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Y:\FONDS\1_FONDS SOUS GESTION\00 - FCT\00- Projets OT - OFS\FCT RedandBlack\04 - MR\01 - Diffusion\Management Report Diffusé\"/>
    </mc:Choice>
  </mc:AlternateContent>
  <xr:revisionPtr revIDLastSave="0" documentId="13_ncr:1_{5928C534-E07B-46E5-AA95-8B9BA43DA5BF}" xr6:coauthVersionLast="47" xr6:coauthVersionMax="47" xr10:uidLastSave="{00000000-0000-0000-0000-000000000000}"/>
  <bookViews>
    <workbookView xWindow="3435" yWindow="1890" windowWidth="21600" windowHeight="11235" tabRatio="838" firstSheet="17" activeTab="17" xr2:uid="{12274D95-C06D-46F0-9B5C-96CBB00B45F1}"/>
  </bookViews>
  <sheets>
    <sheet name="00 - Cover" sheetId="2" r:id="rId1"/>
    <sheet name="01 - Key Figures" sheetId="38" state="hidden" r:id="rId2"/>
    <sheet name="02 - Eligibility Criteria" sheetId="3" r:id="rId3"/>
    <sheet name="03 - Monthly Asset Follow up" sheetId="4" r:id="rId4"/>
    <sheet name="04 - Monthly Collection" sheetId="5" r:id="rId5"/>
    <sheet name="Calendar" sheetId="40" r:id="rId6"/>
    <sheet name="05 - Repurchase and Rescission" sheetId="42" r:id="rId7"/>
    <sheet name="06 - Prepayment Rate" sheetId="6" r:id="rId8"/>
    <sheet name="07 - Asset Amortisation Profile" sheetId="7" r:id="rId9"/>
    <sheet name="08 - Delinquent Home Loans Stat" sheetId="8" r:id="rId10"/>
    <sheet name="09 - Default &amp; Recovery Stat" sheetId="9" r:id="rId11"/>
    <sheet name="10 -Principal Deficiency Amount" sheetId="10" state="hidden" r:id="rId12"/>
    <sheet name="11 - Notes Follow-up" sheetId="11" r:id="rId13"/>
    <sheet name="11 bis-Notes Calculation" sheetId="45" state="hidden" r:id="rId14"/>
    <sheet name="12 - Notes Interest" sheetId="12" state="hidden" r:id="rId15"/>
    <sheet name="XX - Reserve calculation" sheetId="49" r:id="rId16"/>
    <sheet name="13 - Issuer Account" sheetId="13" r:id="rId17"/>
    <sheet name="14 - Fees" sheetId="14" r:id="rId18"/>
    <sheet name="15 - Priority of Payments" sheetId="15" state="hidden" r:id="rId19"/>
    <sheet name="16 - Simplified Balance Sheet" sheetId="16" r:id="rId20"/>
    <sheet name="XX - Events" sheetId="51" r:id="rId21"/>
    <sheet name="Cover Page" sheetId="17" r:id="rId22"/>
    <sheet name="Contact Information" sheetId="18" r:id="rId23"/>
    <sheet name="Key Figures" sheetId="19" r:id="rId24"/>
    <sheet name="Triggers" sheetId="20" state="hidden" r:id="rId25"/>
    <sheet name="Ratings" sheetId="21" r:id="rId26"/>
    <sheet name="Notes Information I" sheetId="22" r:id="rId27"/>
    <sheet name="Notes Information II" sheetId="23" state="hidden" r:id="rId28"/>
    <sheet name="Notes Follow up" sheetId="24" state="hidden" r:id="rId29"/>
    <sheet name="Asset Follow up" sheetId="25" r:id="rId30"/>
    <sheet name="Collections" sheetId="26" state="hidden" r:id="rId31"/>
    <sheet name="Issuer Expenses" sheetId="27" state="hidden" r:id="rId32"/>
    <sheet name="Reserves" sheetId="28" state="hidden" r:id="rId33"/>
    <sheet name="Priority of Payments" sheetId="29" state="hidden" r:id="rId34"/>
    <sheet name="Cashflow Synthesis" sheetId="30" state="hidden" r:id="rId35"/>
    <sheet name="Balance Sheet" sheetId="31" r:id="rId36"/>
    <sheet name="Stratification Tables" sheetId="32" r:id="rId37"/>
    <sheet name="Delinquencies Analysis" sheetId="33" state="hidden" r:id="rId38"/>
    <sheet name="Default &amp; Recovery Analysis" sheetId="34" state="hidden" r:id="rId39"/>
    <sheet name="Prepayment Analysis" sheetId="35" state="hidden" r:id="rId40"/>
    <sheet name="AMORT. PROFILE 0% CPR" sheetId="36" r:id="rId41"/>
    <sheet name="AMORT. PROFILE 8% CPR (SG) " sheetId="44" r:id="rId42"/>
    <sheet name="Business Day Paris" sheetId="43" state="hidden" r:id="rId43"/>
    <sheet name="Output" sheetId="50" state="hidden" r:id="rId44"/>
    <sheet name="HISTORICAL_DATA" sheetId="41" state="hidden" r:id="rId45"/>
    <sheet name="INPUT_DATA" sheetId="39" state="hidden" r:id="rId46"/>
  </sheets>
  <definedNames>
    <definedName name="____a2" localSheetId="20" hidden="1">{#N/A,#N/A,FALSE,"Sheet1"}</definedName>
    <definedName name="____a2" hidden="1">{#N/A,#N/A,FALSE,"Sheet1"}</definedName>
    <definedName name="____a3" localSheetId="20" hidden="1">{#N/A,#N/A,FALSE,"Sheet1"}</definedName>
    <definedName name="____a3" hidden="1">{#N/A,#N/A,FALSE,"Sheet1"}</definedName>
    <definedName name="____e2" localSheetId="20" hidden="1">{#N/A,#N/A,FALSE,"FY97";#N/A,#N/A,FALSE,"FY98";#N/A,#N/A,FALSE,"FY99";#N/A,#N/A,FALSE,"FY00";#N/A,#N/A,FALSE,"FY01"}</definedName>
    <definedName name="____e2" hidden="1">{#N/A,#N/A,FALSE,"FY97";#N/A,#N/A,FALSE,"FY98";#N/A,#N/A,FALSE,"FY99";#N/A,#N/A,FALSE,"FY00";#N/A,#N/A,FALSE,"FY01"}</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0" hidden="1">{#N/A,#N/A,FALSE,"FY97";#N/A,#N/A,FALSE,"FY98";#N/A,#N/A,FALSE,"FY99";#N/A,#N/A,FALSE,"FY00";#N/A,#N/A,FALSE,"FY01"}</definedName>
    <definedName name="____t34" hidden="1">{#N/A,#N/A,FALSE,"FY97";#N/A,#N/A,FALSE,"FY98";#N/A,#N/A,FALSE,"FY99";#N/A,#N/A,FALSE,"FY00";#N/A,#N/A,FALSE,"FY01"}</definedName>
    <definedName name="___a2" localSheetId="20" hidden="1">{#N/A,#N/A,FALSE,"Sheet1"}</definedName>
    <definedName name="___a2" hidden="1">{#N/A,#N/A,FALSE,"Sheet1"}</definedName>
    <definedName name="___a3" localSheetId="20" hidden="1">{#N/A,#N/A,FALSE,"Sheet1"}</definedName>
    <definedName name="___a3" hidden="1">{#N/A,#N/A,FALSE,"Sheet1"}</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0" hidden="1">{#N/A,#N/A,FALSE,"FY97";#N/A,#N/A,FALSE,"FY98";#N/A,#N/A,FALSE,"FY99";#N/A,#N/A,FALSE,"FY00";#N/A,#N/A,FALSE,"FY01"}</definedName>
    <definedName name="___e2" hidden="1">{#N/A,#N/A,FALSE,"FY97";#N/A,#N/A,FALSE,"FY98";#N/A,#N/A,FALSE,"FY99";#N/A,#N/A,FALSE,"FY00";#N/A,#N/A,FALSE,"FY01"}</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0" hidden="1">{"det (May)",#N/A,FALSE,"June";"sum (MAY YTD)",#N/A,FALSE,"June YTD"}</definedName>
    <definedName name="___o1" hidden="1">{"det (May)",#N/A,FALSE,"June";"sum (MAY YTD)",#N/A,FALSE,"June YTD"}</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0" hidden="1">{#N/A,#N/A,FALSE,"Sheet1"}</definedName>
    <definedName name="__a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0" hidden="1">{#N/A,#N/A,FALSE,"FY97";#N/A,#N/A,FALSE,"FY98";#N/A,#N/A,FALSE,"FY99";#N/A,#N/A,FALSE,"FY00";#N/A,#N/A,FALSE,"FY01"}</definedName>
    <definedName name="__e2" hidden="1">{#N/A,#N/A,FALSE,"FY97";#N/A,#N/A,FALSE,"FY98";#N/A,#N/A,FALSE,"FY99";#N/A,#N/A,FALSE,"FY00";#N/A,#N/A,FALSE,"FY01"}</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0" hidden="1">{"det (May)",#N/A,FALSE,"June";"sum (MAY YTD)",#N/A,FALSE,"June YTD"}</definedName>
    <definedName name="__o1" hidden="1">{"det (May)",#N/A,FALSE,"June";"sum (MAY YTD)",#N/A,FALSE,"June YTD"}</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0" hidden="1">{#N/A,#N/A,FALSE,"Sheet1"}</definedName>
    <definedName name="_a3" hidden="1">{#N/A,#N/A,FALSE,"Sheet1"}</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0" hidden="1">{#N/A,#N/A,FALSE,"FY97";#N/A,#N/A,FALSE,"FY98";#N/A,#N/A,FALSE,"FY99";#N/A,#N/A,FALSE,"FY00";#N/A,#N/A,FALSE,"FY01"}</definedName>
    <definedName name="_e2" hidden="1">{#N/A,#N/A,FALSE,"FY97";#N/A,#N/A,FALSE,"FY98";#N/A,#N/A,FALSE,"FY99";#N/A,#N/A,FALSE,"FY00";#N/A,#N/A,FALSE,"FY01"}</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7" hidden="1">#REF!</definedName>
    <definedName name="_Key1" localSheetId="9" hidden="1">#REF!</definedName>
    <definedName name="_Key1" localSheetId="10" hidden="1">#REF!</definedName>
    <definedName name="_Key1" localSheetId="12" hidden="1">#REF!</definedName>
    <definedName name="_Key1" localSheetId="14" hidden="1">#REF!</definedName>
    <definedName name="_Key1" localSheetId="16" hidden="1">#REF!</definedName>
    <definedName name="_Key1" localSheetId="18" hidden="1">#REF!</definedName>
    <definedName name="_Key1" localSheetId="22" hidden="1">#REF!</definedName>
    <definedName name="_Key1" localSheetId="20" hidden="1">#REF!</definedName>
    <definedName name="_Key1" hidden="1">#REF!</definedName>
    <definedName name="_Key2" localSheetId="0" hidden="1">#REF!</definedName>
    <definedName name="_Key2" localSheetId="2" hidden="1">#REF!</definedName>
    <definedName name="_Key2" localSheetId="7" hidden="1">#REF!</definedName>
    <definedName name="_Key2" localSheetId="9" hidden="1">#REF!</definedName>
    <definedName name="_Key2" localSheetId="10" hidden="1">#REF!</definedName>
    <definedName name="_Key2" localSheetId="12" hidden="1">#REF!</definedName>
    <definedName name="_Key2" localSheetId="14" hidden="1">#REF!</definedName>
    <definedName name="_Key2" localSheetId="16" hidden="1">#REF!</definedName>
    <definedName name="_Key2" localSheetId="18" hidden="1">#REF!</definedName>
    <definedName name="_Key2" localSheetId="22" hidden="1">#REF!</definedName>
    <definedName name="_Key2" localSheetId="20"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0"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2" hidden="1">#REF!</definedName>
    <definedName name="_Sort" localSheetId="7" hidden="1">#REF!</definedName>
    <definedName name="_Sort" localSheetId="9" hidden="1">#REF!</definedName>
    <definedName name="_Sort" localSheetId="10" hidden="1">#REF!</definedName>
    <definedName name="_Sort" localSheetId="12" hidden="1">#REF!</definedName>
    <definedName name="_Sort" localSheetId="14" hidden="1">#REF!</definedName>
    <definedName name="_Sort" localSheetId="16" hidden="1">#REF!</definedName>
    <definedName name="_Sort" localSheetId="18" hidden="1">#REF!</definedName>
    <definedName name="_Sort" localSheetId="22" hidden="1">#REF!</definedName>
    <definedName name="_Sort" localSheetId="20" hidden="1">#REF!</definedName>
    <definedName name="_Sort" hidden="1">#REF!</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0" hidden="1">{#N/A,#N/A,FALSE,"ORIX CSC"}</definedName>
    <definedName name="_y6" hidden="1">{#N/A,#N/A,FALSE,"ORIX CSC"}</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0" hidden="1">{#N/A,#N/A,TRUE,"Pro Forma";#N/A,#N/A,TRUE,"PF_Bal";#N/A,#N/A,TRUE,"PF_INC";#N/A,#N/A,TRUE,"CBE";#N/A,#N/A,TRUE,"SWK"}</definedName>
    <definedName name="aa" hidden="1">{#N/A,#N/A,TRUE,"Pro Forma";#N/A,#N/A,TRUE,"PF_Bal";#N/A,#N/A,TRUE,"PF_INC";#N/A,#N/A,TRUE,"CBE";#N/A,#N/A,TRUE,"SWK"}</definedName>
    <definedName name="aaa" localSheetId="22" hidden="1">#REF!</definedName>
    <definedName name="aaa" localSheetId="20" hidden="1">#REF!</definedName>
    <definedName name="aaa" hidden="1">#REF!</definedName>
    <definedName name="AAA_DOCTOPS" hidden="1">"AAA_SET"</definedName>
    <definedName name="AAA_duser" hidden="1">"OFF"</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0" hidden="1">{"Eur Base Top",#N/A,FALSE,"Europe Base";"Eur Base Bottom",#N/A,FALSE,"Europe Base"}</definedName>
    <definedName name="aasdfafd" hidden="1">{"Eur Base Top",#N/A,FALSE,"Europe Base";"Eur Base Bottom",#N/A,FALSE,"Europe Base"}</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0" hidden="1">{"det (May)",#N/A,FALSE,"June";"sum (MAY YTD)",#N/A,FALSE,"June YTD"}</definedName>
    <definedName name="add" hidden="1">{"det (May)",#N/A,FALSE,"June";"sum (MAY YTD)",#N/A,FALSE,"June YTD"}</definedName>
    <definedName name="addg" localSheetId="20" hidden="1">{#N/A,#N/A,FALSE,"CBE";#N/A,#N/A,FALSE,"SWK"}</definedName>
    <definedName name="addg" hidden="1">{#N/A,#N/A,FALSE,"CBE";#N/A,#N/A,FALSE,"SWK"}</definedName>
    <definedName name="addsa" localSheetId="20" hidden="1">{"det (May)",#N/A,FALSE,"June";"sum (MAY YTD)",#N/A,FALSE,"June YTD"}</definedName>
    <definedName name="addsa" hidden="1">{"det (May)",#N/A,FALSE,"June";"sum (MAY YTD)",#N/A,FALSE,"June YTD"}</definedName>
    <definedName name="adf" localSheetId="20" hidden="1">{"standalone1",#N/A,FALSE,"DCFBase";"standalone2",#N/A,FALSE,"DCFBase"}</definedName>
    <definedName name="adf" hidden="1">{"standalone1",#N/A,FALSE,"DCFBase";"standalone2",#N/A,FALSE,"DCFBase"}</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0">'AMORT. PROFILE 0% CPR'!Adressenübersicht</definedName>
    <definedName name="Adressenübersicht" localSheetId="41">'AMORT. PROFILE 8% CPR (SG) '!Adressenübersicht</definedName>
    <definedName name="Adressenübersicht">#N/A</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0" hidden="1">{"standalone1",#N/A,FALSE,"DCFBase";"standalone2",#N/A,FALSE,"DCFBase"}</definedName>
    <definedName name="anna" hidden="1">{"standalone1",#N/A,FALSE,"DCFBase";"standalone2",#N/A,FALSE,"DCFBase"}</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0" hidden="1">{"orixcsc",#N/A,FALSE,"ORIX CSC";"orixcsc2",#N/A,FALSE,"ORIX CSC"}</definedName>
    <definedName name="ASD" hidden="1">{"orixcsc",#N/A,FALSE,"ORIX CSC";"orixcsc2",#N/A,FALSE,"ORIX CSC"}</definedName>
    <definedName name="asdafaffasd" localSheetId="20" hidden="1">{"det (May)",#N/A,FALSE,"June";"sum (MAY YTD)",#N/A,FALSE,"June YTD"}</definedName>
    <definedName name="asdafaffasd"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0" hidden="1">{"det (May)",#N/A,FALSE,"June";"sum (MAY YTD)",#N/A,FALSE,"June YTD"}</definedName>
    <definedName name="asdasdasddadadad" hidden="1">{"det (May)",#N/A,FALSE,"June";"sum (MAY YTD)",#N/A,FALSE,"June YTD"}</definedName>
    <definedName name="asdasdfasdf" localSheetId="20" hidden="1">{"NA Top",#N/A,FALSE,"NA-ULV";"NA Bottom",#N/A,FALSE,"NA-ULV"}</definedName>
    <definedName name="asdasdfasdf" hidden="1">{"NA Top",#N/A,FALSE,"NA-ULV";"NA Bottom",#N/A,FALSE,"NA-ULV"}</definedName>
    <definedName name="asdasdxczvv" localSheetId="20" hidden="1">{"NA Top",#N/A,FALSE,"NA Model";"NA Bottom",#N/A,FALSE,"NA Model"}</definedName>
    <definedName name="asdasdxczvv" hidden="1">{"NA Top",#N/A,FALSE,"NA Model";"NA Bottom",#N/A,FALSE,"NA Model"}</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0" hidden="1">{"Far East Top",#N/A,FALSE,"FE Model";"Far East Bottom",#N/A,FALSE,"FE Model"}</definedName>
    <definedName name="asdfdsfdc" hidden="1">{"Far East Top",#N/A,FALSE,"FE Model";"Far East Bottom",#N/A,FALSE,"FE Model"}</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0" hidden="1">{#N/A,#N/A,FALSE,"94-95";"SAMANDR",#N/A,FALSE,"94-95"}</definedName>
    <definedName name="ath" hidden="1">{#N/A,#N/A,FALSE,"94-95";"SAMANDR",#N/A,FALSE,"94-95"}</definedName>
    <definedName name="Auswahl_Anschreiben" localSheetId="40">'AMORT. PROFILE 0% CPR'!Auswahl_Anschreiben</definedName>
    <definedName name="Auswahl_Anschreiben" localSheetId="41">'AMORT. PROFILE 8% CPR (SG) '!Auswahl_Anschreiben</definedName>
    <definedName name="Auswahl_Anschreiben">#N/A</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0" hidden="1">{"JG FE Top",#N/A,FALSE,"JG FE $";"JG FE Bottom",#N/A,FALSE,"JG FE $"}</definedName>
    <definedName name="AVP" hidden="1">{"JG FE Top",#N/A,FALSE,"JG FE $";"JG FE Bottom",#N/A,FALSE,"JG FE $"}</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0" hidden="1">{#N/A,#N/A,FALSE,"94-95";"SAMANDR",#N/A,FALSE,"94-95"}</definedName>
    <definedName name="BA" hidden="1">{#N/A,#N/A,FALSE,"94-95";"SAMANDR",#N/A,FALSE,"94-95"}</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0">'AMORT. PROFILE 0% CPR'!Banken</definedName>
    <definedName name="Banken" localSheetId="41">'AMORT. PROFILE 8% CPR (SG) '!Banken</definedName>
    <definedName name="Banken">#N/A</definedName>
    <definedName name="Bankverbindungen" localSheetId="40">'AMORT. PROFILE 0% CPR'!Bankverbindungen</definedName>
    <definedName name="Bankverbindungen" localSheetId="41">'AMORT. PROFILE 8% CPR (SG) '!Bankverbindungen</definedName>
    <definedName name="Bankverbindungen">#N/A</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0"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4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22"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6" hidden="1">{#N/A,#N/A,FALSE,"Sheet1";#N/A,#N/A,FALSE,"Sheet2";#N/A,#N/A,FALSE,"Sheet3";#N/A,#N/A,FALSE,"Sheet9";#N/A,#N/A,FALSE,"Sheet4";#N/A,#N/A,FALSE,"Sheet5";#N/A,#N/A,FALSE,"Sheet6";#N/A,#N/A,FALSE,"Sheet7";#N/A,#N/A,FALSE,"Sheet8";#N/A,#N/A,FALSE,"Sheet10";#N/A,#N/A,FALSE,"Sheet11";#N/A,#N/A,FALSE,"Sheet12";#N/A,#N/A,FALSE,"Sheet17";#N/A,#N/A,FALSE,"Sheet16"}</definedName>
    <definedName name="bbbb" localSheetId="40">'AMORT. PROFILE 0% CPR'!bbbb</definedName>
    <definedName name="bbbb" localSheetId="41">'AMORT. PROFILE 8% CPR (SG) '!bbbb</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8"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0" hidden="1">{"det (May)",#N/A,FALSE,"June";"sum (MAY YTD)",#N/A,FALSE,"June YTD"}</definedName>
    <definedName name="bn"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0" hidden="1">{"standalone1",#N/A,FALSE,"DCFBase";"standalone2",#N/A,FALSE,"DCFBase"}</definedName>
    <definedName name="boerse" hidden="1">{"standalone1",#N/A,FALSE,"DCFBase";"standalone2",#N/A,FALSE,"DCFBase"}</definedName>
    <definedName name="book" localSheetId="20" hidden="1">{"det (May)",#N/A,FALSE,"June";"sum (MAY YTD)",#N/A,FALSE,"June YTD"}</definedName>
    <definedName name="book" hidden="1">{"det (May)",#N/A,FALSE,"June";"sum (MAY YTD)",#N/A,FALSE,"June YTD"}</definedName>
    <definedName name="bxc" localSheetId="20" hidden="1">{"orixcsc",#N/A,FALSE,"ORIX CSC";"orixcsc2",#N/A,FALSE,"ORIX CSC"}</definedName>
    <definedName name="bxc" hidden="1">{"orixcsc",#N/A,FALSE,"ORIX CSC";"orixcsc2",#N/A,FALSE,"ORIX CSC"}</definedName>
    <definedName name="Cable" localSheetId="20" hidden="1">{#N/A,#N/A,FALSE,"Operations";#N/A,#N/A,FALSE,"Financials"}</definedName>
    <definedName name="Cable"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0" hidden="1">{"Print Top",#N/A,FALSE,"Europe Model";"Print Bottom",#N/A,FALSE,"Europe Model"}</definedName>
    <definedName name="ccc" hidden="1">{"Print Top",#N/A,FALSE,"Europe Model";"Print Bottom",#N/A,FALSE,"Europe Model"}</definedName>
    <definedName name="cccc" localSheetId="20" hidden="1">{"det (May)",#N/A,FALSE,"June";"sum (MAY YTD)",#N/A,FALSE,"June YTD"}</definedName>
    <definedName name="cccc" hidden="1">{"det (May)",#N/A,FALSE,"June";"sum (MAY YTD)",#N/A,FALSE,"June YTD"}</definedName>
    <definedName name="ccccc" localSheetId="20" hidden="1">{"10yp key data",#N/A,FALSE,"Market Data"}</definedName>
    <definedName name="ccccc" hidden="1">{"10yp key data",#N/A,FALSE,"Market Data"}</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0" hidden="1">{"det (May)",#N/A,FALSE,"June";"sum (MAY YTD)",#N/A,FALSE,"June YTD"}</definedName>
    <definedName name="cem" hidden="1">{"det (May)",#N/A,FALSE,"June";"sum (MAY YTD)",#N/A,FALSE,"June YTD"}</definedName>
    <definedName name="Charts" localSheetId="20" hidden="1">{#N/A,#N/A,FALSE,"Sheet1"}</definedName>
    <definedName name="Charts" hidden="1">{#N/A,#N/A,FALSE,"Sheet1"}</definedName>
    <definedName name="CIQWBGuid" hidden="1">"Case Review List.xlsx"</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0" hidden="1">{#N/A,#N/A,FALSE,"Sheet1"}</definedName>
    <definedName name="comp9" hidden="1">{#N/A,#N/A,FALSE,"Sheet1"}</definedName>
    <definedName name="Compco1" localSheetId="20" hidden="1">{"Page1",#N/A,FALSE,"CompCo";"Page2",#N/A,FALSE,"CompCo"}</definedName>
    <definedName name="Compco1"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0" hidden="1">{#N/A,#N/A,TRUE,"Cover sheet";#N/A,#N/A,TRUE,"INPUTS";#N/A,#N/A,TRUE,"OUTPUTS";#N/A,#N/A,TRUE,"VALUATION"}</definedName>
    <definedName name="coucou" hidden="1">{#N/A,#N/A,TRUE,"Cover sheet";#N/A,#N/A,TRUE,"INPUTS";#N/A,#N/A,TRUE,"OUTPUTS";#N/A,#N/A,TRUE,"VALUATION"}</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0" hidden="1">{#N/A,#N/A,FALSE,"Contribution Analysis"}</definedName>
    <definedName name="cxb" hidden="1">{#N/A,#N/A,FALSE,"Contribution Analysis"}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0">'AMORT. PROFILE 0% CPR'!Darlehn</definedName>
    <definedName name="Darlehn" localSheetId="41">'AMORT. PROFILE 8% CPR (SG) '!Darlehn</definedName>
    <definedName name="Darlehn">#N/A</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0" hidden="1">{#N/A,#N/A,FALSE}</definedName>
    <definedName name="dd" hidden="1">{#N/A,#N/A,FALSE}</definedName>
    <definedName name="ddd" localSheetId="20" hidden="1">{"standalone1",#N/A,FALSE,"DCFBase";"standalone2",#N/A,FALSE,"DCFBase"}</definedName>
    <definedName name="ddd" hidden="1">{"standalone1",#N/A,FALSE,"DCFBase";"standalone2",#N/A,FALSE,"DCFBase"}</definedName>
    <definedName name="ddddd" localSheetId="20" hidden="1">{"10yp tariffs",#N/A,FALSE,"Celtel alternative 6"}</definedName>
    <definedName name="ddddd" hidden="1">{"10yp tariffs",#N/A,FALSE,"Celtel alternative 6"}</definedName>
    <definedName name="dddddd" localSheetId="20" hidden="1">{"10yp profit and loss",#N/A,FALSE,"Celtel alternative 6"}</definedName>
    <definedName name="dddddd" hidden="1">{"10yp profit and loss",#N/A,FALSE,"Celtel alternative 6"}</definedName>
    <definedName name="dde" localSheetId="20" hidden="1">{#N/A,#N/A,TRUE,"Pro Forma";#N/A,#N/A,TRUE,"PF_Bal";#N/A,#N/A,TRUE,"PF_INC";#N/A,#N/A,TRUE,"CBE";#N/A,#N/A,TRUE,"SWK"}</definedName>
    <definedName name="dde" hidden="1">{#N/A,#N/A,TRUE,"Pro Forma";#N/A,#N/A,TRUE,"PF_Bal";#N/A,#N/A,TRUE,"PF_INC";#N/A,#N/A,TRUE,"CBE";#N/A,#N/A,TRUE,"SWK"}</definedName>
    <definedName name="ddfddddd" localSheetId="20" hidden="1">{#N/A,#N/A,FALSE,"DAOCM 2차 검토"}</definedName>
    <definedName name="ddfddddd" hidden="1">{#N/A,#N/A,FALSE,"DAOCM 2차 검토"}</definedName>
    <definedName name="ddfff" localSheetId="20" hidden="1">{"standalone1",#N/A,FALSE,"DCFBase";"standalone2",#N/A,FALSE,"DCFBase"}</definedName>
    <definedName name="ddfff" hidden="1">{"standalone1",#N/A,FALSE,"DCFBase";"standalone2",#N/A,FALSE,"DCFBase"}</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0">'AMORT. PROFILE 0% CPR'!Debi_Kredi_Übersicht</definedName>
    <definedName name="Debi_Kredi_Übersicht" localSheetId="41">'AMORT. PROFILE 8% CPR (SG) '!Debi_Kredi_Übersicht</definedName>
    <definedName name="Debi_Kredi_Übersicht">#N/A</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0" hidden="1">{"det (May)",#N/A,FALSE,"June";"sum (MAY YTD)",#N/A,FALSE,"June YTD"}</definedName>
    <definedName name="df" hidden="1">{"det (May)",#N/A,FALSE,"June";"sum (MAY YTD)",#N/A,FALSE,"June YTD"}</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0" hidden="1">{"comp1",#N/A,FALSE,"COMPS";"footnotes",#N/A,FALSE,"COMPS"}</definedName>
    <definedName name="dfd" hidden="1">{"comp1",#N/A,FALSE,"COMPS";"footnotes",#N/A,FALSE,"COMPS"}</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0" hidden="1">{"det (May)",#N/A,FALSE,"June";"sum (MAY YTD)",#N/A,FALSE,"June YTD"}</definedName>
    <definedName name="dfds" hidden="1">{"det (May)",#N/A,FALSE,"June";"sum (MAY YTD)",#N/A,FALSE,"June YTD"}</definedName>
    <definedName name="dfjkndfkjndfk" localSheetId="20" hidden="1">{#VALUE!,#N/A,FALSE,0}</definedName>
    <definedName name="dfjkndfkjndfk" hidden="1">{#VALUE!,#N/A,FALSE,0}</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0">'AMORT. PROFILE 0% CPR'!dRAFT</definedName>
    <definedName name="dRAFT" localSheetId="41">'AMORT. PROFILE 8% CPR (SG) '!dRAFT</definedName>
    <definedName name="dRAFT">#N/A</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0" hidden="1">{#N/A,#N/A,FALSE,"P&amp;L";#N/A,#N/A,FALSE,"BS";#N/A,#N/A,FALSE,"HILITE";#N/A,#N/A,FALSE,"KEY"}</definedName>
    <definedName name="drfgsdgsd" hidden="1">{#N/A,#N/A,FALSE,"P&amp;L";#N/A,#N/A,FALSE,"BS";#N/A,#N/A,FALSE,"HILITE";#N/A,#N/A,FALSE,"KEY"}</definedName>
    <definedName name="Druckübersicht" localSheetId="40">'AMORT. PROFILE 0% CPR'!Druckübersicht</definedName>
    <definedName name="Druckübersicht" localSheetId="41">'AMORT. PROFILE 8% CPR (SG) '!Druckübersicht</definedName>
    <definedName name="Druckübersicht">#N/A</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0" hidden="1">{"Employee Efficiency",#N/A,FALSE,"Benchmarking"}</definedName>
    <definedName name="dsaf" hidden="1">{"Employee Efficiency",#N/A,FALSE,"Benchmarking"}</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0" hidden="1">{"orixcsc",#N/A,FALSE,"ORIX CSC";"orixcsc2",#N/A,FALSE,"ORIX CSC"}</definedName>
    <definedName name="dsd" hidden="1">{"orixcsc",#N/A,FALSE,"ORIX CSC";"orixcsc2",#N/A,FALSE,"ORIX CSC"}</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0" hidden="1">{"standalone1",#N/A,FALSE,"DCFBase";"standalone2",#N/A,FALSE,"DCFBase"}</definedName>
    <definedName name="dsfddsf" hidden="1">{"standalone1",#N/A,FALSE,"DCFBase";"standalone2",#N/A,FALSE,"DCFBase"}</definedName>
    <definedName name="dsfg" localSheetId="20" hidden="1">{"Eur Base Top",#N/A,FALSE,"Europe Base";"Eur Base Bottom",#N/A,FALSE,"Europe Base"}</definedName>
    <definedName name="dsfg" hidden="1">{"Eur Base Top",#N/A,FALSE,"Europe Base";"Eur Base Bottom",#N/A,FALSE,"Europe Base"}</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0" hidden="1">{"subs",#N/A,FALSE,"database ";"proportional",#N/A,FALSE,"database "}</definedName>
    <definedName name="ee" hidden="1">{"subs",#N/A,FALSE,"database ";"proportional",#N/A,FALSE,"database "}</definedName>
    <definedName name="eee" localSheetId="20" hidden="1">{"RESUMEN",#N/A,FALSE,"RESUMEN";"RESUMEN_MARG",#N/A,FALSE,"RESUMEN"}</definedName>
    <definedName name="eee" hidden="1">{"RESUMEN",#N/A,FALSE,"RESUMEN";"RESUMEN_MARG",#N/A,FALSE,"RESUMEN"}</definedName>
    <definedName name="eeeee" localSheetId="20" hidden="1">{"budget992000 tariff and usage",#N/A,FALSE,"Celtel alternative 6"}</definedName>
    <definedName name="eeeee" hidden="1">{"budget992000 tariff and usage",#N/A,FALSE,"Celtel alternative 6"}</definedName>
    <definedName name="eer" localSheetId="20" hidden="1">{#N/A,#N/A,FALSE,"Hoja1";#N/A,#N/A,FALSE,"Hoja2"}</definedName>
    <definedName name="eer" hidden="1">{#N/A,#N/A,FALSE,"Hoja1";#N/A,#N/A,FALSE,"Hoja2"}</definedName>
    <definedName name="ENDEX" localSheetId="20" hidden="1">{#N/A,#N/A,FALSE,"94-95";"SAMANDR",#N/A,FALSE,"94-95"}</definedName>
    <definedName name="ENDEX" hidden="1">{#N/A,#N/A,FALSE,"94-95";"SAMANDR",#N/A,FALSE,"94-95"}</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8" hidden="1">{#N/A,#N/A,FALSE,"fnma22pi";#N/A,#N/A,FALSE,"1888144"}</definedName>
    <definedName name="erthrt" localSheetId="12" hidden="1">{#N/A,#N/A,FALSE,"fnma22pi";#N/A,#N/A,FALSE,"1888144"}</definedName>
    <definedName name="erthrt" localSheetId="14" hidden="1">{#N/A,#N/A,FALSE,"fnma22pi";#N/A,#N/A,FALSE,"1888144"}</definedName>
    <definedName name="erthrt" localSheetId="16" hidden="1">{#N/A,#N/A,FALSE,"fnma22pi";#N/A,#N/A,FALSE,"1888144"}</definedName>
    <definedName name="erthrt" localSheetId="18" hidden="1">{#N/A,#N/A,FALSE,"fnma22pi";#N/A,#N/A,FALSE,"1888144"}</definedName>
    <definedName name="erthrt" localSheetId="40" hidden="1">{#N/A,#N/A,FALSE,"fnma22pi";#N/A,#N/A,FALSE,"1888144"}</definedName>
    <definedName name="erthrt" localSheetId="41" hidden="1">{#N/A,#N/A,FALSE,"fnma22pi";#N/A,#N/A,FALSE,"1888144"}</definedName>
    <definedName name="erthrt" localSheetId="22" hidden="1">{#N/A,#N/A,FALSE,"fnma22pi";#N/A,#N/A,FALSE,"1888144"}</definedName>
    <definedName name="erthrt" localSheetId="20" hidden="1">{#N/A,#N/A,FALSE,"fnma22pi";#N/A,#N/A,FALSE,"1888144"}</definedName>
    <definedName name="erthrt" hidden="1">{#N/A,#N/A,FALSE,"fnma22pi";#N/A,#N/A,FALSE,"1888144"}</definedName>
    <definedName name="erthx" localSheetId="0" hidden="1">#REF!</definedName>
    <definedName name="erthx" localSheetId="2" hidden="1">#REF!</definedName>
    <definedName name="erthx" localSheetId="12" hidden="1">#REF!</definedName>
    <definedName name="erthx" localSheetId="14" hidden="1">#REF!</definedName>
    <definedName name="erthx" localSheetId="16" hidden="1">#REF!</definedName>
    <definedName name="erthx" localSheetId="18" hidden="1">#REF!</definedName>
    <definedName name="erthx" localSheetId="20" hidden="1">#REF!</definedName>
    <definedName name="erthx" hidden="1">#REF!</definedName>
    <definedName name="esnrc100c1_values" localSheetId="20" hidden="1">{"FTSE100","COMPANIES",TRUE}</definedName>
    <definedName name="esnrc100c1_values" hidden="1">{"FTSE100","COMPANIES",TRUE}</definedName>
    <definedName name="esnrc1c1" hidden="1">#REF!</definedName>
    <definedName name="esnrc33c1_values" localSheetId="20" hidden="1">{"EUMOT","COMPANIES",TRUE}</definedName>
    <definedName name="esnrc33c1_values" hidden="1">{"EUMOT","COMPANIES",TRUE}</definedName>
    <definedName name="esnrc56c1_values" localSheetId="20" hidden="1">{"ASCONGRP","COMPANIES",TRUE}</definedName>
    <definedName name="esnrc56c1_values" hidden="1">{"ASCONGRP","COMPANIES",TRUE}</definedName>
    <definedName name="esnrc63c1_values" localSheetId="20" hidden="1">{"EUUTIGRP","COMPANIES",TRUE}</definedName>
    <definedName name="esnrc63c1_values" hidden="1">{"EUUTIGRP","COMPANIES",TRUE}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41" hidden="1">Main.SAPF4Help()</definedName>
    <definedName name="ewet3" localSheetId="20" hidden="1">Main.SAPF4Help()</definedName>
    <definedName name="ewet3" hidden="1">Main.SAPF4Help()</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0" hidden="1">{"standalone1",#N/A,FALSE,"DCFBase";"standalone2",#N/A,FALSE,"DCFBase"}</definedName>
    <definedName name="ewsör" hidden="1">{"standalone1",#N/A,FALSE,"DCFBase";"standalone2",#N/A,FALSE,"DCFBase"}</definedName>
    <definedName name="fasdfasdfc" localSheetId="20" hidden="1">{"Print Top",#N/A,FALSE,"Europe Model";"Print Bottom",#N/A,FALSE,"Europe Model"}</definedName>
    <definedName name="fasdfasdfc" hidden="1">{"Print Top",#N/A,FALSE,"Europe Model";"Print Bottom",#N/A,FALSE,"Europe Model"}</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8"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4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22"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8"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4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22"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0" hidden="1">{"standalone1",#N/A,FALSE,"DCFBase";"standalone2",#N/A,FALSE,"DCFBase"}</definedName>
    <definedName name="fdwfd" hidden="1">{"standalone1",#N/A,FALSE,"DCFBase";"standalone2",#N/A,FALSE,"DCFBase"}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0" hidden="1">{"budget992000 capex",#N/A,FALSE,"Celtel alternative 6"}</definedName>
    <definedName name="ffffff" hidden="1">{"budget992000 capex",#N/A,FALSE,"Celtel alternative 6"}</definedName>
    <definedName name="fgfgf" localSheetId="20" hidden="1">{"subs",#N/A,FALSE,"database ";"proportional",#N/A,FALSE,"database "}</definedName>
    <definedName name="fgfgf" hidden="1">{"subs",#N/A,FALSE,"database ";"proportional",#N/A,FALSE,"database "}</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0" hidden="1">{#N/A,#N/A,FALSE,"ORIX CSC"}</definedName>
    <definedName name="fgh" hidden="1">{#N/A,#N/A,FALSE,"ORIX CSC"}</definedName>
    <definedName name="fghdfhgd" localSheetId="0" hidden="1">#REF!</definedName>
    <definedName name="fghdfhgd" localSheetId="2" hidden="1">#REF!</definedName>
    <definedName name="fghdfhgd" localSheetId="12" hidden="1">#REF!</definedName>
    <definedName name="fghdfhgd" localSheetId="14" hidden="1">#REF!</definedName>
    <definedName name="fghdfhgd" localSheetId="16" hidden="1">#REF!</definedName>
    <definedName name="fghdfhgd" localSheetId="18" hidden="1">#REF!</definedName>
    <definedName name="fghdfhgd" localSheetId="20" hidden="1">#REF!</definedName>
    <definedName name="fghdfhgd" hidden="1">#REF!</definedName>
    <definedName name="Fig" localSheetId="20" hidden="1">{"det (May)",#N/A,FALSE,"June";"sum (MAY YTD)",#N/A,FALSE,"June YTD"}</definedName>
    <definedName name="Fig" hidden="1">{"det (May)",#N/A,FALSE,"June";"sum (MAY YTD)",#N/A,FALSE,"June YTD"}</definedName>
    <definedName name="finance" localSheetId="20" hidden="1">{"standalone1",#N/A,FALSE,"DCFBase";"standalone2",#N/A,FALSE,"DCFBase"}</definedName>
    <definedName name="finance" hidden="1">{"standalone1",#N/A,FALSE,"DCFBase";"standalone2",#N/A,FALSE,"DCFBase"}</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6">#REF!</definedName>
    <definedName name="Folder">#REF!</definedName>
    <definedName name="Frank" localSheetId="20" hidden="1">{#N/A,#N/A,TRUE,"Cover sheet";#N/A,#N/A,TRUE,"DCF analysis";#N/A,#N/A,TRUE,"WACC calculation"}</definedName>
    <definedName name="Frank" hidden="1">{#N/A,#N/A,TRUE,"Cover sheet";#N/A,#N/A,TRUE,"DCF analysis";#N/A,#N/A,TRUE,"WACC calculation"}</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0" hidden="1">{"BS",#N/A,FALSE,"USA"}</definedName>
    <definedName name="FSoPacific" hidden="1">{"BS",#N/A,FALSE,"USA"}</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0" hidden="1">{"NA Top",#N/A,FALSE,"NA-ULV";"NA Bottom",#N/A,FALSE,"NA-ULV"}</definedName>
    <definedName name="gbfb" hidden="1">{"NA Top",#N/A,FALSE,"NA-ULV";"NA Bottom",#N/A,FALSE,"NA-ULV"}</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0" hidden="1">{"JG FE Top",#N/A,FALSE,"JG FE $";"JG FE Bottom",#N/A,FALSE,"JG FE $"}</definedName>
    <definedName name="ggg" hidden="1">{"JG FE Top",#N/A,FALSE,"JG FE $";"JG FE Bottom",#N/A,FALSE,"JG FE $"}</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0" hidden="1">{"budget992000_customers",#N/A,FALSE,"Celtel alternative 6"}</definedName>
    <definedName name="ggggg" hidden="1">{"budget992000_customers",#N/A,FALSE,"Celtel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8" hidden="1">{#N/A,#N/A,FALSE,"fnma22pi";#N/A,#N/A,FALSE,"1888144"}</definedName>
    <definedName name="ghjtj" localSheetId="12" hidden="1">{#N/A,#N/A,FALSE,"fnma22pi";#N/A,#N/A,FALSE,"1888144"}</definedName>
    <definedName name="ghjtj" localSheetId="14" hidden="1">{#N/A,#N/A,FALSE,"fnma22pi";#N/A,#N/A,FALSE,"1888144"}</definedName>
    <definedName name="ghjtj" localSheetId="16" hidden="1">{#N/A,#N/A,FALSE,"fnma22pi";#N/A,#N/A,FALSE,"1888144"}</definedName>
    <definedName name="ghjtj" localSheetId="18" hidden="1">{#N/A,#N/A,FALSE,"fnma22pi";#N/A,#N/A,FALSE,"1888144"}</definedName>
    <definedName name="ghjtj" localSheetId="40" hidden="1">{#N/A,#N/A,FALSE,"fnma22pi";#N/A,#N/A,FALSE,"1888144"}</definedName>
    <definedName name="ghjtj" localSheetId="41" hidden="1">{#N/A,#N/A,FALSE,"fnma22pi";#N/A,#N/A,FALSE,"1888144"}</definedName>
    <definedName name="ghjtj" localSheetId="22" hidden="1">{#N/A,#N/A,FALSE,"fnma22pi";#N/A,#N/A,FALSE,"1888144"}</definedName>
    <definedName name="ghjtj" localSheetId="20" hidden="1">{#N/A,#N/A,FALSE,"fnma22pi";#N/A,#N/A,FALSE,"1888144"}</definedName>
    <definedName name="ghjtj" hidden="1">{#N/A,#N/A,FALSE,"fnma22pi";#N/A,#N/A,FALSE,"1888144"}</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0" hidden="1">{#N/A,#N/A,TRUE,"Cover sheet";#N/A,#N/A,TRUE,"INPUTS";#N/A,#N/A,TRUE,"OUTPUTS";#N/A,#N/A,TRUE,"VALUATION"}</definedName>
    <definedName name="gogo" hidden="1">{#N/A,#N/A,TRUE,"Cover sheet";#N/A,#N/A,TRUE,"INPUTS";#N/A,#N/A,TRUE,"OUTPUTS";#N/A,#N/A,TRUE,"VALUATION"}</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0" hidden="1">{"JG FE Top",#N/A,FALSE,"JG FE $";"JG FE Bottom",#N/A,FALSE,"JG FE $"}</definedName>
    <definedName name="hg" hidden="1">{"JG FE Top",#N/A,FALSE,"JG FE $";"JG FE Bottom",#N/A,FALSE,"JG FE $"}</definedName>
    <definedName name="hgfhdfg" localSheetId="20" hidden="1">{"NA Top",#N/A,FALSE,"NA Model";"NA Bottom",#N/A,FALSE,"NA Model"}</definedName>
    <definedName name="hgfhdfg" hidden="1">{"NA Top",#N/A,FALSE,"NA Model";"NA Bottom",#N/A,FALSE,"NA Model"}</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0" hidden="1">{"JG FE Top",#N/A,FALSE,"JG FE ¥";"JG FE Bottom",#N/A,FALSE,"JG FE ¥"}</definedName>
    <definedName name="hhh" hidden="1">{"JG FE Top",#N/A,FALSE,"JG FE ¥";"JG FE Bottom",#N/A,FALSE,"JG FE ¥"}</definedName>
    <definedName name="hhhsdf" localSheetId="20" hidden="1">{"up stand alones",#N/A,FALSE,"Acquiror"}</definedName>
    <definedName name="hhhsdf" hidden="1">{"up stand alones",#N/A,FALSE,"Acquiror"}</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0" hidden="1">{"JG FE Top",#N/A,FALSE,"JG FE $";"JG FE Bottom",#N/A,FALSE,"JG FE $"}</definedName>
    <definedName name="hsfg" hidden="1">{"JG FE Top",#N/A,FALSE,"JG FE $";"JG FE Bottom",#N/A,FALSE,"JG FE $"}</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4" hidden="1">{"'Description'!$A$1:$G$45"}</definedName>
    <definedName name="HTML_Control" localSheetId="16" hidden="1">{"'Description'!$A$1:$G$45"}</definedName>
    <definedName name="HTML_Control" localSheetId="18" hidden="1">{"'Description'!$A$1:$G$45"}</definedName>
    <definedName name="HTML_Control" localSheetId="20"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6">#REF!</definedName>
    <definedName name="ID">#REF!</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0">'AMORT. PROFILE 0% CPR'!Info</definedName>
    <definedName name="Info" localSheetId="41">'AMORT. PROFILE 8% CPR (SG) '!Info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6">#REF!</definedName>
    <definedName name="Investor">#REF!</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0" hidden="1">{"det (May)",#N/A,FALSE,"June";"sum (MAY YTD)",#N/A,FALSE,"June YTD"}</definedName>
    <definedName name="ıopıop"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0" hidden="1">{"Print Top",#N/A,FALSE,"Europe Model";"Print Bottom",#N/A,FALSE,"Europe Model"}</definedName>
    <definedName name="J" hidden="1">{"Print Top",#N/A,FALSE,"Europe Model";"Print Bottom",#N/A,FALSE,"Europe Model"}</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0" hidden="1">{"JG FE Top",#N/A,FALSE,"JG FE ¥";"JG FE Bottom",#N/A,FALSE,"JG FE ¥"}</definedName>
    <definedName name="jd" hidden="1">{"JG FE Top",#N/A,FALSE,"JG FE ¥";"JG FE Bottom",#N/A,FALSE,"JG FE ¥"}</definedName>
    <definedName name="jdhgjdghjd" localSheetId="20" hidden="1">{#N/A,#N/A,FALSE,"Contribution Analysis"}</definedName>
    <definedName name="jdhgjdghjd" hidden="1">{#N/A,#N/A,FALSE,"Contribution Analysis"}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0" hidden="1">{#N/A,#N/A,FALSE,"FY97";#N/A,#N/A,FALSE,"FY98";#N/A,#N/A,FALSE,"FY99";#N/A,#N/A,FALSE,"FY00";#N/A,#N/A,FALSE,"FY01"}</definedName>
    <definedName name="jk" hidden="1">{#N/A,#N/A,FALSE,"FY97";#N/A,#N/A,FALSE,"FY98";#N/A,#N/A,FALSE,"FY99";#N/A,#N/A,FALSE,"FY00";#N/A,#N/A,FALSE,"FY01"}</definedName>
    <definedName name="jkşş" localSheetId="20" hidden="1">{"det (May)",#N/A,FALSE,"June";"sum (MAY YTD)",#N/A,FALSE,"June YTD"}</definedName>
    <definedName name="jkşş"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0" hidden="1">{#N/A,#N/A,FALSE,"Hoja1";#N/A,#N/A,FALSE,"Hoja2"}</definedName>
    <definedName name="jnv" hidden="1">{#N/A,#N/A,FALSE,"Hoja1";#N/A,#N/A,FALSE,"Hoja2"}</definedName>
    <definedName name="JOE" localSheetId="20" hidden="1">{"Assumptions",#N/A,FALSE,"Model"}</definedName>
    <definedName name="JOE" hidden="1">{"Assumptions",#N/A,FALSE,"Model"}</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0" hidden="1">{"Dayanıklı tüketim",#N/A,FALSE,"9511kar(TL)"}</definedName>
    <definedName name="kasım" hidden="1">{"Dayanıklı tüketim",#N/A,FALSE,"9511kar(TL)"}</definedName>
    <definedName name="kasım_1" localSheetId="20" hidden="1">{"KOÇ TOP 2",#N/A,FALSE,"9511kar(TL)"}</definedName>
    <definedName name="kasım_1" hidden="1">{"KOÇ TOP 2",#N/A,FALSE,"9511kar(TL)"}</definedName>
    <definedName name="kasım_2" localSheetId="20" hidden="1">{"Tofaş",#N/A,FALSE,"9511kar(TL)"}</definedName>
    <definedName name="kasım_2" hidden="1">{"Tofaş",#N/A,FALSE,"9511kar(TL)"}</definedName>
    <definedName name="kdfjkdfjfjd" localSheetId="20" hidden="1">{0,0,0,0}</definedName>
    <definedName name="kdfjkdfjfjd" hidden="1">{0,0,0,0}</definedName>
    <definedName name="kegs" localSheetId="20" hidden="1">{"det (May)",#N/A,FALSE,"June";"sum (MAY YTD)",#N/A,FALSE,"June YTD"}</definedName>
    <definedName name="kegs" hidden="1">{"det (May)",#N/A,FALSE,"June";"sum (MAY YTD)",#N/A,FALSE,"June YTD"}</definedName>
    <definedName name="kgnvbdneke" hidden="1">#REF!</definedName>
    <definedName name="KH" localSheetId="41" hidden="1">Main.SAPF4Help()</definedName>
    <definedName name="KH" localSheetId="20" hidden="1">Main.SAPF4Help()</definedName>
    <definedName name="KH" hidden="1">Main.SAPF4Help()</definedName>
    <definedName name="khyu" localSheetId="0" hidden="1">#REF!</definedName>
    <definedName name="khyu" localSheetId="2" hidden="1">#REF!</definedName>
    <definedName name="khyu" localSheetId="12" hidden="1">#REF!</definedName>
    <definedName name="khyu" localSheetId="14" hidden="1">#REF!</definedName>
    <definedName name="khyu" localSheetId="16" hidden="1">#REF!</definedName>
    <definedName name="khyu" localSheetId="18" hidden="1">#REF!</definedName>
    <definedName name="khyu" localSheetId="20" hidden="1">#REF!</definedName>
    <definedName name="khyu" hidden="1">#REF!</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0" hidden="1">{#N/A,#N/A,FALSE,"ORIX CSC"}</definedName>
    <definedName name="kjhkjh" hidden="1">{#N/A,#N/A,FALSE,"ORIX CSC"}</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0" hidden="1">{"det (May)",#N/A,FALSE,"June";"sum (MAY YTD)",#N/A,FALSE,"June YTD"}</definedName>
    <definedName name="kjlk" hidden="1">{"det (May)",#N/A,FALSE,"June";"sum (MAY YTD)",#N/A,FALSE,"June YTD"}</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0" hidden="1">{"det (May)",#N/A,FALSE,"June";"sum (MAY YTD)",#N/A,FALSE,"June YTD"}</definedName>
    <definedName name="kjlşkljş" hidden="1">{"det (May)",#N/A,FALSE,"June";"sum (MAY YTD)",#N/A,FALSE,"June YTD"}</definedName>
    <definedName name="kl" localSheetId="20" hidden="1">{#N/A,#N/A,FALSE,"FY97";#N/A,#N/A,FALSE,"FY98";#N/A,#N/A,FALSE,"FY99";#N/A,#N/A,FALSE,"FY00";#N/A,#N/A,FALSE,"FY01"}</definedName>
    <definedName name="kl" hidden="1">{#N/A,#N/A,FALSE,"FY97";#N/A,#N/A,FALSE,"FY98";#N/A,#N/A,FALSE,"FY99";#N/A,#N/A,FALSE,"FY00";#N/A,#N/A,FALSE,"FY01"}</definedName>
    <definedName name="kmh" localSheetId="20" hidden="1">{#N/A,#N/A,TRUE,"Cover sheet";#N/A,#N/A,TRUE,"DCF analysis";#N/A,#N/A,TRUE,"WACC calculation"}</definedName>
    <definedName name="kmh" hidden="1">{#N/A,#N/A,TRUE,"Cover sheet";#N/A,#N/A,TRUE,"DCF analysis";#N/A,#N/A,TRUE,"WACC calculation"}</definedName>
    <definedName name="Kontoauszug" localSheetId="40">'AMORT. PROFILE 0% CPR'!Kontoauszug</definedName>
    <definedName name="Kontoauszug" localSheetId="41">'AMORT. PROFILE 8% CPR (SG) '!Kontoauszug</definedName>
    <definedName name="Kontoauszug">#N/A</definedName>
    <definedName name="Kontokorrentumbuchung21" localSheetId="40">'AMORT. PROFILE 0% CPR'!Kontokorrentumbuchung21</definedName>
    <definedName name="Kontokorrentumbuchung21" localSheetId="41">'AMORT. PROFILE 8% CPR (SG) '!Kontokorrentumbuchung21</definedName>
    <definedName name="Kontokorrentumbuchung21">#N/A</definedName>
    <definedName name="Kontokorrentumbuchung39" localSheetId="40">'AMORT. PROFILE 0% CPR'!Kontokorrentumbuchung39</definedName>
    <definedName name="Kontokorrentumbuchung39" localSheetId="41">'AMORT. PROFILE 8% CPR (SG) '!Kontokorrentumbuchung39</definedName>
    <definedName name="Kontokorrentumbuchung39">#N/A</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0">'AMORT. PROFILE 0% CPR'!LEB_Meldungen</definedName>
    <definedName name="LEB_Meldungen" localSheetId="41">'AMORT. PROFILE 8% CPR (SG) '!LEB_Meldungen</definedName>
    <definedName name="LEB_Meldungen">#N/A</definedName>
    <definedName name="limcount" hidden="1">1</definedName>
    <definedName name="ListOffset" hidden="1">1</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0" hidden="1">{"det (May)",#N/A,FALSE,"June";"sum (MAY YTD)",#N/A,FALSE,"June YTD"}</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4" hidden="1">{#N/A,#N/A,FALSE,"fnma22pi";#N/A,#N/A,FALSE,"1888144"}</definedName>
    <definedName name="M" localSheetId="16" hidden="1">{#N/A,#N/A,FALSE,"fnma22pi";#N/A,#N/A,FALSE,"1888144"}</definedName>
    <definedName name="M" localSheetId="18" hidden="1">{#N/A,#N/A,FALSE,"fnma22pi";#N/A,#N/A,FALSE,"1888144"}</definedName>
    <definedName name="M" localSheetId="40" hidden="1">{#N/A,#N/A,FALSE,"fnma22pi";#N/A,#N/A,FALSE,"1888144"}</definedName>
    <definedName name="M" localSheetId="41" hidden="1">{#N/A,#N/A,FALSE,"fnma22pi";#N/A,#N/A,FALSE,"1888144"}</definedName>
    <definedName name="M" localSheetId="22" hidden="1">{#N/A,#N/A,FALSE,"fnma22pi";#N/A,#N/A,FALSE,"1888144"}</definedName>
    <definedName name="M" localSheetId="20"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0" hidden="1">{#N/A,#N/A,FALSE,"FY97";#N/A,#N/A,FALSE,"FY98";#N/A,#N/A,FALSE,"FY99";#N/A,#N/A,FALSE,"FY00";#N/A,#N/A,FALSE,"FY01"}</definedName>
    <definedName name="mj" hidden="1">{#N/A,#N/A,FALSE,"FY97";#N/A,#N/A,FALSE,"FY98";#N/A,#N/A,FALSE,"FY99";#N/A,#N/A,FALSE,"FY00";#N/A,#N/A,FALSE,"FY01"}</definedName>
    <definedName name="n" localSheetId="40">'AMORT. PROFILE 0% CPR'!n</definedName>
    <definedName name="n" localSheetId="41">'AMORT. PROFILE 8% CPR (SG) '!n</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0" hidden="1">{"det (May)",#N/A,FALSE,"June";"sum (MAY YTD)",#N/A,FALSE,"June YTD"}</definedName>
    <definedName name="nbmn" hidden="1">{"det (May)",#N/A,FALSE,"June";"sum (MAY YTD)",#N/A,FALSE,"June YTD"}</definedName>
    <definedName name="New" localSheetId="20" hidden="1">{"subs",#N/A,FALSE,"database ";"proportional",#N/A,FALSE,"database "}</definedName>
    <definedName name="New" hidden="1">{"subs",#N/A,FALSE,"database ";"proportional",#N/A,FALSE,"database "}</definedName>
    <definedName name="newDC" localSheetId="20" hidden="1">{#N/A,#N/A,TRUE,"Cover sheet";#N/A,#N/A,TRUE,"DCF analysis";#N/A,#N/A,TRUE,"WACC calculation"}</definedName>
    <definedName name="newDC" hidden="1">{#N/A,#N/A,TRUE,"Cover sheet";#N/A,#N/A,TRUE,"DCF analysis";#N/A,#N/A,TRUE,"WACC calculation"}</definedName>
    <definedName name="newer" localSheetId="20" hidden="1">{#N/A,#N/A,FALSE,"Sheet1"}</definedName>
    <definedName name="newer" hidden="1">{#N/A,#N/A,FALSE,"Sheet1"}</definedName>
    <definedName name="newer2" localSheetId="20" hidden="1">{#N/A,#N/A,FALSE,"Sheet1"}</definedName>
    <definedName name="newer2" hidden="1">{#N/A,#N/A,FALSE,"Sheet1"}</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40">'AMORT. PROFILE 0% CPR'!nn</definedName>
    <definedName name="nn" localSheetId="41">'AMORT. PROFILE 8% CPR (SG) '!nn</definedName>
    <definedName name="nn" localSheetId="20"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0" hidden="1">{#N/A,#N/A,FALSE,"RGD$";#N/A,#N/A,FALSE,"BG$";#N/A,#N/A,FALSE,"FC$"}</definedName>
    <definedName name="oj" hidden="1">{#N/A,#N/A,FALSE,"RGD$";#N/A,#N/A,FALSE,"BG$";#N/A,#N/A,FALSE,"FC$"}</definedName>
    <definedName name="ömnö" localSheetId="20" hidden="1">{"det (May)",#N/A,FALSE,"June";"sum (MAY YTD)",#N/A,FALSE,"June YTD"}</definedName>
    <definedName name="ömnö" hidden="1">{"det (May)",#N/A,FALSE,"June";"sum (MAY YTD)",#N/A,FALSE,"June YTD"}</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0" hidden="1">{#N/A,#N/A,FALSE,"Operations";#N/A,#N/A,FALSE,"Financials"}</definedName>
    <definedName name="OP" hidden="1">{#N/A,#N/A,FALSE,"Operations";#N/A,#N/A,FALSE,"Financials"}</definedName>
    <definedName name="org_balance">#REF!</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0">'AMORT. PROFILE 0% CPR'!Overview</definedName>
    <definedName name="Overview" localSheetId="41">'AMORT. PROFILE 8% CPR (SG) '!Overview</definedName>
    <definedName name="Overview">#N/A</definedName>
    <definedName name="PAYD">#REF!</definedName>
    <definedName name="pdfendname" localSheetId="14">#REF!</definedName>
    <definedName name="pdfendname">#REF!</definedName>
    <definedName name="perbolag" localSheetId="20" hidden="1">{#N/A,#N/A,FALSE,"intag";#N/A,#N/A,FALSE,"budg";#N/A,#N/A,FALSE,"samtl"}</definedName>
    <definedName name="perbolag" hidden="1">{#N/A,#N/A,FALSE,"intag";#N/A,#N/A,FALSE,"budg";#N/A,#N/A,FALSE,"samtl"}</definedName>
    <definedName name="perf">#REF!</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0" hidden="1">{"det (May)",#N/A,FALSE,"June";"sum (MAY YTD)",#N/A,FALSE,"June YTD"}</definedName>
    <definedName name="POA" hidden="1">{"det (May)",#N/A,FALSE,"June";"sum (MAY YTD)",#N/A,FALSE,"June YTD"}</definedName>
    <definedName name="pop" localSheetId="20" hidden="1">{"det (May)",#N/A,FALSE,"June";"sum (MAY YTD)",#N/A,FALSE,"June YTD"}</definedName>
    <definedName name="pop" hidden="1">{"det (May)",#N/A,FALSE,"June";"sum (MAY YTD)",#N/A,FALSE,"June YTD"}</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0" hidden="1">{"Print Top",#N/A,FALSE,"Europe Model";"Print Bottom",#N/A,FALSE,"Europe Model"}</definedName>
    <definedName name="Pres2" hidden="1">{"Print Top",#N/A,FALSE,"Europe Model";"Print Bottom",#N/A,FALSE,"Europe Model"}</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0" hidden="1">{#N/A,#N/A,FALSE,"Operations";#N/A,#N/A,FALSE,"Financials"}</definedName>
    <definedName name="print4" hidden="1">{#N/A,#N/A,FALSE,"Operations";#N/A,#N/A,FALSE,"Financials"}</definedName>
    <definedName name="PRO" localSheetId="20" hidden="1">{"det (May)",#N/A,FALSE,"June";"sum (MAY YTD)",#N/A,FALSE,"June YTD"}</definedName>
    <definedName name="PRO" hidden="1">{"det (May)",#N/A,FALSE,"June";"sum (MAY YTD)",#N/A,FALSE,"June YTD"}</definedName>
    <definedName name="prof" localSheetId="20" hidden="1">{#N/A,#N/A,FALSE,"A3";#N/A,#N/A,FALSE,"AT2";#N/A,#N/A,FALSE,"PA2";#N/A,#N/A,FALSE,"GI2";#N/A,#N/A,FALSE,"EC2"}</definedName>
    <definedName name="prof" hidden="1">{#N/A,#N/A,FALSE,"A3";#N/A,#N/A,FALSE,"AT2";#N/A,#N/A,FALSE,"PA2";#N/A,#N/A,FALSE,"GI2";#N/A,#N/A,FALSE,"EC2"}</definedName>
    <definedName name="ProjectName">{"Client Name or Project Name"}</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0" hidden="1">{#N/A,#N/A,TRUE,"Cover sheet";#N/A,#N/A,TRUE,"INPUTS";#N/A,#N/A,TRUE,"OUTPUTS";#N/A,#N/A,TRUE,"VALUATION"}</definedName>
    <definedName name="qsfd" hidden="1">{#N/A,#N/A,TRUE,"Cover sheet";#N/A,#N/A,TRUE,"INPUTS";#N/A,#N/A,TRUE,"OUTPUTS";#N/A,#N/A,TRUE,"VALUATION"}</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0" hidden="1">{#N/A,#N/A,FALSE,"JKFLASH2";#N/A,#N/A,FALSE,"Page 4";#N/A,#N/A,FALSE,"page 3"}</definedName>
    <definedName name="quarterlybs" hidden="1">{#N/A,#N/A,FALSE,"JKFLASH2";#N/A,#N/A,FALSE,"Page 4";#N/A,#N/A,FALSE,"page 3"}</definedName>
    <definedName name="qwe" localSheetId="20"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8"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4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22"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0" hidden="1">{0,0,"",0;0,0,0,0;0,0,0,0;0,0,0,0;0,0,0,0}</definedName>
    <definedName name="removed_name3"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0" hidden="1">{"hiden",#N/A,FALSE,"14";"hidden",#N/A,FALSE,"16";"hidden",#N/A,FALSE,"18";"hidden",#N/A,FALSE,"20"}</definedName>
    <definedName name="rr" hidden="1">{"hiden",#N/A,FALSE,"14";"hidden",#N/A,FALSE,"16";"hidden",#N/A,FALSE,"18";"hidden",#N/A,FALSE,"20"}</definedName>
    <definedName name="rrrrrr" localSheetId="20" hidden="1">{"cash plan",#N/A,FALSE,"fccashflow"}</definedName>
    <definedName name="rrrrrr" hidden="1">{"cash plan",#N/A,FALSE,"fccashflow"}</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41" hidden="1">Main.SAPF4Help()</definedName>
    <definedName name="SAPFuncF4Help" localSheetId="20" hidden="1">Main.SAPF4Help()</definedName>
    <definedName name="SAPFuncF4Help" hidden="1">Main.SAPF4Help()</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0" hidden="1">{#N/A,#N/A,FALSE,"Japan 2003";#N/A,#N/A,FALSE,"Sheet2"}</definedName>
    <definedName name="scb" hidden="1">{#N/A,#N/A,FALSE,"Japan 2003";#N/A,#N/A,FALSE,"Sheet2"}</definedName>
    <definedName name="sd" localSheetId="40">'AMORT. PROFILE 0% CPR'!sd</definedName>
    <definedName name="sd" localSheetId="41">'AMORT. PROFILE 8% CPR (SG) '!sd</definedName>
    <definedName name="sd" localSheetId="20" hidden="1">{#N/A,#N/A,FALSE,"Contribution Analysis"}</definedName>
    <definedName name="sd" hidden="1">{#N/A,#N/A,FALSE,"Contribution Analysis"}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0" hidden="1">{"JG FE Top",#N/A,FALSE,"JG FE $";"JG FE Bottom",#N/A,FALSE,"JG FE $"}</definedName>
    <definedName name="SDF" hidden="1">{"JG FE Top",#N/A,FALSE,"JG FE $";"JG FE Bottom",#N/A,FALSE,"JG FE $"}</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0" hidden="1">{"det (May)",#N/A,FALSE,"June";"sum (MAY YTD)",#N/A,FALSE,"June YTD"}</definedName>
    <definedName name="sdfd"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12" hidden="1">#REF!</definedName>
    <definedName name="sdff" localSheetId="14" hidden="1">#REF!</definedName>
    <definedName name="sdff" localSheetId="16" hidden="1">#REF!</definedName>
    <definedName name="sdff" localSheetId="18" hidden="1">#REF!</definedName>
    <definedName name="sdff" localSheetId="40" hidden="1">#REF!</definedName>
    <definedName name="sdff" localSheetId="41" hidden="1">#REF!</definedName>
    <definedName name="sdff" localSheetId="22" hidden="1">#REF!</definedName>
    <definedName name="sdff" localSheetId="20" hidden="1">#REF!</definedName>
    <definedName name="sdff" hidden="1">#REF!</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0" hidden="1">{"standalone1",#N/A,FALSE,"DCFBase";"standalone2",#N/A,FALSE,"DCFBase"}</definedName>
    <definedName name="sdfsda" hidden="1">{"standalone1",#N/A,FALSE,"DCFBase";"standalone2",#N/A,FALSE,"DCFBase"}</definedName>
    <definedName name="sdfsdf" localSheetId="0" hidden="1">#REF!</definedName>
    <definedName name="sdfsdf" localSheetId="2" hidden="1">#REF!</definedName>
    <definedName name="sdfsdf" localSheetId="12" hidden="1">#REF!</definedName>
    <definedName name="sdfsdf" localSheetId="14" hidden="1">#REF!</definedName>
    <definedName name="sdfsdf" localSheetId="16" hidden="1">#REF!</definedName>
    <definedName name="sdfsdf" localSheetId="18" hidden="1">#REF!</definedName>
    <definedName name="sdfsdf" localSheetId="22" hidden="1">#REF!</definedName>
    <definedName name="sdfsdf" localSheetId="20" hidden="1">#REF!</definedName>
    <definedName name="sdfsdf" hidden="1">#REF!</definedName>
    <definedName name="sdgsdgfdsg" localSheetId="20" hidden="1">{"orixcsc",#N/A,FALSE,"ORIX CSC";"orixcsc2",#N/A,FALSE,"ORIX CSC"}</definedName>
    <definedName name="sdgsdgfdsg" hidden="1">{"orixcsc",#N/A,FALSE,"ORIX CSC";"orixcsc2",#N/A,FALSE,"ORIX CSC"}</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6">#REF!</definedName>
    <definedName name="secteur">#REF!</definedName>
    <definedName name="sencount" hidden="1">1</definedName>
    <definedName name="ses" localSheetId="20" hidden="1">{"RESUMEN",#N/A,FALSE,"RESUMEN";"RESUMEN_MARG",#N/A,FALSE,"RESUMEN"}</definedName>
    <definedName name="ses" hidden="1">{"RESUMEN",#N/A,FALSE,"RESUMEN";"RESUMEN_MARG",#N/A,FALSE,"RESUMEN"}</definedName>
    <definedName name="sfd" localSheetId="20" hidden="1">{#N/A,#N/A,FALSE,"Hoja1";#N/A,#N/A,FALSE,"Hoja2"}</definedName>
    <definedName name="sfd" hidden="1">{#N/A,#N/A,FALSE,"Hoja1";#N/A,#N/A,FALSE,"Hoja2"}</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12" hidden="1">#REF!</definedName>
    <definedName name="sfgh" localSheetId="14" hidden="1">#REF!</definedName>
    <definedName name="sfgh" localSheetId="16" hidden="1">#REF!</definedName>
    <definedName name="sfgh" localSheetId="18" hidden="1">#REF!</definedName>
    <definedName name="sfgh" localSheetId="22" hidden="1">#REF!</definedName>
    <definedName name="sfgh" localSheetId="20" hidden="1">#REF!</definedName>
    <definedName name="sfgh" hidden="1">#REF!</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0" hidden="1">{#N/A,#N/A,TRUE,"Pro Forma";#N/A,#N/A,TRUE,"PF_Bal";#N/A,#N/A,TRUE,"PF_INC";#N/A,#N/A,TRUE,"CBE";#N/A,#N/A,TRUE,"SWK"}</definedName>
    <definedName name="sfsd" hidden="1">{#N/A,#N/A,TRUE,"Pro Forma";#N/A,#N/A,TRUE,"PF_Bal";#N/A,#N/A,TRUE,"PF_INC";#N/A,#N/A,TRUE,"CBE";#N/A,#N/A,TRUE,"SWK"}</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0" hidden="1">{#N/A,#N/A,FALSE,"ORIX CSC"}</definedName>
    <definedName name="sgsdfgds" hidden="1">{#N/A,#N/A,FALSE,"ORIX CSC"}</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0" hidden="1">{#N/A,#N/A,FALSE,"DAOCM 2차 검토"}</definedName>
    <definedName name="sks" hidden="1">{#N/A,#N/A,FALSE,"DAOCM 2차 검토"}</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0" hidden="1">{"det (May)",#N/A,FALSE,"June";"sum (MAY YTD)",#N/A,FALSE,"June YTD"}</definedName>
    <definedName name="ss" hidden="1">{"det (May)",#N/A,FALSE,"June";"sum (MAY YTD)",#N/A,FALSE,"June YTD"}</definedName>
    <definedName name="ssqf" localSheetId="0" hidden="1">{"'Description'!$A$1:$G$45"}</definedName>
    <definedName name="ssqf" localSheetId="2" hidden="1">{"'Description'!$A$1:$G$45"}</definedName>
    <definedName name="ssqf" localSheetId="8" hidden="1">{"'Description'!$A$1:$G$45"}</definedName>
    <definedName name="ssqf" localSheetId="12" hidden="1">{"'Description'!$A$1:$G$45"}</definedName>
    <definedName name="ssqf" localSheetId="14" hidden="1">{"'Description'!$A$1:$G$45"}</definedName>
    <definedName name="ssqf" localSheetId="16" hidden="1">{"'Description'!$A$1:$G$45"}</definedName>
    <definedName name="ssqf" localSheetId="18" hidden="1">{"'Description'!$A$1:$G$45"}</definedName>
    <definedName name="ssqf" localSheetId="40" hidden="1">{"'Description'!$A$1:$G$45"}</definedName>
    <definedName name="ssqf" localSheetId="41" hidden="1">{"'Description'!$A$1:$G$45"}</definedName>
    <definedName name="ssqf" localSheetId="22" hidden="1">{"'Description'!$A$1:$G$45"}</definedName>
    <definedName name="ssqf" localSheetId="20" hidden="1">{"'Description'!$A$1:$G$45"}</definedName>
    <definedName name="ssqf" hidden="1">{"'Description'!$A$1:$G$45"}</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0" hidden="1">{"det (May)",#N/A,FALSE,"June";"sum (MAY YTD)",#N/A,FALSE,"June YTD"}</definedName>
    <definedName name="stella" hidden="1">{"det (May)",#N/A,FALSE,"June";"sum (MAY YTD)",#N/A,FALSE,"June YTD"}</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0">'AMORT. PROFILE 0% CPR'!test</definedName>
    <definedName name="test" localSheetId="41">'AMORT. PROFILE 8% CPR (SG) '!test</definedName>
    <definedName name="test">#N/A</definedName>
    <definedName name="test2" localSheetId="40">'AMORT. PROFILE 0% CPR'!test2</definedName>
    <definedName name="test2" localSheetId="41">'AMORT. PROFILE 8% CPR (SG) '!test2</definedName>
    <definedName name="test2">#N/A</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0">'AMORT. PROFILE 0% CPR'!Transfer</definedName>
    <definedName name="Transfer" localSheetId="41">'AMORT. PROFILE 8% CPR (SG) '!Transfer</definedName>
    <definedName name="Transfer">#N/A</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0"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8"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4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22"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8"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8" hidden="1">{#N/A,#N/A,FALSE,"40645444";#N/A,#N/A,FALSE,"CITIBANK INTEREST"}</definedName>
    <definedName name="tyujyf" localSheetId="40" hidden="1">{#N/A,#N/A,FALSE,"40645444";#N/A,#N/A,FALSE,"CITIBANK INTEREST"}</definedName>
    <definedName name="tyujyf" localSheetId="41" hidden="1">{#N/A,#N/A,FALSE,"40645444";#N/A,#N/A,FALSE,"CITIBANK INTEREST"}</definedName>
    <definedName name="tyujyf" localSheetId="22" hidden="1">{#N/A,#N/A,FALSE,"40645444";#N/A,#N/A,FALSE,"CITIBANK INTEREST"}</definedName>
    <definedName name="tyujyf" localSheetId="20" hidden="1">{#N/A,#N/A,FALSE,"40645444";#N/A,#N/A,FALSE,"CITIBANK INTEREST"}</definedName>
    <definedName name="tyujyf" hidden="1">{#N/A,#N/A,FALSE,"40645444";#N/A,#N/A,FALSE,"CITIBANK INTEREST"}</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0" hidden="1">{"det (May)",#N/A,FALSE,"June";"sum (MAY YTD)",#N/A,FALSE,"June YTD"}</definedName>
    <definedName name="uıoıuo" hidden="1">{"det (May)",#N/A,FALSE,"June";"sum (MAY YTD)",#N/A,FALSE,"June YTD"}</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0" hidden="1">{"det (May)",#N/A,FALSE,"June";"sum (MAY YTD)",#N/A,FALSE,"June YTD"}</definedName>
    <definedName name="uıouıouıouı" hidden="1">{"det (May)",#N/A,FALSE,"June";"sum (MAY YTD)",#N/A,FALSE,"June YTD"}</definedName>
    <definedName name="ujyt" localSheetId="20" hidden="1">{"test2",#N/A,TRUE,"Prices"}</definedName>
    <definedName name="ujyt" hidden="1">{"test2",#N/A,TRUE,"Prices"}</definedName>
    <definedName name="Unterschriften" localSheetId="40">'AMORT. PROFILE 0% CPR'!Unterschriften</definedName>
    <definedName name="Unterschriften" localSheetId="41">'AMORT. PROFILE 8% CPR (SG) '!Unterschriften</definedName>
    <definedName name="Unterschriften">#N/A</definedName>
    <definedName name="uu" localSheetId="20" hidden="1">{"Eur Base Top",#N/A,FALSE,"Europe Base";"Eur Base Bottom",#N/A,FALSE,"Europe Base"}</definedName>
    <definedName name="uu" hidden="1">{"Eur Base Top",#N/A,FALSE,"Europe Base";"Eur Base Bottom",#N/A,FALSE,"Europe Base"}</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0">'AMORT. PROFILE 0% CPR'!Vergleich</definedName>
    <definedName name="Vergleich" localSheetId="41">'AMORT. PROFILE 8% CPR (SG) '!Vergleich</definedName>
    <definedName name="Vergleich">#N/A</definedName>
    <definedName name="Vergleich1" localSheetId="40">'AMORT. PROFILE 0% CPR'!Vergleich1</definedName>
    <definedName name="Vergleich1" localSheetId="41">'AMORT. PROFILE 8% CPR (SG) '!Vergleich1</definedName>
    <definedName name="Vergleich1">#N/A</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0" hidden="1">{"Far East Top",#N/A,FALSE,"FE Model";"Far East Bottom",#N/A,FALSE,"FE Model"}</definedName>
    <definedName name="vvvv" hidden="1">{"Far East Top",#N/A,FALSE,"FE Model";"Far East Bottom",#N/A,FALSE,"FE Model"}</definedName>
    <definedName name="WaterfallII" localSheetId="40">'AMORT. PROFILE 0% CPR'!WaterfallII</definedName>
    <definedName name="WaterfallII" localSheetId="41">'AMORT. PROFILE 8% CPR (SG) '!WaterfallII</definedName>
    <definedName name="WaterfallII">#N/A</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0" hidden="1">{"Print Top",#N/A,FALSE,"Europe Model";"Print Bottom",#N/A,FALSE,"Europe Model"}</definedName>
    <definedName name="wertwrtwrt" hidden="1">{"Print Top",#N/A,FALSE,"Europe Model";"Print Bottom",#N/A,FALSE,"Europe Model"}</definedName>
    <definedName name="wntr.dcf" localSheetId="20" hidden="1">{"DCF1",#N/A,FALSE,"SIERRA DCF";"MATRIX1",#N/A,FALSE,"SIERRA DCF"}</definedName>
    <definedName name="wntr.dcf" hidden="1">{"DCF1",#N/A,FALSE,"SIERRA DCF";"MATRIX1",#N/A,FALSE,"SIERRA DCF"}</definedName>
    <definedName name="wrn" localSheetId="20" hidden="1">{"vue1",#N/A,FALSE,"synthese";"vue2",#N/A,FALSE,"synthese"}</definedName>
    <definedName name="wrn" hidden="1">{"vue1",#N/A,FALSE,"synthese";"vue2",#N/A,FALSE,"synthese"}</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0" hidden="1">{"10yp balance sheet",#N/A,FALSE,"Celtel alternative 6"}</definedName>
    <definedName name="wrn.10yp._.balance._.sheet." hidden="1">{"10yp balance sheet",#N/A,FALSE,"Celtel alternative 6"}</definedName>
    <definedName name="wrn.10yp._.capex." localSheetId="20" hidden="1">{"10yp capex",#N/A,FALSE,"Celtel alternative 6"}</definedName>
    <definedName name="wrn.10yp._.capex." hidden="1">{"10yp capex",#N/A,FALSE,"Celtel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0" hidden="1">{"10yp graphs",#N/A,FALSE,"Market Data"}</definedName>
    <definedName name="wrn.10yp._.graphs." hidden="1">{"10yp graphs",#N/A,FALSE,"Market Data"}</definedName>
    <definedName name="wrn.10yp._.key._.data." localSheetId="20" hidden="1">{"10yp key data",#N/A,FALSE,"Market Data"}</definedName>
    <definedName name="wrn.10yp._.key._.data." hidden="1">{"10yp key data",#N/A,FALSE,"Market Data"}</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0" hidden="1">{"10yp tariffs",#N/A,FALSE,"Celtel alternative 6"}</definedName>
    <definedName name="wrn.10yp._.tariffs." hidden="1">{"10yp tariffs",#N/A,FALSE,"Celtel alternative 6"}</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0" hidden="1">{"Cover",#N/A,FALSE,"Cover";"Summary",#N/A,FALSE,"Summarpage"}</definedName>
    <definedName name="wrn.2._.pagers." hidden="1">{"Cover",#N/A,FALSE,"Cover";"Summary",#N/A,FALSE,"Summarpage"}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8" hidden="1">{#N/A,#N/A,FALSE,"40645444";#N/A,#N/A,FALSE,"CITIBANK INTEREST"}</definedName>
    <definedName name="wrn.40645444." localSheetId="40" hidden="1">{#N/A,#N/A,FALSE,"40645444";#N/A,#N/A,FALSE,"CITIBANK INTEREST"}</definedName>
    <definedName name="wrn.40645444." localSheetId="41" hidden="1">{#N/A,#N/A,FALSE,"40645444";#N/A,#N/A,FALSE,"CITIBANK INTEREST"}</definedName>
    <definedName name="wrn.40645444." localSheetId="22" hidden="1">{#N/A,#N/A,FALSE,"40645444";#N/A,#N/A,FALSE,"CITIBANK INTEREST"}</definedName>
    <definedName name="wrn.40645444." localSheetId="20" hidden="1">{#N/A,#N/A,FALSE,"40645444";#N/A,#N/A,FALSE,"CITIBANK INTEREST"}</definedName>
    <definedName name="wrn.40645444." hidden="1">{#N/A,#N/A,FALSE,"40645444";#N/A,#N/A,FALSE,"CITIBANK INTEREST"}</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0" hidden="1">{#N/A,#N/A,FALSE,"Sheet1";#N/A,#N/A,FALSE,"Sheet1";#N/A,#N/A,FALSE,"Sheet1"}</definedName>
    <definedName name="wrn.AAA." hidden="1">{#N/A,#N/A,FALSE,"Sheet1";#N/A,#N/A,FALSE,"Sheet1";#N/A,#N/A,FALSE,"Sheet1"}</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0" hidden="1">{"Acq_matrix",#N/A,FALSE,"Acquisition Matrix"}</definedName>
    <definedName name="wrn.Acquisition_matrix." hidden="1">{"Acq_matrix",#N/A,FALSE,"Acquisition Matrix"}</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0" hidden="1">{"AnnualRentRoll",#N/A,FALSE,"RentRoll"}</definedName>
    <definedName name="wrn.AnnualRentRoll" hidden="1">{"AnnualRentRoll",#N/A,FALSE,"RentRoll"}</definedName>
    <definedName name="wrn.AnnualRentRoll." localSheetId="20" hidden="1">{"AnnualRentRoll",#N/A,FALSE,"RentRoll"}</definedName>
    <definedName name="wrn.AnnualRentRoll." hidden="1">{"AnnualRentRoll",#N/A,FALSE,"RentRoll"}</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0" hidden="1">{"Rev and Exp",#N/A,TRUE,"Financials";"Working Capital",#N/A,TRUE,"Financials"}</definedName>
    <definedName name="wrn.Assumptions." hidden="1">{"Rev and Exp",#N/A,TRUE,"Financials";"Working Capital",#N/A,TRUE,"Financials"}</definedName>
    <definedName name="wrn.aug" localSheetId="20" hidden="1">{"det (May)",#N/A,FALSE,"June";"sum (MAY YTD)",#N/A,FALSE,"June YTD"}</definedName>
    <definedName name="wrn.aug"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0" hidden="1">{#N/A,#N/A,FALSE,"Sheet1"}</definedName>
    <definedName name="wrn.Auto._.Comp." hidden="1">{#N/A,#N/A,FALSE,"Sheet1"}</definedName>
    <definedName name="wrn.away." localSheetId="20" hidden="1">{"away stand alones",#N/A,FALSE,"Target"}</definedName>
    <definedName name="wrn.away." hidden="1">{"away stand alones",#N/A,FALSE,"Target"}</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0" hidden="1">{#N/A,#N/A,FALSE,"Hoja1";#N/A,#N/A,FALSE,"Hoja2"}</definedName>
    <definedName name="wrn.BALANCE._.PARA._.LUIZ._.CLAUDIO." hidden="1">{#N/A,#N/A,FALSE,"Hoja1";#N/A,#N/A,FALSE,"Hoja2"}</definedName>
    <definedName name="wrn.Balance._.sheet." localSheetId="20" hidden="1">{"Balance sheet",#N/A,FALSE,"Model"}</definedName>
    <definedName name="wrn.Balance._.sheet." hidden="1">{"Balance sheet",#N/A,FALSE,"Model"}</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0" hidden="1">{#N/A,#N/A,FALSE,"output";#N/A,#N/A,FALSE,"contrib";#N/A,#N/A,FALSE,"profile";#N/A,#N/A,FALSE,"comps"}</definedName>
    <definedName name="wrn.brian." hidden="1">{#N/A,#N/A,FALSE,"output";#N/A,#N/A,FALSE,"contrib";#N/A,#N/A,FALSE,"profile";#N/A,#N/A,FALSE,"comps"}</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0" hidden="1">{"cash flow",#N/A,FALSE,"Model"}</definedName>
    <definedName name="wrn.Cash._.flow." hidden="1">{"cash flow",#N/A,FALSE,"Model"}</definedName>
    <definedName name="wrn.Cash._.Plan." localSheetId="20" hidden="1">{"cash plan",#N/A,FALSE,"fccashflow"}</definedName>
    <definedName name="wrn.Cash._.Plan." hidden="1">{"cash plan",#N/A,FALSE,"fccashflow"}</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0" hidden="1">{"Page1",#N/A,FALSE,"CompCo";"Page2",#N/A,FALSE,"CompCo"}</definedName>
    <definedName name="wrn.COMPCO." hidden="1">{"Page1",#N/A,FALSE,"CompCo";"Page2",#N/A,FALSE,"CompCo"}</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0" hidden="1">{"comps",#N/A,FALSE,"Intl comps";"notes",#N/A,FALSE,"Intl comps"}</definedName>
    <definedName name="wrn.comps." hidden="1">{"comps",#N/A,FALSE,"Intl comps";"notes",#N/A,FALSE,"Intl comps"}</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0" hidden="1">{#N/A,#N/A,FALSE,"Contribution Analysis"}</definedName>
    <definedName name="wrn.contribution." hidden="1">{#N/A,#N/A,FALSE,"Contribution Analysis"}</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4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22"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0" hidden="1">{"Output1",#N/A,FALSE,"Output";"Ratios1",#N/A,FALSE,"Ratios"}</definedName>
    <definedName name="wrn.CSC." hidden="1">{"Output1",#N/A,FALSE,"Output";"Ratios1",#N/A,FALSE,"Ratios"}</definedName>
    <definedName name="wrn.csc2." localSheetId="20" hidden="1">{#N/A,#N/A,FALSE,"ORIX CSC"}</definedName>
    <definedName name="wrn.csc2." hidden="1">{#N/A,#N/A,FALSE,"ORIX CSC"}</definedName>
    <definedName name="wrn.DACOM._.광전송장치._.투찰가._.검토." localSheetId="20" hidden="1">{#N/A,#N/A,FALSE,"DAOCM 2차 검토"}</definedName>
    <definedName name="wrn.DACOM._.광전송장치._.투찰가._.검토." hidden="1">{#N/A,#N/A,FALSE,"DAOCM 2차 검토"}</definedName>
    <definedName name="wrn.database." localSheetId="20" hidden="1">{"subs",#N/A,FALSE,"database ";"proportional",#N/A,FALSE,"database "}</definedName>
    <definedName name="wrn.database."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0" hidden="1">{"Dayanıklı tüketim",#N/A,FALSE,"9511kar(TL)"}</definedName>
    <definedName name="wrn.Dayanıklı._.tüketim." hidden="1">{"Dayanıklı tüketim",#N/A,FALSE,"9511kar(TL)"}</definedName>
    <definedName name="wrn.Dayanıklı._.tüketim._.dolar." localSheetId="20" hidden="1">{"Dayanıklı tüketimdolar",#N/A,FALSE,"9511kar($)"}</definedName>
    <definedName name="wrn.Dayanıklı._.tüketim._.dolar." hidden="1">{"Dayanıklı tüketimdolar",#N/A,FALSE,"9511kar($)"}</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0" hidden="1">{"GAAP Deprec",#N/A,TRUE,"Financials";"Tax Deprec",#N/A,TRUE,"Financials"}</definedName>
    <definedName name="wrn.Depreciation." hidden="1">{"GAAP Deprec",#N/A,TRUE,"Financials";"Tax Deprec",#N/A,TRUE,"Financials"}</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0" hidden="1">{"Dış ticaret",#N/A,FALSE,"9511kar(TL)"}</definedName>
    <definedName name="wrn.Dış._.ticaret." hidden="1">{"Dış ticaret",#N/A,FALSE,"9511kar(TL)"}</definedName>
    <definedName name="wrn.Dış._.ticaret._.dolar." localSheetId="20" hidden="1">{"Dış ticaret dolar",#N/A,FALSE,"9511kar($)"}</definedName>
    <definedName name="wrn.Dış._.ticaret._.dolar." hidden="1">{"Dış ticaret dolar",#N/A,FALSE,"9511kar($)"}</definedName>
    <definedName name="wrn.document." localSheetId="20" hidden="1">{"comp",#N/A,FALSE,"SPEC";"footnotes",#N/A,FALSE,"SPEC"}</definedName>
    <definedName name="wrn.document." hidden="1">{"comp",#N/A,FALSE,"SPEC";"footnotes",#N/A,FALSE,"SPEC"}</definedName>
    <definedName name="wrn.documentaero." localSheetId="20" hidden="1">{"comps2",#N/A,FALSE,"AERO";"footnotes",#N/A,FALSE,"AERO"}</definedName>
    <definedName name="wrn.documentaero." hidden="1">{"comps2",#N/A,FALSE,"AERO";"footnotes",#N/A,FALSE,"AERO"}</definedName>
    <definedName name="wrn.documenthand." localSheetId="20" hidden="1">{"comps",#N/A,FALSE,"HANDPACK";"footnotes",#N/A,FALSE,"HANDPACK"}</definedName>
    <definedName name="wrn.documenthand." hidden="1">{"comps",#N/A,FALSE,"HANDPACK";"footnotes",#N/A,FALSE,"HANDPACK"}</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0" hidden="1">{"Employee Efficiency",#N/A,FALSE,"Benchmarking"}</definedName>
    <definedName name="wrn.Employee._.Efficiency." hidden="1">{"Employee Efficiency",#N/A,FALSE,"Benchmarking"}</definedName>
    <definedName name="wrn.Enerji._.maden." localSheetId="20" hidden="1">{"Enerji maden",#N/A,FALSE,"9511kar(TL)"}</definedName>
    <definedName name="wrn.Enerji._.maden." hidden="1">{"Enerji maden",#N/A,FALSE,"9511kar(TL)"}</definedName>
    <definedName name="wrn.Enerji._.maden._.dolar." localSheetId="20" hidden="1">{"Enerji maden dolar",#N/A,FALSE,"9511kar($)"}</definedName>
    <definedName name="wrn.Enerji._.maden._.dolar." hidden="1">{"Enerji maden dolar",#N/A,FALSE,"9511kar($)"}</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0" hidden="1">{#N/A,#N/A,FALSE,"ExitStratigy"}</definedName>
    <definedName name="wrn.ExitAndSalesAssumptions." hidden="1">{#N/A,#N/A,FALSE,"ExitStratigy"}</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0" hidden="1">{"Finansman",#N/A,FALSE,"9511kar(TL)"}</definedName>
    <definedName name="wrn.Finansman." hidden="1">{"Finansman",#N/A,FALSE,"9511kar(TL)"}</definedName>
    <definedName name="wrn.Finansman._.dolar." localSheetId="20" hidden="1">{"Finansman dolar",#N/A,FALSE,"9511kar($)"}</definedName>
    <definedName name="wrn.Finansman._.dolar." hidden="1">{"Finansman dolar",#N/A,FALSE,"9511kar($)"}</definedName>
    <definedName name="wrn.FINSTM." localSheetId="20" hidden="1">{#N/A,#N/A,FALSE,"P&amp;L";#N/A,#N/A,FALSE,"BS";#N/A,#N/A,FALSE,"HILITE";#N/A,#N/A,FALSE,"KEY"}</definedName>
    <definedName name="wrn.FINSTM." hidden="1">{#N/A,#N/A,FALSE,"P&amp;L";#N/A,#N/A,FALSE,"BS";#N/A,#N/A,FALSE,"HILITE";#N/A,#N/A,FALSE,"KEY"}</definedName>
    <definedName name="wrn.Flash." localSheetId="20"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8" hidden="1">{#N/A,#N/A,FALSE,"fnma22pi";#N/A,#N/A,FALSE,"1888144"}</definedName>
    <definedName name="wrn.FNMA22PI." localSheetId="40" hidden="1">{#N/A,#N/A,FALSE,"fnma22pi";#N/A,#N/A,FALSE,"1888144"}</definedName>
    <definedName name="wrn.FNMA22PI." localSheetId="41" hidden="1">{#N/A,#N/A,FALSE,"fnma22pi";#N/A,#N/A,FALSE,"1888144"}</definedName>
    <definedName name="wrn.FNMA22PI." localSheetId="22" hidden="1">{#N/A,#N/A,FALSE,"fnma22pi";#N/A,#N/A,FALSE,"1888144"}</definedName>
    <definedName name="wrn.FNMA22PI." localSheetId="20" hidden="1">{#N/A,#N/A,FALSE,"fnma22pi";#N/A,#N/A,FALSE,"1888144"}</definedName>
    <definedName name="wrn.FNMA22PI." hidden="1">{#N/A,#N/A,FALSE,"fnma22pi";#N/A,#N/A,FALSE,"1888144"}</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0" hidden="1">{"Funding Summary",#N/A,FALSE,"P&amp;L Analysis"}</definedName>
    <definedName name="wrn.Funding._.Summary." hidden="1">{"Funding Summary",#N/A,FALSE,"P&amp;L Analysis"}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0" hidden="1">{#N/A,#N/A,FALSE,"IRR"}</definedName>
    <definedName name="wrn.GCC." hidden="1">{#N/A,#N/A,FALSE,"IRR"}</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0" hidden="1">{"vue1",#N/A,FALSE,"synthese";"vue2",#N/A,FALSE,"synthese"}</definedName>
    <definedName name="wrn.imp." hidden="1">{"vue1",#N/A,FALSE,"synthese";"vue2",#N/A,FALSE,"synthese"}</definedName>
    <definedName name="wrn.IMPRESION." localSheetId="20" hidden="1">{#N/A,#N/A,FALSE,"Hoja1";#N/A,#N/A,FALSE,"Hoja2"}</definedName>
    <definedName name="wrn.IMPRESION." hidden="1">{#N/A,#N/A,FALSE,"Hoja1";#N/A,#N/A,FALSE,"Hoja2"}</definedName>
    <definedName name="wrn.Income._.Statement." localSheetId="20" hidden="1">{#N/A,#N/A,FALSE}</definedName>
    <definedName name="wrn.Income._.Statement." hidden="1">{#N/A,#N/A,FALSE}</definedName>
    <definedName name="wrn.Input." localSheetId="20" hidden="1">{"données",#N/A,FALSE,"Input"}</definedName>
    <definedName name="wrn.Input." hidden="1">{"données",#N/A,FALSE,"Input"}</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0" hidden="1">{"Input1",#N/A,FALSE,"PF";"Input2",#N/A,FALSE,"PF";"Input3",#N/A,FALSE,"PF"}</definedName>
    <definedName name="wrn.Inputs."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0" hidden="1">{"İnşaat",#N/A,FALSE,"9511kar(TL)"}</definedName>
    <definedName name="wrn.İnşaat." hidden="1">{"İnşaat",#N/A,FALSE,"9511kar(TL)"}</definedName>
    <definedName name="wrn.İnşaat._.dolar." localSheetId="20" hidden="1">{"İnşaatdolar",#N/A,FALSE,"9511kar($)"}</definedName>
    <definedName name="wrn.İnşaat._.dolar." hidden="1">{"İnşaatdolar",#N/A,FALSE,"9511kar($)"}</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0" hidden="1">{"assumptions",#N/A,FALSE,"Scenario 1";"valuation",#N/A,FALSE,"Scenario 1"}</definedName>
    <definedName name="wrn.IPO._.Valuation." hidden="1">{"assumptions",#N/A,FALSE,"Scenario 1";"valuation",#N/A,FALSE,"Scenario 1"}</definedName>
    <definedName name="wrn.IRR." localSheetId="20" hidden="1">{"IRR",#N/A,FALSE,"Model"}</definedName>
    <definedName name="wrn.IRR." hidden="1">{"IRR",#N/A,FALSE,"Model"}</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0" hidden="1">{"JG FE Top",#N/A,FALSE,"JG FE $";"JG FE Bottom",#N/A,FALSE,"JG FE $"}</definedName>
    <definedName name="wrn.JG._.FE._.Dollar."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0" hidden="1">{"det (May)",#N/A,FALSE,"June";"sum (MAY YTD)",#N/A,FALSE,"June YTD"}</definedName>
    <definedName name="wrn.June." hidden="1">{"det (May)",#N/A,FALSE,"June";"sum (MAY YTD)",#N/A,FALSE,"June YTD"}</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0" hidden="1">{"Koç Top",#N/A,FALSE,"9511kar(TL)"}</definedName>
    <definedName name="wrn.Koç._.Top." hidden="1">{"Koç Top",#N/A,FALSE,"9511kar(TL)"}</definedName>
    <definedName name="wrn.KOÇ._.TOP._.2." localSheetId="20" hidden="1">{"KOÇ TOP 2",#N/A,FALSE,"9511kar(TL)"}</definedName>
    <definedName name="wrn.KOÇ._.TOP._.2." hidden="1">{"KOÇ TOP 2",#N/A,FALSE,"9511kar(TL)"}</definedName>
    <definedName name="wrn.Koç._.Top._.dolar." localSheetId="20" hidden="1">{"Koç Top dolar",#N/A,FALSE,"9511kar($)"}</definedName>
    <definedName name="wrn.Koç._.Top._.dolar." hidden="1">{"Koç Top dolar",#N/A,FALSE,"9511kar($)"}</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0" hidden="1">{"LBO Summary",#N/A,FALSE,"Summary"}</definedName>
    <definedName name="wrn.LBO._.Summary." hidden="1">{"LBO Summary",#N/A,FALSE,"Summary"}</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0" hidden="1">{"long",#N/A,FALSE,"ESC"}</definedName>
    <definedName name="wrn.legal." hidden="1">{"long",#N/A,FALSE,"ESC"}</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0" hidden="1">{"Line Efficiency",#N/A,FALSE,"Benchmarking"}</definedName>
    <definedName name="wrn.Line._.Efficiency." hidden="1">{"Line Efficiency",#N/A,FALSE,"Benchmarking"}</definedName>
    <definedName name="wrn.LoanInformation." localSheetId="20" hidden="1">{#N/A,#N/A,FALSE,"LoanAssumptions"}</definedName>
    <definedName name="wrn.LoanInformation." hidden="1">{#N/A,#N/A,FALSE,"LoanAssumptions"}</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0" hidden="1">{"Area1",#N/A,TRUE,"Obiettivo";"Area2",#N/A,TRUE,"Dati per Direzione"}</definedName>
    <definedName name="wrn.mario"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0" hidden="1">{"5303",#N/A,FALSE,"5303"}</definedName>
    <definedName name="wrn.Marks._.variances." hidden="1">{"5303",#N/A,FALSE,"5303"}</definedName>
    <definedName name="wrn.memo." localSheetId="20" hidden="1">{#N/A,#N/A,TRUE,"financial";#N/A,#N/A,TRUE,"plants"}</definedName>
    <definedName name="wrn.memo." hidden="1">{#N/A,#N/A,TRUE,"financial";#N/A,#N/A,TRUE,"plants"}</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0" hidden="1">{"MonthlyRentRoll",#N/A,FALSE,"RentRoll"}</definedName>
    <definedName name="wrn.MonthlyRentRoll." hidden="1">{"MonthlyRentRoll",#N/A,FALSE,"RentRoll"}</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0" hidden="1">{"NA Top",#N/A,FALSE,"NA Model";"NA Bottom",#N/A,FALSE,"NA Model"}</definedName>
    <definedName name="wrn.NA._.Model._.T._.and._.B." hidden="1">{"NA Top",#N/A,FALSE,"NA Model";"NA Bottom",#N/A,FALSE,"NA Model"}</definedName>
    <definedName name="wrn.NA_ULV._.Tand._.B." localSheetId="20" hidden="1">{"NA Top",#N/A,FALSE,"NA-ULV";"NA Bottom",#N/A,FALSE,"NA-ULV"}</definedName>
    <definedName name="wrn.NA_ULV._.Tand._.B." hidden="1">{"NA Top",#N/A,FALSE,"NA-ULV";"NA Bottom",#N/A,FALSE,"NA-ULV"}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4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2"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0" hidden="1">{"OP Case Rates",#N/A,FALSE,"OP Case Rates"}</definedName>
    <definedName name="wrn.OP._.Case._.Rates." hidden="1">{"OP Case Rates",#N/A,FALSE,"OP Case Rates"}</definedName>
    <definedName name="wrn.OperatingAssumtions." localSheetId="20" hidden="1">{#N/A,#N/A,FALSE,"OperatingAssumptions"}</definedName>
    <definedName name="wrn.OperatingAssumtions." hidden="1">{#N/A,#N/A,FALSE,"OperatingAssumptions"}</definedName>
    <definedName name="wrn.Otosan." localSheetId="20" hidden="1">{"Otosan",#N/A,FALSE,"9511kar(TL)"}</definedName>
    <definedName name="wrn.Otosan." hidden="1">{"Otosan",#N/A,FALSE,"9511kar(TL)"}</definedName>
    <definedName name="wrn.Otosandolar." localSheetId="20" hidden="1">{"Otosandolar",#N/A,FALSE,"9511kar($)"}</definedName>
    <definedName name="wrn.Otosandolar." hidden="1">{"Otosandolar",#N/A,FALSE,"9511kar($)"}</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0" hidden="1">{"Page1",#N/A,FALSE,"Model"}</definedName>
    <definedName name="wrn.Page._.1." hidden="1">{"Page1",#N/A,FALSE,"Model"}</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0" hidden="1">{"p_l",#N/A,FALSE,"Summary Accounts"}</definedName>
    <definedName name="wrn.plbscf." hidden="1">{"p_l",#N/A,FALSE,"Summary Accounts"}</definedName>
    <definedName name="wrn.pr3sty." localSheetId="20" hidden="1">{#N/A,#N/A,FALSE,"intag";#N/A,#N/A,FALSE,"budg";#N/A,#N/A,FALSE,"samtl"}</definedName>
    <definedName name="wrn.pr3sty." hidden="1">{#N/A,#N/A,FALSE,"intag";#N/A,#N/A,FALSE,"budg";#N/A,#N/A,FALSE,"samtl"}</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0" hidden="1">{#N/A,#N/A,FALSE,"SUM";#N/A,#N/A,FALSE,"QLOSS"}</definedName>
    <definedName name="wrn.PRESS._.RELEASE." hidden="1">{#N/A,#N/A,FALSE,"SUM";#N/A,#N/A,FALSE,"QLOSS"}</definedName>
    <definedName name="wrn.Price._.Multiples." localSheetId="20" hidden="1">{"Comp1",#N/A,FALSE,"Comps"}</definedName>
    <definedName name="wrn.Price._.Multiples." hidden="1">{"Comp1",#N/A,FALSE,"Comps"}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0" hidden="1">{#N/A,#N/A,FALSE,"Japan 2003";#N/A,#N/A,FALSE,"Sheet2"}</definedName>
    <definedName name="wrn.print." hidden="1">{#N/A,#N/A,FALSE,"Japan 2003";#N/A,#N/A,FALSE,"Sheet2"}</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0" hidden="1">{"inputs raw data",#N/A,TRUE,"INPUT"}</definedName>
    <definedName name="wrn.print._.raw._.data._.entry." hidden="1">{"inputs raw data",#N/A,TRUE,"INPUT"}</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0" hidden="1">{#N/A,#N/A,FALSE,"Titlepage Template";#N/A,#N/A,FALSE,"Sheet2"}</definedName>
    <definedName name="wrn.Print._.Titlepage._.Template." hidden="1">{#N/A,#N/A,FALSE,"Titlepage Template";#N/A,#N/A,FALSE,"Sheet2"}</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0" hidden="1">{"page1",#N/A,FALSE,"PF";"page2",#N/A,FALSE,"PF";"page3",#N/A,FALSE,"PF";"page4",#N/A,FALSE,"Bal_Sht"}</definedName>
    <definedName name="wrn.PRINT1."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0" hidden="1">{"Profit and Loss",#N/A,FALSE,"Model"}</definedName>
    <definedName name="wrn.Profit._.and._.Loss." hidden="1">{"Profit and Loss",#N/A,FALSE,"Model"}</definedName>
    <definedName name="wrn.PropertyInformation." localSheetId="20" hidden="1">{#N/A,#N/A,FALSE,"PropertyInfo"}</definedName>
    <definedName name="wrn.PropertyInformation." hidden="1">{#N/A,#N/A,FALSE,"PropertyInfo"}</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0" hidden="1">{"Pulp Production",#N/A,FALSE,"Pulp";"Pulp Earnings",#N/A,FALSE,"Pulp"}</definedName>
    <definedName name="wrn.Pulp." hidden="1">{"Pulp Production",#N/A,FALSE,"Pulp";"Pulp Earnings",#N/A,FALSE,"Pulp"}</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0" hidden="1">{"ratios",#N/A,FALSE,"Summary Accounts"}</definedName>
    <definedName name="wrn.ratios." hidden="1">{"ratios",#N/A,FALSE,"Summary Accounts"}</definedName>
    <definedName name="wrn.Régression_client." localSheetId="20" hidden="1">{"reg_edition client",#N/A,FALSE,"Regressions"}</definedName>
    <definedName name="wrn.Régression_client." hidden="1">{"reg_edition client",#N/A,FALSE,"Regressions"}</definedName>
    <definedName name="wrn.Régression_travail." localSheetId="20" hidden="1">{"reg_travail",#N/A,FALSE,"Regressions"}</definedName>
    <definedName name="wrn.Régression_travail." hidden="1">{"reg_travail",#N/A,FALSE,"Regressions"}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0" hidden="1">{#N/A,#N/A,FALSE,"Operations";#N/A,#N/A,FALSE,"Financials"}</definedName>
    <definedName name="wrn.Report1." hidden="1">{#N/A,#N/A,FALSE,"Operations";#N/A,#N/A,FALSE,"Financials"}</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0" hidden="1">{"res_travail",#N/A,FALSE,"Résultats"}</definedName>
    <definedName name="wrn.Résultats_travail." hidden="1">{"res_travail",#N/A,FALSE,"Résultats"}</definedName>
    <definedName name="wrn.RESUMEN." localSheetId="20" hidden="1">{"RESUMEN",#N/A,FALSE,"RESUMEN";"RESUMEN_MARG",#N/A,FALSE,"RESUMEN"}</definedName>
    <definedName name="wrn.RESUMEN." hidden="1">{"RESUMEN",#N/A,FALSE,"RESUMEN";"RESUMEN_MARG",#N/A,FALSE,"RESUMEN"}</definedName>
    <definedName name="wrn.RGD_BG_FC." localSheetId="20" hidden="1">{#N/A,#N/A,FALSE,"RGD$";#N/A,#N/A,FALSE,"BG$";#N/A,#N/A,FALSE,"FC$"}</definedName>
    <definedName name="wrn.RGD_BG_FC." hidden="1">{#N/A,#N/A,FALSE,"RGD$";#N/A,#N/A,FALSE,"BG$";#N/A,#N/A,FALSE,"FC$"}</definedName>
    <definedName name="wrn.Roberts._.variances." localSheetId="20" hidden="1">{"5304",#N/A,FALSE,"5304"}</definedName>
    <definedName name="wrn.Roberts._.variances." hidden="1">{"5304",#N/A,FALSE,"5304"}</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0" hidden="1">{#N/A,#N/A,FALSE,"94-95";"SAMANDR",#N/A,FALSE,"94-95"}</definedName>
    <definedName name="wrn.SAMANDR." hidden="1">{#N/A,#N/A,FALSE,"94-95";"SAMANDR",#N/A,FALSE,"94-95"}</definedName>
    <definedName name="wrn.sens." localSheetId="20" hidden="1">{"sens1\",#N/A,FALSE,"PF";"sens2",#N/A,FALSE,"PF";"sens3",#N/A,FALSE,"PF";"sens4",#N/A,FALSE,"PF"}</definedName>
    <definedName name="wrn.sens." hidden="1">{"sens1\",#N/A,FALSE,"PF";"sens2",#N/A,FALSE,"PF";"sens3",#N/A,FALSE,"PF";"sens4",#N/A,FALSE,"PF"}</definedName>
    <definedName name="wrn.sensitivity." localSheetId="20" hidden="1">{"sensitivity",#N/A,FALSE,"Sensitivity"}</definedName>
    <definedName name="wrn.sensitivity." hidden="1">{"sensitivity",#N/A,FALSE,"Sensitivity"}</definedName>
    <definedName name="wrn.sensitivity._.analyses." localSheetId="20" hidden="1">{"general",#N/A,FALSE,"Assumptions"}</definedName>
    <definedName name="wrn.sensitivity._.analyses." hidden="1">{"general",#N/A,FALSE,"Assumptions"}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0" hidden="1">{#N/A,#N/A,FALSE,"CBE";#N/A,#N/A,FALSE,"SWK"}</definedName>
    <definedName name="wrn.stand_alone." hidden="1">{#N/A,#N/A,FALSE,"CBE";#N/A,#N/A,FALSE,"SWK"}</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0" hidden="1">{#N/A,#N/A,FALSE,"Summary"}</definedName>
    <definedName name="wrn.Summary." hidden="1">{#N/A,#N/A,FALSE,"Summary"}</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4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22"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0" hidden="1">{#N/A,#N/A,FALSE,"P.L.Full";#N/A,#N/A,FALSE,"P.L.Desc."}</definedName>
    <definedName name="wrn.Tabla._.PL." hidden="1">{#N/A,#N/A,FALSE,"P.L.Full";#N/A,#N/A,FALSE,"P.L.Desc."}</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0" hidden="1">{"Tekstil",#N/A,FALSE,"9511kar(TL)"}</definedName>
    <definedName name="wrn.Tekstil." hidden="1">{"Tekstil",#N/A,FALSE,"9511kar(TL)"}</definedName>
    <definedName name="wrn.Tekstil._.dolar." localSheetId="20" hidden="1">{"Tekstil dolar",#N/A,FALSE,"9511kar($)"}</definedName>
    <definedName name="wrn.Tekstil._.dolar." hidden="1">{"Tekstil dolar",#N/A,FALSE,"9511kar($)"}</definedName>
    <definedName name="wrn.test." localSheetId="20" hidden="1">{"test2",#N/A,TRUE,"Prices"}</definedName>
    <definedName name="wrn.test." hidden="1">{"test2",#N/A,TRUE,"Prices"}</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0" hidden="1">{"Ticaret ve turizm",#N/A,FALSE,"9511kar(TL)"}</definedName>
    <definedName name="wrn.Ticaret._.ve._.turizm." hidden="1">{"Ticaret ve turizm",#N/A,FALSE,"9511kar(TL)"}</definedName>
    <definedName name="wrn.Ticaret._.ve._.turizm._.dolar." localSheetId="20" hidden="1">{"Ticaret ve turizm dolar",#N/A,FALSE,"9511kar($)"}</definedName>
    <definedName name="wrn.Ticaret._.ve._.turizm._.dolar." hidden="1">{"Ticaret ve turizm dolar",#N/A,FALSE,"9511kar($)"}</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0" hidden="1">{"Tofaş",#N/A,FALSE,"9511kar(TL)"}</definedName>
    <definedName name="wrn.Tofaş." hidden="1">{"Tofaş",#N/A,FALSE,"9511kar(TL)"}</definedName>
    <definedName name="wrn.Tofaşdolar." localSheetId="20" hidden="1">{"Tofaşdolar",#N/A,FALSE,"9511kar($)"}</definedName>
    <definedName name="wrn.Tofaşdolar." hidden="1">{"Tofaşdolar",#N/A,FALSE,"9511kar($)"}</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0" hidden="1">{"comp1",#N/A,FALSE,"COMPS";"footnotes",#N/A,FALSE,"COMPS"}</definedName>
    <definedName name="wrn.totalcomp." hidden="1">{"comp1",#N/A,FALSE,"COMPS";"footnotes",#N/A,FALSE,"COMPS"}</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0" hidden="1">{"Tüketim",#N/A,FALSE,"9511kar(TL)"}</definedName>
    <definedName name="wrn.Tüketim." hidden="1">{"Tüketim",#N/A,FALSE,"9511kar(TL)"}</definedName>
    <definedName name="wrn.Tüketim._.dolar." localSheetId="20" hidden="1">{"Tüketim dolar",#N/A,FALSE,"9511kar($)"}</definedName>
    <definedName name="wrn.Tüketim._.dolar." hidden="1">{"Tüketim dolar",#N/A,FALSE,"9511kar($)"}</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0" hidden="1">{"up stand alones",#N/A,FALSE,"Acquiror"}</definedName>
    <definedName name="wrn.up." hidden="1">{"up stand alones",#N/A,FALSE,"Acquiror"}</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0" hidden="1">{"histincome",#N/A,FALSE,"hyfins";"closing balance",#N/A,FALSE,"hyfins"}</definedName>
    <definedName name="wrn.upstairs." hidden="1">{"histincome",#N/A,FALSE,"hyfins";"closing balance",#N/A,FALSE,"hyfins"}</definedName>
    <definedName name="wrn.UTL._.Position." localSheetId="20" hidden="1">{"UTL effect",#N/A,FALSE,"Sensitivity"}</definedName>
    <definedName name="wrn.UTL._.Position." hidden="1">{"UTL effect",#N/A,FALSE,"Sensitivity"}</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0" hidden="1">{"Yan sanayi",#N/A,FALSE,"9511kar(TL)"}</definedName>
    <definedName name="wrn.Yan._.sanayi." hidden="1">{"Yan sanayi",#N/A,FALSE,"9511kar(TL)"}</definedName>
    <definedName name="wrn.Yansanayidolar." localSheetId="20" hidden="1">{"Yansanayidolar",#N/A,FALSE,"9511kar($)"}</definedName>
    <definedName name="wrn.Yansanayidolar." hidden="1">{"Yansanayidolar",#N/A,FALSE,"9511kar($)"}</definedName>
    <definedName name="wrn.Детальный._.отчет." localSheetId="20" hidden="1">{#N/A,#N/A,FALSE,"Sheet1"}</definedName>
    <definedName name="wrn.Детальный._.отчет." hidden="1">{#N/A,#N/A,FALSE,"Sheet1"}</definedName>
    <definedName name="wrn1.aug" localSheetId="20" hidden="1">{"det (May)",#N/A,FALSE,"June";"sum (MAY YTD)",#N/A,FALSE,"June YTD"}</definedName>
    <definedName name="wrn1.aug"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0" hidden="1">{"det (May)",#N/A,FALSE,"June";"sum (MAY YTD)",#N/A,FALSE,"June YTD"}</definedName>
    <definedName name="wrn1.june" hidden="1">{"det (May)",#N/A,FALSE,"June";"sum (MAY YTD)",#N/A,FALSE,"June YTD"}</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0" hidden="1">{"consolidated",#N/A,FALSE,"Sheet1";"cms",#N/A,FALSE,"Sheet1";"fse",#N/A,FALSE,"Sheet1"}</definedName>
    <definedName name="WRN2.Document" hidden="1">{"consolidated",#N/A,FALSE,"Sheet1";"cms",#N/A,FALSE,"Sheet1";"fse",#N/A,FALSE,"Sheet1"}</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0" hidden="1">{"det (May)",#N/A,FALSE,"June";"sum (MAY YTD)",#N/A,FALSE,"June YTD"}</definedName>
    <definedName name="wrn2.june" hidden="1">{"det (May)",#N/A,FALSE,"June";"sum (MAY YTD)",#N/A,FALSE,"June YTD"}</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0" hidden="1">{"subs",#N/A,FALSE,"database ";"proportional",#N/A,FALSE,"database "}</definedName>
    <definedName name="ww" hidden="1">{"subs",#N/A,FALSE,"database ";"proportional",#N/A,FALSE,"database "}</definedName>
    <definedName name="www" localSheetId="20" hidden="1">{#N/A,#N/A,FALSE,"ORIX CSC"}</definedName>
    <definedName name="www" hidden="1">{#N/A,#N/A,FALSE,"ORIX CSC"}</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40">'AMORT. PROFILE 0% CPR'!x</definedName>
    <definedName name="x" localSheetId="41">'AMORT. PROFILE 8% CPR (SG) '!x</definedName>
    <definedName name="x" localSheetId="20"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0" hidden="1">{"vue1",#N/A,FALSE,"synthese";"vue2",#N/A,FALSE,"synthese"}</definedName>
    <definedName name="xrm" hidden="1">{"vue1",#N/A,FALSE,"synthese";"vue2",#N/A,FALSE,"synthese"}</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40">'AMORT. PROFILE 0% CPR'!xxx</definedName>
    <definedName name="xxx" localSheetId="41">'AMORT. PROFILE 8% CPR (SG) '!xxx</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0" hidden="1">{"det (May)",#N/A,FALSE,"June";"sum (MAY YTD)",#N/A,FALSE,"June YTD"}</definedName>
    <definedName name="xxxx" hidden="1">{"det (May)",#N/A,FALSE,"June";"sum (MAY YTD)",#N/A,FALSE,"June YTD"}</definedName>
    <definedName name="xxxxx" localSheetId="40">'AMORT. PROFILE 0% CPR'!xxxxx</definedName>
    <definedName name="xxxxx" localSheetId="41">'AMORT. PROFILE 8% CPR (SG) '!xxxxx</definedName>
    <definedName name="xxxxx" localSheetId="20" hidden="1">{"10yp capex",#N/A,FALSE,"Celtel alternative 6"}</definedName>
    <definedName name="xxxxx" hidden="1">{"10yp capex",#N/A,FALSE,"Celtel alternative 6"}</definedName>
    <definedName name="xxxxxx" localSheetId="20" hidden="1">{"10yp graphs",#N/A,FALSE,"Market Data"}</definedName>
    <definedName name="xxxxxx" hidden="1">{"10yp graphs",#N/A,FALSE,"Market Data"}</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0" hidden="1">{"up stand alones",#N/A,FALSE,"Acquiror"}</definedName>
    <definedName name="yrey" hidden="1">{"up stand alones",#N/A,FALSE,"Acquiror"}</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12" hidden="1">#REF!</definedName>
    <definedName name="yukyu" localSheetId="14" hidden="1">#REF!</definedName>
    <definedName name="yukyu" localSheetId="16" hidden="1">#REF!</definedName>
    <definedName name="yukyu" localSheetId="18" hidden="1">#REF!</definedName>
    <definedName name="yukyu" localSheetId="40" hidden="1">#REF!</definedName>
    <definedName name="yukyu" localSheetId="41" hidden="1">#REF!</definedName>
    <definedName name="yukyu" localSheetId="22" hidden="1">#REF!</definedName>
    <definedName name="yukyu" localSheetId="20" hidden="1">#REF!</definedName>
    <definedName name="yukyu" hidden="1">#REF!</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0" hidden="1">{"ratios",#N/A,FALSE,"Summary Accounts"}</definedName>
    <definedName name="yuuuuuuu" hidden="1">{"ratios",#N/A,FALSE,"Summary Accounts"}</definedName>
    <definedName name="yy" localSheetId="20" hidden="1">{"Eur Base Top",#N/A,FALSE,"Europe Base";"Eur Base Bottom",#N/A,FALSE,"Europe Base"}</definedName>
    <definedName name="yy" hidden="1">{"Eur Base Top",#N/A,FALSE,"Europe Base";"Eur Base Bottom",#N/A,FALSE,"Europe Base"}</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0" hidden="1">{"p_l",#N/A,FALSE,"Summary Accounts"}</definedName>
    <definedName name="yyyyyy" hidden="1">{"p_l",#N/A,FALSE,"Summary Accounts"}</definedName>
    <definedName name="zeljka" localSheetId="20" hidden="1">{"det (May)",#N/A,FALSE,"June";"sum (MAY YTD)",#N/A,FALSE,"June YTD"}</definedName>
    <definedName name="zeljka"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0" hidden="1">{"det (May)",#N/A,FALSE,"June";"sum (MAY YTD)",#N/A,FALSE,"June YTD"}</definedName>
    <definedName name="zeljka3" hidden="1">{"det (May)",#N/A,FALSE,"June";"sum (MAY YTD)",#N/A,FALSE,"June YTD"}</definedName>
    <definedName name="zez" localSheetId="0" hidden="1">#REF!</definedName>
    <definedName name="zez" localSheetId="2" hidden="1">#REF!</definedName>
    <definedName name="zez" localSheetId="12" hidden="1">#REF!</definedName>
    <definedName name="zez" localSheetId="14" hidden="1">#REF!</definedName>
    <definedName name="zez" localSheetId="16" hidden="1">#REF!</definedName>
    <definedName name="zez" localSheetId="18" hidden="1">#REF!</definedName>
    <definedName name="zez" localSheetId="22" hidden="1">#REF!</definedName>
    <definedName name="zez" localSheetId="20" hidden="1">#REF!</definedName>
    <definedName name="zez" hidden="1">#REF!</definedName>
    <definedName name="zldjfldjkasjfkljal" localSheetId="20" hidden="1">{#N/A,#N/A,FALSE,"DAOCM 2차 검토"}</definedName>
    <definedName name="zldjfldjkasjfkljal" hidden="1">{#N/A,#N/A,FALSE,"DAOCM 2차 검토"}</definedName>
    <definedName name="_xlnm.Print_Area" localSheetId="0">'00 - Cover'!$A$1:$I$62</definedName>
    <definedName name="_xlnm.Print_Area" localSheetId="2">'02 - Eligibility Criteria'!$A$1:$M$58</definedName>
    <definedName name="_xlnm.Print_Area" localSheetId="7">'06 - Prepayment Rate'!$A$1:$H$72</definedName>
    <definedName name="_xlnm.Print_Area" localSheetId="8">'07 - Asset Amortisation Profile'!$A$1:$I$239</definedName>
    <definedName name="_xlnm.Print_Area" localSheetId="9">'08 - Delinquent Home Loans Stat'!$A$1:$M$72</definedName>
    <definedName name="_xlnm.Print_Area" localSheetId="10">'09 - Default &amp; Recovery Stat'!$A$1:$I$72</definedName>
    <definedName name="_xlnm.Print_Area" localSheetId="11">'10 -Principal Deficiency Amount'!$A$1:$I$85</definedName>
    <definedName name="_xlnm.Print_Area" localSheetId="12">'11 - Notes Follow-up'!$A$1:$Y$221</definedName>
    <definedName name="_xlnm.Print_Area" localSheetId="13">'11 bis-Notes Calculation'!$A$1:$AN$223</definedName>
    <definedName name="_xlnm.Print_Area" localSheetId="14">'12 - Notes Interest'!$A$2:$U$35</definedName>
    <definedName name="_xlnm.Print_Area" localSheetId="16">'13 - Issuer Account'!$A$1:$N$56</definedName>
    <definedName name="_xlnm.Print_Area" localSheetId="17">'14 - Fees'!$A$1:$K$60</definedName>
    <definedName name="_xlnm.Print_Area" localSheetId="18">'15 - Priority of Payments'!$A$1:$N$57</definedName>
    <definedName name="_xlnm.Print_Area" localSheetId="19">'16 - Simplified Balance Sheet'!$A$1:$K$29</definedName>
    <definedName name="_xlnm.Print_Area" localSheetId="29">'Asset Follow up'!$A$1:$G$20</definedName>
    <definedName name="_xlnm.Print_Area" localSheetId="35">'Balance Sheet'!$A$1:$N$29</definedName>
    <definedName name="_xlnm.Print_Area" localSheetId="30">Collections!$A$1:$J$30</definedName>
    <definedName name="_xlnm.Print_Area" localSheetId="22">'Contact Information'!$A$1:$F$101</definedName>
    <definedName name="_xlnm.Print_Area" localSheetId="21">'Cover Page'!$A$1:$G$19</definedName>
    <definedName name="_xlnm.Print_Area" localSheetId="38">'Default &amp; Recovery Analysis'!$A$1:$M$45</definedName>
    <definedName name="_xlnm.Print_Area" localSheetId="37">'Delinquencies Analysis'!$A$1:$S$21</definedName>
    <definedName name="_xlnm.Print_Area" localSheetId="31">'Issuer Expenses'!$A$1:$N$34</definedName>
    <definedName name="_xlnm.Print_Area" localSheetId="23">'Key Figures'!$A$1:$H$47</definedName>
    <definedName name="_xlnm.Print_Area" localSheetId="28">'Notes Follow up'!$A$1:$AC$37</definedName>
    <definedName name="_xlnm.Print_Area" localSheetId="26">'Notes Information I'!$A$1:$H$37</definedName>
    <definedName name="_xlnm.Print_Area" localSheetId="27">'Notes Information II'!$A$1:$J$43</definedName>
    <definedName name="_xlnm.Print_Area" localSheetId="39">'Prepayment Analysis'!$A$1:$J$16</definedName>
    <definedName name="_xlnm.Print_Area" localSheetId="33">'Priority of Payments'!$A$1:$M$109</definedName>
    <definedName name="_xlnm.Print_Area" localSheetId="25">Ratings!$A$1:$P$23</definedName>
    <definedName name="_xlnm.Print_Area" localSheetId="32">Reserves!$A$1:$J$26</definedName>
    <definedName name="_xlnm.Print_Area" localSheetId="36">'Stratification Tables'!$A$1:$N$390</definedName>
    <definedName name="_xlnm.Print_Area" localSheetId="24">Triggers!$A$1:$K$35</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0" hidden="1">{"det (May)",#N/A,FALSE,"June";"sum (MAY YTD)",#N/A,FALSE,"June YTD"}</definedName>
    <definedName name="zxcxzc"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0" hidden="1">{#N/A,#N/A,FALSE,"DAOCM 2차 검토"}</definedName>
    <definedName name="관리" hidden="1">{#N/A,#N/A,FALSE,"DAOCM 2차 검토"}</definedName>
    <definedName name="권혁성" localSheetId="20" hidden="1">{#N/A,#N/A,FALSE,"DAOCM 2차 검토"}</definedName>
    <definedName name="권혁성" hidden="1">{#N/A,#N/A,FALSE,"DAOCM 2차 검토"}</definedName>
    <definedName name="나라" localSheetId="20" hidden="1">{#N/A,#N/A,FALSE,"DAOCM 2차 검토"}</definedName>
    <definedName name="나라" hidden="1">{#N/A,#N/A,FALSE,"DAOCM 2차 검토"}</definedName>
    <definedName name="대여" localSheetId="20" hidden="1">{#N/A,#N/A,FALSE,"DAOCM 2차 검토"}</definedName>
    <definedName name="대여" hidden="1">{#N/A,#N/A,FALSE,"DAOCM 2차 검토"}</definedName>
    <definedName name="매출" localSheetId="20" hidden="1">{#N/A,#N/A,FALSE,"DAOCM 2차 검토"}</definedName>
    <definedName name="매출" hidden="1">{#N/A,#N/A,FALSE,"DAOCM 2차 검토"}</definedName>
    <definedName name="본사" localSheetId="20" hidden="1">{#N/A,#N/A,FALSE,"DAOCM 2차 검토"}</definedName>
    <definedName name="본사" hidden="1">{#N/A,#N/A,FALSE,"DAOCM 2차 검토"}</definedName>
    <definedName name="수수료" localSheetId="20" hidden="1">{#N/A,#N/A,FALSE,"DAOCM 2차 검토"}</definedName>
    <definedName name="수수료" hidden="1">{#N/A,#N/A,FALSE,"DAOCM 2차 검토"}</definedName>
    <definedName name="수입" localSheetId="20" hidden="1">{#N/A,#N/A,FALSE,"DAOCM 2차 검토"}</definedName>
    <definedName name="수입" hidden="1">{#N/A,#N/A,FALSE,"DAOCM 2차 검토"}</definedName>
    <definedName name="수출3" localSheetId="20" hidden="1">{#N/A,#N/A,FALSE,"DAOCM 2차 검토"}</definedName>
    <definedName name="수출3" hidden="1">{#N/A,#N/A,FALSE,"DAOCM 2차 검토"}</definedName>
    <definedName name="ㅇㅇ" localSheetId="20" hidden="1">{#N/A,#N/A,FALSE,"DAOCM 2차 검토"}</definedName>
    <definedName name="ㅇㅇ" hidden="1">{#N/A,#N/A,FALSE,"DAOCM 2차 검토"}</definedName>
    <definedName name="원가" localSheetId="20" hidden="1">{#N/A,#N/A,FALSE,"DAOCM 2차 검토"}</definedName>
    <definedName name="원가" hidden="1">{#N/A,#N/A,FALSE,"DAOCM 2차 검토"}</definedName>
    <definedName name="이통" localSheetId="20" hidden="1">{#N/A,#N/A,FALSE,"DAOCM 2차 검토"}</definedName>
    <definedName name="이통" hidden="1">{#N/A,#N/A,FALSE,"DAOCM 2차 검토"}</definedName>
    <definedName name="전송영업1" localSheetId="20" hidden="1">{#N/A,#N/A,FALSE,"DAOCM 2차 검토"}</definedName>
    <definedName name="전송영업1" hidden="1">{#N/A,#N/A,FALSE,"DAOCM 2차 검토"}</definedName>
    <definedName name="전송영업2" localSheetId="20" hidden="1">{#N/A,#N/A,FALSE,"DAOCM 2차 검토"}</definedName>
    <definedName name="전송영업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1" i="36" l="1"/>
  <c r="A371" i="44" s="1"/>
  <c r="A372" i="36"/>
  <c r="A372" i="44" s="1"/>
  <c r="A373" i="36"/>
  <c r="A373" i="44" s="1"/>
  <c r="A374" i="36"/>
  <c r="A374" i="44" s="1"/>
  <c r="A375" i="36"/>
  <c r="A375" i="44" s="1"/>
  <c r="A376" i="36"/>
  <c r="A376" i="44" s="1"/>
  <c r="A377" i="36"/>
  <c r="A377" i="44" s="1"/>
  <c r="A378" i="36"/>
  <c r="A378" i="44" s="1"/>
  <c r="A379" i="36"/>
  <c r="A379" i="44" s="1"/>
  <c r="A380" i="36"/>
  <c r="A380" i="44" s="1"/>
  <c r="A381" i="36"/>
  <c r="A381" i="44" s="1"/>
  <c r="A382" i="36"/>
  <c r="A382" i="44" s="1"/>
  <c r="A383" i="36"/>
  <c r="A383" i="44" s="1"/>
  <c r="A384" i="36"/>
  <c r="A384" i="44" s="1"/>
  <c r="A385" i="36"/>
  <c r="A385" i="44" s="1"/>
  <c r="A386" i="36"/>
  <c r="A386" i="44" s="1"/>
  <c r="A387" i="36"/>
  <c r="A387" i="44" s="1"/>
  <c r="A388" i="36"/>
  <c r="A388" i="44" s="1"/>
  <c r="A389" i="36"/>
  <c r="A389" i="44" s="1"/>
  <c r="A390" i="36"/>
  <c r="A390" i="44" s="1"/>
  <c r="A391" i="36"/>
  <c r="A391" i="44" s="1"/>
  <c r="A392" i="36"/>
  <c r="A392" i="44" s="1"/>
  <c r="A393" i="36"/>
  <c r="A393" i="44" s="1"/>
  <c r="A394" i="36"/>
  <c r="A394" i="44" s="1"/>
  <c r="A395" i="36"/>
  <c r="A395" i="44" s="1"/>
  <c r="A396" i="36"/>
  <c r="A396" i="44" s="1"/>
  <c r="A397" i="36"/>
  <c r="A397" i="44" s="1"/>
  <c r="A398" i="36"/>
  <c r="A398" i="44" s="1"/>
  <c r="A399" i="36"/>
  <c r="A399" i="44" s="1"/>
  <c r="A400" i="36"/>
  <c r="A400" i="44" s="1"/>
  <c r="A401" i="36"/>
  <c r="A401" i="44" s="1"/>
  <c r="A402" i="36"/>
  <c r="A402" i="44" s="1"/>
  <c r="A403" i="36"/>
  <c r="A403" i="44" s="1"/>
  <c r="A404" i="36"/>
  <c r="A404" i="44" s="1"/>
  <c r="A405" i="36"/>
  <c r="A405" i="44" s="1"/>
  <c r="A406" i="36"/>
  <c r="A406" i="44" s="1"/>
  <c r="A407" i="36"/>
  <c r="A407" i="44" s="1"/>
  <c r="A408" i="36"/>
  <c r="A408" i="44" s="1"/>
  <c r="A409" i="36"/>
  <c r="A409" i="44" s="1"/>
  <c r="A410" i="36"/>
  <c r="A410" i="44" s="1"/>
  <c r="A411" i="36"/>
  <c r="A411" i="44" s="1"/>
  <c r="A412" i="36"/>
  <c r="A412" i="44" s="1"/>
  <c r="A413" i="36"/>
  <c r="A413" i="44" s="1"/>
  <c r="A414" i="36"/>
  <c r="A414" i="44" s="1"/>
  <c r="A415" i="36"/>
  <c r="A415" i="44" s="1"/>
  <c r="A416" i="36"/>
  <c r="A416" i="44" s="1"/>
  <c r="A417" i="36"/>
  <c r="A417" i="44" s="1"/>
  <c r="A418" i="36"/>
  <c r="A418" i="44" s="1"/>
  <c r="A419" i="36"/>
  <c r="A419" i="44" s="1"/>
  <c r="A420" i="36"/>
  <c r="A420" i="44" s="1"/>
  <c r="A421" i="36"/>
  <c r="A421" i="44" s="1"/>
  <c r="A422" i="36"/>
  <c r="A422" i="44" s="1"/>
  <c r="A423" i="36"/>
  <c r="A423" i="44" s="1"/>
  <c r="A424" i="36"/>
  <c r="A424" i="44" s="1"/>
  <c r="A425" i="36"/>
  <c r="A425" i="44" s="1"/>
  <c r="A426" i="36"/>
  <c r="A426" i="44" s="1"/>
  <c r="A427" i="36"/>
  <c r="A427" i="44" s="1"/>
  <c r="A428" i="36"/>
  <c r="A428" i="44" s="1"/>
  <c r="A429" i="36"/>
  <c r="A429" i="44" s="1"/>
  <c r="A430" i="36"/>
  <c r="A430" i="44" s="1"/>
  <c r="A431" i="36"/>
  <c r="A431" i="44" s="1"/>
  <c r="A432" i="36"/>
  <c r="A432" i="44" s="1"/>
  <c r="A433" i="36"/>
  <c r="A433" i="44" s="1"/>
  <c r="A434" i="36"/>
  <c r="A434" i="44" s="1"/>
  <c r="A435" i="36"/>
  <c r="A435" i="44" s="1"/>
  <c r="A436" i="36"/>
  <c r="A436" i="44" s="1"/>
  <c r="A437" i="36"/>
  <c r="A437" i="44" s="1"/>
  <c r="A438" i="36"/>
  <c r="A438" i="44" s="1"/>
  <c r="A439" i="36"/>
  <c r="A439" i="44" s="1"/>
  <c r="A440" i="36"/>
  <c r="A440" i="44" s="1"/>
  <c r="A441" i="36"/>
  <c r="A441" i="44" s="1"/>
  <c r="A442" i="36"/>
  <c r="A442" i="44" s="1"/>
  <c r="A443" i="36"/>
  <c r="A443" i="44" s="1"/>
  <c r="A444" i="36"/>
  <c r="A444" i="44" s="1"/>
  <c r="A445" i="36"/>
  <c r="A445" i="44" s="1"/>
  <c r="A446" i="36"/>
  <c r="A446" i="44" s="1"/>
  <c r="A447" i="36"/>
  <c r="A447" i="44" s="1"/>
  <c r="A448" i="36"/>
  <c r="A448" i="44" s="1"/>
  <c r="A449" i="36"/>
  <c r="A449" i="44" s="1"/>
  <c r="A450" i="36"/>
  <c r="A450" i="44" s="1"/>
  <c r="A451" i="36"/>
  <c r="A451" i="44" s="1"/>
  <c r="A452" i="36"/>
  <c r="A452" i="44" s="1"/>
  <c r="A453" i="36"/>
  <c r="A453" i="44" s="1"/>
  <c r="A454" i="36"/>
  <c r="A454" i="44" s="1"/>
  <c r="A455" i="36"/>
  <c r="A455" i="44" s="1"/>
  <c r="A456" i="36"/>
  <c r="A456" i="44" s="1"/>
  <c r="A457" i="36"/>
  <c r="A457" i="44" s="1"/>
  <c r="A458" i="36"/>
  <c r="A458" i="44" s="1"/>
  <c r="A459" i="36"/>
  <c r="A459" i="44" s="1"/>
  <c r="A460" i="36"/>
  <c r="A460" i="44" s="1"/>
  <c r="A461" i="36"/>
  <c r="A461" i="44" s="1"/>
  <c r="A462" i="36"/>
  <c r="A462" i="44" s="1"/>
  <c r="A463" i="36"/>
  <c r="A463" i="44" s="1"/>
  <c r="A464" i="36"/>
  <c r="A464" i="44" s="1"/>
  <c r="A465" i="36"/>
  <c r="A465" i="44" s="1"/>
  <c r="A466" i="36"/>
  <c r="A466" i="44" s="1"/>
  <c r="A467" i="36"/>
  <c r="A467" i="44" s="1"/>
  <c r="A468" i="36"/>
  <c r="A468" i="44" s="1"/>
  <c r="A469" i="36"/>
  <c r="A469" i="44" s="1"/>
  <c r="A470" i="36"/>
  <c r="A470" i="44" s="1"/>
  <c r="A471" i="36"/>
  <c r="A471" i="44" s="1"/>
  <c r="A472" i="36"/>
  <c r="A472" i="44" s="1"/>
  <c r="A473" i="36"/>
  <c r="A473" i="44" s="1"/>
  <c r="A474" i="36"/>
  <c r="A474" i="44" s="1"/>
  <c r="A475" i="36"/>
  <c r="A475" i="44" s="1"/>
  <c r="A476" i="36"/>
  <c r="A476" i="44" s="1"/>
  <c r="A477" i="36"/>
  <c r="A477" i="44" s="1"/>
  <c r="A478" i="36"/>
  <c r="A478" i="44" s="1"/>
  <c r="A479" i="36"/>
  <c r="A479" i="44" s="1"/>
  <c r="A480" i="36"/>
  <c r="A480" i="44" s="1"/>
  <c r="A481" i="36"/>
  <c r="A481" i="44" s="1"/>
  <c r="A482" i="36"/>
  <c r="A482" i="44" s="1"/>
  <c r="A483" i="36"/>
  <c r="A483" i="44" s="1"/>
  <c r="A484" i="36"/>
  <c r="A484" i="44" s="1"/>
  <c r="A485" i="36"/>
  <c r="A485" i="44" s="1"/>
  <c r="A486" i="36"/>
  <c r="A486" i="44" s="1"/>
  <c r="A487" i="36"/>
  <c r="A487" i="44" s="1"/>
  <c r="A488" i="36"/>
  <c r="A488" i="44" s="1"/>
  <c r="A489" i="36"/>
  <c r="A489" i="44" s="1"/>
  <c r="A356" i="36"/>
  <c r="A356" i="44" s="1"/>
  <c r="A357" i="36"/>
  <c r="A357" i="44" s="1"/>
  <c r="A358" i="36"/>
  <c r="A358" i="44" s="1"/>
  <c r="A359" i="36"/>
  <c r="A359" i="44" s="1"/>
  <c r="A360" i="36"/>
  <c r="A360" i="44" s="1"/>
  <c r="A361" i="36"/>
  <c r="A361" i="44" s="1"/>
  <c r="A362" i="36"/>
  <c r="A362" i="44" s="1"/>
  <c r="A363" i="36"/>
  <c r="A363" i="44" s="1"/>
  <c r="A364" i="36"/>
  <c r="A364" i="44" s="1"/>
  <c r="A365" i="36"/>
  <c r="A365" i="44" s="1"/>
  <c r="A366" i="36"/>
  <c r="A366" i="44" s="1"/>
  <c r="A367" i="36"/>
  <c r="A367" i="44" s="1"/>
  <c r="A368" i="36"/>
  <c r="A368" i="44" s="1"/>
  <c r="A369" i="36"/>
  <c r="A369" i="44" s="1"/>
  <c r="A370" i="36"/>
  <c r="A370" i="44" s="1"/>
  <c r="A35" i="36"/>
  <c r="A35" i="44" s="1"/>
  <c r="A36" i="36"/>
  <c r="A36" i="44" s="1"/>
  <c r="A37" i="36"/>
  <c r="A37" i="44" s="1"/>
  <c r="A38" i="36"/>
  <c r="A38" i="44" s="1"/>
  <c r="A39" i="36"/>
  <c r="A39" i="44" s="1"/>
  <c r="A40" i="36"/>
  <c r="A40" i="44" s="1"/>
  <c r="A41" i="36"/>
  <c r="A41" i="44" s="1"/>
  <c r="A42" i="36"/>
  <c r="A42" i="44" s="1"/>
  <c r="A43" i="36"/>
  <c r="A43" i="44" s="1"/>
  <c r="A44" i="36"/>
  <c r="A44" i="44" s="1"/>
  <c r="A45" i="36"/>
  <c r="A45" i="44" s="1"/>
  <c r="A46" i="36"/>
  <c r="A46" i="44" s="1"/>
  <c r="A47" i="36"/>
  <c r="A47" i="44" s="1"/>
  <c r="A48" i="36"/>
  <c r="A48" i="44" s="1"/>
  <c r="A49" i="36"/>
  <c r="A49" i="44" s="1"/>
  <c r="A50" i="36"/>
  <c r="A50" i="44" s="1"/>
  <c r="A51" i="36"/>
  <c r="A51" i="44" s="1"/>
  <c r="A52" i="36"/>
  <c r="A52" i="44" s="1"/>
  <c r="A53" i="36"/>
  <c r="A53" i="44" s="1"/>
  <c r="A54" i="36"/>
  <c r="A54" i="44" s="1"/>
  <c r="A55" i="36"/>
  <c r="A55" i="44" s="1"/>
  <c r="A56" i="36"/>
  <c r="A56" i="44" s="1"/>
  <c r="A57" i="36"/>
  <c r="A57" i="44" s="1"/>
  <c r="A58" i="36"/>
  <c r="A58" i="44" s="1"/>
  <c r="A59" i="36"/>
  <c r="A59" i="44" s="1"/>
  <c r="A60" i="36"/>
  <c r="A60" i="44" s="1"/>
  <c r="A61" i="36"/>
  <c r="A61" i="44" s="1"/>
  <c r="A62" i="36"/>
  <c r="A62" i="44" s="1"/>
  <c r="A63" i="36"/>
  <c r="A63" i="44" s="1"/>
  <c r="A64" i="36"/>
  <c r="A64" i="44" s="1"/>
  <c r="A65" i="36"/>
  <c r="A65" i="44" s="1"/>
  <c r="A66" i="36"/>
  <c r="A66" i="44" s="1"/>
  <c r="A67" i="36"/>
  <c r="A67" i="44" s="1"/>
  <c r="A68" i="36"/>
  <c r="A68" i="44" s="1"/>
  <c r="A69" i="36"/>
  <c r="A69" i="44" s="1"/>
  <c r="A70" i="36"/>
  <c r="A70" i="44" s="1"/>
  <c r="A71" i="36"/>
  <c r="A71" i="44" s="1"/>
  <c r="A72" i="36"/>
  <c r="A72" i="44" s="1"/>
  <c r="A73" i="36"/>
  <c r="A73" i="44" s="1"/>
  <c r="A74" i="36"/>
  <c r="A74" i="44" s="1"/>
  <c r="A75" i="36"/>
  <c r="A75" i="44" s="1"/>
  <c r="A76" i="36"/>
  <c r="A76" i="44" s="1"/>
  <c r="A77" i="36"/>
  <c r="A77" i="44" s="1"/>
  <c r="A78" i="36"/>
  <c r="A78" i="44" s="1"/>
  <c r="A79" i="36"/>
  <c r="A79" i="44" s="1"/>
  <c r="A80" i="36"/>
  <c r="A80" i="44" s="1"/>
  <c r="A81" i="36"/>
  <c r="A81" i="44" s="1"/>
  <c r="A82" i="36"/>
  <c r="A82" i="44" s="1"/>
  <c r="A83" i="36"/>
  <c r="A83" i="44" s="1"/>
  <c r="A84" i="36"/>
  <c r="A84" i="44" s="1"/>
  <c r="A85" i="36"/>
  <c r="A85" i="44" s="1"/>
  <c r="A86" i="36"/>
  <c r="A86" i="44" s="1"/>
  <c r="A87" i="36"/>
  <c r="A87" i="44" s="1"/>
  <c r="A88" i="36"/>
  <c r="A88" i="44" s="1"/>
  <c r="A89" i="36"/>
  <c r="A89" i="44" s="1"/>
  <c r="A90" i="36"/>
  <c r="A90" i="44" s="1"/>
  <c r="A91" i="36"/>
  <c r="A91" i="44" s="1"/>
  <c r="A92" i="36"/>
  <c r="A92" i="44" s="1"/>
  <c r="A93" i="36"/>
  <c r="A93" i="44" s="1"/>
  <c r="A94" i="36"/>
  <c r="A94" i="44" s="1"/>
  <c r="A95" i="36"/>
  <c r="A95" i="44" s="1"/>
  <c r="A96" i="36"/>
  <c r="A96" i="44" s="1"/>
  <c r="A97" i="36"/>
  <c r="A97" i="44" s="1"/>
  <c r="A98" i="36"/>
  <c r="A98" i="44" s="1"/>
  <c r="A99" i="36"/>
  <c r="A99" i="44" s="1"/>
  <c r="A100" i="36"/>
  <c r="A100" i="44" s="1"/>
  <c r="A101" i="36"/>
  <c r="A101" i="44" s="1"/>
  <c r="A102" i="36"/>
  <c r="A102" i="44" s="1"/>
  <c r="A103" i="36"/>
  <c r="A103" i="44" s="1"/>
  <c r="A104" i="36"/>
  <c r="A104" i="44" s="1"/>
  <c r="A105" i="36"/>
  <c r="A105" i="44" s="1"/>
  <c r="A106" i="36"/>
  <c r="A106" i="44" s="1"/>
  <c r="A107" i="36"/>
  <c r="A107" i="44" s="1"/>
  <c r="A108" i="36"/>
  <c r="A108" i="44" s="1"/>
  <c r="A109" i="36"/>
  <c r="A109" i="44" s="1"/>
  <c r="A110" i="36"/>
  <c r="A110" i="44" s="1"/>
  <c r="A111" i="36"/>
  <c r="A111" i="44" s="1"/>
  <c r="A112" i="36"/>
  <c r="A112" i="44" s="1"/>
  <c r="A113" i="36"/>
  <c r="A113" i="44" s="1"/>
  <c r="A114" i="36"/>
  <c r="A114" i="44" s="1"/>
  <c r="A115" i="36"/>
  <c r="A115" i="44" s="1"/>
  <c r="A116" i="36"/>
  <c r="A116" i="44" s="1"/>
  <c r="A117" i="36"/>
  <c r="A117" i="44" s="1"/>
  <c r="A118" i="36"/>
  <c r="A118" i="44" s="1"/>
  <c r="A119" i="36"/>
  <c r="A119" i="44" s="1"/>
  <c r="A120" i="36"/>
  <c r="A120" i="44" s="1"/>
  <c r="A121" i="36"/>
  <c r="A121" i="44" s="1"/>
  <c r="A122" i="36"/>
  <c r="A122" i="44" s="1"/>
  <c r="A123" i="36"/>
  <c r="A123" i="44" s="1"/>
  <c r="A124" i="36"/>
  <c r="A124" i="44" s="1"/>
  <c r="A125" i="36"/>
  <c r="A125" i="44" s="1"/>
  <c r="A126" i="36"/>
  <c r="A126" i="44" s="1"/>
  <c r="A127" i="36"/>
  <c r="A127" i="44" s="1"/>
  <c r="A128" i="36"/>
  <c r="A128" i="44" s="1"/>
  <c r="A129" i="36"/>
  <c r="A129" i="44" s="1"/>
  <c r="A130" i="36"/>
  <c r="A130" i="44" s="1"/>
  <c r="A131" i="36"/>
  <c r="A131" i="44" s="1"/>
  <c r="A132" i="36"/>
  <c r="A132" i="44" s="1"/>
  <c r="A133" i="36"/>
  <c r="A133" i="44" s="1"/>
  <c r="A134" i="36"/>
  <c r="A134" i="44" s="1"/>
  <c r="A135" i="36"/>
  <c r="A135" i="44" s="1"/>
  <c r="A136" i="36"/>
  <c r="A136" i="44" s="1"/>
  <c r="A137" i="36"/>
  <c r="A137" i="44" s="1"/>
  <c r="A138" i="36"/>
  <c r="A138" i="44" s="1"/>
  <c r="A139" i="36"/>
  <c r="A139" i="44" s="1"/>
  <c r="A140" i="36"/>
  <c r="A140" i="44" s="1"/>
  <c r="A141" i="36"/>
  <c r="A141" i="44" s="1"/>
  <c r="A142" i="36"/>
  <c r="A142" i="44" s="1"/>
  <c r="A143" i="36"/>
  <c r="A143" i="44" s="1"/>
  <c r="A144" i="36"/>
  <c r="A144" i="44" s="1"/>
  <c r="A145" i="36"/>
  <c r="A145" i="44" s="1"/>
  <c r="A146" i="36"/>
  <c r="A146" i="44" s="1"/>
  <c r="A147" i="36"/>
  <c r="A147" i="44" s="1"/>
  <c r="A148" i="36"/>
  <c r="A148" i="44" s="1"/>
  <c r="A149" i="36"/>
  <c r="A149" i="44" s="1"/>
  <c r="A150" i="36"/>
  <c r="A150" i="44" s="1"/>
  <c r="A151" i="36"/>
  <c r="A151" i="44" s="1"/>
  <c r="A152" i="36"/>
  <c r="A152" i="44" s="1"/>
  <c r="A153" i="36"/>
  <c r="A153" i="44" s="1"/>
  <c r="A154" i="36"/>
  <c r="A154" i="44" s="1"/>
  <c r="A155" i="36"/>
  <c r="A155" i="44" s="1"/>
  <c r="A156" i="36"/>
  <c r="A156" i="44" s="1"/>
  <c r="A157" i="36"/>
  <c r="A157" i="44" s="1"/>
  <c r="A158" i="36"/>
  <c r="A158" i="44" s="1"/>
  <c r="A159" i="36"/>
  <c r="A159" i="44" s="1"/>
  <c r="A160" i="36"/>
  <c r="A160" i="44" s="1"/>
  <c r="A161" i="36"/>
  <c r="A161" i="44" s="1"/>
  <c r="A162" i="36"/>
  <c r="A162" i="44" s="1"/>
  <c r="A163" i="36"/>
  <c r="A163" i="44" s="1"/>
  <c r="A164" i="36"/>
  <c r="A164" i="44" s="1"/>
  <c r="A165" i="36"/>
  <c r="A165" i="44" s="1"/>
  <c r="A166" i="36"/>
  <c r="A166" i="44" s="1"/>
  <c r="A167" i="36"/>
  <c r="A167" i="44" s="1"/>
  <c r="A168" i="36"/>
  <c r="A168" i="44" s="1"/>
  <c r="A169" i="36"/>
  <c r="A169" i="44" s="1"/>
  <c r="A170" i="36"/>
  <c r="A170" i="44" s="1"/>
  <c r="A171" i="36"/>
  <c r="A171" i="44" s="1"/>
  <c r="A172" i="36"/>
  <c r="A172" i="44" s="1"/>
  <c r="A173" i="36"/>
  <c r="A173" i="44" s="1"/>
  <c r="A174" i="36"/>
  <c r="A174" i="44" s="1"/>
  <c r="A175" i="36"/>
  <c r="A175" i="44" s="1"/>
  <c r="A176" i="36"/>
  <c r="A176" i="44" s="1"/>
  <c r="A177" i="36"/>
  <c r="A177" i="44" s="1"/>
  <c r="A178" i="36"/>
  <c r="A178" i="44" s="1"/>
  <c r="A179" i="36"/>
  <c r="A179" i="44" s="1"/>
  <c r="A180" i="36"/>
  <c r="A180" i="44" s="1"/>
  <c r="A181" i="36"/>
  <c r="A181" i="44" s="1"/>
  <c r="A182" i="36"/>
  <c r="A182" i="44" s="1"/>
  <c r="A183" i="36"/>
  <c r="A183" i="44" s="1"/>
  <c r="A184" i="36"/>
  <c r="A184" i="44" s="1"/>
  <c r="A185" i="36"/>
  <c r="A185" i="44" s="1"/>
  <c r="A186" i="36"/>
  <c r="A186" i="44" s="1"/>
  <c r="A187" i="36"/>
  <c r="A187" i="44" s="1"/>
  <c r="A188" i="36"/>
  <c r="A188" i="44" s="1"/>
  <c r="A189" i="36"/>
  <c r="A189" i="44" s="1"/>
  <c r="A190" i="36"/>
  <c r="A190" i="44" s="1"/>
  <c r="A191" i="36"/>
  <c r="A191" i="44" s="1"/>
  <c r="A192" i="36"/>
  <c r="A192" i="44" s="1"/>
  <c r="A193" i="36"/>
  <c r="A193" i="44" s="1"/>
  <c r="A194" i="36"/>
  <c r="A194" i="44" s="1"/>
  <c r="A195" i="36"/>
  <c r="A195" i="44" s="1"/>
  <c r="A196" i="36"/>
  <c r="A196" i="44" s="1"/>
  <c r="A197" i="36"/>
  <c r="A197" i="44" s="1"/>
  <c r="A198" i="36"/>
  <c r="A198" i="44" s="1"/>
  <c r="A199" i="36"/>
  <c r="A199" i="44" s="1"/>
  <c r="A200" i="36"/>
  <c r="A200" i="44" s="1"/>
  <c r="A201" i="36"/>
  <c r="A201" i="44" s="1"/>
  <c r="A202" i="36"/>
  <c r="A202" i="44" s="1"/>
  <c r="A203" i="36"/>
  <c r="A203" i="44" s="1"/>
  <c r="A204" i="36"/>
  <c r="A204" i="44" s="1"/>
  <c r="A205" i="36"/>
  <c r="A205" i="44" s="1"/>
  <c r="A206" i="36"/>
  <c r="A206" i="44" s="1"/>
  <c r="A207" i="36"/>
  <c r="A207" i="44" s="1"/>
  <c r="A208" i="36"/>
  <c r="A208" i="44" s="1"/>
  <c r="A209" i="36"/>
  <c r="A209" i="44" s="1"/>
  <c r="A210" i="36"/>
  <c r="A210" i="44" s="1"/>
  <c r="A211" i="36"/>
  <c r="A211" i="44" s="1"/>
  <c r="A212" i="36"/>
  <c r="A212" i="44" s="1"/>
  <c r="A213" i="36"/>
  <c r="A213" i="44" s="1"/>
  <c r="A214" i="36"/>
  <c r="A214" i="44" s="1"/>
  <c r="A215" i="36"/>
  <c r="A215" i="44" s="1"/>
  <c r="A216" i="36"/>
  <c r="A216" i="44" s="1"/>
  <c r="A217" i="36"/>
  <c r="A217" i="44" s="1"/>
  <c r="A218" i="36"/>
  <c r="A218" i="44" s="1"/>
  <c r="A219" i="36"/>
  <c r="A219" i="44" s="1"/>
  <c r="A220" i="36"/>
  <c r="A220" i="44" s="1"/>
  <c r="A221" i="36"/>
  <c r="A221" i="44" s="1"/>
  <c r="A222" i="36"/>
  <c r="A222" i="44" s="1"/>
  <c r="A223" i="36"/>
  <c r="A223" i="44" s="1"/>
  <c r="A224" i="36"/>
  <c r="A224" i="44" s="1"/>
  <c r="A225" i="36"/>
  <c r="A225" i="44" s="1"/>
  <c r="A226" i="36"/>
  <c r="A226" i="44" s="1"/>
  <c r="A227" i="36"/>
  <c r="A227" i="44" s="1"/>
  <c r="A228" i="36"/>
  <c r="A228" i="44" s="1"/>
  <c r="A229" i="36"/>
  <c r="A229" i="44" s="1"/>
  <c r="A230" i="36"/>
  <c r="A230" i="44" s="1"/>
  <c r="A231" i="36"/>
  <c r="A231" i="44" s="1"/>
  <c r="A232" i="36"/>
  <c r="A232" i="44" s="1"/>
  <c r="A233" i="36"/>
  <c r="A233" i="44" s="1"/>
  <c r="A234" i="36"/>
  <c r="A234" i="44" s="1"/>
  <c r="A235" i="36"/>
  <c r="A235" i="44" s="1"/>
  <c r="A236" i="36"/>
  <c r="A236" i="44" s="1"/>
  <c r="A237" i="36"/>
  <c r="A237" i="44" s="1"/>
  <c r="A238" i="36"/>
  <c r="A238" i="44" s="1"/>
  <c r="A239" i="36"/>
  <c r="A239" i="44" s="1"/>
  <c r="A240" i="36"/>
  <c r="A240" i="44" s="1"/>
  <c r="A241" i="36"/>
  <c r="A241" i="44" s="1"/>
  <c r="A242" i="36"/>
  <c r="A242" i="44" s="1"/>
  <c r="A243" i="36"/>
  <c r="A243" i="44" s="1"/>
  <c r="A244" i="36"/>
  <c r="A244" i="44" s="1"/>
  <c r="A245" i="36"/>
  <c r="A245" i="44" s="1"/>
  <c r="A246" i="36"/>
  <c r="A246" i="44" s="1"/>
  <c r="A247" i="36"/>
  <c r="A247" i="44" s="1"/>
  <c r="A248" i="36"/>
  <c r="A248" i="44" s="1"/>
  <c r="A249" i="36"/>
  <c r="A249" i="44" s="1"/>
  <c r="A250" i="36"/>
  <c r="A250" i="44" s="1"/>
  <c r="A251" i="36"/>
  <c r="A251" i="44" s="1"/>
  <c r="A252" i="36"/>
  <c r="A252" i="44" s="1"/>
  <c r="A253" i="36"/>
  <c r="A253" i="44" s="1"/>
  <c r="A254" i="36"/>
  <c r="A254" i="44" s="1"/>
  <c r="A255" i="36"/>
  <c r="A255" i="44" s="1"/>
  <c r="A256" i="36"/>
  <c r="A256" i="44" s="1"/>
  <c r="A257" i="36"/>
  <c r="A257" i="44" s="1"/>
  <c r="A258" i="36"/>
  <c r="A258" i="44" s="1"/>
  <c r="A259" i="36"/>
  <c r="A259" i="44" s="1"/>
  <c r="A260" i="36"/>
  <c r="A260" i="44" s="1"/>
  <c r="A261" i="36"/>
  <c r="A261" i="44" s="1"/>
  <c r="A262" i="36"/>
  <c r="A262" i="44" s="1"/>
  <c r="A263" i="36"/>
  <c r="A263" i="44" s="1"/>
  <c r="A264" i="36"/>
  <c r="A264" i="44" s="1"/>
  <c r="A265" i="36"/>
  <c r="A265" i="44" s="1"/>
  <c r="A266" i="36"/>
  <c r="A266" i="44" s="1"/>
  <c r="A267" i="36"/>
  <c r="A267" i="44" s="1"/>
  <c r="A268" i="36"/>
  <c r="A268" i="44" s="1"/>
  <c r="A269" i="36"/>
  <c r="A269" i="44" s="1"/>
  <c r="A270" i="36"/>
  <c r="A270" i="44" s="1"/>
  <c r="A271" i="36"/>
  <c r="A271" i="44" s="1"/>
  <c r="A272" i="36"/>
  <c r="A272" i="44" s="1"/>
  <c r="A273" i="36"/>
  <c r="A273" i="44" s="1"/>
  <c r="A274" i="36"/>
  <c r="A274" i="44" s="1"/>
  <c r="A275" i="36"/>
  <c r="A275" i="44" s="1"/>
  <c r="A276" i="36"/>
  <c r="A276" i="44" s="1"/>
  <c r="A277" i="36"/>
  <c r="A277" i="44" s="1"/>
  <c r="A278" i="36"/>
  <c r="A278" i="44" s="1"/>
  <c r="A279" i="36"/>
  <c r="A279" i="44" s="1"/>
  <c r="A280" i="36"/>
  <c r="A280" i="44" s="1"/>
  <c r="A281" i="36"/>
  <c r="A281" i="44" s="1"/>
  <c r="A282" i="36"/>
  <c r="A282" i="44" s="1"/>
  <c r="A283" i="36"/>
  <c r="A283" i="44" s="1"/>
  <c r="A284" i="36"/>
  <c r="A284" i="44" s="1"/>
  <c r="A285" i="36"/>
  <c r="A285" i="44" s="1"/>
  <c r="A286" i="36"/>
  <c r="A286" i="44" s="1"/>
  <c r="A287" i="36"/>
  <c r="A287" i="44" s="1"/>
  <c r="A288" i="36"/>
  <c r="A288" i="44" s="1"/>
  <c r="A289" i="36"/>
  <c r="A289" i="44" s="1"/>
  <c r="A290" i="36"/>
  <c r="A290" i="44" s="1"/>
  <c r="A291" i="36"/>
  <c r="A291" i="44" s="1"/>
  <c r="A292" i="36"/>
  <c r="A292" i="44" s="1"/>
  <c r="A293" i="36"/>
  <c r="A293" i="44" s="1"/>
  <c r="A294" i="36"/>
  <c r="A294" i="44" s="1"/>
  <c r="A295" i="36"/>
  <c r="A295" i="44" s="1"/>
  <c r="A296" i="36"/>
  <c r="A296" i="44" s="1"/>
  <c r="A297" i="36"/>
  <c r="A297" i="44" s="1"/>
  <c r="A298" i="36"/>
  <c r="A298" i="44" s="1"/>
  <c r="A299" i="36"/>
  <c r="A299" i="44" s="1"/>
  <c r="A300" i="36"/>
  <c r="A300" i="44" s="1"/>
  <c r="A301" i="36"/>
  <c r="A301" i="44" s="1"/>
  <c r="A302" i="36"/>
  <c r="A302" i="44" s="1"/>
  <c r="A303" i="36"/>
  <c r="A303" i="44" s="1"/>
  <c r="A304" i="36"/>
  <c r="A304" i="44" s="1"/>
  <c r="A305" i="36"/>
  <c r="A305" i="44" s="1"/>
  <c r="A306" i="36"/>
  <c r="A306" i="44" s="1"/>
  <c r="A307" i="36"/>
  <c r="A307" i="44" s="1"/>
  <c r="A308" i="36"/>
  <c r="A308" i="44" s="1"/>
  <c r="A309" i="36"/>
  <c r="A309" i="44" s="1"/>
  <c r="A310" i="36"/>
  <c r="A310" i="44" s="1"/>
  <c r="A311" i="36"/>
  <c r="A311" i="44" s="1"/>
  <c r="A312" i="36"/>
  <c r="A312" i="44" s="1"/>
  <c r="A313" i="36"/>
  <c r="A313" i="44" s="1"/>
  <c r="A314" i="36"/>
  <c r="A314" i="44" s="1"/>
  <c r="A315" i="36"/>
  <c r="A315" i="44" s="1"/>
  <c r="A316" i="36"/>
  <c r="A316" i="44" s="1"/>
  <c r="A317" i="36"/>
  <c r="A317" i="44" s="1"/>
  <c r="A318" i="36"/>
  <c r="A318" i="44" s="1"/>
  <c r="A319" i="36"/>
  <c r="A319" i="44" s="1"/>
  <c r="A320" i="36"/>
  <c r="A320" i="44" s="1"/>
  <c r="A321" i="36"/>
  <c r="A321" i="44" s="1"/>
  <c r="A322" i="36"/>
  <c r="A322" i="44" s="1"/>
  <c r="A323" i="36"/>
  <c r="A323" i="44" s="1"/>
  <c r="A324" i="36"/>
  <c r="A324" i="44" s="1"/>
  <c r="A325" i="36"/>
  <c r="A325" i="44" s="1"/>
  <c r="A326" i="36"/>
  <c r="A326" i="44" s="1"/>
  <c r="A327" i="36"/>
  <c r="A327" i="44" s="1"/>
  <c r="A328" i="36"/>
  <c r="A328" i="44" s="1"/>
  <c r="A329" i="36"/>
  <c r="A329" i="44" s="1"/>
  <c r="A330" i="36"/>
  <c r="A330" i="44" s="1"/>
  <c r="A331" i="36"/>
  <c r="A331" i="44" s="1"/>
  <c r="A332" i="36"/>
  <c r="A332" i="44" s="1"/>
  <c r="A333" i="36"/>
  <c r="A333" i="44" s="1"/>
  <c r="A334" i="36"/>
  <c r="A334" i="44" s="1"/>
  <c r="A335" i="36"/>
  <c r="A335" i="44" s="1"/>
  <c r="A336" i="36"/>
  <c r="A336" i="44" s="1"/>
  <c r="A337" i="36"/>
  <c r="A337" i="44" s="1"/>
  <c r="A338" i="36"/>
  <c r="A338" i="44" s="1"/>
  <c r="A339" i="36"/>
  <c r="A339" i="44" s="1"/>
  <c r="A340" i="36"/>
  <c r="A340" i="44" s="1"/>
  <c r="A341" i="36"/>
  <c r="A341" i="44" s="1"/>
  <c r="A342" i="36"/>
  <c r="A342" i="44" s="1"/>
  <c r="A343" i="36"/>
  <c r="A343" i="44" s="1"/>
  <c r="A344" i="36"/>
  <c r="A344" i="44" s="1"/>
  <c r="A345" i="36"/>
  <c r="A345" i="44" s="1"/>
  <c r="A346" i="36"/>
  <c r="A346" i="44" s="1"/>
  <c r="A347" i="36"/>
  <c r="A347" i="44" s="1"/>
  <c r="A348" i="36"/>
  <c r="A348" i="44" s="1"/>
  <c r="A349" i="36"/>
  <c r="A349" i="44" s="1"/>
  <c r="A350" i="36"/>
  <c r="A350" i="44" s="1"/>
  <c r="A351" i="36"/>
  <c r="A351" i="44" s="1"/>
  <c r="A352" i="36"/>
  <c r="A352" i="44" s="1"/>
  <c r="A353" i="36"/>
  <c r="A353" i="44" s="1"/>
  <c r="A354" i="36"/>
  <c r="A354" i="44" s="1"/>
  <c r="A355" i="36"/>
  <c r="A355" i="44" s="1"/>
  <c r="A34" i="36"/>
  <c r="A34" i="44" s="1"/>
  <c r="F29" i="19" l="1"/>
  <c r="A31" i="44"/>
  <c r="E26" i="22" l="1"/>
  <c r="E25" i="22"/>
  <c r="G12" i="49"/>
  <c r="F12" i="49"/>
  <c r="B25" i="11"/>
  <c r="L25" i="11"/>
  <c r="D25" i="11"/>
  <c r="H25" i="13"/>
  <c r="T25" i="11"/>
  <c r="N25" i="11"/>
  <c r="F25" i="11"/>
  <c r="J29" i="14"/>
  <c r="B12" i="49"/>
  <c r="M25" i="11"/>
  <c r="M16" i="11" s="1"/>
  <c r="D25" i="22" s="1"/>
  <c r="E25" i="11"/>
  <c r="E16" i="11" s="1"/>
  <c r="C25" i="22" s="1"/>
  <c r="G374" i="32"/>
  <c r="E374" i="32"/>
  <c r="G373" i="32"/>
  <c r="E373" i="32"/>
  <c r="G372" i="32"/>
  <c r="E372" i="32"/>
  <c r="G365" i="32"/>
  <c r="E365" i="32"/>
  <c r="E383" i="32"/>
  <c r="G383" i="32"/>
  <c r="E384" i="32"/>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G56" i="14"/>
  <c r="J56" i="14" s="1"/>
  <c r="B13" i="10"/>
  <c r="C13" i="10" s="1"/>
  <c r="B26" i="11"/>
  <c r="D26" i="11" s="1"/>
  <c r="B27" i="11"/>
  <c r="G27" i="11" s="1"/>
  <c r="B18" i="45"/>
  <c r="D18" i="45" s="1"/>
  <c r="B19" i="45"/>
  <c r="K19" i="45" s="1"/>
  <c r="H19" i="45" l="1"/>
  <c r="E292" i="32"/>
  <c r="G292" i="32"/>
  <c r="H291" i="32" s="1"/>
  <c r="Y19" i="45"/>
  <c r="X19" i="45"/>
  <c r="W19" i="45"/>
  <c r="J19" i="45"/>
  <c r="I19" i="45"/>
  <c r="X26" i="11"/>
  <c r="P18" i="45"/>
  <c r="AL19" i="45"/>
  <c r="P26" i="11"/>
  <c r="E17" i="12"/>
  <c r="C12" i="49"/>
  <c r="E375" i="32"/>
  <c r="G375" i="32"/>
  <c r="E366" i="32"/>
  <c r="G366" i="32"/>
  <c r="E331" i="32"/>
  <c r="F330" i="32" s="1"/>
  <c r="G331" i="32"/>
  <c r="H329" i="32" s="1"/>
  <c r="E156" i="32"/>
  <c r="G156" i="32"/>
  <c r="F27" i="11"/>
  <c r="O26" i="11"/>
  <c r="AG18" i="45"/>
  <c r="N26" i="11"/>
  <c r="AF18" i="45"/>
  <c r="M26" i="11"/>
  <c r="AD18" i="45"/>
  <c r="L26" i="11"/>
  <c r="AM19" i="45"/>
  <c r="R18" i="45"/>
  <c r="J26" i="11"/>
  <c r="H13" i="10"/>
  <c r="T27" i="11"/>
  <c r="G13" i="10"/>
  <c r="F13" i="10"/>
  <c r="E13" i="10"/>
  <c r="D13" i="10"/>
  <c r="D27" i="11"/>
  <c r="P27" i="11"/>
  <c r="O27" i="11"/>
  <c r="I26" i="11"/>
  <c r="M27" i="11"/>
  <c r="V26" i="11"/>
  <c r="H26" i="11"/>
  <c r="W26" i="11"/>
  <c r="L27" i="11"/>
  <c r="U26" i="11"/>
  <c r="G26" i="11"/>
  <c r="X27" i="11"/>
  <c r="J27" i="11"/>
  <c r="T26" i="11"/>
  <c r="F26" i="11"/>
  <c r="I27" i="11"/>
  <c r="S26" i="11"/>
  <c r="E26" i="11"/>
  <c r="S27" i="11"/>
  <c r="E27" i="11"/>
  <c r="Q27" i="11"/>
  <c r="N27" i="11"/>
  <c r="W27" i="11"/>
  <c r="V27" i="11"/>
  <c r="H27" i="11"/>
  <c r="Q26" i="11"/>
  <c r="U27" i="11"/>
  <c r="O18" i="45"/>
  <c r="AK19" i="45"/>
  <c r="V19" i="45"/>
  <c r="F19" i="45"/>
  <c r="AC18" i="45"/>
  <c r="N18" i="45"/>
  <c r="AJ19" i="45"/>
  <c r="T19" i="45"/>
  <c r="E19" i="45"/>
  <c r="L18" i="45"/>
  <c r="AB18" i="45"/>
  <c r="AH19" i="45"/>
  <c r="S19" i="45"/>
  <c r="D19" i="45"/>
  <c r="AA18" i="45"/>
  <c r="K18" i="45"/>
  <c r="Y18" i="45"/>
  <c r="J18" i="45"/>
  <c r="I18" i="45"/>
  <c r="AG19" i="45"/>
  <c r="R19" i="45"/>
  <c r="X18" i="45"/>
  <c r="AD19" i="45"/>
  <c r="O19" i="45"/>
  <c r="AL18" i="45"/>
  <c r="W18" i="45"/>
  <c r="H18" i="45"/>
  <c r="AM18" i="45"/>
  <c r="AC19" i="45"/>
  <c r="N19" i="45"/>
  <c r="AK18" i="45"/>
  <c r="V18" i="45"/>
  <c r="F18" i="45"/>
  <c r="AF19" i="45"/>
  <c r="AB19" i="45"/>
  <c r="L19" i="45"/>
  <c r="AJ18" i="45"/>
  <c r="T18" i="45"/>
  <c r="E18" i="45"/>
  <c r="P19" i="45"/>
  <c r="AA19" i="45"/>
  <c r="AH18" i="45"/>
  <c r="S18" i="45"/>
  <c r="G35" i="14"/>
  <c r="J35" i="14" s="1"/>
  <c r="G40" i="14"/>
  <c r="J40" i="14" s="1"/>
  <c r="G41" i="14"/>
  <c r="J41" i="14" s="1"/>
  <c r="G42" i="14"/>
  <c r="J42" i="14" s="1"/>
  <c r="G34" i="14"/>
  <c r="J34" i="14" s="1"/>
  <c r="G26" i="14"/>
  <c r="J26" i="14" s="1"/>
  <c r="G25" i="14"/>
  <c r="J25" i="14" s="1"/>
  <c r="G24" i="14"/>
  <c r="J24" i="14" s="1"/>
  <c r="G43" i="14"/>
  <c r="J43" i="14" s="1"/>
  <c r="E40" i="19"/>
  <c r="I46" i="13"/>
  <c r="I35" i="13"/>
  <c r="I12" i="13"/>
  <c r="A19" i="44"/>
  <c r="A11" i="44"/>
  <c r="A19" i="36"/>
  <c r="A11" i="36"/>
  <c r="F29" i="23"/>
  <c r="E29" i="23"/>
  <c r="D16" i="19"/>
  <c r="D15" i="19"/>
  <c r="D14" i="19"/>
  <c r="B15" i="49"/>
  <c r="B16" i="49"/>
  <c r="F16" i="49" s="1"/>
  <c r="B17" i="49"/>
  <c r="E17" i="49" s="1"/>
  <c r="B18" i="49"/>
  <c r="E18" i="49" s="1"/>
  <c r="B19" i="49"/>
  <c r="D19" i="49" s="1"/>
  <c r="B20" i="49"/>
  <c r="C20" i="49" s="1"/>
  <c r="B21" i="49"/>
  <c r="H21" i="49" s="1"/>
  <c r="B22" i="49"/>
  <c r="J22" i="49" s="1"/>
  <c r="B23" i="49"/>
  <c r="B24" i="49"/>
  <c r="I24" i="49" s="1"/>
  <c r="B25" i="49"/>
  <c r="C25" i="49" s="1"/>
  <c r="B26" i="49"/>
  <c r="J26" i="49" s="1"/>
  <c r="B27" i="49"/>
  <c r="B28" i="49"/>
  <c r="C28" i="49" s="1"/>
  <c r="B29" i="49"/>
  <c r="C29" i="49" s="1"/>
  <c r="B30" i="49"/>
  <c r="E30" i="49" s="1"/>
  <c r="B31" i="49"/>
  <c r="C31" i="49" s="1"/>
  <c r="B32" i="49"/>
  <c r="J32" i="49" s="1"/>
  <c r="B33" i="49"/>
  <c r="J33" i="49" s="1"/>
  <c r="B34" i="49"/>
  <c r="B35" i="49"/>
  <c r="B36" i="49"/>
  <c r="I36" i="49" s="1"/>
  <c r="B37" i="49"/>
  <c r="C37" i="49" s="1"/>
  <c r="B38" i="49"/>
  <c r="B39" i="49"/>
  <c r="K39" i="49" s="1"/>
  <c r="B40" i="49"/>
  <c r="C40" i="49" s="1"/>
  <c r="B41" i="49"/>
  <c r="H41" i="49" s="1"/>
  <c r="B42" i="49"/>
  <c r="B43" i="49"/>
  <c r="F43" i="49" s="1"/>
  <c r="B44" i="49"/>
  <c r="K44" i="49" s="1"/>
  <c r="B45" i="49"/>
  <c r="H45" i="49" s="1"/>
  <c r="B46" i="49"/>
  <c r="E46" i="49" s="1"/>
  <c r="B47" i="49"/>
  <c r="B48" i="49"/>
  <c r="J48" i="49" s="1"/>
  <c r="B49" i="49"/>
  <c r="C49" i="49" s="1"/>
  <c r="B50" i="49"/>
  <c r="B51" i="49"/>
  <c r="E51" i="49" s="1"/>
  <c r="B52" i="49"/>
  <c r="K52" i="49" s="1"/>
  <c r="B53" i="49"/>
  <c r="J53" i="49" s="1"/>
  <c r="B54" i="49"/>
  <c r="C54" i="49" s="1"/>
  <c r="B55" i="49"/>
  <c r="J55" i="49" s="1"/>
  <c r="B56" i="49"/>
  <c r="K56" i="49" s="1"/>
  <c r="B57" i="49"/>
  <c r="E57" i="49" s="1"/>
  <c r="B58" i="49"/>
  <c r="B59" i="49"/>
  <c r="D59" i="49" s="1"/>
  <c r="B60" i="49"/>
  <c r="D60" i="49" s="1"/>
  <c r="B61" i="49"/>
  <c r="C61" i="49" s="1"/>
  <c r="B62" i="49"/>
  <c r="B63" i="49"/>
  <c r="B64" i="49"/>
  <c r="C64" i="49" s="1"/>
  <c r="B65" i="49"/>
  <c r="C65" i="49" s="1"/>
  <c r="B66" i="49"/>
  <c r="E66" i="49" s="1"/>
  <c r="B67" i="49"/>
  <c r="I67" i="49" s="1"/>
  <c r="B68" i="49"/>
  <c r="F68" i="49" s="1"/>
  <c r="B69" i="49"/>
  <c r="C69" i="49" s="1"/>
  <c r="B70" i="49"/>
  <c r="I70" i="49" s="1"/>
  <c r="B71" i="49"/>
  <c r="B72" i="49"/>
  <c r="G72" i="49" s="1"/>
  <c r="B73" i="49"/>
  <c r="C73" i="49" s="1"/>
  <c r="B74" i="49"/>
  <c r="D74" i="49" s="1"/>
  <c r="B75" i="49"/>
  <c r="B76" i="49"/>
  <c r="G76" i="49" s="1"/>
  <c r="B77" i="49"/>
  <c r="C77" i="49" s="1"/>
  <c r="B78" i="49"/>
  <c r="G78" i="49" s="1"/>
  <c r="B79" i="49"/>
  <c r="H79" i="49" s="1"/>
  <c r="B80" i="49"/>
  <c r="C80" i="49" s="1"/>
  <c r="B81" i="49"/>
  <c r="I81" i="49" s="1"/>
  <c r="B82" i="49"/>
  <c r="E82" i="49" s="1"/>
  <c r="B83" i="49"/>
  <c r="B84" i="49"/>
  <c r="J84" i="49" s="1"/>
  <c r="B85" i="49"/>
  <c r="C85" i="49" s="1"/>
  <c r="B86" i="49"/>
  <c r="B87" i="49"/>
  <c r="B88" i="49"/>
  <c r="E88" i="49" s="1"/>
  <c r="B89" i="49"/>
  <c r="D89" i="49" s="1"/>
  <c r="B90" i="49"/>
  <c r="I90" i="49" s="1"/>
  <c r="B91" i="49"/>
  <c r="G91" i="49" s="1"/>
  <c r="B92" i="49"/>
  <c r="H92" i="49" s="1"/>
  <c r="B93" i="49"/>
  <c r="C93" i="49" s="1"/>
  <c r="B94" i="49"/>
  <c r="B95" i="49"/>
  <c r="B96" i="49"/>
  <c r="E96" i="49" s="1"/>
  <c r="B97" i="49"/>
  <c r="C97" i="49" s="1"/>
  <c r="B98" i="49"/>
  <c r="B99" i="49"/>
  <c r="B100" i="49"/>
  <c r="D100" i="49" s="1"/>
  <c r="B101" i="49"/>
  <c r="G101" i="49" s="1"/>
  <c r="B102" i="49"/>
  <c r="B103" i="49"/>
  <c r="G103" i="49" s="1"/>
  <c r="B104" i="49"/>
  <c r="D104" i="49" s="1"/>
  <c r="B105" i="49"/>
  <c r="C105" i="49" s="1"/>
  <c r="B106" i="49"/>
  <c r="B107" i="49"/>
  <c r="B108" i="49"/>
  <c r="K108" i="49" s="1"/>
  <c r="B109" i="49"/>
  <c r="C109" i="49" s="1"/>
  <c r="B110" i="49"/>
  <c r="B111" i="49"/>
  <c r="B112" i="49"/>
  <c r="D112" i="49" s="1"/>
  <c r="B113" i="49"/>
  <c r="J113" i="49" s="1"/>
  <c r="B114" i="49"/>
  <c r="C114" i="49" s="1"/>
  <c r="B115" i="49"/>
  <c r="G115" i="49" s="1"/>
  <c r="B116" i="49"/>
  <c r="C116" i="49" s="1"/>
  <c r="B117" i="49"/>
  <c r="C117" i="49" s="1"/>
  <c r="B118" i="49"/>
  <c r="G118" i="49" s="1"/>
  <c r="B119" i="49"/>
  <c r="B120" i="49"/>
  <c r="E120" i="49" s="1"/>
  <c r="B121" i="49"/>
  <c r="C121" i="49" s="1"/>
  <c r="B122" i="49"/>
  <c r="B123" i="49"/>
  <c r="B124" i="49"/>
  <c r="C124" i="49" s="1"/>
  <c r="B125" i="49"/>
  <c r="K125" i="49" s="1"/>
  <c r="B126" i="49"/>
  <c r="E126" i="49" s="1"/>
  <c r="B127" i="49"/>
  <c r="E127" i="49" s="1"/>
  <c r="B128" i="49"/>
  <c r="G128" i="49" s="1"/>
  <c r="B129" i="49"/>
  <c r="C129" i="49" s="1"/>
  <c r="B130" i="49"/>
  <c r="D130" i="49" s="1"/>
  <c r="B131" i="49"/>
  <c r="B132" i="49"/>
  <c r="K132" i="49" s="1"/>
  <c r="B133" i="49"/>
  <c r="C133" i="49" s="1"/>
  <c r="B134" i="49"/>
  <c r="B135" i="49"/>
  <c r="K135" i="49" s="1"/>
  <c r="B136" i="49"/>
  <c r="K136" i="49" s="1"/>
  <c r="B137" i="49"/>
  <c r="J137" i="49" s="1"/>
  <c r="B138" i="49"/>
  <c r="F138" i="49" s="1"/>
  <c r="B139" i="49"/>
  <c r="C139" i="49" s="1"/>
  <c r="B140" i="49"/>
  <c r="D140" i="49" s="1"/>
  <c r="B141" i="49"/>
  <c r="E141" i="49" s="1"/>
  <c r="B142" i="49"/>
  <c r="K142" i="49" s="1"/>
  <c r="B143" i="49"/>
  <c r="B144" i="49"/>
  <c r="D144" i="49" s="1"/>
  <c r="B145" i="49"/>
  <c r="C145" i="49" s="1"/>
  <c r="B146" i="49"/>
  <c r="B147" i="49"/>
  <c r="E147" i="49" s="1"/>
  <c r="B148" i="49"/>
  <c r="H148" i="49" s="1"/>
  <c r="B149" i="49"/>
  <c r="I149" i="49" s="1"/>
  <c r="B150" i="49"/>
  <c r="G150" i="49" s="1"/>
  <c r="B151" i="49"/>
  <c r="K151" i="49" s="1"/>
  <c r="B152" i="49"/>
  <c r="H152" i="49" s="1"/>
  <c r="B153" i="49"/>
  <c r="D153" i="49" s="1"/>
  <c r="B154" i="49"/>
  <c r="G154" i="49" s="1"/>
  <c r="B155" i="49"/>
  <c r="B156" i="49"/>
  <c r="I156" i="49" s="1"/>
  <c r="B157" i="49"/>
  <c r="C157" i="49" s="1"/>
  <c r="B158" i="49"/>
  <c r="G158" i="49" s="1"/>
  <c r="B159" i="49"/>
  <c r="J159" i="49" s="1"/>
  <c r="B160" i="49"/>
  <c r="E160" i="49" s="1"/>
  <c r="B161" i="49"/>
  <c r="H161" i="49" s="1"/>
  <c r="B162" i="49"/>
  <c r="H162" i="49" s="1"/>
  <c r="B163" i="49"/>
  <c r="G163" i="49" s="1"/>
  <c r="B164" i="49"/>
  <c r="C164" i="49" s="1"/>
  <c r="B165" i="49"/>
  <c r="C165" i="49" s="1"/>
  <c r="B166" i="49"/>
  <c r="D166" i="49" s="1"/>
  <c r="B167" i="49"/>
  <c r="G167" i="49" s="1"/>
  <c r="B168" i="49"/>
  <c r="C168" i="49" s="1"/>
  <c r="B169" i="49"/>
  <c r="C169" i="49" s="1"/>
  <c r="B170" i="49"/>
  <c r="B171" i="49"/>
  <c r="B172" i="49"/>
  <c r="C172" i="49" s="1"/>
  <c r="B173" i="49"/>
  <c r="J173" i="49" s="1"/>
  <c r="B174" i="49"/>
  <c r="H174" i="49" s="1"/>
  <c r="B175" i="49"/>
  <c r="F175" i="49" s="1"/>
  <c r="B176" i="49"/>
  <c r="G176" i="49" s="1"/>
  <c r="B177" i="49"/>
  <c r="D177" i="49" s="1"/>
  <c r="B178" i="49"/>
  <c r="B179" i="49"/>
  <c r="C179" i="49" s="1"/>
  <c r="B180" i="49"/>
  <c r="E180" i="49" s="1"/>
  <c r="B181" i="49"/>
  <c r="C181" i="49" s="1"/>
  <c r="B182" i="49"/>
  <c r="B183" i="49"/>
  <c r="B184" i="49"/>
  <c r="C184" i="49" s="1"/>
  <c r="B185" i="49"/>
  <c r="K185" i="49" s="1"/>
  <c r="B186" i="49"/>
  <c r="H186" i="49" s="1"/>
  <c r="B187" i="49"/>
  <c r="D187" i="49" s="1"/>
  <c r="B188" i="49"/>
  <c r="C188" i="49" s="1"/>
  <c r="B189" i="49"/>
  <c r="F189" i="49" s="1"/>
  <c r="B190" i="49"/>
  <c r="H190" i="49" s="1"/>
  <c r="B191" i="49"/>
  <c r="K191" i="49" s="1"/>
  <c r="B192" i="49"/>
  <c r="K192" i="49" s="1"/>
  <c r="B193" i="49"/>
  <c r="C193" i="49" s="1"/>
  <c r="B194" i="49"/>
  <c r="D194" i="49" s="1"/>
  <c r="B195" i="49"/>
  <c r="G195" i="49" s="1"/>
  <c r="B196" i="49"/>
  <c r="I196" i="49" s="1"/>
  <c r="B197" i="49"/>
  <c r="G197" i="49" s="1"/>
  <c r="B198" i="49"/>
  <c r="G198" i="49" s="1"/>
  <c r="B199" i="49"/>
  <c r="J199" i="49" s="1"/>
  <c r="B200" i="49"/>
  <c r="D200" i="49" s="1"/>
  <c r="B201" i="49"/>
  <c r="E201" i="49" s="1"/>
  <c r="B202" i="49"/>
  <c r="D202" i="49" s="1"/>
  <c r="B203" i="49"/>
  <c r="G203" i="49" s="1"/>
  <c r="B204" i="49"/>
  <c r="C204" i="49" s="1"/>
  <c r="B205" i="49"/>
  <c r="C205" i="49" s="1"/>
  <c r="B206" i="49"/>
  <c r="B207" i="49"/>
  <c r="B208" i="49"/>
  <c r="C208" i="49" s="1"/>
  <c r="B209" i="49"/>
  <c r="E209" i="49" s="1"/>
  <c r="B210" i="49"/>
  <c r="E210" i="49" s="1"/>
  <c r="B211" i="49"/>
  <c r="G211" i="49" s="1"/>
  <c r="B212" i="49"/>
  <c r="I212" i="49" s="1"/>
  <c r="B213" i="49"/>
  <c r="I213" i="49" s="1"/>
  <c r="B214" i="49"/>
  <c r="B215" i="49"/>
  <c r="C215" i="49" s="1"/>
  <c r="B216" i="49"/>
  <c r="E216" i="49" s="1"/>
  <c r="B217" i="49"/>
  <c r="C217" i="49" s="1"/>
  <c r="B218" i="49"/>
  <c r="B219" i="49"/>
  <c r="C219" i="49" s="1"/>
  <c r="B220" i="49"/>
  <c r="C220" i="49" s="1"/>
  <c r="B221" i="49"/>
  <c r="C221" i="49" s="1"/>
  <c r="B14" i="49"/>
  <c r="B13" i="49"/>
  <c r="H13" i="49" s="1"/>
  <c r="BW3" i="50"/>
  <c r="BX3" i="50"/>
  <c r="B221" i="12"/>
  <c r="D221" i="12" s="1"/>
  <c r="B220" i="12"/>
  <c r="H220" i="12" s="1"/>
  <c r="B219" i="12"/>
  <c r="M219" i="12" s="1"/>
  <c r="B218" i="12"/>
  <c r="B217" i="12"/>
  <c r="H217" i="12" s="1"/>
  <c r="B216" i="12"/>
  <c r="M216" i="12" s="1"/>
  <c r="B215" i="12"/>
  <c r="D215" i="12" s="1"/>
  <c r="B214" i="12"/>
  <c r="H214" i="12" s="1"/>
  <c r="B213" i="12"/>
  <c r="M213" i="12" s="1"/>
  <c r="B212" i="12"/>
  <c r="D212" i="12" s="1"/>
  <c r="B211" i="12"/>
  <c r="B210" i="12"/>
  <c r="B209" i="12"/>
  <c r="D209" i="12" s="1"/>
  <c r="B208" i="12"/>
  <c r="H208" i="12" s="1"/>
  <c r="B207" i="12"/>
  <c r="K207" i="12" s="1"/>
  <c r="B206" i="12"/>
  <c r="P206" i="12" s="1"/>
  <c r="B205" i="12"/>
  <c r="H205" i="12" s="1"/>
  <c r="B204" i="12"/>
  <c r="M204" i="12" s="1"/>
  <c r="B203" i="12"/>
  <c r="D203" i="12" s="1"/>
  <c r="B202" i="12"/>
  <c r="H202" i="12" s="1"/>
  <c r="B201" i="12"/>
  <c r="M201" i="12" s="1"/>
  <c r="B200" i="12"/>
  <c r="I200" i="12" s="1"/>
  <c r="B199" i="12"/>
  <c r="B198" i="12"/>
  <c r="T198" i="12" s="1"/>
  <c r="B197" i="12"/>
  <c r="R197" i="12" s="1"/>
  <c r="B196" i="12"/>
  <c r="F196" i="12" s="1"/>
  <c r="B195" i="12"/>
  <c r="I195" i="12" s="1"/>
  <c r="B194" i="12"/>
  <c r="K194" i="12" s="1"/>
  <c r="B193" i="12"/>
  <c r="P193" i="12" s="1"/>
  <c r="B192" i="12"/>
  <c r="R192" i="12" s="1"/>
  <c r="B191" i="12"/>
  <c r="E191" i="12" s="1"/>
  <c r="B190" i="12"/>
  <c r="H190" i="12" s="1"/>
  <c r="B189" i="12"/>
  <c r="K189" i="12" s="1"/>
  <c r="B188" i="12"/>
  <c r="O188" i="12" s="1"/>
  <c r="B187" i="12"/>
  <c r="B186" i="12"/>
  <c r="I186" i="12" s="1"/>
  <c r="B185" i="12"/>
  <c r="H185" i="12" s="1"/>
  <c r="B184" i="12"/>
  <c r="K184" i="12" s="1"/>
  <c r="B183" i="12"/>
  <c r="M183" i="12" s="1"/>
  <c r="B182" i="12"/>
  <c r="N182" i="12" s="1"/>
  <c r="B181" i="12"/>
  <c r="Q181" i="12" s="1"/>
  <c r="B180" i="12"/>
  <c r="Q180" i="12" s="1"/>
  <c r="B179" i="12"/>
  <c r="R179" i="12" s="1"/>
  <c r="B178" i="12"/>
  <c r="D178" i="12" s="1"/>
  <c r="B177" i="12"/>
  <c r="D177" i="12" s="1"/>
  <c r="B176" i="12"/>
  <c r="D176" i="12" s="1"/>
  <c r="B175" i="12"/>
  <c r="B174" i="12"/>
  <c r="H174" i="12" s="1"/>
  <c r="B173" i="12"/>
  <c r="D173" i="12" s="1"/>
  <c r="B172" i="12"/>
  <c r="T172" i="12" s="1"/>
  <c r="B171" i="12"/>
  <c r="B170" i="12"/>
  <c r="Q170" i="12" s="1"/>
  <c r="B169" i="12"/>
  <c r="S169" i="12" s="1"/>
  <c r="B168" i="12"/>
  <c r="R168" i="12" s="1"/>
  <c r="B167" i="12"/>
  <c r="Q167" i="12" s="1"/>
  <c r="B166" i="12"/>
  <c r="Q166" i="12" s="1"/>
  <c r="B165" i="12"/>
  <c r="I165" i="12" s="1"/>
  <c r="B164" i="12"/>
  <c r="D164" i="12" s="1"/>
  <c r="B163" i="12"/>
  <c r="B162" i="12"/>
  <c r="B161" i="12"/>
  <c r="D161" i="12" s="1"/>
  <c r="B160" i="12"/>
  <c r="B159" i="12"/>
  <c r="K159" i="12" s="1"/>
  <c r="B158" i="12"/>
  <c r="B157" i="12"/>
  <c r="T157" i="12" s="1"/>
  <c r="B156" i="12"/>
  <c r="J156" i="12" s="1"/>
  <c r="B155" i="12"/>
  <c r="D155" i="12" s="1"/>
  <c r="B154" i="12"/>
  <c r="S154" i="12" s="1"/>
  <c r="B153" i="12"/>
  <c r="I153" i="12" s="1"/>
  <c r="B152" i="12"/>
  <c r="D152" i="12" s="1"/>
  <c r="B151" i="12"/>
  <c r="I151" i="12" s="1"/>
  <c r="B150" i="12"/>
  <c r="B149" i="12"/>
  <c r="P149" i="12" s="1"/>
  <c r="B148" i="12"/>
  <c r="B147" i="12"/>
  <c r="B146" i="12"/>
  <c r="B145" i="12"/>
  <c r="G145" i="12" s="1"/>
  <c r="B144" i="12"/>
  <c r="N144" i="12" s="1"/>
  <c r="B143" i="12"/>
  <c r="E143" i="12" s="1"/>
  <c r="B142" i="12"/>
  <c r="G142" i="12" s="1"/>
  <c r="B141" i="12"/>
  <c r="N141" i="12" s="1"/>
  <c r="B140" i="12"/>
  <c r="B139" i="12"/>
  <c r="B138" i="12"/>
  <c r="B137" i="12"/>
  <c r="B136" i="12"/>
  <c r="B135" i="12"/>
  <c r="B134" i="12"/>
  <c r="B133" i="12"/>
  <c r="K133" i="12" s="1"/>
  <c r="B132" i="12"/>
  <c r="B131" i="12"/>
  <c r="B130" i="12"/>
  <c r="Q130" i="12" s="1"/>
  <c r="B129" i="12"/>
  <c r="Q129" i="12" s="1"/>
  <c r="B128" i="12"/>
  <c r="R128" i="12" s="1"/>
  <c r="B127" i="12"/>
  <c r="S127" i="12" s="1"/>
  <c r="B126" i="12"/>
  <c r="B125" i="12"/>
  <c r="B124" i="12"/>
  <c r="B123" i="12"/>
  <c r="B122" i="12"/>
  <c r="B121" i="12"/>
  <c r="M121" i="12" s="1"/>
  <c r="B120" i="12"/>
  <c r="B119" i="12"/>
  <c r="B118" i="12"/>
  <c r="B117" i="12"/>
  <c r="N117" i="12" s="1"/>
  <c r="B116" i="12"/>
  <c r="E116" i="12" s="1"/>
  <c r="B115" i="12"/>
  <c r="B114" i="12"/>
  <c r="B113" i="12"/>
  <c r="B112" i="12"/>
  <c r="B111" i="12"/>
  <c r="B110" i="12"/>
  <c r="B109" i="12"/>
  <c r="I109" i="12" s="1"/>
  <c r="B108" i="12"/>
  <c r="B107" i="12"/>
  <c r="E107" i="12" s="1"/>
  <c r="B106" i="12"/>
  <c r="B105" i="12"/>
  <c r="B104" i="12"/>
  <c r="B103" i="12"/>
  <c r="B102" i="12"/>
  <c r="B101" i="12"/>
  <c r="B100" i="12"/>
  <c r="B99" i="12"/>
  <c r="B98" i="12"/>
  <c r="B97" i="12"/>
  <c r="B96" i="12"/>
  <c r="B95" i="12"/>
  <c r="B94" i="12"/>
  <c r="B93" i="12"/>
  <c r="B92" i="12"/>
  <c r="B91" i="12"/>
  <c r="B90" i="12"/>
  <c r="B89" i="12"/>
  <c r="B88" i="12"/>
  <c r="B87" i="12"/>
  <c r="B86" i="12"/>
  <c r="B85" i="12"/>
  <c r="B84" i="12"/>
  <c r="B83" i="12"/>
  <c r="B82" i="12"/>
  <c r="B81" i="12"/>
  <c r="B80" i="12"/>
  <c r="B79" i="12"/>
  <c r="B78" i="12"/>
  <c r="B77" i="12"/>
  <c r="B76" i="12"/>
  <c r="B75" i="12"/>
  <c r="B74" i="12"/>
  <c r="B73" i="12"/>
  <c r="B72" i="12"/>
  <c r="B71" i="12"/>
  <c r="B70" i="12"/>
  <c r="B69" i="12"/>
  <c r="B68" i="12"/>
  <c r="B67" i="12"/>
  <c r="B66" i="12"/>
  <c r="B65" i="12"/>
  <c r="B64" i="12"/>
  <c r="B63" i="12"/>
  <c r="B62" i="12"/>
  <c r="B61" i="12"/>
  <c r="B60" i="12"/>
  <c r="B59" i="12"/>
  <c r="B58" i="12"/>
  <c r="B57" i="12"/>
  <c r="B56" i="12"/>
  <c r="B55" i="12"/>
  <c r="B54" i="12"/>
  <c r="B53" i="12"/>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S3" i="50"/>
  <c r="BK3" i="50"/>
  <c r="B20" i="45"/>
  <c r="D20" i="45" s="1"/>
  <c r="B21" i="45"/>
  <c r="J21" i="45" s="1"/>
  <c r="B22" i="45"/>
  <c r="J22" i="45" s="1"/>
  <c r="B23" i="45"/>
  <c r="D23" i="45" s="1"/>
  <c r="B24" i="45"/>
  <c r="I24" i="45" s="1"/>
  <c r="B25" i="45"/>
  <c r="R25" i="45" s="1"/>
  <c r="B26" i="45"/>
  <c r="R26" i="45" s="1"/>
  <c r="B27" i="45"/>
  <c r="B28" i="45"/>
  <c r="T28" i="45" s="1"/>
  <c r="B29" i="45"/>
  <c r="B30" i="45"/>
  <c r="P30" i="45" s="1"/>
  <c r="B31" i="45"/>
  <c r="R31" i="45" s="1"/>
  <c r="B32" i="45"/>
  <c r="V32" i="45" s="1"/>
  <c r="B33" i="45"/>
  <c r="E33" i="45" s="1"/>
  <c r="B34" i="45"/>
  <c r="O34" i="45" s="1"/>
  <c r="B35" i="45"/>
  <c r="N35" i="45" s="1"/>
  <c r="B36" i="45"/>
  <c r="J36" i="45" s="1"/>
  <c r="B37" i="45"/>
  <c r="E37" i="45" s="1"/>
  <c r="B38" i="45"/>
  <c r="H38" i="45" s="1"/>
  <c r="B39" i="45"/>
  <c r="T39" i="45" s="1"/>
  <c r="B40" i="45"/>
  <c r="B41" i="45"/>
  <c r="B42" i="45"/>
  <c r="F42" i="45" s="1"/>
  <c r="B43" i="45"/>
  <c r="S43" i="45" s="1"/>
  <c r="B44" i="45"/>
  <c r="B45" i="45"/>
  <c r="R45" i="45" s="1"/>
  <c r="B46" i="45"/>
  <c r="L46" i="45" s="1"/>
  <c r="B47" i="45"/>
  <c r="E47" i="45" s="1"/>
  <c r="B48" i="45"/>
  <c r="H48" i="45" s="1"/>
  <c r="B49" i="45"/>
  <c r="J49" i="45" s="1"/>
  <c r="B50" i="45"/>
  <c r="L50" i="45" s="1"/>
  <c r="B51" i="45"/>
  <c r="B52" i="45"/>
  <c r="AH52" i="45" s="1"/>
  <c r="B53" i="45"/>
  <c r="N53" i="45" s="1"/>
  <c r="B54" i="45"/>
  <c r="K54" i="45" s="1"/>
  <c r="B55" i="45"/>
  <c r="AA55" i="45" s="1"/>
  <c r="B56" i="45"/>
  <c r="B57" i="45"/>
  <c r="P57" i="45" s="1"/>
  <c r="B58" i="45"/>
  <c r="F58" i="45" s="1"/>
  <c r="B59" i="45"/>
  <c r="D59" i="45" s="1"/>
  <c r="B60" i="45"/>
  <c r="F60" i="45" s="1"/>
  <c r="B61" i="45"/>
  <c r="F61" i="45" s="1"/>
  <c r="B62" i="45"/>
  <c r="AM62" i="45" s="1"/>
  <c r="B63" i="45"/>
  <c r="I63" i="45" s="1"/>
  <c r="B64" i="45"/>
  <c r="D64" i="45" s="1"/>
  <c r="B65" i="45"/>
  <c r="AB65" i="45" s="1"/>
  <c r="B66" i="45"/>
  <c r="O66" i="45" s="1"/>
  <c r="B67" i="45"/>
  <c r="P67" i="45" s="1"/>
  <c r="B68" i="45"/>
  <c r="R68" i="45" s="1"/>
  <c r="B69" i="45"/>
  <c r="N69" i="45" s="1"/>
  <c r="B70" i="45"/>
  <c r="K70" i="45" s="1"/>
  <c r="B71" i="45"/>
  <c r="J71" i="45" s="1"/>
  <c r="B72" i="45"/>
  <c r="I72" i="45" s="1"/>
  <c r="B73" i="45"/>
  <c r="I73" i="45" s="1"/>
  <c r="B74" i="45"/>
  <c r="E74" i="45" s="1"/>
  <c r="B75" i="45"/>
  <c r="AF75" i="45" s="1"/>
  <c r="B76" i="45"/>
  <c r="AJ76" i="45" s="1"/>
  <c r="B77" i="45"/>
  <c r="AB77" i="45" s="1"/>
  <c r="B78" i="45"/>
  <c r="D78" i="45" s="1"/>
  <c r="B79" i="45"/>
  <c r="B80" i="45"/>
  <c r="P80" i="45" s="1"/>
  <c r="B81" i="45"/>
  <c r="L81" i="45" s="1"/>
  <c r="B82" i="45"/>
  <c r="D82" i="45" s="1"/>
  <c r="B83" i="45"/>
  <c r="L83" i="45" s="1"/>
  <c r="B84" i="45"/>
  <c r="D84" i="45" s="1"/>
  <c r="B85" i="45"/>
  <c r="E85" i="45" s="1"/>
  <c r="B86" i="45"/>
  <c r="P86" i="45" s="1"/>
  <c r="B87" i="45"/>
  <c r="Y87" i="45" s="1"/>
  <c r="B88" i="45"/>
  <c r="D88" i="45" s="1"/>
  <c r="B89" i="45"/>
  <c r="AB89" i="45" s="1"/>
  <c r="B90" i="45"/>
  <c r="H90" i="45" s="1"/>
  <c r="B91" i="45"/>
  <c r="J91" i="45" s="1"/>
  <c r="B92" i="45"/>
  <c r="V92" i="45" s="1"/>
  <c r="B93" i="45"/>
  <c r="I93" i="45" s="1"/>
  <c r="B94" i="45"/>
  <c r="J94" i="45" s="1"/>
  <c r="B95" i="45"/>
  <c r="N95" i="45" s="1"/>
  <c r="B96" i="45"/>
  <c r="K96" i="45" s="1"/>
  <c r="B97" i="45"/>
  <c r="O97" i="45" s="1"/>
  <c r="B98" i="45"/>
  <c r="K98" i="45" s="1"/>
  <c r="B99" i="45"/>
  <c r="O99" i="45" s="1"/>
  <c r="B100" i="45"/>
  <c r="AH100" i="45" s="1"/>
  <c r="B101" i="45"/>
  <c r="AB101" i="45" s="1"/>
  <c r="B102" i="45"/>
  <c r="K102" i="45" s="1"/>
  <c r="B103" i="45"/>
  <c r="P103" i="45" s="1"/>
  <c r="B104" i="45"/>
  <c r="AB104" i="45" s="1"/>
  <c r="B105" i="45"/>
  <c r="H105" i="45" s="1"/>
  <c r="B106" i="45"/>
  <c r="E106" i="45" s="1"/>
  <c r="B107" i="45"/>
  <c r="P107" i="45" s="1"/>
  <c r="B108" i="45"/>
  <c r="F108" i="45" s="1"/>
  <c r="B109" i="45"/>
  <c r="J109" i="45" s="1"/>
  <c r="B110" i="45"/>
  <c r="H110" i="45" s="1"/>
  <c r="B111" i="45"/>
  <c r="B112" i="45"/>
  <c r="D112" i="45" s="1"/>
  <c r="B113" i="45"/>
  <c r="AB113" i="45" s="1"/>
  <c r="B114" i="45"/>
  <c r="O114" i="45" s="1"/>
  <c r="B115" i="45"/>
  <c r="B116" i="45"/>
  <c r="P116" i="45" s="1"/>
  <c r="B117" i="45"/>
  <c r="I117" i="45" s="1"/>
  <c r="B118" i="45"/>
  <c r="N118" i="45" s="1"/>
  <c r="B119" i="45"/>
  <c r="O119" i="45" s="1"/>
  <c r="B120" i="45"/>
  <c r="N120" i="45" s="1"/>
  <c r="B121" i="45"/>
  <c r="P121" i="45" s="1"/>
  <c r="B122" i="45"/>
  <c r="AF122" i="45" s="1"/>
  <c r="B123" i="45"/>
  <c r="AG123" i="45" s="1"/>
  <c r="B124" i="45"/>
  <c r="B125" i="45"/>
  <c r="AB125" i="45" s="1"/>
  <c r="B126" i="45"/>
  <c r="D126" i="45" s="1"/>
  <c r="B127" i="45"/>
  <c r="B128" i="45"/>
  <c r="D128" i="45" s="1"/>
  <c r="B129" i="45"/>
  <c r="D129" i="45" s="1"/>
  <c r="B130" i="45"/>
  <c r="O130" i="45" s="1"/>
  <c r="B131" i="45"/>
  <c r="O131" i="45" s="1"/>
  <c r="B132" i="45"/>
  <c r="I132" i="45" s="1"/>
  <c r="B133" i="45"/>
  <c r="F133" i="45" s="1"/>
  <c r="B134" i="45"/>
  <c r="K134" i="45" s="1"/>
  <c r="B135" i="45"/>
  <c r="J135" i="45" s="1"/>
  <c r="B136" i="45"/>
  <c r="E136" i="45" s="1"/>
  <c r="B137" i="45"/>
  <c r="AB137" i="45" s="1"/>
  <c r="B138" i="45"/>
  <c r="H138" i="45" s="1"/>
  <c r="B139" i="45"/>
  <c r="B140" i="45"/>
  <c r="W140" i="45" s="1"/>
  <c r="B141" i="45"/>
  <c r="L141" i="45" s="1"/>
  <c r="B142" i="45"/>
  <c r="N142" i="45" s="1"/>
  <c r="B143" i="45"/>
  <c r="N143" i="45" s="1"/>
  <c r="B144" i="45"/>
  <c r="N144" i="45" s="1"/>
  <c r="B145" i="45"/>
  <c r="I145" i="45" s="1"/>
  <c r="B146" i="45"/>
  <c r="S146" i="45" s="1"/>
  <c r="B147" i="45"/>
  <c r="P147" i="45" s="1"/>
  <c r="B148" i="45"/>
  <c r="AH148" i="45" s="1"/>
  <c r="B149" i="45"/>
  <c r="N149" i="45" s="1"/>
  <c r="B150" i="45"/>
  <c r="J150" i="45" s="1"/>
  <c r="B151" i="45"/>
  <c r="AM151" i="45" s="1"/>
  <c r="B152" i="45"/>
  <c r="D152" i="45" s="1"/>
  <c r="B153" i="45"/>
  <c r="H153" i="45" s="1"/>
  <c r="B154" i="45"/>
  <c r="N154" i="45" s="1"/>
  <c r="B155" i="45"/>
  <c r="F155" i="45" s="1"/>
  <c r="B156" i="45"/>
  <c r="R156" i="45" s="1"/>
  <c r="B157" i="45"/>
  <c r="L157" i="45" s="1"/>
  <c r="B158" i="45"/>
  <c r="V158" i="45" s="1"/>
  <c r="B159" i="45"/>
  <c r="O159" i="45" s="1"/>
  <c r="B160" i="45"/>
  <c r="AJ160" i="45" s="1"/>
  <c r="B161" i="45"/>
  <c r="N161" i="45" s="1"/>
  <c r="B162" i="45"/>
  <c r="L162" i="45" s="1"/>
  <c r="B163" i="45"/>
  <c r="T163" i="45" s="1"/>
  <c r="B164" i="45"/>
  <c r="AH164" i="45" s="1"/>
  <c r="B165" i="45"/>
  <c r="L165" i="45" s="1"/>
  <c r="B166" i="45"/>
  <c r="K166" i="45" s="1"/>
  <c r="B167" i="45"/>
  <c r="E167" i="45" s="1"/>
  <c r="B168" i="45"/>
  <c r="D168" i="45" s="1"/>
  <c r="B169" i="45"/>
  <c r="H169" i="45" s="1"/>
  <c r="B170" i="45"/>
  <c r="O170" i="45" s="1"/>
  <c r="B171" i="45"/>
  <c r="N171" i="45" s="1"/>
  <c r="B172" i="45"/>
  <c r="E172" i="45" s="1"/>
  <c r="B173" i="45"/>
  <c r="N173" i="45" s="1"/>
  <c r="B174" i="45"/>
  <c r="P174" i="45" s="1"/>
  <c r="B175" i="45"/>
  <c r="N175" i="45" s="1"/>
  <c r="B176" i="45"/>
  <c r="I176" i="45" s="1"/>
  <c r="B177" i="45"/>
  <c r="D177" i="45" s="1"/>
  <c r="B178" i="45"/>
  <c r="I178" i="45" s="1"/>
  <c r="B179" i="45"/>
  <c r="F179" i="45" s="1"/>
  <c r="B180" i="45"/>
  <c r="N180" i="45" s="1"/>
  <c r="B181" i="45"/>
  <c r="F181" i="45" s="1"/>
  <c r="B182" i="45"/>
  <c r="F182" i="45" s="1"/>
  <c r="B183" i="45"/>
  <c r="W183" i="45" s="1"/>
  <c r="B184" i="45"/>
  <c r="W184" i="45" s="1"/>
  <c r="B185" i="45"/>
  <c r="L185" i="45" s="1"/>
  <c r="B186" i="45"/>
  <c r="H186" i="45" s="1"/>
  <c r="B187" i="45"/>
  <c r="O187" i="45" s="1"/>
  <c r="B188" i="45"/>
  <c r="W188" i="45" s="1"/>
  <c r="B189" i="45"/>
  <c r="J189" i="45" s="1"/>
  <c r="B190" i="45"/>
  <c r="N190" i="45" s="1"/>
  <c r="B191" i="45"/>
  <c r="D191" i="45" s="1"/>
  <c r="B192" i="45"/>
  <c r="J192" i="45" s="1"/>
  <c r="B193" i="45"/>
  <c r="O193" i="45" s="1"/>
  <c r="B194" i="45"/>
  <c r="T194" i="45" s="1"/>
  <c r="B195" i="45"/>
  <c r="I195" i="45" s="1"/>
  <c r="B196" i="45"/>
  <c r="K196" i="45" s="1"/>
  <c r="B197" i="45"/>
  <c r="AC197" i="45" s="1"/>
  <c r="B198" i="45"/>
  <c r="D198" i="45" s="1"/>
  <c r="B199" i="45"/>
  <c r="S199" i="45" s="1"/>
  <c r="B200" i="45"/>
  <c r="J200" i="45" s="1"/>
  <c r="B201" i="45"/>
  <c r="D201" i="45" s="1"/>
  <c r="B202" i="45"/>
  <c r="K202" i="45" s="1"/>
  <c r="B203" i="45"/>
  <c r="E203" i="45" s="1"/>
  <c r="B204" i="45"/>
  <c r="O204" i="45" s="1"/>
  <c r="B205" i="45"/>
  <c r="N205" i="45" s="1"/>
  <c r="B206" i="45"/>
  <c r="AJ206" i="45" s="1"/>
  <c r="B207" i="45"/>
  <c r="F207" i="45" s="1"/>
  <c r="B208" i="45"/>
  <c r="I208" i="45" s="1"/>
  <c r="B209" i="45"/>
  <c r="L209" i="45" s="1"/>
  <c r="B210" i="45"/>
  <c r="I210" i="45" s="1"/>
  <c r="B211" i="45"/>
  <c r="I211" i="45" s="1"/>
  <c r="B212" i="45"/>
  <c r="AG212" i="45" s="1"/>
  <c r="B213" i="45"/>
  <c r="L213" i="45" s="1"/>
  <c r="B214" i="45"/>
  <c r="D214" i="45" s="1"/>
  <c r="B215" i="45"/>
  <c r="F215" i="45" s="1"/>
  <c r="B216" i="45"/>
  <c r="I216" i="45" s="1"/>
  <c r="B217" i="45"/>
  <c r="J217" i="45" s="1"/>
  <c r="B218" i="45"/>
  <c r="AB218" i="45" s="1"/>
  <c r="B219" i="45"/>
  <c r="J219" i="45" s="1"/>
  <c r="B220" i="45"/>
  <c r="N220" i="45" s="1"/>
  <c r="B221" i="45"/>
  <c r="S221" i="45" s="1"/>
  <c r="H283" i="32" l="1"/>
  <c r="H281" i="32"/>
  <c r="F329" i="32"/>
  <c r="H330" i="32"/>
  <c r="H286" i="32"/>
  <c r="H289" i="32"/>
  <c r="H288" i="32"/>
  <c r="H285" i="32"/>
  <c r="H287" i="32"/>
  <c r="H284" i="32"/>
  <c r="H290" i="32"/>
  <c r="H282" i="32"/>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E21"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I21"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M21"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F21"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AC21"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T21"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O21"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s="1"/>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s="1"/>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AJ21" i="45"/>
  <c r="N130" i="45"/>
  <c r="S57" i="45"/>
  <c r="L45" i="45"/>
  <c r="S33" i="45"/>
  <c r="AD21" i="45"/>
  <c r="AB154" i="45"/>
  <c r="AG214" i="45"/>
  <c r="L154" i="45"/>
  <c r="AB118" i="45"/>
  <c r="K117" i="45"/>
  <c r="AB105" i="45"/>
  <c r="L105" i="45"/>
  <c r="AC93" i="45"/>
  <c r="N93" i="45"/>
  <c r="AG81" i="45"/>
  <c r="R81" i="45"/>
  <c r="AF69" i="45"/>
  <c r="K69" i="45"/>
  <c r="N57" i="45"/>
  <c r="AL45" i="45"/>
  <c r="H45" i="45"/>
  <c r="O33" i="45"/>
  <c r="X21"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P21" i="45"/>
  <c r="E72" i="49"/>
  <c r="C60" i="49"/>
  <c r="H178" i="45"/>
  <c r="AB142" i="45"/>
  <c r="Y202" i="45"/>
  <c r="L142" i="45"/>
  <c r="AL105" i="45"/>
  <c r="W105" i="45"/>
  <c r="AM93" i="45"/>
  <c r="X93" i="45"/>
  <c r="AB81" i="45"/>
  <c r="Y69" i="45"/>
  <c r="F69" i="45"/>
  <c r="AD57" i="45"/>
  <c r="E57" i="45"/>
  <c r="AB45" i="45"/>
  <c r="AH33" i="45"/>
  <c r="D33" i="45"/>
  <c r="N21"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E23" i="19"/>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s="1"/>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A22"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s="1"/>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s="1"/>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B22" i="45"/>
  <c r="AL106" i="45"/>
  <c r="W106" i="45"/>
  <c r="H106" i="45"/>
  <c r="AB94" i="45"/>
  <c r="L94" i="45"/>
  <c r="AK82" i="45"/>
  <c r="V82" i="45"/>
  <c r="F82" i="45"/>
  <c r="AC70" i="45"/>
  <c r="N70" i="45"/>
  <c r="AM58" i="45"/>
  <c r="X58" i="45"/>
  <c r="I58" i="45"/>
  <c r="O46" i="45"/>
  <c r="R22"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C1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D17" i="49"/>
  <c r="L218" i="45"/>
  <c r="E218" i="45"/>
  <c r="S206" i="45"/>
  <c r="AA182" i="45"/>
  <c r="F209" i="49"/>
  <c r="H197" i="49"/>
  <c r="K173" i="49"/>
  <c r="I161" i="49"/>
  <c r="J149" i="49"/>
  <c r="K137" i="49"/>
  <c r="K113" i="49"/>
  <c r="H101" i="49"/>
  <c r="E89" i="49"/>
  <c r="C17"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I20" i="45"/>
  <c r="X20" i="45"/>
  <c r="AM20" i="45"/>
  <c r="J20" i="45"/>
  <c r="Y20" i="45"/>
  <c r="K20" i="45"/>
  <c r="AA20" i="45"/>
  <c r="L20" i="45"/>
  <c r="AB20" i="45"/>
  <c r="N20" i="45"/>
  <c r="AC20" i="45"/>
  <c r="O20" i="45"/>
  <c r="AD20" i="45"/>
  <c r="P20" i="45"/>
  <c r="AF20" i="45"/>
  <c r="E20" i="45"/>
  <c r="T20" i="45"/>
  <c r="AJ20" i="45"/>
  <c r="F20" i="45"/>
  <c r="V20" i="45"/>
  <c r="AK20" i="45"/>
  <c r="Y14" i="24" s="1"/>
  <c r="H20" i="45"/>
  <c r="W20" i="45"/>
  <c r="AL20" i="45"/>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C15" i="49"/>
  <c r="D15" i="49"/>
  <c r="E15" i="49"/>
  <c r="F15" i="49"/>
  <c r="G15" i="49"/>
  <c r="H15" i="49"/>
  <c r="I15"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AH20" i="45"/>
  <c r="I207" i="49"/>
  <c r="C183" i="49"/>
  <c r="G171" i="49"/>
  <c r="E123" i="49"/>
  <c r="I111" i="49"/>
  <c r="C62" i="49"/>
  <c r="X211" i="45"/>
  <c r="X176" i="45"/>
  <c r="D164" i="45"/>
  <c r="AG152" i="45"/>
  <c r="AK140" i="45"/>
  <c r="S128" i="45"/>
  <c r="P44" i="45"/>
  <c r="AG20" i="45"/>
  <c r="G206" i="49"/>
  <c r="K182" i="49"/>
  <c r="F171" i="49"/>
  <c r="D123" i="49"/>
  <c r="H111" i="49"/>
  <c r="K99" i="49"/>
  <c r="C87" i="49"/>
  <c r="AC104" i="45"/>
  <c r="O44" i="45"/>
  <c r="AL32" i="45"/>
  <c r="S20" i="45"/>
  <c r="F206" i="49"/>
  <c r="D170" i="49"/>
  <c r="F110" i="49"/>
  <c r="I98" i="49"/>
  <c r="K86" i="49"/>
  <c r="H75" i="49"/>
  <c r="K15" i="49"/>
  <c r="AK32" i="45"/>
  <c r="Y26" i="24" s="1"/>
  <c r="R20" i="45"/>
  <c r="C170" i="49"/>
  <c r="E110" i="49"/>
  <c r="H98" i="49"/>
  <c r="G75" i="49"/>
  <c r="J1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AL21" i="45"/>
  <c r="W21" i="45"/>
  <c r="H21" i="45"/>
  <c r="K220" i="49"/>
  <c r="H196" i="49"/>
  <c r="D160" i="49"/>
  <c r="G148" i="49"/>
  <c r="J136" i="49"/>
  <c r="C112" i="49"/>
  <c r="C100" i="49"/>
  <c r="D88" i="49"/>
  <c r="F76" i="49"/>
  <c r="J52" i="49"/>
  <c r="K28" i="49"/>
  <c r="E16" i="49"/>
  <c r="AC59" i="45"/>
  <c r="N59" i="45"/>
  <c r="AA57" i="45"/>
  <c r="K57" i="45"/>
  <c r="AF47" i="45"/>
  <c r="P47" i="45"/>
  <c r="AL46" i="45"/>
  <c r="W46" i="45"/>
  <c r="H46" i="45"/>
  <c r="AC45" i="45"/>
  <c r="N45" i="45"/>
  <c r="Y35" i="45"/>
  <c r="J35" i="45"/>
  <c r="S34" i="45"/>
  <c r="AF33" i="45"/>
  <c r="P33" i="45"/>
  <c r="AB23" i="45"/>
  <c r="F23" i="45"/>
  <c r="AK21" i="45"/>
  <c r="Y15" i="24" s="1"/>
  <c r="V21" i="45"/>
  <c r="F21" i="45"/>
  <c r="J220" i="49"/>
  <c r="G196" i="49"/>
  <c r="C160" i="49"/>
  <c r="F148" i="49"/>
  <c r="I136" i="49"/>
  <c r="C88" i="49"/>
  <c r="E76" i="49"/>
  <c r="I52" i="49"/>
  <c r="K40" i="49"/>
  <c r="J28" i="49"/>
  <c r="D16" i="49"/>
  <c r="AJ69" i="45"/>
  <c r="T69" i="45"/>
  <c r="E69" i="45"/>
  <c r="AA59" i="45"/>
  <c r="K59" i="45"/>
  <c r="AM57" i="45"/>
  <c r="X57" i="45"/>
  <c r="I57" i="45"/>
  <c r="AC47" i="45"/>
  <c r="N47" i="45"/>
  <c r="AJ46" i="45"/>
  <c r="T46" i="45"/>
  <c r="E46" i="45"/>
  <c r="AA45" i="45"/>
  <c r="K45" i="45"/>
  <c r="AL35" i="45"/>
  <c r="W35" i="45"/>
  <c r="H35" i="45"/>
  <c r="K34" i="45"/>
  <c r="AC33" i="45"/>
  <c r="N33" i="45"/>
  <c r="W23" i="45"/>
  <c r="AK22" i="45"/>
  <c r="Y16" i="24" s="1"/>
  <c r="AH21" i="45"/>
  <c r="S21" i="45"/>
  <c r="D21" i="45"/>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s="1"/>
  <c r="V35" i="45"/>
  <c r="F35" i="45"/>
  <c r="J34" i="45"/>
  <c r="AB33" i="45"/>
  <c r="L33" i="45"/>
  <c r="V23" i="45"/>
  <c r="AJ22" i="45"/>
  <c r="AG21" i="45"/>
  <c r="R21"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K16" i="49"/>
  <c r="D220" i="49"/>
  <c r="G208" i="49"/>
  <c r="F184" i="49"/>
  <c r="G172" i="49"/>
  <c r="I160" i="49"/>
  <c r="C136" i="49"/>
  <c r="F124" i="49"/>
  <c r="H112" i="49"/>
  <c r="H100" i="49"/>
  <c r="I88" i="49"/>
  <c r="K76" i="49"/>
  <c r="G64" i="49"/>
  <c r="C52" i="49"/>
  <c r="E40" i="49"/>
  <c r="D28" i="49"/>
  <c r="J16" i="49"/>
  <c r="AC69" i="45"/>
  <c r="AJ59" i="45"/>
  <c r="T59" i="45"/>
  <c r="E59" i="45"/>
  <c r="AG57" i="45"/>
  <c r="R57" i="45"/>
  <c r="AL47" i="45"/>
  <c r="W47" i="45"/>
  <c r="H47" i="45"/>
  <c r="AC46" i="45"/>
  <c r="N46" i="45"/>
  <c r="AJ45" i="45"/>
  <c r="T45" i="45"/>
  <c r="E45" i="45"/>
  <c r="AF35" i="45"/>
  <c r="P35" i="45"/>
  <c r="AH34" i="45"/>
  <c r="AL33" i="45"/>
  <c r="W33" i="45"/>
  <c r="H33" i="45"/>
  <c r="AJ23" i="45"/>
  <c r="O23" i="45"/>
  <c r="N22" i="45"/>
  <c r="AB21" i="45"/>
  <c r="L21" i="45"/>
  <c r="F208" i="49"/>
  <c r="E184" i="49"/>
  <c r="F172" i="49"/>
  <c r="H160" i="49"/>
  <c r="K148" i="49"/>
  <c r="E124" i="49"/>
  <c r="G112" i="49"/>
  <c r="G100" i="49"/>
  <c r="H88" i="49"/>
  <c r="J76" i="49"/>
  <c r="F64" i="49"/>
  <c r="D40" i="49"/>
  <c r="I16" i="49"/>
  <c r="AH59" i="45"/>
  <c r="S59" i="45"/>
  <c r="AF57" i="45"/>
  <c r="AK47" i="45"/>
  <c r="V47" i="45"/>
  <c r="F47" i="45"/>
  <c r="AB46" i="45"/>
  <c r="AH45" i="45"/>
  <c r="S45" i="45"/>
  <c r="D45" i="45"/>
  <c r="AD35" i="45"/>
  <c r="O35" i="45"/>
  <c r="AC34" i="45"/>
  <c r="AK33" i="45"/>
  <c r="Y27" i="24" s="1"/>
  <c r="V33" i="45"/>
  <c r="F33" i="45"/>
  <c r="AG23" i="45"/>
  <c r="N23" i="45"/>
  <c r="H22" i="45"/>
  <c r="AA21" i="45"/>
  <c r="K21" i="45"/>
  <c r="E208" i="49"/>
  <c r="K196" i="49"/>
  <c r="D184" i="49"/>
  <c r="E172" i="49"/>
  <c r="G160" i="49"/>
  <c r="J148" i="49"/>
  <c r="D124" i="49"/>
  <c r="F112" i="49"/>
  <c r="F100" i="49"/>
  <c r="G88" i="49"/>
  <c r="I76" i="49"/>
  <c r="E64" i="49"/>
  <c r="H16" i="49"/>
  <c r="AJ47" i="45"/>
  <c r="T47" i="45"/>
  <c r="AG45" i="45"/>
  <c r="AC35" i="45"/>
  <c r="AA34" i="45"/>
  <c r="AJ33" i="45"/>
  <c r="T33" i="45"/>
  <c r="AF23" i="45"/>
  <c r="L23" i="45"/>
  <c r="F22" i="45"/>
  <c r="Y21" i="45"/>
  <c r="D208" i="49"/>
  <c r="J196" i="49"/>
  <c r="D172" i="49"/>
  <c r="F160" i="49"/>
  <c r="I148" i="49"/>
  <c r="E112" i="49"/>
  <c r="E100" i="49"/>
  <c r="F88" i="49"/>
  <c r="H76" i="49"/>
  <c r="D64" i="49"/>
  <c r="G16" i="49"/>
  <c r="J17" i="49"/>
  <c r="I29" i="49"/>
  <c r="F167" i="49"/>
  <c r="D179" i="49"/>
  <c r="S217" i="12"/>
  <c r="G18" i="49"/>
  <c r="D20" i="49"/>
  <c r="K221" i="12"/>
  <c r="O216" i="12"/>
  <c r="I13" i="49"/>
  <c r="K216" i="12"/>
  <c r="J13" i="49"/>
  <c r="S214" i="12"/>
  <c r="D214" i="12"/>
  <c r="T205" i="12"/>
  <c r="T202" i="12"/>
  <c r="S202" i="12"/>
  <c r="K185" i="12"/>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s="1"/>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14" i="49"/>
  <c r="H14" i="49"/>
  <c r="I14" i="49"/>
  <c r="J14" i="49"/>
  <c r="K14" i="49"/>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P221" i="12"/>
  <c r="J215" i="12"/>
  <c r="S204" i="12"/>
  <c r="E152" i="12"/>
  <c r="I53" i="49"/>
  <c r="I48" i="49"/>
  <c r="G41" i="49"/>
  <c r="K29" i="49"/>
  <c r="G24" i="49"/>
  <c r="D18" i="49"/>
  <c r="O221" i="12"/>
  <c r="T214" i="12"/>
  <c r="K204" i="12"/>
  <c r="R149" i="12"/>
  <c r="J65" i="49"/>
  <c r="H53" i="49"/>
  <c r="H48" i="49"/>
  <c r="F41" i="49"/>
  <c r="J29" i="49"/>
  <c r="F24" i="49"/>
  <c r="C18" i="49"/>
  <c r="K17" i="49"/>
  <c r="G220" i="12"/>
  <c r="S213" i="12"/>
  <c r="J201" i="12"/>
  <c r="G65" i="49"/>
  <c r="E53" i="49"/>
  <c r="E48" i="49"/>
  <c r="C41" i="49"/>
  <c r="G29" i="49"/>
  <c r="I17" i="49"/>
  <c r="Q217" i="12"/>
  <c r="P213" i="12"/>
  <c r="I201" i="12"/>
  <c r="C13" i="49"/>
  <c r="F65" i="49"/>
  <c r="D53" i="49"/>
  <c r="D48" i="49"/>
  <c r="F29" i="49"/>
  <c r="K18" i="49"/>
  <c r="H17" i="49"/>
  <c r="P217" i="12"/>
  <c r="O213" i="12"/>
  <c r="E197" i="12"/>
  <c r="E13" i="49"/>
  <c r="E65" i="49"/>
  <c r="C53" i="49"/>
  <c r="C48" i="49"/>
  <c r="E29" i="49"/>
  <c r="J18" i="49"/>
  <c r="G17" i="49"/>
  <c r="O217" i="12"/>
  <c r="M212" i="12"/>
  <c r="J192" i="12"/>
  <c r="F13" i="49"/>
  <c r="D65" i="49"/>
  <c r="D29" i="49"/>
  <c r="I18" i="49"/>
  <c r="F17" i="49"/>
  <c r="F217" i="12"/>
  <c r="K212" i="12"/>
  <c r="I192" i="12"/>
  <c r="G13" i="49"/>
  <c r="K41" i="49"/>
  <c r="H18" i="49"/>
  <c r="D172" i="12"/>
  <c r="F18" i="49"/>
  <c r="M215" i="12"/>
  <c r="D205" i="12"/>
  <c r="Q169" i="12"/>
  <c r="K13"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s="1"/>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M210" i="12"/>
  <c r="K210" i="12"/>
  <c r="AG207" i="45"/>
  <c r="R207" i="45"/>
  <c r="AJ195" i="45"/>
  <c r="T195" i="45"/>
  <c r="E195" i="45"/>
  <c r="V183" i="45"/>
  <c r="V171" i="45"/>
  <c r="AG159" i="45"/>
  <c r="AF147" i="45"/>
  <c r="AH123" i="45"/>
  <c r="M199" i="12"/>
  <c r="R199" i="12"/>
  <c r="AK219" i="45"/>
  <c r="AH195" i="45"/>
  <c r="S195" i="45"/>
  <c r="D195" i="45"/>
  <c r="T183" i="45"/>
  <c r="AM171" i="45"/>
  <c r="S171" i="45"/>
  <c r="AF159" i="45"/>
  <c r="R147" i="45"/>
  <c r="AA135" i="45"/>
  <c r="AF99" i="45"/>
  <c r="AK39" i="45"/>
  <c r="Y33" i="24" s="1"/>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H211" i="12"/>
  <c r="F211" i="12"/>
  <c r="G211" i="12"/>
  <c r="S211" i="12"/>
  <c r="T211" i="12"/>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R187" i="12"/>
  <c r="G187" i="12"/>
  <c r="T219" i="45"/>
  <c r="R219" i="45"/>
  <c r="N207" i="45"/>
  <c r="AF195" i="45"/>
  <c r="P195" i="45"/>
  <c r="P183" i="45"/>
  <c r="AF219" i="45"/>
  <c r="P219" i="45"/>
  <c r="AB207" i="45"/>
  <c r="L207" i="45"/>
  <c r="AD195" i="45"/>
  <c r="O195" i="45"/>
  <c r="AJ183" i="45"/>
  <c r="O183" i="45"/>
  <c r="AH171" i="45"/>
  <c r="V159" i="45"/>
  <c r="D123" i="45"/>
  <c r="K111" i="45"/>
  <c r="X87" i="45"/>
  <c r="Y63" i="45"/>
  <c r="AF51" i="45"/>
  <c r="D27" i="45"/>
  <c r="D198" i="12"/>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D175" i="12"/>
  <c r="H175" i="12"/>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G139" i="12"/>
  <c r="I139" i="12"/>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T163" i="12"/>
  <c r="E163" i="12"/>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L22" i="45"/>
  <c r="S22" i="45"/>
  <c r="R217" i="12"/>
  <c r="P216" i="12"/>
  <c r="K215" i="12"/>
  <c r="T213" i="12"/>
  <c r="N212" i="12"/>
  <c r="T204" i="12"/>
  <c r="K203" i="12"/>
  <c r="K201" i="12"/>
  <c r="K192" i="12"/>
  <c r="F154" i="12"/>
  <c r="D13" i="49"/>
  <c r="AM34" i="45"/>
  <c r="X34" i="45"/>
  <c r="I34" i="45"/>
  <c r="AH22" i="45"/>
  <c r="L22" i="45"/>
  <c r="J216" i="12"/>
  <c r="J212" i="12"/>
  <c r="S205" i="12"/>
  <c r="J204" i="12"/>
  <c r="R202" i="12"/>
  <c r="H201" i="12"/>
  <c r="G196" i="12"/>
  <c r="P191" i="12"/>
  <c r="M184" i="12"/>
  <c r="M168" i="12"/>
  <c r="R143" i="12"/>
  <c r="AL34" i="45"/>
  <c r="W34" i="45"/>
  <c r="H34" i="45"/>
  <c r="AG22" i="45"/>
  <c r="K22" i="45"/>
  <c r="T220" i="12"/>
  <c r="K217" i="12"/>
  <c r="I216" i="12"/>
  <c r="R214" i="12"/>
  <c r="K213" i="12"/>
  <c r="R205" i="12"/>
  <c r="I204" i="12"/>
  <c r="Q202" i="12"/>
  <c r="G201" i="12"/>
  <c r="R190" i="12"/>
  <c r="M181" i="12"/>
  <c r="M167" i="12"/>
  <c r="AK34" i="45"/>
  <c r="Y28" i="24" s="1"/>
  <c r="V34" i="45"/>
  <c r="F34" i="45"/>
  <c r="AC22" i="45"/>
  <c r="I22" i="45"/>
  <c r="S220" i="12"/>
  <c r="J217" i="12"/>
  <c r="H216" i="12"/>
  <c r="Q214" i="12"/>
  <c r="J213" i="12"/>
  <c r="Q205" i="12"/>
  <c r="H204" i="12"/>
  <c r="P202" i="12"/>
  <c r="F201" i="12"/>
  <c r="M193" i="12"/>
  <c r="T189" i="12"/>
  <c r="M180" i="12"/>
  <c r="E166" i="12"/>
  <c r="G14" i="49"/>
  <c r="P220" i="12"/>
  <c r="G217" i="12"/>
  <c r="G216" i="12"/>
  <c r="P214" i="12"/>
  <c r="I213" i="12"/>
  <c r="P205" i="12"/>
  <c r="G204" i="12"/>
  <c r="G202" i="12"/>
  <c r="P200" i="12"/>
  <c r="K193" i="12"/>
  <c r="R189" i="12"/>
  <c r="N179" i="12"/>
  <c r="N164" i="12"/>
  <c r="F216" i="12"/>
  <c r="O214" i="12"/>
  <c r="H213" i="12"/>
  <c r="O205" i="12"/>
  <c r="F204" i="12"/>
  <c r="F202" i="12"/>
  <c r="O200" i="12"/>
  <c r="I193" i="12"/>
  <c r="Q189" i="12"/>
  <c r="M178" i="12"/>
  <c r="AG34" i="45"/>
  <c r="R34" i="45"/>
  <c r="X22" i="45"/>
  <c r="E22" i="45"/>
  <c r="F220" i="12"/>
  <c r="E217" i="12"/>
  <c r="P215" i="12"/>
  <c r="G214" i="12"/>
  <c r="G213" i="12"/>
  <c r="G205" i="12"/>
  <c r="P203" i="12"/>
  <c r="E202" i="12"/>
  <c r="N200" i="12"/>
  <c r="H193" i="12"/>
  <c r="P189" i="12"/>
  <c r="M177" i="12"/>
  <c r="E161" i="12"/>
  <c r="AF34" i="45"/>
  <c r="P34" i="45"/>
  <c r="W22" i="45"/>
  <c r="D22" i="45"/>
  <c r="K219" i="12"/>
  <c r="D217" i="12"/>
  <c r="O215" i="12"/>
  <c r="F214" i="12"/>
  <c r="F213" i="12"/>
  <c r="P209" i="12"/>
  <c r="F205" i="12"/>
  <c r="O203" i="12"/>
  <c r="D202" i="12"/>
  <c r="M200" i="12"/>
  <c r="G193" i="12"/>
  <c r="N189" i="12"/>
  <c r="M176" i="12"/>
  <c r="AD34" i="45"/>
  <c r="V22" i="45"/>
  <c r="T217" i="12"/>
  <c r="T216" i="12"/>
  <c r="N215" i="12"/>
  <c r="E214" i="12"/>
  <c r="P212" i="12"/>
  <c r="T208" i="12"/>
  <c r="E205" i="12"/>
  <c r="N203" i="12"/>
  <c r="T201" i="12"/>
  <c r="K200" i="12"/>
  <c r="N192" i="12"/>
  <c r="D189" i="12"/>
  <c r="R157" i="12"/>
  <c r="AM22" i="45"/>
  <c r="T22" i="45"/>
  <c r="S216" i="12"/>
  <c r="O212" i="12"/>
  <c r="G208" i="12"/>
  <c r="M203" i="12"/>
  <c r="S201" i="12"/>
  <c r="M192" i="12"/>
  <c r="E188" i="12"/>
  <c r="Q155" i="12"/>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F14" i="49"/>
  <c r="E14" i="49"/>
  <c r="D14" i="49"/>
  <c r="O26" i="45"/>
  <c r="AD26" i="45"/>
  <c r="P26" i="45"/>
  <c r="AF26" i="45"/>
  <c r="E26" i="45"/>
  <c r="T26" i="45"/>
  <c r="AJ26" i="45"/>
  <c r="F26" i="45"/>
  <c r="V26" i="45"/>
  <c r="AK26" i="45"/>
  <c r="Y20" i="24" s="1"/>
  <c r="AK38" i="45"/>
  <c r="Y32" i="24" s="1"/>
  <c r="V38" i="45"/>
  <c r="E38" i="45"/>
  <c r="AG26" i="45"/>
  <c r="J26" i="45"/>
  <c r="AJ38" i="45"/>
  <c r="T38" i="45"/>
  <c r="D38" i="45"/>
  <c r="AF31" i="45"/>
  <c r="AC26" i="45"/>
  <c r="I26" i="45"/>
  <c r="I31" i="45"/>
  <c r="X31" i="45"/>
  <c r="AM31" i="45"/>
  <c r="N31" i="45"/>
  <c r="AC31" i="45"/>
  <c r="O31" i="45"/>
  <c r="AD31" i="45"/>
  <c r="M26" i="12"/>
  <c r="N26" i="12"/>
  <c r="O26" i="12"/>
  <c r="P26" i="12"/>
  <c r="D26" i="12"/>
  <c r="Q26" i="12"/>
  <c r="E26" i="12"/>
  <c r="R26" i="12"/>
  <c r="R20" i="24" s="1"/>
  <c r="F26" i="12"/>
  <c r="S26" i="12"/>
  <c r="Z20" i="24" s="1"/>
  <c r="G26" i="12"/>
  <c r="T26" i="12"/>
  <c r="V20" i="24" s="1"/>
  <c r="H26" i="12"/>
  <c r="I26" i="12"/>
  <c r="E20" i="24" s="1"/>
  <c r="K26" i="12"/>
  <c r="I20" i="24" s="1"/>
  <c r="J26" i="12"/>
  <c r="M20" i="24" s="1"/>
  <c r="M38" i="12"/>
  <c r="N38" i="12"/>
  <c r="O38" i="12"/>
  <c r="P38" i="12"/>
  <c r="D38" i="12"/>
  <c r="Q38" i="12"/>
  <c r="E38" i="12"/>
  <c r="R38" i="12"/>
  <c r="R32" i="24" s="1"/>
  <c r="F38" i="12"/>
  <c r="S38" i="12"/>
  <c r="Z32" i="24" s="1"/>
  <c r="G38" i="12"/>
  <c r="T38" i="12"/>
  <c r="V32" i="24" s="1"/>
  <c r="H38" i="12"/>
  <c r="I38" i="12"/>
  <c r="E32" i="24" s="1"/>
  <c r="K38" i="12"/>
  <c r="I32" i="24" s="1"/>
  <c r="J38" i="12"/>
  <c r="M32" i="24" s="1"/>
  <c r="M50" i="12"/>
  <c r="N50" i="12"/>
  <c r="O50" i="12"/>
  <c r="P50" i="12"/>
  <c r="D50" i="12"/>
  <c r="Q50" i="12"/>
  <c r="E50" i="12"/>
  <c r="R50" i="12"/>
  <c r="F50" i="12"/>
  <c r="S50" i="12"/>
  <c r="G50" i="12"/>
  <c r="T50" i="12"/>
  <c r="H50" i="12"/>
  <c r="I50" i="12"/>
  <c r="K50" i="12"/>
  <c r="J50" i="12"/>
  <c r="M62" i="12"/>
  <c r="N62" i="12"/>
  <c r="O62" i="12"/>
  <c r="P62" i="12"/>
  <c r="D62" i="12"/>
  <c r="Q62" i="12"/>
  <c r="E62" i="12"/>
  <c r="R62" i="12"/>
  <c r="F62" i="12"/>
  <c r="S62" i="12"/>
  <c r="G62" i="12"/>
  <c r="T62" i="12"/>
  <c r="H62" i="12"/>
  <c r="I62" i="12"/>
  <c r="K62" i="12"/>
  <c r="J62" i="12"/>
  <c r="M74" i="12"/>
  <c r="N74" i="12"/>
  <c r="O74" i="12"/>
  <c r="P74" i="12"/>
  <c r="D74" i="12"/>
  <c r="Q74" i="12"/>
  <c r="E74" i="12"/>
  <c r="R74" i="12"/>
  <c r="F74" i="12"/>
  <c r="S74" i="12"/>
  <c r="G74" i="12"/>
  <c r="T74" i="12"/>
  <c r="H74" i="12"/>
  <c r="K74" i="12"/>
  <c r="I74" i="12"/>
  <c r="J74" i="12"/>
  <c r="I86" i="12"/>
  <c r="J86" i="12"/>
  <c r="K86" i="12"/>
  <c r="M86" i="12"/>
  <c r="N86" i="12"/>
  <c r="O86" i="12"/>
  <c r="P86" i="12"/>
  <c r="D86" i="12"/>
  <c r="Q86" i="12"/>
  <c r="E86" i="12"/>
  <c r="R86" i="12"/>
  <c r="F86" i="12"/>
  <c r="S86" i="12"/>
  <c r="G86" i="12"/>
  <c r="T86" i="12"/>
  <c r="H86" i="12"/>
  <c r="I98" i="12"/>
  <c r="J98" i="12"/>
  <c r="K98" i="12"/>
  <c r="M98" i="12"/>
  <c r="N98" i="12"/>
  <c r="O98" i="12"/>
  <c r="P98" i="12"/>
  <c r="D98" i="12"/>
  <c r="Q98" i="12"/>
  <c r="E98" i="12"/>
  <c r="R98" i="12"/>
  <c r="T98" i="12"/>
  <c r="F98" i="12"/>
  <c r="G98" i="12"/>
  <c r="H98" i="12"/>
  <c r="S98" i="12"/>
  <c r="I110" i="12"/>
  <c r="J110" i="12"/>
  <c r="K110" i="12"/>
  <c r="M110" i="12"/>
  <c r="N110" i="12"/>
  <c r="O110" i="12"/>
  <c r="P110" i="12"/>
  <c r="D110" i="12"/>
  <c r="E110" i="12"/>
  <c r="F110" i="12"/>
  <c r="G110" i="12"/>
  <c r="H110" i="12"/>
  <c r="Q110" i="12"/>
  <c r="R110" i="12"/>
  <c r="S110" i="12"/>
  <c r="T110" i="12"/>
  <c r="I122" i="12"/>
  <c r="J122" i="12"/>
  <c r="M122" i="12"/>
  <c r="N122" i="12"/>
  <c r="S122" i="12"/>
  <c r="T122" i="12"/>
  <c r="D122" i="12"/>
  <c r="E122" i="12"/>
  <c r="F122" i="12"/>
  <c r="G122" i="12"/>
  <c r="H122" i="12"/>
  <c r="K122" i="12"/>
  <c r="O122" i="12"/>
  <c r="P122" i="12"/>
  <c r="Q122" i="12"/>
  <c r="R122" i="12"/>
  <c r="I134" i="12"/>
  <c r="N134" i="12"/>
  <c r="K134" i="12"/>
  <c r="M134" i="12"/>
  <c r="O134" i="12"/>
  <c r="P134" i="12"/>
  <c r="Q134" i="12"/>
  <c r="R134" i="12"/>
  <c r="D134" i="12"/>
  <c r="S134" i="12"/>
  <c r="E134" i="12"/>
  <c r="T134" i="12"/>
  <c r="F134" i="12"/>
  <c r="G134" i="12"/>
  <c r="H134" i="12"/>
  <c r="J134" i="12"/>
  <c r="F146" i="12"/>
  <c r="S146" i="12"/>
  <c r="G146" i="12"/>
  <c r="T146" i="12"/>
  <c r="H146" i="12"/>
  <c r="I146" i="12"/>
  <c r="J146" i="12"/>
  <c r="K146" i="12"/>
  <c r="M146" i="12"/>
  <c r="N146" i="12"/>
  <c r="O146" i="12"/>
  <c r="D146" i="12"/>
  <c r="E146" i="12"/>
  <c r="P146" i="12"/>
  <c r="Q146" i="12"/>
  <c r="F158" i="12"/>
  <c r="S158" i="12"/>
  <c r="G158" i="12"/>
  <c r="T158" i="12"/>
  <c r="H158" i="12"/>
  <c r="I158" i="12"/>
  <c r="J158" i="12"/>
  <c r="K158" i="12"/>
  <c r="M158" i="12"/>
  <c r="D158" i="12"/>
  <c r="E158" i="12"/>
  <c r="N158" i="12"/>
  <c r="O158" i="12"/>
  <c r="P158" i="12"/>
  <c r="Q158" i="12"/>
  <c r="R158" i="12"/>
  <c r="F170" i="12"/>
  <c r="S170" i="12"/>
  <c r="G170" i="12"/>
  <c r="T170" i="12"/>
  <c r="J170" i="12"/>
  <c r="K170" i="12"/>
  <c r="R170" i="12"/>
  <c r="D170" i="12"/>
  <c r="E170" i="12"/>
  <c r="H170" i="12"/>
  <c r="I170" i="12"/>
  <c r="M170" i="12"/>
  <c r="N170" i="12"/>
  <c r="O170" i="12"/>
  <c r="P170" i="12"/>
  <c r="F182" i="12"/>
  <c r="S182" i="12"/>
  <c r="J182" i="12"/>
  <c r="K182" i="12"/>
  <c r="O182" i="12"/>
  <c r="P182" i="12"/>
  <c r="Q182" i="12"/>
  <c r="R182" i="12"/>
  <c r="T182" i="12"/>
  <c r="D182" i="12"/>
  <c r="E182" i="12"/>
  <c r="G182" i="12"/>
  <c r="H182" i="12"/>
  <c r="I182" i="12"/>
  <c r="M182" i="12"/>
  <c r="F194" i="12"/>
  <c r="S194" i="12"/>
  <c r="J194" i="12"/>
  <c r="M194" i="12"/>
  <c r="N194" i="12"/>
  <c r="O194" i="12"/>
  <c r="P194" i="12"/>
  <c r="Q194" i="12"/>
  <c r="R194" i="12"/>
  <c r="D194" i="12"/>
  <c r="T194" i="12"/>
  <c r="E194" i="12"/>
  <c r="G194" i="12"/>
  <c r="H194" i="12"/>
  <c r="I194" i="12"/>
  <c r="D206" i="12"/>
  <c r="Q206" i="12"/>
  <c r="E206" i="12"/>
  <c r="R206" i="12"/>
  <c r="F206" i="12"/>
  <c r="S206" i="12"/>
  <c r="G206" i="12"/>
  <c r="T206" i="12"/>
  <c r="H206" i="12"/>
  <c r="I206" i="12"/>
  <c r="J206" i="12"/>
  <c r="K206" i="12"/>
  <c r="M206" i="12"/>
  <c r="N206" i="12"/>
  <c r="O206" i="12"/>
  <c r="D218" i="12"/>
  <c r="Q218" i="12"/>
  <c r="E218" i="12"/>
  <c r="R218" i="12"/>
  <c r="F218" i="12"/>
  <c r="S218" i="12"/>
  <c r="G218" i="12"/>
  <c r="T218" i="12"/>
  <c r="H218" i="12"/>
  <c r="I218" i="12"/>
  <c r="J218" i="12"/>
  <c r="K218" i="12"/>
  <c r="M218" i="12"/>
  <c r="N218" i="12"/>
  <c r="O218" i="12"/>
  <c r="R146" i="12"/>
  <c r="H27" i="12"/>
  <c r="I27" i="12"/>
  <c r="E21" i="24" s="1"/>
  <c r="J27" i="12"/>
  <c r="M21" i="24" s="1"/>
  <c r="K27" i="12"/>
  <c r="I21" i="24" s="1"/>
  <c r="M27" i="12"/>
  <c r="N27" i="12"/>
  <c r="O27" i="12"/>
  <c r="P27" i="12"/>
  <c r="D27" i="12"/>
  <c r="Q27" i="12"/>
  <c r="E27" i="12"/>
  <c r="R27" i="12"/>
  <c r="R21" i="24" s="1"/>
  <c r="G27" i="12"/>
  <c r="T27" i="12"/>
  <c r="V21" i="24" s="1"/>
  <c r="F27" i="12"/>
  <c r="S27" i="12"/>
  <c r="Z21" i="24" s="1"/>
  <c r="H39" i="12"/>
  <c r="I39" i="12"/>
  <c r="E33" i="24" s="1"/>
  <c r="J39" i="12"/>
  <c r="M33" i="24" s="1"/>
  <c r="K39" i="12"/>
  <c r="I33" i="24" s="1"/>
  <c r="M39" i="12"/>
  <c r="N39" i="12"/>
  <c r="O39" i="12"/>
  <c r="P39" i="12"/>
  <c r="D39" i="12"/>
  <c r="Q39" i="12"/>
  <c r="E39" i="12"/>
  <c r="R39" i="12"/>
  <c r="R33" i="24" s="1"/>
  <c r="G39" i="12"/>
  <c r="T39" i="12"/>
  <c r="V33" i="24" s="1"/>
  <c r="F39" i="12"/>
  <c r="S39" i="12"/>
  <c r="Z33" i="24" s="1"/>
  <c r="H51" i="12"/>
  <c r="I51" i="12"/>
  <c r="J51" i="12"/>
  <c r="K51" i="12"/>
  <c r="M51" i="12"/>
  <c r="N51" i="12"/>
  <c r="O51" i="12"/>
  <c r="P51" i="12"/>
  <c r="D51" i="12"/>
  <c r="Q51" i="12"/>
  <c r="E51" i="12"/>
  <c r="R51" i="12"/>
  <c r="G51" i="12"/>
  <c r="T51" i="12"/>
  <c r="F51" i="12"/>
  <c r="S51" i="12"/>
  <c r="H63" i="12"/>
  <c r="I63" i="12"/>
  <c r="J63" i="12"/>
  <c r="K63" i="12"/>
  <c r="M63" i="12"/>
  <c r="N63" i="12"/>
  <c r="O63" i="12"/>
  <c r="P63" i="12"/>
  <c r="D63" i="12"/>
  <c r="Q63" i="12"/>
  <c r="E63" i="12"/>
  <c r="R63" i="12"/>
  <c r="G63" i="12"/>
  <c r="T63" i="12"/>
  <c r="F63" i="12"/>
  <c r="S63" i="12"/>
  <c r="H75" i="12"/>
  <c r="I75" i="12"/>
  <c r="J75" i="12"/>
  <c r="K75" i="12"/>
  <c r="M75" i="12"/>
  <c r="N75" i="12"/>
  <c r="O75" i="12"/>
  <c r="P75" i="12"/>
  <c r="D75" i="12"/>
  <c r="G75" i="12"/>
  <c r="T75" i="12"/>
  <c r="S75" i="12"/>
  <c r="E75" i="12"/>
  <c r="F75" i="12"/>
  <c r="Q75" i="12"/>
  <c r="R75" i="12"/>
  <c r="E87" i="12"/>
  <c r="R87" i="12"/>
  <c r="F87" i="12"/>
  <c r="S87" i="12"/>
  <c r="G87" i="12"/>
  <c r="T87" i="12"/>
  <c r="H87" i="12"/>
  <c r="I87" i="12"/>
  <c r="J87" i="12"/>
  <c r="K87" i="12"/>
  <c r="M87" i="12"/>
  <c r="N87" i="12"/>
  <c r="O87" i="12"/>
  <c r="P87" i="12"/>
  <c r="D87" i="12"/>
  <c r="Q87" i="12"/>
  <c r="E99" i="12"/>
  <c r="R99" i="12"/>
  <c r="F99" i="12"/>
  <c r="S99" i="12"/>
  <c r="G99" i="12"/>
  <c r="T99" i="12"/>
  <c r="H99" i="12"/>
  <c r="I99" i="12"/>
  <c r="J99" i="12"/>
  <c r="K99" i="12"/>
  <c r="M99" i="12"/>
  <c r="N99" i="12"/>
  <c r="D99" i="12"/>
  <c r="O99" i="12"/>
  <c r="P99" i="12"/>
  <c r="Q99" i="12"/>
  <c r="E111" i="12"/>
  <c r="R111" i="12"/>
  <c r="F111" i="12"/>
  <c r="S111" i="12"/>
  <c r="G111" i="12"/>
  <c r="T111" i="12"/>
  <c r="H111" i="12"/>
  <c r="I111" i="12"/>
  <c r="J111" i="12"/>
  <c r="K111" i="12"/>
  <c r="D111" i="12"/>
  <c r="M111" i="12"/>
  <c r="N111" i="12"/>
  <c r="O111" i="12"/>
  <c r="P111" i="12"/>
  <c r="Q111" i="12"/>
  <c r="E123" i="12"/>
  <c r="R123" i="12"/>
  <c r="F123" i="12"/>
  <c r="S123" i="12"/>
  <c r="I123" i="12"/>
  <c r="T123" i="12"/>
  <c r="D123" i="12"/>
  <c r="G123" i="12"/>
  <c r="H123" i="12"/>
  <c r="J123" i="12"/>
  <c r="K123" i="12"/>
  <c r="M123" i="12"/>
  <c r="N123" i="12"/>
  <c r="O123" i="12"/>
  <c r="P123" i="12"/>
  <c r="Q123" i="12"/>
  <c r="E135" i="12"/>
  <c r="R135" i="12"/>
  <c r="I135" i="12"/>
  <c r="J135" i="12"/>
  <c r="K135" i="12"/>
  <c r="M135" i="12"/>
  <c r="N135" i="12"/>
  <c r="O135" i="12"/>
  <c r="P135" i="12"/>
  <c r="Q135" i="12"/>
  <c r="S135" i="12"/>
  <c r="D135" i="12"/>
  <c r="T135" i="12"/>
  <c r="F135" i="12"/>
  <c r="G135" i="12"/>
  <c r="H135" i="12"/>
  <c r="O147" i="12"/>
  <c r="P147" i="12"/>
  <c r="D147" i="12"/>
  <c r="Q147" i="12"/>
  <c r="E147" i="12"/>
  <c r="R147" i="12"/>
  <c r="F147" i="12"/>
  <c r="S147" i="12"/>
  <c r="G147" i="12"/>
  <c r="T147" i="12"/>
  <c r="H147" i="12"/>
  <c r="I147" i="12"/>
  <c r="J147" i="12"/>
  <c r="K147" i="12"/>
  <c r="M147" i="12"/>
  <c r="N147" i="12"/>
  <c r="O159" i="12"/>
  <c r="P159" i="12"/>
  <c r="D159" i="12"/>
  <c r="Q159" i="12"/>
  <c r="E159" i="12"/>
  <c r="R159" i="12"/>
  <c r="F159" i="12"/>
  <c r="S159" i="12"/>
  <c r="G159" i="12"/>
  <c r="T159" i="12"/>
  <c r="H159" i="12"/>
  <c r="M159" i="12"/>
  <c r="N159" i="12"/>
  <c r="I159" i="12"/>
  <c r="J159" i="12"/>
  <c r="O171" i="12"/>
  <c r="P171" i="12"/>
  <c r="F171" i="12"/>
  <c r="S171" i="12"/>
  <c r="G171" i="12"/>
  <c r="T171" i="12"/>
  <c r="D171" i="12"/>
  <c r="E171" i="12"/>
  <c r="H171" i="12"/>
  <c r="I171" i="12"/>
  <c r="J171" i="12"/>
  <c r="K171" i="12"/>
  <c r="M171" i="12"/>
  <c r="N171" i="12"/>
  <c r="Q171" i="12"/>
  <c r="R171" i="12"/>
  <c r="O183" i="12"/>
  <c r="F183" i="12"/>
  <c r="S183" i="12"/>
  <c r="G183" i="12"/>
  <c r="T183" i="12"/>
  <c r="N183" i="12"/>
  <c r="P183" i="12"/>
  <c r="Q183" i="12"/>
  <c r="R183" i="12"/>
  <c r="D183" i="12"/>
  <c r="E183" i="12"/>
  <c r="H183" i="12"/>
  <c r="I183" i="12"/>
  <c r="J183" i="12"/>
  <c r="K183" i="12"/>
  <c r="O195" i="12"/>
  <c r="F195" i="12"/>
  <c r="S195" i="12"/>
  <c r="J195" i="12"/>
  <c r="K195" i="12"/>
  <c r="M195" i="12"/>
  <c r="N195" i="12"/>
  <c r="P195" i="12"/>
  <c r="Q195" i="12"/>
  <c r="R195" i="12"/>
  <c r="D195" i="12"/>
  <c r="T195" i="12"/>
  <c r="E195" i="12"/>
  <c r="G195" i="12"/>
  <c r="H195" i="12"/>
  <c r="M207" i="12"/>
  <c r="N207" i="12"/>
  <c r="O207" i="12"/>
  <c r="P207" i="12"/>
  <c r="D207" i="12"/>
  <c r="Q207" i="12"/>
  <c r="E207" i="12"/>
  <c r="R207" i="12"/>
  <c r="F207" i="12"/>
  <c r="S207" i="12"/>
  <c r="G207" i="12"/>
  <c r="T207" i="12"/>
  <c r="H207" i="12"/>
  <c r="I207" i="12"/>
  <c r="J207" i="12"/>
  <c r="P218" i="12"/>
  <c r="X26" i="45"/>
  <c r="D28" i="45"/>
  <c r="AH28" i="45"/>
  <c r="AJ28" i="45"/>
  <c r="M29" i="12"/>
  <c r="N29" i="12"/>
  <c r="O29" i="12"/>
  <c r="P29" i="12"/>
  <c r="D29" i="12"/>
  <c r="Q29" i="12"/>
  <c r="E29" i="12"/>
  <c r="R29" i="12"/>
  <c r="R23" i="24" s="1"/>
  <c r="F29" i="12"/>
  <c r="S29" i="12"/>
  <c r="Z23" i="24" s="1"/>
  <c r="G29" i="12"/>
  <c r="T29" i="12"/>
  <c r="V23" i="24" s="1"/>
  <c r="H29" i="12"/>
  <c r="I29" i="12"/>
  <c r="E23" i="24" s="1"/>
  <c r="K29" i="12"/>
  <c r="I23" i="24" s="1"/>
  <c r="J29" i="12"/>
  <c r="M23" i="24" s="1"/>
  <c r="V50" i="45"/>
  <c r="AC38" i="45"/>
  <c r="N38" i="45"/>
  <c r="V31" i="45"/>
  <c r="AD30" i="45"/>
  <c r="W26" i="45"/>
  <c r="I27" i="45"/>
  <c r="X27" i="45"/>
  <c r="AM27" i="45"/>
  <c r="N27" i="45"/>
  <c r="AC27" i="45"/>
  <c r="O27" i="45"/>
  <c r="AD27" i="45"/>
  <c r="K18" i="12"/>
  <c r="I12" i="24" s="1"/>
  <c r="J18" i="12"/>
  <c r="M12" i="24" s="1"/>
  <c r="I18" i="12"/>
  <c r="E12" i="24" s="1"/>
  <c r="H18" i="12"/>
  <c r="T18" i="12"/>
  <c r="V12" i="24" s="1"/>
  <c r="G18" i="12"/>
  <c r="F17" i="12" s="1"/>
  <c r="S18" i="12"/>
  <c r="Z12" i="24" s="1"/>
  <c r="F18" i="12"/>
  <c r="R18" i="12"/>
  <c r="R12" i="24" s="1"/>
  <c r="E18" i="12"/>
  <c r="Q18" i="12"/>
  <c r="D18" i="12"/>
  <c r="P18" i="12"/>
  <c r="O17" i="12" s="1"/>
  <c r="O18" i="12"/>
  <c r="N18" i="12"/>
  <c r="H30" i="12"/>
  <c r="I30" i="12"/>
  <c r="E24" i="24" s="1"/>
  <c r="J30" i="12"/>
  <c r="M24" i="24" s="1"/>
  <c r="K30" i="12"/>
  <c r="I24" i="24" s="1"/>
  <c r="M30" i="12"/>
  <c r="N30" i="12"/>
  <c r="O30" i="12"/>
  <c r="P30" i="12"/>
  <c r="D30" i="12"/>
  <c r="Q30" i="12"/>
  <c r="E30" i="12"/>
  <c r="R30" i="12"/>
  <c r="R24" i="24" s="1"/>
  <c r="G30" i="12"/>
  <c r="T30" i="12"/>
  <c r="V24" i="24" s="1"/>
  <c r="F30" i="12"/>
  <c r="S30" i="12"/>
  <c r="Z24" i="24" s="1"/>
  <c r="H42" i="12"/>
  <c r="I42" i="12"/>
  <c r="J42" i="12"/>
  <c r="K42" i="12"/>
  <c r="M42" i="12"/>
  <c r="N42" i="12"/>
  <c r="O42" i="12"/>
  <c r="P42" i="12"/>
  <c r="D42" i="12"/>
  <c r="Q42" i="12"/>
  <c r="E42" i="12"/>
  <c r="R42" i="12"/>
  <c r="G42" i="12"/>
  <c r="T42" i="12"/>
  <c r="F42" i="12"/>
  <c r="S42" i="12"/>
  <c r="H54" i="12"/>
  <c r="I54" i="12"/>
  <c r="J54" i="12"/>
  <c r="K54" i="12"/>
  <c r="M54" i="12"/>
  <c r="N54" i="12"/>
  <c r="O54" i="12"/>
  <c r="P54" i="12"/>
  <c r="D54" i="12"/>
  <c r="Q54" i="12"/>
  <c r="E54" i="12"/>
  <c r="R54" i="12"/>
  <c r="G54" i="12"/>
  <c r="T54" i="12"/>
  <c r="F54" i="12"/>
  <c r="S54" i="12"/>
  <c r="H66" i="12"/>
  <c r="I66" i="12"/>
  <c r="J66" i="12"/>
  <c r="K66" i="12"/>
  <c r="M66" i="12"/>
  <c r="N66" i="12"/>
  <c r="O66" i="12"/>
  <c r="P66" i="12"/>
  <c r="D66" i="12"/>
  <c r="Q66" i="12"/>
  <c r="E66" i="12"/>
  <c r="R66" i="12"/>
  <c r="G66" i="12"/>
  <c r="T66" i="12"/>
  <c r="F66" i="12"/>
  <c r="S66" i="12"/>
  <c r="H78" i="12"/>
  <c r="M78" i="12"/>
  <c r="N78" i="12"/>
  <c r="O78" i="12"/>
  <c r="G78" i="12"/>
  <c r="T78" i="12"/>
  <c r="I78" i="12"/>
  <c r="J78" i="12"/>
  <c r="K78" i="12"/>
  <c r="P78" i="12"/>
  <c r="Q78" i="12"/>
  <c r="R78" i="12"/>
  <c r="S78" i="12"/>
  <c r="D78" i="12"/>
  <c r="E78" i="12"/>
  <c r="F78" i="12"/>
  <c r="E90" i="12"/>
  <c r="R90" i="12"/>
  <c r="F90" i="12"/>
  <c r="S90" i="12"/>
  <c r="G90" i="12"/>
  <c r="T90" i="12"/>
  <c r="H90" i="12"/>
  <c r="I90" i="12"/>
  <c r="J90" i="12"/>
  <c r="K90" i="12"/>
  <c r="M90" i="12"/>
  <c r="N90" i="12"/>
  <c r="O90" i="12"/>
  <c r="P90" i="12"/>
  <c r="D90" i="12"/>
  <c r="Q90" i="12"/>
  <c r="E102" i="12"/>
  <c r="R102" i="12"/>
  <c r="F102" i="12"/>
  <c r="S102" i="12"/>
  <c r="G102" i="12"/>
  <c r="T102" i="12"/>
  <c r="H102" i="12"/>
  <c r="I102" i="12"/>
  <c r="J102" i="12"/>
  <c r="K102" i="12"/>
  <c r="M102" i="12"/>
  <c r="N102" i="12"/>
  <c r="D102" i="12"/>
  <c r="O102" i="12"/>
  <c r="P102" i="12"/>
  <c r="Q102" i="12"/>
  <c r="E114" i="12"/>
  <c r="R114" i="12"/>
  <c r="F114" i="12"/>
  <c r="S114" i="12"/>
  <c r="G114" i="12"/>
  <c r="T114" i="12"/>
  <c r="H114" i="12"/>
  <c r="I114" i="12"/>
  <c r="J114" i="12"/>
  <c r="O114" i="12"/>
  <c r="P114" i="12"/>
  <c r="Q114" i="12"/>
  <c r="D114" i="12"/>
  <c r="K114" i="12"/>
  <c r="M114" i="12"/>
  <c r="N114" i="12"/>
  <c r="E126" i="12"/>
  <c r="R126" i="12"/>
  <c r="F126" i="12"/>
  <c r="S126" i="12"/>
  <c r="I126" i="12"/>
  <c r="T126" i="12"/>
  <c r="D126" i="12"/>
  <c r="G126" i="12"/>
  <c r="H126" i="12"/>
  <c r="J126" i="12"/>
  <c r="K126" i="12"/>
  <c r="M126" i="12"/>
  <c r="N126" i="12"/>
  <c r="O126" i="12"/>
  <c r="P126" i="12"/>
  <c r="Q126" i="12"/>
  <c r="O138" i="12"/>
  <c r="P138" i="12"/>
  <c r="D138" i="12"/>
  <c r="Q138" i="12"/>
  <c r="E138" i="12"/>
  <c r="R138" i="12"/>
  <c r="F138" i="12"/>
  <c r="S138" i="12"/>
  <c r="G138" i="12"/>
  <c r="T138" i="12"/>
  <c r="H138" i="12"/>
  <c r="I138" i="12"/>
  <c r="J138" i="12"/>
  <c r="M138" i="12"/>
  <c r="K138" i="12"/>
  <c r="N138" i="12"/>
  <c r="O150" i="12"/>
  <c r="P150" i="12"/>
  <c r="D150" i="12"/>
  <c r="Q150" i="12"/>
  <c r="E150" i="12"/>
  <c r="R150" i="12"/>
  <c r="F150" i="12"/>
  <c r="S150" i="12"/>
  <c r="G150" i="12"/>
  <c r="T150" i="12"/>
  <c r="H150" i="12"/>
  <c r="I150" i="12"/>
  <c r="J150" i="12"/>
  <c r="K150" i="12"/>
  <c r="M150" i="12"/>
  <c r="N150" i="12"/>
  <c r="O162" i="12"/>
  <c r="P162" i="12"/>
  <c r="D162" i="12"/>
  <c r="Q162" i="12"/>
  <c r="E162" i="12"/>
  <c r="R162" i="12"/>
  <c r="F162" i="12"/>
  <c r="S162" i="12"/>
  <c r="G162" i="12"/>
  <c r="T162" i="12"/>
  <c r="H162" i="12"/>
  <c r="I162" i="12"/>
  <c r="J162" i="12"/>
  <c r="K162" i="12"/>
  <c r="M162" i="12"/>
  <c r="N162" i="12"/>
  <c r="O174" i="12"/>
  <c r="P174" i="12"/>
  <c r="F174" i="12"/>
  <c r="S174" i="12"/>
  <c r="G174" i="12"/>
  <c r="T174" i="12"/>
  <c r="I174" i="12"/>
  <c r="J174" i="12"/>
  <c r="K174" i="12"/>
  <c r="M174" i="12"/>
  <c r="N174" i="12"/>
  <c r="Q174" i="12"/>
  <c r="R174" i="12"/>
  <c r="D174" i="12"/>
  <c r="E174" i="12"/>
  <c r="O186" i="12"/>
  <c r="F186" i="12"/>
  <c r="S186" i="12"/>
  <c r="J186" i="12"/>
  <c r="K186" i="12"/>
  <c r="M186" i="12"/>
  <c r="N186" i="12"/>
  <c r="P186" i="12"/>
  <c r="Q186" i="12"/>
  <c r="R186" i="12"/>
  <c r="D186" i="12"/>
  <c r="T186" i="12"/>
  <c r="E186" i="12"/>
  <c r="G186" i="12"/>
  <c r="H186" i="12"/>
  <c r="O198" i="12"/>
  <c r="F198" i="12"/>
  <c r="S198" i="12"/>
  <c r="E198" i="12"/>
  <c r="G198" i="12"/>
  <c r="H198" i="12"/>
  <c r="I198" i="12"/>
  <c r="J198" i="12"/>
  <c r="K198" i="12"/>
  <c r="M198" i="12"/>
  <c r="N198" i="12"/>
  <c r="P198" i="12"/>
  <c r="Q198" i="12"/>
  <c r="R198" i="12"/>
  <c r="M18" i="12"/>
  <c r="J219" i="12"/>
  <c r="J210" i="12"/>
  <c r="O209" i="12"/>
  <c r="S208" i="12"/>
  <c r="F208" i="12"/>
  <c r="Q199" i="12"/>
  <c r="T197" i="12"/>
  <c r="D197" i="12"/>
  <c r="O191" i="12"/>
  <c r="Q190" i="12"/>
  <c r="T188" i="12"/>
  <c r="D188" i="12"/>
  <c r="F187" i="12"/>
  <c r="I185" i="12"/>
  <c r="K181" i="12"/>
  <c r="K180" i="12"/>
  <c r="M179" i="12"/>
  <c r="K178" i="12"/>
  <c r="K177" i="12"/>
  <c r="I176" i="12"/>
  <c r="G175" i="12"/>
  <c r="N169" i="12"/>
  <c r="K168" i="12"/>
  <c r="I167" i="12"/>
  <c r="D166" i="12"/>
  <c r="M164" i="12"/>
  <c r="D163" i="12"/>
  <c r="I157" i="12"/>
  <c r="P155" i="12"/>
  <c r="E154" i="12"/>
  <c r="Q149" i="12"/>
  <c r="P143" i="12"/>
  <c r="D28" i="12"/>
  <c r="Q28" i="12"/>
  <c r="E28" i="12"/>
  <c r="R28" i="12"/>
  <c r="R22" i="24" s="1"/>
  <c r="F28" i="12"/>
  <c r="S28" i="12"/>
  <c r="Z22" i="24" s="1"/>
  <c r="G28" i="12"/>
  <c r="T28" i="12"/>
  <c r="V22" i="24" s="1"/>
  <c r="H28" i="12"/>
  <c r="I28" i="12"/>
  <c r="E22" i="24" s="1"/>
  <c r="J28" i="12"/>
  <c r="M22" i="24" s="1"/>
  <c r="K28" i="12"/>
  <c r="I22" i="24" s="1"/>
  <c r="M28" i="12"/>
  <c r="N28" i="12"/>
  <c r="P28" i="12"/>
  <c r="O28" i="12"/>
  <c r="D40" i="12"/>
  <c r="Q40" i="12"/>
  <c r="E40" i="12"/>
  <c r="R40" i="12"/>
  <c r="R34" i="24" s="1"/>
  <c r="F40" i="12"/>
  <c r="S40" i="12"/>
  <c r="Z34" i="24" s="1"/>
  <c r="G40" i="12"/>
  <c r="T40" i="12"/>
  <c r="V34" i="24" s="1"/>
  <c r="H40" i="12"/>
  <c r="I40" i="12"/>
  <c r="E34" i="24" s="1"/>
  <c r="J40" i="12"/>
  <c r="M34" i="24" s="1"/>
  <c r="K40" i="12"/>
  <c r="I34" i="24" s="1"/>
  <c r="M40" i="12"/>
  <c r="N40" i="12"/>
  <c r="P40" i="12"/>
  <c r="O40" i="12"/>
  <c r="D52" i="12"/>
  <c r="Q52" i="12"/>
  <c r="E52" i="12"/>
  <c r="R52" i="12"/>
  <c r="F52" i="12"/>
  <c r="S52" i="12"/>
  <c r="G52" i="12"/>
  <c r="T52" i="12"/>
  <c r="H52" i="12"/>
  <c r="I52" i="12"/>
  <c r="J52" i="12"/>
  <c r="K52" i="12"/>
  <c r="M52" i="12"/>
  <c r="N52" i="12"/>
  <c r="P52" i="12"/>
  <c r="O52" i="12"/>
  <c r="D64" i="12"/>
  <c r="Q64" i="12"/>
  <c r="E64" i="12"/>
  <c r="R64" i="12"/>
  <c r="F64" i="12"/>
  <c r="S64" i="12"/>
  <c r="G64" i="12"/>
  <c r="T64" i="12"/>
  <c r="H64" i="12"/>
  <c r="I64" i="12"/>
  <c r="J64" i="12"/>
  <c r="K64" i="12"/>
  <c r="M64" i="12"/>
  <c r="N64" i="12"/>
  <c r="P64" i="12"/>
  <c r="O64" i="12"/>
  <c r="D76" i="12"/>
  <c r="Q76" i="12"/>
  <c r="E76" i="12"/>
  <c r="R76" i="12"/>
  <c r="F76" i="12"/>
  <c r="S76" i="12"/>
  <c r="G76" i="12"/>
  <c r="T76" i="12"/>
  <c r="H76" i="12"/>
  <c r="I76" i="12"/>
  <c r="J76" i="12"/>
  <c r="K76" i="12"/>
  <c r="P76" i="12"/>
  <c r="M76" i="12"/>
  <c r="N76" i="12"/>
  <c r="O76" i="12"/>
  <c r="N88" i="12"/>
  <c r="O88" i="12"/>
  <c r="P88" i="12"/>
  <c r="D88" i="12"/>
  <c r="Q88" i="12"/>
  <c r="E88" i="12"/>
  <c r="R88" i="12"/>
  <c r="F88" i="12"/>
  <c r="S88" i="12"/>
  <c r="G88" i="12"/>
  <c r="T88" i="12"/>
  <c r="H88" i="12"/>
  <c r="I88" i="12"/>
  <c r="J88" i="12"/>
  <c r="K88" i="12"/>
  <c r="M88" i="12"/>
  <c r="N100" i="12"/>
  <c r="O100" i="12"/>
  <c r="P100" i="12"/>
  <c r="D100" i="12"/>
  <c r="Q100" i="12"/>
  <c r="E100" i="12"/>
  <c r="R100" i="12"/>
  <c r="F100" i="12"/>
  <c r="S100" i="12"/>
  <c r="G100" i="12"/>
  <c r="T100" i="12"/>
  <c r="H100" i="12"/>
  <c r="I100" i="12"/>
  <c r="J100" i="12"/>
  <c r="K100" i="12"/>
  <c r="M100" i="12"/>
  <c r="N112" i="12"/>
  <c r="O112" i="12"/>
  <c r="P112" i="12"/>
  <c r="D112" i="12"/>
  <c r="Q112" i="12"/>
  <c r="E112" i="12"/>
  <c r="R112" i="12"/>
  <c r="F112" i="12"/>
  <c r="S112" i="12"/>
  <c r="G112" i="12"/>
  <c r="T112" i="12"/>
  <c r="H112" i="12"/>
  <c r="I112" i="12"/>
  <c r="J112" i="12"/>
  <c r="K112" i="12"/>
  <c r="M112" i="12"/>
  <c r="N124" i="12"/>
  <c r="O124" i="12"/>
  <c r="E124" i="12"/>
  <c r="R124" i="12"/>
  <c r="T124" i="12"/>
  <c r="D124" i="12"/>
  <c r="F124" i="12"/>
  <c r="G124" i="12"/>
  <c r="H124" i="12"/>
  <c r="I124" i="12"/>
  <c r="J124" i="12"/>
  <c r="K124" i="12"/>
  <c r="M124" i="12"/>
  <c r="P124" i="12"/>
  <c r="Q124" i="12"/>
  <c r="N136" i="12"/>
  <c r="E136" i="12"/>
  <c r="R136" i="12"/>
  <c r="H136" i="12"/>
  <c r="I136" i="12"/>
  <c r="J136" i="12"/>
  <c r="K136" i="12"/>
  <c r="M136" i="12"/>
  <c r="O136" i="12"/>
  <c r="P136" i="12"/>
  <c r="Q136" i="12"/>
  <c r="S136" i="12"/>
  <c r="D136" i="12"/>
  <c r="T136" i="12"/>
  <c r="F136" i="12"/>
  <c r="J148" i="12"/>
  <c r="K148" i="12"/>
  <c r="M148" i="12"/>
  <c r="N148" i="12"/>
  <c r="O148" i="12"/>
  <c r="P148" i="12"/>
  <c r="D148" i="12"/>
  <c r="Q148" i="12"/>
  <c r="E148" i="12"/>
  <c r="R148" i="12"/>
  <c r="F148" i="12"/>
  <c r="S148" i="12"/>
  <c r="J160" i="12"/>
  <c r="K160" i="12"/>
  <c r="M160" i="12"/>
  <c r="N160" i="12"/>
  <c r="O160" i="12"/>
  <c r="P160" i="12"/>
  <c r="D160" i="12"/>
  <c r="Q160" i="12"/>
  <c r="J172" i="12"/>
  <c r="K172" i="12"/>
  <c r="O172" i="12"/>
  <c r="P172" i="12"/>
  <c r="J184" i="12"/>
  <c r="O184" i="12"/>
  <c r="J196" i="12"/>
  <c r="O196" i="12"/>
  <c r="N221" i="12"/>
  <c r="R220" i="12"/>
  <c r="E220" i="12"/>
  <c r="I219" i="12"/>
  <c r="R211" i="12"/>
  <c r="E211" i="12"/>
  <c r="I210" i="12"/>
  <c r="N209" i="12"/>
  <c r="R208" i="12"/>
  <c r="E208" i="12"/>
  <c r="P199" i="12"/>
  <c r="T196" i="12"/>
  <c r="E196" i="12"/>
  <c r="N191" i="12"/>
  <c r="P190" i="12"/>
  <c r="R188" i="12"/>
  <c r="T187" i="12"/>
  <c r="E187" i="12"/>
  <c r="I184" i="12"/>
  <c r="I181" i="12"/>
  <c r="J180" i="12"/>
  <c r="I179" i="12"/>
  <c r="I178" i="12"/>
  <c r="J177" i="12"/>
  <c r="H176" i="12"/>
  <c r="F175" i="12"/>
  <c r="S172" i="12"/>
  <c r="M169" i="12"/>
  <c r="J168" i="12"/>
  <c r="E167" i="12"/>
  <c r="N165" i="12"/>
  <c r="E164" i="12"/>
  <c r="T160" i="12"/>
  <c r="H157" i="12"/>
  <c r="O155" i="12"/>
  <c r="N153" i="12"/>
  <c r="T151" i="12"/>
  <c r="M41" i="12"/>
  <c r="N41" i="12"/>
  <c r="O41" i="12"/>
  <c r="P41" i="12"/>
  <c r="D41" i="12"/>
  <c r="Q41" i="12"/>
  <c r="E41" i="12"/>
  <c r="R41" i="12"/>
  <c r="R35" i="24" s="1"/>
  <c r="F41" i="12"/>
  <c r="S41" i="12"/>
  <c r="Z35" i="24" s="1"/>
  <c r="G41" i="12"/>
  <c r="T41" i="12"/>
  <c r="V35" i="24" s="1"/>
  <c r="H41" i="12"/>
  <c r="I41" i="12"/>
  <c r="E35" i="24" s="1"/>
  <c r="K41" i="12"/>
  <c r="I35" i="24" s="1"/>
  <c r="J41" i="12"/>
  <c r="M35" i="24" s="1"/>
  <c r="M53" i="12"/>
  <c r="N53" i="12"/>
  <c r="O53" i="12"/>
  <c r="P53" i="12"/>
  <c r="D53" i="12"/>
  <c r="Q53" i="12"/>
  <c r="E53" i="12"/>
  <c r="R53" i="12"/>
  <c r="F53" i="12"/>
  <c r="S53" i="12"/>
  <c r="G53" i="12"/>
  <c r="T53" i="12"/>
  <c r="H53" i="12"/>
  <c r="I53" i="12"/>
  <c r="K53" i="12"/>
  <c r="J53" i="12"/>
  <c r="M65" i="12"/>
  <c r="N65" i="12"/>
  <c r="O65" i="12"/>
  <c r="P65" i="12"/>
  <c r="D65" i="12"/>
  <c r="Q65" i="12"/>
  <c r="E65" i="12"/>
  <c r="R65" i="12"/>
  <c r="F65" i="12"/>
  <c r="S65" i="12"/>
  <c r="G65" i="12"/>
  <c r="T65" i="12"/>
  <c r="H65" i="12"/>
  <c r="I65" i="12"/>
  <c r="K65" i="12"/>
  <c r="J65" i="12"/>
  <c r="M77" i="12"/>
  <c r="N77" i="12"/>
  <c r="D77" i="12"/>
  <c r="Q77" i="12"/>
  <c r="E77" i="12"/>
  <c r="R77" i="12"/>
  <c r="F77" i="12"/>
  <c r="S77" i="12"/>
  <c r="G77" i="12"/>
  <c r="T77" i="12"/>
  <c r="K77" i="12"/>
  <c r="H77" i="12"/>
  <c r="I77" i="12"/>
  <c r="J77" i="12"/>
  <c r="O77" i="12"/>
  <c r="P77" i="12"/>
  <c r="I89" i="12"/>
  <c r="J89" i="12"/>
  <c r="K89" i="12"/>
  <c r="M89" i="12"/>
  <c r="N89" i="12"/>
  <c r="O89" i="12"/>
  <c r="P89" i="12"/>
  <c r="D89" i="12"/>
  <c r="Q89" i="12"/>
  <c r="E89" i="12"/>
  <c r="R89" i="12"/>
  <c r="F89" i="12"/>
  <c r="S89" i="12"/>
  <c r="G89" i="12"/>
  <c r="T89" i="12"/>
  <c r="H89" i="12"/>
  <c r="I101" i="12"/>
  <c r="J101" i="12"/>
  <c r="K101" i="12"/>
  <c r="M101" i="12"/>
  <c r="N101" i="12"/>
  <c r="O101" i="12"/>
  <c r="P101" i="12"/>
  <c r="D101" i="12"/>
  <c r="Q101" i="12"/>
  <c r="E101" i="12"/>
  <c r="R101" i="12"/>
  <c r="T101" i="12"/>
  <c r="F101" i="12"/>
  <c r="G101" i="12"/>
  <c r="H101" i="12"/>
  <c r="I113" i="12"/>
  <c r="J113" i="12"/>
  <c r="K113" i="12"/>
  <c r="M113" i="12"/>
  <c r="N113" i="12"/>
  <c r="O113" i="12"/>
  <c r="P113" i="12"/>
  <c r="E113" i="12"/>
  <c r="F113" i="12"/>
  <c r="G113" i="12"/>
  <c r="H113" i="12"/>
  <c r="Q113" i="12"/>
  <c r="R113" i="12"/>
  <c r="S113" i="12"/>
  <c r="T113" i="12"/>
  <c r="I125" i="12"/>
  <c r="J125" i="12"/>
  <c r="N125" i="12"/>
  <c r="S125" i="12"/>
  <c r="D125" i="12"/>
  <c r="T125" i="12"/>
  <c r="E125" i="12"/>
  <c r="F125" i="12"/>
  <c r="G125" i="12"/>
  <c r="H125" i="12"/>
  <c r="K125" i="12"/>
  <c r="M125" i="12"/>
  <c r="O125" i="12"/>
  <c r="P125" i="12"/>
  <c r="Q125" i="12"/>
  <c r="F137" i="12"/>
  <c r="S137" i="12"/>
  <c r="G137" i="12"/>
  <c r="T137" i="12"/>
  <c r="H137" i="12"/>
  <c r="I137" i="12"/>
  <c r="J137" i="12"/>
  <c r="K137" i="12"/>
  <c r="M137" i="12"/>
  <c r="N137" i="12"/>
  <c r="O137" i="12"/>
  <c r="P137" i="12"/>
  <c r="D137" i="12"/>
  <c r="Q137" i="12"/>
  <c r="F149" i="12"/>
  <c r="S149" i="12"/>
  <c r="G149" i="12"/>
  <c r="T149" i="12"/>
  <c r="H149" i="12"/>
  <c r="I149" i="12"/>
  <c r="J149" i="12"/>
  <c r="K149" i="12"/>
  <c r="M149" i="12"/>
  <c r="N149" i="12"/>
  <c r="O149" i="12"/>
  <c r="F161" i="12"/>
  <c r="S161" i="12"/>
  <c r="G161" i="12"/>
  <c r="T161" i="12"/>
  <c r="H161" i="12"/>
  <c r="I161" i="12"/>
  <c r="J161" i="12"/>
  <c r="K161" i="12"/>
  <c r="M161" i="12"/>
  <c r="F173" i="12"/>
  <c r="S173" i="12"/>
  <c r="G173" i="12"/>
  <c r="T173" i="12"/>
  <c r="J173" i="12"/>
  <c r="K173" i="12"/>
  <c r="F185" i="12"/>
  <c r="S185" i="12"/>
  <c r="J185" i="12"/>
  <c r="F197" i="12"/>
  <c r="S197" i="12"/>
  <c r="J197" i="12"/>
  <c r="M221" i="12"/>
  <c r="Q220" i="12"/>
  <c r="D220" i="12"/>
  <c r="H219" i="12"/>
  <c r="Q211" i="12"/>
  <c r="D211" i="12"/>
  <c r="H210" i="12"/>
  <c r="M209" i="12"/>
  <c r="Q208" i="12"/>
  <c r="D208" i="12"/>
  <c r="N199" i="12"/>
  <c r="Q197" i="12"/>
  <c r="S196" i="12"/>
  <c r="D196" i="12"/>
  <c r="M191" i="12"/>
  <c r="N190" i="12"/>
  <c r="Q188" i="12"/>
  <c r="S187" i="12"/>
  <c r="D187" i="12"/>
  <c r="G185" i="12"/>
  <c r="H184" i="12"/>
  <c r="H181" i="12"/>
  <c r="I180" i="12"/>
  <c r="H179" i="12"/>
  <c r="H178" i="12"/>
  <c r="I177" i="12"/>
  <c r="E176" i="12"/>
  <c r="E175" i="12"/>
  <c r="R173" i="12"/>
  <c r="R172" i="12"/>
  <c r="I169" i="12"/>
  <c r="I168" i="12"/>
  <c r="D167" i="12"/>
  <c r="M165" i="12"/>
  <c r="S160" i="12"/>
  <c r="G157" i="12"/>
  <c r="N155" i="12"/>
  <c r="M153" i="12"/>
  <c r="S151" i="12"/>
  <c r="E149" i="12"/>
  <c r="T142" i="12"/>
  <c r="D113" i="12"/>
  <c r="T219" i="12"/>
  <c r="G219" i="12"/>
  <c r="P211" i="12"/>
  <c r="T210" i="12"/>
  <c r="G210" i="12"/>
  <c r="K209" i="12"/>
  <c r="P208" i="12"/>
  <c r="P197" i="12"/>
  <c r="R196" i="12"/>
  <c r="K191" i="12"/>
  <c r="M190" i="12"/>
  <c r="P188" i="12"/>
  <c r="E185" i="12"/>
  <c r="G184" i="12"/>
  <c r="G181" i="12"/>
  <c r="H180" i="12"/>
  <c r="G179" i="12"/>
  <c r="G178" i="12"/>
  <c r="H177" i="12"/>
  <c r="Q173" i="12"/>
  <c r="Q172" i="12"/>
  <c r="H169" i="12"/>
  <c r="H168" i="12"/>
  <c r="T166" i="12"/>
  <c r="K165" i="12"/>
  <c r="R160" i="12"/>
  <c r="F157" i="12"/>
  <c r="E155" i="12"/>
  <c r="K153" i="12"/>
  <c r="D149" i="12"/>
  <c r="I142" i="12"/>
  <c r="R137" i="12"/>
  <c r="D19" i="12"/>
  <c r="Q19" i="12"/>
  <c r="E19" i="12"/>
  <c r="R19" i="12"/>
  <c r="R13" i="24" s="1"/>
  <c r="F19" i="12"/>
  <c r="S19" i="12"/>
  <c r="Z13" i="24" s="1"/>
  <c r="G19" i="12"/>
  <c r="T19" i="12"/>
  <c r="V13" i="24" s="1"/>
  <c r="H19" i="12"/>
  <c r="I19" i="12"/>
  <c r="E13" i="24" s="1"/>
  <c r="J19" i="12"/>
  <c r="M13" i="24" s="1"/>
  <c r="K19" i="12"/>
  <c r="I13" i="24" s="1"/>
  <c r="M19" i="12"/>
  <c r="N19" i="12"/>
  <c r="P19" i="12"/>
  <c r="O19" i="12"/>
  <c r="D31" i="12"/>
  <c r="Q31" i="12"/>
  <c r="E31" i="12"/>
  <c r="R31" i="12"/>
  <c r="R25" i="24" s="1"/>
  <c r="F31" i="12"/>
  <c r="S31" i="12"/>
  <c r="Z25" i="24" s="1"/>
  <c r="G31" i="12"/>
  <c r="T31" i="12"/>
  <c r="V25" i="24" s="1"/>
  <c r="H31" i="12"/>
  <c r="I31" i="12"/>
  <c r="E25" i="24" s="1"/>
  <c r="J31" i="12"/>
  <c r="M25" i="24" s="1"/>
  <c r="K31" i="12"/>
  <c r="I25" i="24" s="1"/>
  <c r="M31" i="12"/>
  <c r="N31" i="12"/>
  <c r="P31" i="12"/>
  <c r="O31" i="12"/>
  <c r="D43" i="12"/>
  <c r="Q43" i="12"/>
  <c r="E43" i="12"/>
  <c r="R43" i="12"/>
  <c r="F43" i="12"/>
  <c r="S43" i="12"/>
  <c r="G43" i="12"/>
  <c r="T43" i="12"/>
  <c r="H43" i="12"/>
  <c r="I43" i="12"/>
  <c r="J43" i="12"/>
  <c r="K43" i="12"/>
  <c r="M43" i="12"/>
  <c r="N43" i="12"/>
  <c r="P43" i="12"/>
  <c r="O43" i="12"/>
  <c r="D55" i="12"/>
  <c r="Q55" i="12"/>
  <c r="E55" i="12"/>
  <c r="R55" i="12"/>
  <c r="F55" i="12"/>
  <c r="S55" i="12"/>
  <c r="G55" i="12"/>
  <c r="T55" i="12"/>
  <c r="H55" i="12"/>
  <c r="I55" i="12"/>
  <c r="J55" i="12"/>
  <c r="K55" i="12"/>
  <c r="M55" i="12"/>
  <c r="N55" i="12"/>
  <c r="P55" i="12"/>
  <c r="O55" i="12"/>
  <c r="D67" i="12"/>
  <c r="Q67" i="12"/>
  <c r="E67" i="12"/>
  <c r="R67" i="12"/>
  <c r="F67" i="12"/>
  <c r="S67" i="12"/>
  <c r="G67" i="12"/>
  <c r="T67" i="12"/>
  <c r="H67" i="12"/>
  <c r="I67" i="12"/>
  <c r="J67" i="12"/>
  <c r="K67" i="12"/>
  <c r="M67" i="12"/>
  <c r="N67" i="12"/>
  <c r="P67" i="12"/>
  <c r="O67" i="12"/>
  <c r="D79" i="12"/>
  <c r="H79" i="12"/>
  <c r="I79" i="12"/>
  <c r="P79" i="12"/>
  <c r="M79" i="12"/>
  <c r="N79" i="12"/>
  <c r="O79" i="12"/>
  <c r="Q79" i="12"/>
  <c r="R79" i="12"/>
  <c r="S79" i="12"/>
  <c r="T79" i="12"/>
  <c r="E79" i="12"/>
  <c r="F79" i="12"/>
  <c r="G79" i="12"/>
  <c r="J79" i="12"/>
  <c r="K79" i="12"/>
  <c r="N91" i="12"/>
  <c r="O91" i="12"/>
  <c r="P91" i="12"/>
  <c r="D91" i="12"/>
  <c r="Q91" i="12"/>
  <c r="E91" i="12"/>
  <c r="R91" i="12"/>
  <c r="F91" i="12"/>
  <c r="S91" i="12"/>
  <c r="G91" i="12"/>
  <c r="T91" i="12"/>
  <c r="H91" i="12"/>
  <c r="I91" i="12"/>
  <c r="J91" i="12"/>
  <c r="K91" i="12"/>
  <c r="N103" i="12"/>
  <c r="O103" i="12"/>
  <c r="P103" i="12"/>
  <c r="D103" i="12"/>
  <c r="Q103" i="12"/>
  <c r="E103" i="12"/>
  <c r="R103" i="12"/>
  <c r="F103" i="12"/>
  <c r="S103" i="12"/>
  <c r="G103" i="12"/>
  <c r="T103" i="12"/>
  <c r="H103" i="12"/>
  <c r="I103" i="12"/>
  <c r="J103" i="12"/>
  <c r="K103" i="12"/>
  <c r="M103" i="12"/>
  <c r="N115" i="12"/>
  <c r="O115" i="12"/>
  <c r="P115" i="12"/>
  <c r="D115" i="12"/>
  <c r="Q115" i="12"/>
  <c r="E115" i="12"/>
  <c r="R115" i="12"/>
  <c r="F115" i="12"/>
  <c r="S115" i="12"/>
  <c r="G115" i="12"/>
  <c r="H115" i="12"/>
  <c r="I115" i="12"/>
  <c r="J115" i="12"/>
  <c r="K115" i="12"/>
  <c r="M115" i="12"/>
  <c r="T115" i="12"/>
  <c r="N127" i="12"/>
  <c r="O127" i="12"/>
  <c r="E127" i="12"/>
  <c r="R127" i="12"/>
  <c r="T127" i="12"/>
  <c r="D127" i="12"/>
  <c r="F127" i="12"/>
  <c r="G127" i="12"/>
  <c r="H127" i="12"/>
  <c r="I127" i="12"/>
  <c r="J127" i="12"/>
  <c r="K127" i="12"/>
  <c r="M127" i="12"/>
  <c r="P127" i="12"/>
  <c r="Q127" i="12"/>
  <c r="J139" i="12"/>
  <c r="K139" i="12"/>
  <c r="M139" i="12"/>
  <c r="N139" i="12"/>
  <c r="O139" i="12"/>
  <c r="P139" i="12"/>
  <c r="D139" i="12"/>
  <c r="Q139" i="12"/>
  <c r="E139" i="12"/>
  <c r="R139" i="12"/>
  <c r="F139" i="12"/>
  <c r="S139" i="12"/>
  <c r="H139" i="12"/>
  <c r="J151" i="12"/>
  <c r="K151" i="12"/>
  <c r="M151" i="12"/>
  <c r="N151" i="12"/>
  <c r="O151" i="12"/>
  <c r="P151" i="12"/>
  <c r="D151" i="12"/>
  <c r="Q151" i="12"/>
  <c r="E151" i="12"/>
  <c r="R151" i="12"/>
  <c r="J163" i="12"/>
  <c r="K163" i="12"/>
  <c r="M163" i="12"/>
  <c r="N163" i="12"/>
  <c r="O163" i="12"/>
  <c r="P163" i="12"/>
  <c r="J175" i="12"/>
  <c r="K175" i="12"/>
  <c r="O175" i="12"/>
  <c r="P175" i="12"/>
  <c r="J187" i="12"/>
  <c r="O187" i="12"/>
  <c r="J199" i="12"/>
  <c r="O199" i="12"/>
  <c r="J221" i="12"/>
  <c r="O220" i="12"/>
  <c r="S219" i="12"/>
  <c r="F219" i="12"/>
  <c r="O211" i="12"/>
  <c r="S210" i="12"/>
  <c r="F210" i="12"/>
  <c r="J209" i="12"/>
  <c r="O208" i="12"/>
  <c r="J203" i="12"/>
  <c r="O202" i="12"/>
  <c r="K199" i="12"/>
  <c r="O197" i="12"/>
  <c r="Q196" i="12"/>
  <c r="F193" i="12"/>
  <c r="H192" i="12"/>
  <c r="I191" i="12"/>
  <c r="K190" i="12"/>
  <c r="M189" i="12"/>
  <c r="Q187" i="12"/>
  <c r="T185" i="12"/>
  <c r="D185" i="12"/>
  <c r="F184" i="12"/>
  <c r="F181" i="12"/>
  <c r="E180" i="12"/>
  <c r="E179" i="12"/>
  <c r="F178" i="12"/>
  <c r="E177" i="12"/>
  <c r="T175" i="12"/>
  <c r="P173" i="12"/>
  <c r="N172" i="12"/>
  <c r="G169" i="12"/>
  <c r="E168" i="12"/>
  <c r="S166" i="12"/>
  <c r="J165" i="12"/>
  <c r="S163" i="12"/>
  <c r="I160" i="12"/>
  <c r="E157" i="12"/>
  <c r="J153" i="12"/>
  <c r="H151" i="12"/>
  <c r="T148" i="12"/>
  <c r="T145" i="12"/>
  <c r="E137" i="12"/>
  <c r="R125" i="12"/>
  <c r="Y23" i="45"/>
  <c r="J23" i="45"/>
  <c r="AF22" i="45"/>
  <c r="P22" i="45"/>
  <c r="M20" i="12"/>
  <c r="N20" i="12"/>
  <c r="O20" i="12"/>
  <c r="P20" i="12"/>
  <c r="D20" i="12"/>
  <c r="Q20" i="12"/>
  <c r="E20" i="12"/>
  <c r="R20" i="12"/>
  <c r="R14" i="24" s="1"/>
  <c r="F20" i="12"/>
  <c r="S20" i="12"/>
  <c r="Z14" i="24" s="1"/>
  <c r="G20" i="12"/>
  <c r="T20" i="12"/>
  <c r="V14" i="24" s="1"/>
  <c r="H20" i="12"/>
  <c r="I20" i="12"/>
  <c r="E14" i="24" s="1"/>
  <c r="K20" i="12"/>
  <c r="I14" i="24" s="1"/>
  <c r="J20" i="12"/>
  <c r="M14" i="24" s="1"/>
  <c r="M32" i="12"/>
  <c r="N32" i="12"/>
  <c r="O32" i="12"/>
  <c r="P32" i="12"/>
  <c r="D32" i="12"/>
  <c r="Q32" i="12"/>
  <c r="E32" i="12"/>
  <c r="R32" i="12"/>
  <c r="R26" i="24" s="1"/>
  <c r="F32" i="12"/>
  <c r="S32" i="12"/>
  <c r="Z26" i="24" s="1"/>
  <c r="G32" i="12"/>
  <c r="T32" i="12"/>
  <c r="V26" i="24" s="1"/>
  <c r="H32" i="12"/>
  <c r="I32" i="12"/>
  <c r="E26" i="24" s="1"/>
  <c r="K32" i="12"/>
  <c r="I26" i="24" s="1"/>
  <c r="J32" i="12"/>
  <c r="M26" i="24" s="1"/>
  <c r="M44" i="12"/>
  <c r="N44" i="12"/>
  <c r="O44" i="12"/>
  <c r="P44" i="12"/>
  <c r="D44" i="12"/>
  <c r="Q44" i="12"/>
  <c r="E44" i="12"/>
  <c r="R44" i="12"/>
  <c r="F44" i="12"/>
  <c r="S44" i="12"/>
  <c r="G44" i="12"/>
  <c r="T44" i="12"/>
  <c r="H44" i="12"/>
  <c r="I44" i="12"/>
  <c r="K44" i="12"/>
  <c r="J44" i="12"/>
  <c r="M56" i="12"/>
  <c r="N56" i="12"/>
  <c r="O56" i="12"/>
  <c r="P56" i="12"/>
  <c r="D56" i="12"/>
  <c r="Q56" i="12"/>
  <c r="E56" i="12"/>
  <c r="R56" i="12"/>
  <c r="F56" i="12"/>
  <c r="S56" i="12"/>
  <c r="G56" i="12"/>
  <c r="T56" i="12"/>
  <c r="H56" i="12"/>
  <c r="I56" i="12"/>
  <c r="K56" i="12"/>
  <c r="J56" i="12"/>
  <c r="M68" i="12"/>
  <c r="N68" i="12"/>
  <c r="O68" i="12"/>
  <c r="P68" i="12"/>
  <c r="D68" i="12"/>
  <c r="Q68" i="12"/>
  <c r="E68" i="12"/>
  <c r="R68" i="12"/>
  <c r="F68" i="12"/>
  <c r="S68" i="12"/>
  <c r="G68" i="12"/>
  <c r="T68" i="12"/>
  <c r="H68" i="12"/>
  <c r="I68" i="12"/>
  <c r="K68" i="12"/>
  <c r="J68" i="12"/>
  <c r="D80" i="12"/>
  <c r="Q80" i="12"/>
  <c r="E80" i="12"/>
  <c r="R80" i="12"/>
  <c r="K80" i="12"/>
  <c r="M80" i="12"/>
  <c r="N80" i="12"/>
  <c r="O80" i="12"/>
  <c r="P80" i="12"/>
  <c r="S80" i="12"/>
  <c r="T80" i="12"/>
  <c r="F80" i="12"/>
  <c r="G80" i="12"/>
  <c r="H80" i="12"/>
  <c r="I80" i="12"/>
  <c r="J80" i="12"/>
  <c r="I92" i="12"/>
  <c r="J92" i="12"/>
  <c r="K92" i="12"/>
  <c r="M92" i="12"/>
  <c r="N92" i="12"/>
  <c r="O92" i="12"/>
  <c r="P92" i="12"/>
  <c r="D92" i="12"/>
  <c r="Q92" i="12"/>
  <c r="E92" i="12"/>
  <c r="R92" i="12"/>
  <c r="F92" i="12"/>
  <c r="S92" i="12"/>
  <c r="G92" i="12"/>
  <c r="T92" i="12"/>
  <c r="H92" i="12"/>
  <c r="I104" i="12"/>
  <c r="J104" i="12"/>
  <c r="K104" i="12"/>
  <c r="M104" i="12"/>
  <c r="N104" i="12"/>
  <c r="O104" i="12"/>
  <c r="P104" i="12"/>
  <c r="D104" i="12"/>
  <c r="Q104" i="12"/>
  <c r="E104" i="12"/>
  <c r="S104" i="12"/>
  <c r="T104" i="12"/>
  <c r="F104" i="12"/>
  <c r="G104" i="12"/>
  <c r="H104" i="12"/>
  <c r="I116" i="12"/>
  <c r="J116" i="12"/>
  <c r="K116" i="12"/>
  <c r="M116" i="12"/>
  <c r="N116" i="12"/>
  <c r="O116" i="12"/>
  <c r="F116" i="12"/>
  <c r="G116" i="12"/>
  <c r="H116" i="12"/>
  <c r="P116" i="12"/>
  <c r="Q116" i="12"/>
  <c r="R116" i="12"/>
  <c r="S116" i="12"/>
  <c r="T116" i="12"/>
  <c r="D116" i="12"/>
  <c r="I128" i="12"/>
  <c r="J128" i="12"/>
  <c r="N128" i="12"/>
  <c r="S128" i="12"/>
  <c r="D128" i="12"/>
  <c r="T128" i="12"/>
  <c r="E128" i="12"/>
  <c r="F128" i="12"/>
  <c r="G128" i="12"/>
  <c r="H128" i="12"/>
  <c r="K128" i="12"/>
  <c r="M128" i="12"/>
  <c r="O128" i="12"/>
  <c r="P128" i="12"/>
  <c r="Q128" i="12"/>
  <c r="F140" i="12"/>
  <c r="S140" i="12"/>
  <c r="G140" i="12"/>
  <c r="T140" i="12"/>
  <c r="H140" i="12"/>
  <c r="I140" i="12"/>
  <c r="J140" i="12"/>
  <c r="K140" i="12"/>
  <c r="M140" i="12"/>
  <c r="N140" i="12"/>
  <c r="O140" i="12"/>
  <c r="D140" i="12"/>
  <c r="Q140" i="12"/>
  <c r="F152" i="12"/>
  <c r="S152" i="12"/>
  <c r="G152" i="12"/>
  <c r="T152" i="12"/>
  <c r="H152" i="12"/>
  <c r="I152" i="12"/>
  <c r="J152" i="12"/>
  <c r="K152" i="12"/>
  <c r="M152" i="12"/>
  <c r="F164" i="12"/>
  <c r="S164" i="12"/>
  <c r="G164" i="12"/>
  <c r="T164" i="12"/>
  <c r="H164" i="12"/>
  <c r="I164" i="12"/>
  <c r="J164" i="12"/>
  <c r="K164" i="12"/>
  <c r="F176" i="12"/>
  <c r="S176" i="12"/>
  <c r="G176" i="12"/>
  <c r="T176" i="12"/>
  <c r="J176" i="12"/>
  <c r="K176" i="12"/>
  <c r="F188" i="12"/>
  <c r="S188" i="12"/>
  <c r="J188" i="12"/>
  <c r="F200" i="12"/>
  <c r="J200" i="12"/>
  <c r="I221" i="12"/>
  <c r="N220" i="12"/>
  <c r="R219" i="12"/>
  <c r="E219" i="12"/>
  <c r="N217" i="12"/>
  <c r="R216" i="12"/>
  <c r="E216" i="12"/>
  <c r="I215" i="12"/>
  <c r="N214" i="12"/>
  <c r="R213" i="12"/>
  <c r="E213" i="12"/>
  <c r="I212" i="12"/>
  <c r="N211" i="12"/>
  <c r="R210" i="12"/>
  <c r="E210" i="12"/>
  <c r="I209" i="12"/>
  <c r="N208" i="12"/>
  <c r="N205" i="12"/>
  <c r="R204" i="12"/>
  <c r="E204" i="12"/>
  <c r="I203" i="12"/>
  <c r="N202" i="12"/>
  <c r="R201" i="12"/>
  <c r="E201" i="12"/>
  <c r="H200" i="12"/>
  <c r="I199" i="12"/>
  <c r="N197" i="12"/>
  <c r="P196" i="12"/>
  <c r="T193" i="12"/>
  <c r="E193" i="12"/>
  <c r="G192" i="12"/>
  <c r="H191" i="12"/>
  <c r="I190" i="12"/>
  <c r="N188" i="12"/>
  <c r="P187" i="12"/>
  <c r="R185" i="12"/>
  <c r="T184" i="12"/>
  <c r="E184" i="12"/>
  <c r="E181" i="12"/>
  <c r="D180" i="12"/>
  <c r="D179" i="12"/>
  <c r="E178" i="12"/>
  <c r="S175" i="12"/>
  <c r="O173" i="12"/>
  <c r="M172" i="12"/>
  <c r="F169" i="12"/>
  <c r="D168" i="12"/>
  <c r="R166" i="12"/>
  <c r="R163" i="12"/>
  <c r="H160" i="12"/>
  <c r="N156" i="12"/>
  <c r="T154" i="12"/>
  <c r="G151" i="12"/>
  <c r="I148" i="12"/>
  <c r="I145" i="12"/>
  <c r="G136" i="12"/>
  <c r="S124" i="12"/>
  <c r="AM23" i="45"/>
  <c r="X23" i="45"/>
  <c r="I23" i="45"/>
  <c r="AD22" i="45"/>
  <c r="O22" i="45"/>
  <c r="H21" i="12"/>
  <c r="I21" i="12"/>
  <c r="E15" i="24" s="1"/>
  <c r="J21" i="12"/>
  <c r="M15" i="24" s="1"/>
  <c r="K21" i="12"/>
  <c r="I15" i="24" s="1"/>
  <c r="M21" i="12"/>
  <c r="N21" i="12"/>
  <c r="O21" i="12"/>
  <c r="P21" i="12"/>
  <c r="D21" i="12"/>
  <c r="Q21" i="12"/>
  <c r="E21" i="12"/>
  <c r="R21" i="12"/>
  <c r="R15" i="24" s="1"/>
  <c r="G21" i="12"/>
  <c r="T21" i="12"/>
  <c r="V15" i="24" s="1"/>
  <c r="F21" i="12"/>
  <c r="S21" i="12"/>
  <c r="Z15" i="24" s="1"/>
  <c r="H33" i="12"/>
  <c r="I33" i="12"/>
  <c r="E27" i="24" s="1"/>
  <c r="J33" i="12"/>
  <c r="M27" i="24" s="1"/>
  <c r="K33" i="12"/>
  <c r="I27" i="24" s="1"/>
  <c r="M33" i="12"/>
  <c r="N33" i="12"/>
  <c r="O33" i="12"/>
  <c r="P33" i="12"/>
  <c r="D33" i="12"/>
  <c r="Q33" i="12"/>
  <c r="E33" i="12"/>
  <c r="R33" i="12"/>
  <c r="R27" i="24" s="1"/>
  <c r="G33" i="12"/>
  <c r="T33" i="12"/>
  <c r="V27" i="24" s="1"/>
  <c r="F33" i="12"/>
  <c r="S33" i="12"/>
  <c r="Z27" i="24" s="1"/>
  <c r="H45" i="12"/>
  <c r="I45" i="12"/>
  <c r="J45" i="12"/>
  <c r="K45" i="12"/>
  <c r="M45" i="12"/>
  <c r="N45" i="12"/>
  <c r="O45" i="12"/>
  <c r="P45" i="12"/>
  <c r="D45" i="12"/>
  <c r="Q45" i="12"/>
  <c r="E45" i="12"/>
  <c r="R45" i="12"/>
  <c r="G45" i="12"/>
  <c r="T45" i="12"/>
  <c r="F45" i="12"/>
  <c r="S45" i="12"/>
  <c r="H57" i="12"/>
  <c r="I57" i="12"/>
  <c r="J57" i="12"/>
  <c r="K57" i="12"/>
  <c r="M57" i="12"/>
  <c r="N57" i="12"/>
  <c r="O57" i="12"/>
  <c r="P57" i="12"/>
  <c r="D57" i="12"/>
  <c r="Q57" i="12"/>
  <c r="E57" i="12"/>
  <c r="R57" i="12"/>
  <c r="G57" i="12"/>
  <c r="T57" i="12"/>
  <c r="F57" i="12"/>
  <c r="S57" i="12"/>
  <c r="H69" i="12"/>
  <c r="I69" i="12"/>
  <c r="J69" i="12"/>
  <c r="K69" i="12"/>
  <c r="M69" i="12"/>
  <c r="N69" i="12"/>
  <c r="O69" i="12"/>
  <c r="P69" i="12"/>
  <c r="D69" i="12"/>
  <c r="Q69" i="12"/>
  <c r="E69" i="12"/>
  <c r="R69" i="12"/>
  <c r="G69" i="12"/>
  <c r="T69" i="12"/>
  <c r="F69" i="12"/>
  <c r="S69" i="12"/>
  <c r="M81" i="12"/>
  <c r="N81" i="12"/>
  <c r="G81" i="12"/>
  <c r="T81" i="12"/>
  <c r="K81" i="12"/>
  <c r="O81" i="12"/>
  <c r="P81" i="12"/>
  <c r="Q81" i="12"/>
  <c r="R81" i="12"/>
  <c r="S81" i="12"/>
  <c r="D81" i="12"/>
  <c r="E81" i="12"/>
  <c r="F81" i="12"/>
  <c r="H81" i="12"/>
  <c r="I81" i="12"/>
  <c r="J81" i="12"/>
  <c r="E93" i="12"/>
  <c r="R93" i="12"/>
  <c r="F93" i="12"/>
  <c r="S93" i="12"/>
  <c r="G93" i="12"/>
  <c r="T93" i="12"/>
  <c r="H93" i="12"/>
  <c r="I93" i="12"/>
  <c r="J93" i="12"/>
  <c r="K93" i="12"/>
  <c r="M93" i="12"/>
  <c r="N93" i="12"/>
  <c r="O93" i="12"/>
  <c r="P93" i="12"/>
  <c r="D93" i="12"/>
  <c r="Q93" i="12"/>
  <c r="E105" i="12"/>
  <c r="R105" i="12"/>
  <c r="F105" i="12"/>
  <c r="S105" i="12"/>
  <c r="G105" i="12"/>
  <c r="T105" i="12"/>
  <c r="H105" i="12"/>
  <c r="I105" i="12"/>
  <c r="J105" i="12"/>
  <c r="K105" i="12"/>
  <c r="M105" i="12"/>
  <c r="D105" i="12"/>
  <c r="N105" i="12"/>
  <c r="O105" i="12"/>
  <c r="P105" i="12"/>
  <c r="Q105" i="12"/>
  <c r="E117" i="12"/>
  <c r="R117" i="12"/>
  <c r="F117" i="12"/>
  <c r="S117" i="12"/>
  <c r="G117" i="12"/>
  <c r="T117" i="12"/>
  <c r="H117" i="12"/>
  <c r="I117" i="12"/>
  <c r="J117" i="12"/>
  <c r="O117" i="12"/>
  <c r="P117" i="12"/>
  <c r="Q117" i="12"/>
  <c r="D117" i="12"/>
  <c r="K117" i="12"/>
  <c r="M117" i="12"/>
  <c r="E129" i="12"/>
  <c r="R129" i="12"/>
  <c r="F129" i="12"/>
  <c r="S129" i="12"/>
  <c r="I129" i="12"/>
  <c r="T129" i="12"/>
  <c r="D129" i="12"/>
  <c r="G129" i="12"/>
  <c r="H129" i="12"/>
  <c r="J129" i="12"/>
  <c r="K129" i="12"/>
  <c r="M129" i="12"/>
  <c r="N129" i="12"/>
  <c r="O129" i="12"/>
  <c r="P129" i="12"/>
  <c r="O141" i="12"/>
  <c r="P141" i="12"/>
  <c r="D141" i="12"/>
  <c r="Q141" i="12"/>
  <c r="E141" i="12"/>
  <c r="R141" i="12"/>
  <c r="F141" i="12"/>
  <c r="S141" i="12"/>
  <c r="G141" i="12"/>
  <c r="T141" i="12"/>
  <c r="H141" i="12"/>
  <c r="I141" i="12"/>
  <c r="J141" i="12"/>
  <c r="M141" i="12"/>
  <c r="O153" i="12"/>
  <c r="P153" i="12"/>
  <c r="D153" i="12"/>
  <c r="Q153" i="12"/>
  <c r="E153" i="12"/>
  <c r="R153" i="12"/>
  <c r="F153" i="12"/>
  <c r="S153" i="12"/>
  <c r="G153" i="12"/>
  <c r="T153" i="12"/>
  <c r="H153" i="12"/>
  <c r="O165" i="12"/>
  <c r="P165" i="12"/>
  <c r="D165" i="12"/>
  <c r="Q165" i="12"/>
  <c r="E165" i="12"/>
  <c r="R165" i="12"/>
  <c r="F165" i="12"/>
  <c r="S165" i="12"/>
  <c r="G165" i="12"/>
  <c r="T165" i="12"/>
  <c r="O177" i="12"/>
  <c r="F177" i="12"/>
  <c r="S177" i="12"/>
  <c r="G177" i="12"/>
  <c r="T177" i="12"/>
  <c r="O189" i="12"/>
  <c r="F189" i="12"/>
  <c r="S189" i="12"/>
  <c r="H221" i="12"/>
  <c r="M220" i="12"/>
  <c r="Q219" i="12"/>
  <c r="D219" i="12"/>
  <c r="M217" i="12"/>
  <c r="Q216" i="12"/>
  <c r="D216" i="12"/>
  <c r="H215" i="12"/>
  <c r="M214" i="12"/>
  <c r="Q213" i="12"/>
  <c r="D213" i="12"/>
  <c r="H212" i="12"/>
  <c r="M211" i="12"/>
  <c r="Q210" i="12"/>
  <c r="D210" i="12"/>
  <c r="H209" i="12"/>
  <c r="M208" i="12"/>
  <c r="M205" i="12"/>
  <c r="Q204" i="12"/>
  <c r="D204" i="12"/>
  <c r="H203" i="12"/>
  <c r="M202" i="12"/>
  <c r="Q201" i="12"/>
  <c r="D201" i="12"/>
  <c r="G200" i="12"/>
  <c r="H199" i="12"/>
  <c r="M197" i="12"/>
  <c r="N196" i="12"/>
  <c r="S193" i="12"/>
  <c r="D193" i="12"/>
  <c r="E192" i="12"/>
  <c r="G191" i="12"/>
  <c r="J189" i="12"/>
  <c r="M188" i="12"/>
  <c r="N187" i="12"/>
  <c r="Q185" i="12"/>
  <c r="S184" i="12"/>
  <c r="D184" i="12"/>
  <c r="T181" i="12"/>
  <c r="D181" i="12"/>
  <c r="T179" i="12"/>
  <c r="T178" i="12"/>
  <c r="R176" i="12"/>
  <c r="R175" i="12"/>
  <c r="N173" i="12"/>
  <c r="I172" i="12"/>
  <c r="E169" i="12"/>
  <c r="R167" i="12"/>
  <c r="H165" i="12"/>
  <c r="Q163" i="12"/>
  <c r="R161" i="12"/>
  <c r="G160" i="12"/>
  <c r="M156" i="12"/>
  <c r="R152" i="12"/>
  <c r="F151" i="12"/>
  <c r="H148" i="12"/>
  <c r="H145" i="12"/>
  <c r="K141" i="12"/>
  <c r="R104" i="12"/>
  <c r="D22" i="12"/>
  <c r="Q22" i="12"/>
  <c r="E22" i="12"/>
  <c r="R22" i="12"/>
  <c r="R16" i="24" s="1"/>
  <c r="F22" i="12"/>
  <c r="S22" i="12"/>
  <c r="Z16" i="24" s="1"/>
  <c r="G22" i="12"/>
  <c r="T22" i="12"/>
  <c r="V16" i="24" s="1"/>
  <c r="H22" i="12"/>
  <c r="I22" i="12"/>
  <c r="E16" i="24" s="1"/>
  <c r="J22" i="12"/>
  <c r="M16" i="24" s="1"/>
  <c r="K22" i="12"/>
  <c r="I16" i="24" s="1"/>
  <c r="M22" i="12"/>
  <c r="N22" i="12"/>
  <c r="P22" i="12"/>
  <c r="O22" i="12"/>
  <c r="D34" i="12"/>
  <c r="Q34" i="12"/>
  <c r="E34" i="12"/>
  <c r="R34" i="12"/>
  <c r="R28" i="24" s="1"/>
  <c r="F34" i="12"/>
  <c r="S34" i="12"/>
  <c r="Z28" i="24" s="1"/>
  <c r="G34" i="12"/>
  <c r="T34" i="12"/>
  <c r="V28" i="24" s="1"/>
  <c r="H34" i="12"/>
  <c r="I34" i="12"/>
  <c r="E28" i="24" s="1"/>
  <c r="J34" i="12"/>
  <c r="M28" i="24" s="1"/>
  <c r="K34" i="12"/>
  <c r="I28" i="24" s="1"/>
  <c r="M34" i="12"/>
  <c r="N34" i="12"/>
  <c r="P34" i="12"/>
  <c r="O34" i="12"/>
  <c r="D46" i="12"/>
  <c r="Q46" i="12"/>
  <c r="E46" i="12"/>
  <c r="R46" i="12"/>
  <c r="F46" i="12"/>
  <c r="S46" i="12"/>
  <c r="G46" i="12"/>
  <c r="T46" i="12"/>
  <c r="H46" i="12"/>
  <c r="I46" i="12"/>
  <c r="J46" i="12"/>
  <c r="K46" i="12"/>
  <c r="M46" i="12"/>
  <c r="N46" i="12"/>
  <c r="P46" i="12"/>
  <c r="O46" i="12"/>
  <c r="D58" i="12"/>
  <c r="Q58" i="12"/>
  <c r="E58" i="12"/>
  <c r="R58" i="12"/>
  <c r="F58" i="12"/>
  <c r="S58" i="12"/>
  <c r="G58" i="12"/>
  <c r="T58" i="12"/>
  <c r="H58" i="12"/>
  <c r="I58" i="12"/>
  <c r="J58" i="12"/>
  <c r="K58" i="12"/>
  <c r="M58" i="12"/>
  <c r="N58" i="12"/>
  <c r="P58" i="12"/>
  <c r="O58" i="12"/>
  <c r="D70" i="12"/>
  <c r="Q70" i="12"/>
  <c r="E70" i="12"/>
  <c r="R70" i="12"/>
  <c r="F70" i="12"/>
  <c r="S70" i="12"/>
  <c r="G70" i="12"/>
  <c r="T70" i="12"/>
  <c r="H70" i="12"/>
  <c r="I70" i="12"/>
  <c r="J70" i="12"/>
  <c r="K70" i="12"/>
  <c r="M70" i="12"/>
  <c r="P70" i="12"/>
  <c r="N70" i="12"/>
  <c r="O70" i="12"/>
  <c r="H82" i="12"/>
  <c r="I82" i="12"/>
  <c r="P82" i="12"/>
  <c r="M82" i="12"/>
  <c r="N82" i="12"/>
  <c r="O82" i="12"/>
  <c r="Q82" i="12"/>
  <c r="R82" i="12"/>
  <c r="S82" i="12"/>
  <c r="D82" i="12"/>
  <c r="T82" i="12"/>
  <c r="E82" i="12"/>
  <c r="F82" i="12"/>
  <c r="G82" i="12"/>
  <c r="J82" i="12"/>
  <c r="N94" i="12"/>
  <c r="O94" i="12"/>
  <c r="P94" i="12"/>
  <c r="D94" i="12"/>
  <c r="Q94" i="12"/>
  <c r="E94" i="12"/>
  <c r="R94" i="12"/>
  <c r="F94" i="12"/>
  <c r="S94" i="12"/>
  <c r="G94" i="12"/>
  <c r="T94" i="12"/>
  <c r="H94" i="12"/>
  <c r="I94" i="12"/>
  <c r="J94" i="12"/>
  <c r="K94" i="12"/>
  <c r="M94" i="12"/>
  <c r="N106" i="12"/>
  <c r="O106" i="12"/>
  <c r="P106" i="12"/>
  <c r="D106" i="12"/>
  <c r="Q106" i="12"/>
  <c r="E106" i="12"/>
  <c r="R106" i="12"/>
  <c r="F106" i="12"/>
  <c r="S106" i="12"/>
  <c r="G106" i="12"/>
  <c r="T106" i="12"/>
  <c r="H106" i="12"/>
  <c r="I106" i="12"/>
  <c r="J106" i="12"/>
  <c r="K106" i="12"/>
  <c r="M106" i="12"/>
  <c r="N118" i="12"/>
  <c r="O118" i="12"/>
  <c r="P118" i="12"/>
  <c r="D118" i="12"/>
  <c r="Q118" i="12"/>
  <c r="E118" i="12"/>
  <c r="R118" i="12"/>
  <c r="F118" i="12"/>
  <c r="S118" i="12"/>
  <c r="G118" i="12"/>
  <c r="H118" i="12"/>
  <c r="I118" i="12"/>
  <c r="J118" i="12"/>
  <c r="K118" i="12"/>
  <c r="M118" i="12"/>
  <c r="T118" i="12"/>
  <c r="N130" i="12"/>
  <c r="E130" i="12"/>
  <c r="R130" i="12"/>
  <c r="S130" i="12"/>
  <c r="D130" i="12"/>
  <c r="T130" i="12"/>
  <c r="F130" i="12"/>
  <c r="G130" i="12"/>
  <c r="H130" i="12"/>
  <c r="I130" i="12"/>
  <c r="J130" i="12"/>
  <c r="K130" i="12"/>
  <c r="M130" i="12"/>
  <c r="O130" i="12"/>
  <c r="P130" i="12"/>
  <c r="J142" i="12"/>
  <c r="K142" i="12"/>
  <c r="M142" i="12"/>
  <c r="N142" i="12"/>
  <c r="O142" i="12"/>
  <c r="P142" i="12"/>
  <c r="D142" i="12"/>
  <c r="Q142" i="12"/>
  <c r="E142" i="12"/>
  <c r="R142" i="12"/>
  <c r="F142" i="12"/>
  <c r="S142" i="12"/>
  <c r="H142" i="12"/>
  <c r="J154" i="12"/>
  <c r="K154" i="12"/>
  <c r="M154" i="12"/>
  <c r="N154" i="12"/>
  <c r="O154" i="12"/>
  <c r="P154" i="12"/>
  <c r="D154" i="12"/>
  <c r="Q154" i="12"/>
  <c r="J166" i="12"/>
  <c r="K166" i="12"/>
  <c r="M166" i="12"/>
  <c r="N166" i="12"/>
  <c r="O166" i="12"/>
  <c r="P166" i="12"/>
  <c r="J178" i="12"/>
  <c r="O178" i="12"/>
  <c r="P178" i="12"/>
  <c r="J190" i="12"/>
  <c r="O190" i="12"/>
  <c r="T221" i="12"/>
  <c r="G221" i="12"/>
  <c r="K220" i="12"/>
  <c r="P219" i="12"/>
  <c r="T215" i="12"/>
  <c r="G215" i="12"/>
  <c r="K214" i="12"/>
  <c r="T212" i="12"/>
  <c r="G212" i="12"/>
  <c r="K211" i="12"/>
  <c r="P210" i="12"/>
  <c r="T209" i="12"/>
  <c r="G209" i="12"/>
  <c r="K208" i="12"/>
  <c r="K205" i="12"/>
  <c r="P204" i="12"/>
  <c r="T203" i="12"/>
  <c r="G203" i="12"/>
  <c r="K202" i="12"/>
  <c r="P201" i="12"/>
  <c r="T200" i="12"/>
  <c r="E200" i="12"/>
  <c r="G199" i="12"/>
  <c r="K197" i="12"/>
  <c r="M196" i="12"/>
  <c r="R193" i="12"/>
  <c r="T192" i="12"/>
  <c r="D192" i="12"/>
  <c r="G190" i="12"/>
  <c r="I189" i="12"/>
  <c r="K188" i="12"/>
  <c r="M187" i="12"/>
  <c r="P185" i="12"/>
  <c r="R184" i="12"/>
  <c r="S181" i="12"/>
  <c r="R180" i="12"/>
  <c r="S178" i="12"/>
  <c r="R177" i="12"/>
  <c r="Q176" i="12"/>
  <c r="Q175" i="12"/>
  <c r="M173" i="12"/>
  <c r="H172" i="12"/>
  <c r="D169" i="12"/>
  <c r="I166" i="12"/>
  <c r="R164" i="12"/>
  <c r="I163" i="12"/>
  <c r="Q161" i="12"/>
  <c r="F160" i="12"/>
  <c r="K156" i="12"/>
  <c r="R154" i="12"/>
  <c r="Q152" i="12"/>
  <c r="G148" i="12"/>
  <c r="R140" i="12"/>
  <c r="S101" i="12"/>
  <c r="M23" i="12"/>
  <c r="N23" i="12"/>
  <c r="O23" i="12"/>
  <c r="P23" i="12"/>
  <c r="D23" i="12"/>
  <c r="Q23" i="12"/>
  <c r="E23" i="12"/>
  <c r="R23" i="12"/>
  <c r="R17" i="24" s="1"/>
  <c r="F23" i="12"/>
  <c r="S23" i="12"/>
  <c r="Z17" i="24" s="1"/>
  <c r="G23" i="12"/>
  <c r="T23" i="12"/>
  <c r="V17" i="24" s="1"/>
  <c r="H23" i="12"/>
  <c r="I23" i="12"/>
  <c r="E17" i="24" s="1"/>
  <c r="K23" i="12"/>
  <c r="I17" i="24" s="1"/>
  <c r="J23" i="12"/>
  <c r="M17" i="24" s="1"/>
  <c r="M35" i="12"/>
  <c r="N35" i="12"/>
  <c r="O35" i="12"/>
  <c r="P35" i="12"/>
  <c r="D35" i="12"/>
  <c r="Q35" i="12"/>
  <c r="E35" i="12"/>
  <c r="R35" i="12"/>
  <c r="R29" i="24" s="1"/>
  <c r="F35" i="12"/>
  <c r="S35" i="12"/>
  <c r="Z29" i="24" s="1"/>
  <c r="G35" i="12"/>
  <c r="T35" i="12"/>
  <c r="V29" i="24" s="1"/>
  <c r="H35" i="12"/>
  <c r="I35" i="12"/>
  <c r="E29" i="24" s="1"/>
  <c r="K35" i="12"/>
  <c r="I29" i="24" s="1"/>
  <c r="J35" i="12"/>
  <c r="M29" i="24" s="1"/>
  <c r="M47" i="12"/>
  <c r="N47" i="12"/>
  <c r="O47" i="12"/>
  <c r="P47" i="12"/>
  <c r="D47" i="12"/>
  <c r="Q47" i="12"/>
  <c r="E47" i="12"/>
  <c r="R47" i="12"/>
  <c r="F47" i="12"/>
  <c r="S47" i="12"/>
  <c r="G47" i="12"/>
  <c r="T47" i="12"/>
  <c r="H47" i="12"/>
  <c r="I47" i="12"/>
  <c r="K47" i="12"/>
  <c r="J47" i="12"/>
  <c r="M59" i="12"/>
  <c r="N59" i="12"/>
  <c r="O59" i="12"/>
  <c r="P59" i="12"/>
  <c r="D59" i="12"/>
  <c r="Q59" i="12"/>
  <c r="E59" i="12"/>
  <c r="R59" i="12"/>
  <c r="F59" i="12"/>
  <c r="S59" i="12"/>
  <c r="G59" i="12"/>
  <c r="T59" i="12"/>
  <c r="H59" i="12"/>
  <c r="I59" i="12"/>
  <c r="K59" i="12"/>
  <c r="J59" i="12"/>
  <c r="M71" i="12"/>
  <c r="N71" i="12"/>
  <c r="O71" i="12"/>
  <c r="P71" i="12"/>
  <c r="D71" i="12"/>
  <c r="Q71" i="12"/>
  <c r="E71" i="12"/>
  <c r="R71" i="12"/>
  <c r="F71" i="12"/>
  <c r="S71" i="12"/>
  <c r="G71" i="12"/>
  <c r="T71" i="12"/>
  <c r="H71" i="12"/>
  <c r="K71" i="12"/>
  <c r="I71" i="12"/>
  <c r="J71" i="12"/>
  <c r="I83" i="12"/>
  <c r="J83" i="12"/>
  <c r="K83" i="12"/>
  <c r="M83" i="12"/>
  <c r="N83" i="12"/>
  <c r="O83" i="12"/>
  <c r="P83" i="12"/>
  <c r="D83" i="12"/>
  <c r="Q83" i="12"/>
  <c r="E83" i="12"/>
  <c r="R83" i="12"/>
  <c r="F83" i="12"/>
  <c r="S83" i="12"/>
  <c r="G83" i="12"/>
  <c r="T83" i="12"/>
  <c r="H83" i="12"/>
  <c r="I95" i="12"/>
  <c r="J95" i="12"/>
  <c r="K95" i="12"/>
  <c r="M95" i="12"/>
  <c r="N95" i="12"/>
  <c r="O95" i="12"/>
  <c r="P95" i="12"/>
  <c r="D95" i="12"/>
  <c r="Q95" i="12"/>
  <c r="E95" i="12"/>
  <c r="R95" i="12"/>
  <c r="F95" i="12"/>
  <c r="S95" i="12"/>
  <c r="G95" i="12"/>
  <c r="T95" i="12"/>
  <c r="H95" i="12"/>
  <c r="I107" i="12"/>
  <c r="J107" i="12"/>
  <c r="K107" i="12"/>
  <c r="M107" i="12"/>
  <c r="N107" i="12"/>
  <c r="O107" i="12"/>
  <c r="P107" i="12"/>
  <c r="D107" i="12"/>
  <c r="Q107" i="12"/>
  <c r="F107" i="12"/>
  <c r="G107" i="12"/>
  <c r="H107" i="12"/>
  <c r="R107" i="12"/>
  <c r="S107" i="12"/>
  <c r="T107" i="12"/>
  <c r="I119" i="12"/>
  <c r="J119" i="12"/>
  <c r="K119" i="12"/>
  <c r="M119" i="12"/>
  <c r="N119" i="12"/>
  <c r="F119" i="12"/>
  <c r="G119" i="12"/>
  <c r="H119" i="12"/>
  <c r="O119" i="12"/>
  <c r="P119" i="12"/>
  <c r="Q119" i="12"/>
  <c r="R119" i="12"/>
  <c r="S119" i="12"/>
  <c r="T119" i="12"/>
  <c r="D119" i="12"/>
  <c r="I131" i="12"/>
  <c r="N131" i="12"/>
  <c r="Q131" i="12"/>
  <c r="R131" i="12"/>
  <c r="D131" i="12"/>
  <c r="S131" i="12"/>
  <c r="E131" i="12"/>
  <c r="T131" i="12"/>
  <c r="F131" i="12"/>
  <c r="G131" i="12"/>
  <c r="H131" i="12"/>
  <c r="J131" i="12"/>
  <c r="K131" i="12"/>
  <c r="M131" i="12"/>
  <c r="O131" i="12"/>
  <c r="F143" i="12"/>
  <c r="S143" i="12"/>
  <c r="G143" i="12"/>
  <c r="T143" i="12"/>
  <c r="H143" i="12"/>
  <c r="I143" i="12"/>
  <c r="J143" i="12"/>
  <c r="K143" i="12"/>
  <c r="M143" i="12"/>
  <c r="N143" i="12"/>
  <c r="O143" i="12"/>
  <c r="D143" i="12"/>
  <c r="Q143" i="12"/>
  <c r="F155" i="12"/>
  <c r="S155" i="12"/>
  <c r="G155" i="12"/>
  <c r="T155" i="12"/>
  <c r="H155" i="12"/>
  <c r="I155" i="12"/>
  <c r="J155" i="12"/>
  <c r="K155" i="12"/>
  <c r="M155" i="12"/>
  <c r="F167" i="12"/>
  <c r="S167" i="12"/>
  <c r="G167" i="12"/>
  <c r="T167" i="12"/>
  <c r="H167" i="12"/>
  <c r="J167" i="12"/>
  <c r="K167" i="12"/>
  <c r="F179" i="12"/>
  <c r="S179" i="12"/>
  <c r="J179" i="12"/>
  <c r="K179" i="12"/>
  <c r="F191" i="12"/>
  <c r="S191" i="12"/>
  <c r="J191" i="12"/>
  <c r="S221" i="12"/>
  <c r="F221" i="12"/>
  <c r="J220" i="12"/>
  <c r="O219" i="12"/>
  <c r="S215" i="12"/>
  <c r="F215" i="12"/>
  <c r="J214" i="12"/>
  <c r="S212" i="12"/>
  <c r="F212" i="12"/>
  <c r="J211" i="12"/>
  <c r="O210" i="12"/>
  <c r="S209" i="12"/>
  <c r="F209" i="12"/>
  <c r="J208" i="12"/>
  <c r="J205" i="12"/>
  <c r="O204" i="12"/>
  <c r="S203" i="12"/>
  <c r="F203" i="12"/>
  <c r="J202" i="12"/>
  <c r="O201" i="12"/>
  <c r="S200" i="12"/>
  <c r="D200" i="12"/>
  <c r="F199" i="12"/>
  <c r="I197" i="12"/>
  <c r="K196" i="12"/>
  <c r="Q193" i="12"/>
  <c r="T191" i="12"/>
  <c r="D191" i="12"/>
  <c r="F190" i="12"/>
  <c r="H189" i="12"/>
  <c r="I188" i="12"/>
  <c r="K187" i="12"/>
  <c r="O185" i="12"/>
  <c r="Q184" i="12"/>
  <c r="R181" i="12"/>
  <c r="Q179" i="12"/>
  <c r="R178" i="12"/>
  <c r="Q177" i="12"/>
  <c r="P176" i="12"/>
  <c r="N175" i="12"/>
  <c r="I173" i="12"/>
  <c r="G172" i="12"/>
  <c r="T169" i="12"/>
  <c r="P167" i="12"/>
  <c r="H166" i="12"/>
  <c r="Q164" i="12"/>
  <c r="H163" i="12"/>
  <c r="P161" i="12"/>
  <c r="E160" i="12"/>
  <c r="I154" i="12"/>
  <c r="P152" i="12"/>
  <c r="P140" i="12"/>
  <c r="H24" i="12"/>
  <c r="I24" i="12"/>
  <c r="E18" i="24" s="1"/>
  <c r="J24" i="12"/>
  <c r="M18" i="24" s="1"/>
  <c r="K24" i="12"/>
  <c r="I18" i="24" s="1"/>
  <c r="M24" i="12"/>
  <c r="N24" i="12"/>
  <c r="O24" i="12"/>
  <c r="P24" i="12"/>
  <c r="D24" i="12"/>
  <c r="Q24" i="12"/>
  <c r="E24" i="12"/>
  <c r="R24" i="12"/>
  <c r="R18" i="24" s="1"/>
  <c r="G24" i="12"/>
  <c r="T24" i="12"/>
  <c r="V18" i="24" s="1"/>
  <c r="F24" i="12"/>
  <c r="S24" i="12"/>
  <c r="Z18" i="24" s="1"/>
  <c r="H36" i="12"/>
  <c r="I36" i="12"/>
  <c r="E30" i="24" s="1"/>
  <c r="J36" i="12"/>
  <c r="M30" i="24" s="1"/>
  <c r="K36" i="12"/>
  <c r="I30" i="24" s="1"/>
  <c r="M36" i="12"/>
  <c r="N36" i="12"/>
  <c r="O36" i="12"/>
  <c r="P36" i="12"/>
  <c r="D36" i="12"/>
  <c r="Q36" i="12"/>
  <c r="E36" i="12"/>
  <c r="R36" i="12"/>
  <c r="R30" i="24" s="1"/>
  <c r="G36" i="12"/>
  <c r="T36" i="12"/>
  <c r="V30" i="24" s="1"/>
  <c r="F36" i="12"/>
  <c r="S36" i="12"/>
  <c r="Z30" i="24" s="1"/>
  <c r="H48" i="12"/>
  <c r="I48" i="12"/>
  <c r="J48" i="12"/>
  <c r="K48" i="12"/>
  <c r="M48" i="12"/>
  <c r="N48" i="12"/>
  <c r="O48" i="12"/>
  <c r="P48" i="12"/>
  <c r="D48" i="12"/>
  <c r="Q48" i="12"/>
  <c r="E48" i="12"/>
  <c r="R48" i="12"/>
  <c r="G48" i="12"/>
  <c r="T48" i="12"/>
  <c r="F48" i="12"/>
  <c r="S48" i="12"/>
  <c r="H60" i="12"/>
  <c r="I60" i="12"/>
  <c r="J60" i="12"/>
  <c r="K60" i="12"/>
  <c r="M60" i="12"/>
  <c r="N60" i="12"/>
  <c r="O60" i="12"/>
  <c r="P60" i="12"/>
  <c r="D60" i="12"/>
  <c r="Q60" i="12"/>
  <c r="E60" i="12"/>
  <c r="R60" i="12"/>
  <c r="G60" i="12"/>
  <c r="T60" i="12"/>
  <c r="F60" i="12"/>
  <c r="S60" i="12"/>
  <c r="H72" i="12"/>
  <c r="I72" i="12"/>
  <c r="J72" i="12"/>
  <c r="K72" i="12"/>
  <c r="M72" i="12"/>
  <c r="N72" i="12"/>
  <c r="O72" i="12"/>
  <c r="P72" i="12"/>
  <c r="D72" i="12"/>
  <c r="Q72" i="12"/>
  <c r="G72" i="12"/>
  <c r="T72" i="12"/>
  <c r="E72" i="12"/>
  <c r="F72" i="12"/>
  <c r="R72" i="12"/>
  <c r="S72" i="12"/>
  <c r="E84" i="12"/>
  <c r="R84" i="12"/>
  <c r="F84" i="12"/>
  <c r="S84" i="12"/>
  <c r="G84" i="12"/>
  <c r="T84" i="12"/>
  <c r="H84" i="12"/>
  <c r="I84" i="12"/>
  <c r="J84" i="12"/>
  <c r="K84" i="12"/>
  <c r="M84" i="12"/>
  <c r="N84" i="12"/>
  <c r="O84" i="12"/>
  <c r="P84" i="12"/>
  <c r="D84" i="12"/>
  <c r="Q84" i="12"/>
  <c r="E96" i="12"/>
  <c r="R96" i="12"/>
  <c r="F96" i="12"/>
  <c r="S96" i="12"/>
  <c r="G96" i="12"/>
  <c r="T96" i="12"/>
  <c r="H96" i="12"/>
  <c r="I96" i="12"/>
  <c r="J96" i="12"/>
  <c r="K96" i="12"/>
  <c r="M96" i="12"/>
  <c r="N96" i="12"/>
  <c r="O96" i="12"/>
  <c r="P96" i="12"/>
  <c r="D96" i="12"/>
  <c r="Q96" i="12"/>
  <c r="E108" i="12"/>
  <c r="R108" i="12"/>
  <c r="F108" i="12"/>
  <c r="S108" i="12"/>
  <c r="G108" i="12"/>
  <c r="T108" i="12"/>
  <c r="H108" i="12"/>
  <c r="I108" i="12"/>
  <c r="J108" i="12"/>
  <c r="K108" i="12"/>
  <c r="M108" i="12"/>
  <c r="D108" i="12"/>
  <c r="N108" i="12"/>
  <c r="O108" i="12"/>
  <c r="P108" i="12"/>
  <c r="Q108" i="12"/>
  <c r="E120" i="12"/>
  <c r="R120" i="12"/>
  <c r="F120" i="12"/>
  <c r="S120" i="12"/>
  <c r="G120" i="12"/>
  <c r="T120" i="12"/>
  <c r="H120" i="12"/>
  <c r="I120" i="12"/>
  <c r="M120" i="12"/>
  <c r="N120" i="12"/>
  <c r="O120" i="12"/>
  <c r="P120" i="12"/>
  <c r="Q120" i="12"/>
  <c r="D120" i="12"/>
  <c r="J120" i="12"/>
  <c r="E132" i="12"/>
  <c r="R132" i="12"/>
  <c r="I132" i="12"/>
  <c r="O132" i="12"/>
  <c r="P132" i="12"/>
  <c r="Q132" i="12"/>
  <c r="S132" i="12"/>
  <c r="D132" i="12"/>
  <c r="T132" i="12"/>
  <c r="F132" i="12"/>
  <c r="G132" i="12"/>
  <c r="H132" i="12"/>
  <c r="J132" i="12"/>
  <c r="K132" i="12"/>
  <c r="M132" i="12"/>
  <c r="O144" i="12"/>
  <c r="P144" i="12"/>
  <c r="D144" i="12"/>
  <c r="Q144" i="12"/>
  <c r="E144" i="12"/>
  <c r="R144" i="12"/>
  <c r="F144" i="12"/>
  <c r="S144" i="12"/>
  <c r="G144" i="12"/>
  <c r="T144" i="12"/>
  <c r="H144" i="12"/>
  <c r="I144" i="12"/>
  <c r="J144" i="12"/>
  <c r="O156" i="12"/>
  <c r="P156" i="12"/>
  <c r="D156" i="12"/>
  <c r="Q156" i="12"/>
  <c r="E156" i="12"/>
  <c r="R156" i="12"/>
  <c r="F156" i="12"/>
  <c r="S156" i="12"/>
  <c r="G156" i="12"/>
  <c r="T156" i="12"/>
  <c r="H156" i="12"/>
  <c r="O168" i="12"/>
  <c r="P168" i="12"/>
  <c r="F168" i="12"/>
  <c r="S168" i="12"/>
  <c r="G168" i="12"/>
  <c r="T168" i="12"/>
  <c r="O180" i="12"/>
  <c r="F180" i="12"/>
  <c r="S180" i="12"/>
  <c r="G180" i="12"/>
  <c r="T180" i="12"/>
  <c r="O192" i="12"/>
  <c r="F192" i="12"/>
  <c r="S192" i="12"/>
  <c r="R221" i="12"/>
  <c r="E221" i="12"/>
  <c r="I220" i="12"/>
  <c r="N219" i="12"/>
  <c r="I217" i="12"/>
  <c r="N216" i="12"/>
  <c r="R215" i="12"/>
  <c r="E215" i="12"/>
  <c r="I214" i="12"/>
  <c r="N213" i="12"/>
  <c r="R212" i="12"/>
  <c r="E212" i="12"/>
  <c r="I211" i="12"/>
  <c r="N210" i="12"/>
  <c r="R209" i="12"/>
  <c r="E209" i="12"/>
  <c r="I208" i="12"/>
  <c r="I205" i="12"/>
  <c r="N204" i="12"/>
  <c r="R203" i="12"/>
  <c r="E203" i="12"/>
  <c r="I202" i="12"/>
  <c r="N201" i="12"/>
  <c r="R200" i="12"/>
  <c r="T199" i="12"/>
  <c r="E199" i="12"/>
  <c r="H197" i="12"/>
  <c r="I196" i="12"/>
  <c r="Q192" i="12"/>
  <c r="R191" i="12"/>
  <c r="T190" i="12"/>
  <c r="E190" i="12"/>
  <c r="G189" i="12"/>
  <c r="H188" i="12"/>
  <c r="I187" i="12"/>
  <c r="N185" i="12"/>
  <c r="P184" i="12"/>
  <c r="P180" i="12"/>
  <c r="P179" i="12"/>
  <c r="Q178" i="12"/>
  <c r="P177" i="12"/>
  <c r="O176" i="12"/>
  <c r="M175" i="12"/>
  <c r="H173" i="12"/>
  <c r="F172" i="12"/>
  <c r="Q168" i="12"/>
  <c r="O167" i="12"/>
  <c r="G166" i="12"/>
  <c r="P164" i="12"/>
  <c r="G163" i="12"/>
  <c r="O161" i="12"/>
  <c r="I156" i="12"/>
  <c r="H154" i="12"/>
  <c r="O152" i="12"/>
  <c r="M144" i="12"/>
  <c r="E140" i="12"/>
  <c r="N132" i="12"/>
  <c r="K120" i="12"/>
  <c r="M91" i="12"/>
  <c r="AH23" i="45"/>
  <c r="S23" i="45"/>
  <c r="Y22" i="45"/>
  <c r="D25" i="12"/>
  <c r="Q25" i="12"/>
  <c r="E25" i="12"/>
  <c r="R25" i="12"/>
  <c r="R19" i="24" s="1"/>
  <c r="F25" i="12"/>
  <c r="S25" i="12"/>
  <c r="Z19" i="24" s="1"/>
  <c r="G25" i="12"/>
  <c r="T25" i="12"/>
  <c r="V19" i="24" s="1"/>
  <c r="H25" i="12"/>
  <c r="I25" i="12"/>
  <c r="E19" i="24" s="1"/>
  <c r="J25" i="12"/>
  <c r="M19" i="24" s="1"/>
  <c r="K25" i="12"/>
  <c r="I19" i="24" s="1"/>
  <c r="M25" i="12"/>
  <c r="N25" i="12"/>
  <c r="P25" i="12"/>
  <c r="O25" i="12"/>
  <c r="D37" i="12"/>
  <c r="Q37" i="12"/>
  <c r="E37" i="12"/>
  <c r="R37" i="12"/>
  <c r="R31" i="24" s="1"/>
  <c r="F37" i="12"/>
  <c r="S37" i="12"/>
  <c r="Z31" i="24" s="1"/>
  <c r="G37" i="12"/>
  <c r="T37" i="12"/>
  <c r="V31" i="24" s="1"/>
  <c r="H37" i="12"/>
  <c r="I37" i="12"/>
  <c r="E31" i="24" s="1"/>
  <c r="J37" i="12"/>
  <c r="M31" i="24" s="1"/>
  <c r="K37" i="12"/>
  <c r="I31" i="24" s="1"/>
  <c r="M37" i="12"/>
  <c r="N37" i="12"/>
  <c r="P37" i="12"/>
  <c r="O37" i="12"/>
  <c r="D49" i="12"/>
  <c r="Q49" i="12"/>
  <c r="E49" i="12"/>
  <c r="R49" i="12"/>
  <c r="F49" i="12"/>
  <c r="S49" i="12"/>
  <c r="G49" i="12"/>
  <c r="T49" i="12"/>
  <c r="H49" i="12"/>
  <c r="I49" i="12"/>
  <c r="J49" i="12"/>
  <c r="K49" i="12"/>
  <c r="M49" i="12"/>
  <c r="N49" i="12"/>
  <c r="P49" i="12"/>
  <c r="O49" i="12"/>
  <c r="D61" i="12"/>
  <c r="Q61" i="12"/>
  <c r="E61" i="12"/>
  <c r="R61" i="12"/>
  <c r="F61" i="12"/>
  <c r="S61" i="12"/>
  <c r="G61" i="12"/>
  <c r="T61" i="12"/>
  <c r="H61" i="12"/>
  <c r="I61" i="12"/>
  <c r="J61" i="12"/>
  <c r="K61" i="12"/>
  <c r="M61" i="12"/>
  <c r="N61" i="12"/>
  <c r="P61" i="12"/>
  <c r="O61" i="12"/>
  <c r="D73" i="12"/>
  <c r="Q73" i="12"/>
  <c r="E73" i="12"/>
  <c r="R73" i="12"/>
  <c r="F73" i="12"/>
  <c r="S73" i="12"/>
  <c r="G73" i="12"/>
  <c r="T73" i="12"/>
  <c r="H73" i="12"/>
  <c r="I73" i="12"/>
  <c r="J73" i="12"/>
  <c r="K73" i="12"/>
  <c r="M73" i="12"/>
  <c r="P73" i="12"/>
  <c r="N73" i="12"/>
  <c r="O73" i="12"/>
  <c r="N85" i="12"/>
  <c r="O85" i="12"/>
  <c r="P85" i="12"/>
  <c r="D85" i="12"/>
  <c r="Q85" i="12"/>
  <c r="E85" i="12"/>
  <c r="R85" i="12"/>
  <c r="F85" i="12"/>
  <c r="S85" i="12"/>
  <c r="G85" i="12"/>
  <c r="T85" i="12"/>
  <c r="H85" i="12"/>
  <c r="I85" i="12"/>
  <c r="J85" i="12"/>
  <c r="K85" i="12"/>
  <c r="M85" i="12"/>
  <c r="N97" i="12"/>
  <c r="O97" i="12"/>
  <c r="P97" i="12"/>
  <c r="D97" i="12"/>
  <c r="Q97" i="12"/>
  <c r="E97" i="12"/>
  <c r="R97" i="12"/>
  <c r="F97" i="12"/>
  <c r="S97" i="12"/>
  <c r="G97" i="12"/>
  <c r="T97" i="12"/>
  <c r="H97" i="12"/>
  <c r="I97" i="12"/>
  <c r="J97" i="12"/>
  <c r="K97" i="12"/>
  <c r="M97" i="12"/>
  <c r="N109" i="12"/>
  <c r="O109" i="12"/>
  <c r="P109" i="12"/>
  <c r="D109" i="12"/>
  <c r="Q109" i="12"/>
  <c r="E109" i="12"/>
  <c r="R109" i="12"/>
  <c r="F109" i="12"/>
  <c r="S109" i="12"/>
  <c r="G109" i="12"/>
  <c r="T109" i="12"/>
  <c r="H109" i="12"/>
  <c r="J109" i="12"/>
  <c r="K109" i="12"/>
  <c r="M109" i="12"/>
  <c r="N121" i="12"/>
  <c r="O121" i="12"/>
  <c r="P121" i="12"/>
  <c r="D121" i="12"/>
  <c r="Q121" i="12"/>
  <c r="E121" i="12"/>
  <c r="R121" i="12"/>
  <c r="S121" i="12"/>
  <c r="T121" i="12"/>
  <c r="F121" i="12"/>
  <c r="G121" i="12"/>
  <c r="H121" i="12"/>
  <c r="I121" i="12"/>
  <c r="J121" i="12"/>
  <c r="K121" i="12"/>
  <c r="N133" i="12"/>
  <c r="E133" i="12"/>
  <c r="R133" i="12"/>
  <c r="M133" i="12"/>
  <c r="O133" i="12"/>
  <c r="P133" i="12"/>
  <c r="Q133" i="12"/>
  <c r="S133" i="12"/>
  <c r="D133" i="12"/>
  <c r="T133" i="12"/>
  <c r="F133" i="12"/>
  <c r="G133" i="12"/>
  <c r="H133" i="12"/>
  <c r="I133" i="12"/>
  <c r="J133" i="12"/>
  <c r="J145" i="12"/>
  <c r="K145" i="12"/>
  <c r="M145" i="12"/>
  <c r="N145" i="12"/>
  <c r="O145" i="12"/>
  <c r="P145" i="12"/>
  <c r="D145" i="12"/>
  <c r="Q145" i="12"/>
  <c r="E145" i="12"/>
  <c r="R145" i="12"/>
  <c r="F145" i="12"/>
  <c r="S145" i="12"/>
  <c r="J157" i="12"/>
  <c r="K157" i="12"/>
  <c r="M157" i="12"/>
  <c r="N157" i="12"/>
  <c r="O157" i="12"/>
  <c r="P157" i="12"/>
  <c r="D157" i="12"/>
  <c r="Q157" i="12"/>
  <c r="J169" i="12"/>
  <c r="K169" i="12"/>
  <c r="O169" i="12"/>
  <c r="P169" i="12"/>
  <c r="J181" i="12"/>
  <c r="O181" i="12"/>
  <c r="P181" i="12"/>
  <c r="J193" i="12"/>
  <c r="O193" i="12"/>
  <c r="Q221" i="12"/>
  <c r="Q215" i="12"/>
  <c r="Q212" i="12"/>
  <c r="Q209" i="12"/>
  <c r="Q203" i="12"/>
  <c r="Q200" i="12"/>
  <c r="S199" i="12"/>
  <c r="D199" i="12"/>
  <c r="G197" i="12"/>
  <c r="H196" i="12"/>
  <c r="N193" i="12"/>
  <c r="P192" i="12"/>
  <c r="Q191" i="12"/>
  <c r="S190" i="12"/>
  <c r="D190" i="12"/>
  <c r="E189" i="12"/>
  <c r="G188" i="12"/>
  <c r="H187" i="12"/>
  <c r="M185" i="12"/>
  <c r="N184" i="12"/>
  <c r="N181" i="12"/>
  <c r="N180" i="12"/>
  <c r="O179" i="12"/>
  <c r="N178" i="12"/>
  <c r="N177" i="12"/>
  <c r="N176" i="12"/>
  <c r="I175" i="12"/>
  <c r="E173" i="12"/>
  <c r="E172" i="12"/>
  <c r="R169" i="12"/>
  <c r="N168" i="12"/>
  <c r="N167" i="12"/>
  <c r="F166" i="12"/>
  <c r="O164" i="12"/>
  <c r="F163" i="12"/>
  <c r="N161" i="12"/>
  <c r="S157" i="12"/>
  <c r="R155" i="12"/>
  <c r="G154" i="12"/>
  <c r="N152" i="12"/>
  <c r="K144" i="12"/>
  <c r="T139" i="12"/>
  <c r="P131" i="12"/>
  <c r="E119" i="12"/>
  <c r="K82" i="12"/>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s="1"/>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s="1"/>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s="1"/>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s="1"/>
  <c r="V40" i="45"/>
  <c r="F40" i="45"/>
  <c r="AK28" i="45"/>
  <c r="Y22" i="24" s="1"/>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H292" i="32" l="1"/>
  <c r="AK3" i="50"/>
  <c r="AF3" i="50"/>
  <c r="C13" i="24"/>
  <c r="P13" i="24" s="1"/>
  <c r="B28" i="11"/>
  <c r="S28" i="11" s="1"/>
  <c r="B29" i="11"/>
  <c r="M29" i="11" s="1"/>
  <c r="B30" i="11"/>
  <c r="C16" i="24" s="1"/>
  <c r="P16" i="24" s="1"/>
  <c r="B31" i="11"/>
  <c r="C17" i="24" s="1"/>
  <c r="P17" i="24" s="1"/>
  <c r="B32" i="11"/>
  <c r="O32" i="11" s="1"/>
  <c r="T18" i="24" s="1"/>
  <c r="B33" i="11"/>
  <c r="B34" i="11"/>
  <c r="O34" i="11" s="1"/>
  <c r="T20" i="24" s="1"/>
  <c r="B35" i="11"/>
  <c r="B36" i="11"/>
  <c r="B37" i="11"/>
  <c r="B38" i="11"/>
  <c r="B39" i="11"/>
  <c r="S39" i="11" s="1"/>
  <c r="B40" i="11"/>
  <c r="X40" i="11" s="1"/>
  <c r="B41" i="11"/>
  <c r="W41" i="11" s="1"/>
  <c r="B42" i="11"/>
  <c r="S42" i="11" s="1"/>
  <c r="B43" i="11"/>
  <c r="C29" i="24" s="1"/>
  <c r="P29" i="24" s="1"/>
  <c r="B44" i="11"/>
  <c r="B45" i="11"/>
  <c r="B46" i="11"/>
  <c r="D46" i="11" s="1"/>
  <c r="B47" i="11"/>
  <c r="B48" i="11"/>
  <c r="B49" i="11"/>
  <c r="B50" i="11"/>
  <c r="U50" i="11" s="1"/>
  <c r="B51" i="11"/>
  <c r="X51" i="11" s="1"/>
  <c r="B52" i="11"/>
  <c r="S52" i="11" s="1"/>
  <c r="B53" i="11"/>
  <c r="V53" i="11" s="1"/>
  <c r="B54" i="11"/>
  <c r="W54" i="11" s="1"/>
  <c r="B55" i="11"/>
  <c r="I55" i="11" s="1"/>
  <c r="B56" i="11"/>
  <c r="S56" i="11" s="1"/>
  <c r="B57" i="11"/>
  <c r="V57" i="11" s="1"/>
  <c r="B58" i="11"/>
  <c r="U58" i="11" s="1"/>
  <c r="B59" i="11"/>
  <c r="V59" i="11" s="1"/>
  <c r="B60" i="11"/>
  <c r="L60" i="11" s="1"/>
  <c r="B61" i="11"/>
  <c r="N61" i="11" s="1"/>
  <c r="B62" i="11"/>
  <c r="U62" i="11" s="1"/>
  <c r="B63" i="11"/>
  <c r="S63" i="11" s="1"/>
  <c r="B64" i="11"/>
  <c r="W64" i="11" s="1"/>
  <c r="B65" i="11"/>
  <c r="S65" i="11" s="1"/>
  <c r="B66" i="11"/>
  <c r="X66" i="11" s="1"/>
  <c r="B67" i="11"/>
  <c r="T67" i="11" s="1"/>
  <c r="B68" i="11"/>
  <c r="L68" i="11" s="1"/>
  <c r="B69" i="11"/>
  <c r="I69" i="11" s="1"/>
  <c r="B70" i="11"/>
  <c r="X70" i="11" s="1"/>
  <c r="B71" i="11"/>
  <c r="G71" i="11" s="1"/>
  <c r="B72" i="11"/>
  <c r="L72" i="11" s="1"/>
  <c r="B73" i="11"/>
  <c r="N73" i="11" s="1"/>
  <c r="B74" i="11"/>
  <c r="U74" i="11" s="1"/>
  <c r="B75" i="11"/>
  <c r="T75" i="11" s="1"/>
  <c r="B76" i="11"/>
  <c r="V76" i="11" s="1"/>
  <c r="B77" i="11"/>
  <c r="W77" i="11" s="1"/>
  <c r="B78" i="11"/>
  <c r="U78" i="11" s="1"/>
  <c r="B79" i="11"/>
  <c r="H79" i="11" s="1"/>
  <c r="B80" i="11"/>
  <c r="X80" i="11" s="1"/>
  <c r="B81" i="11"/>
  <c r="P81" i="11" s="1"/>
  <c r="B82" i="11"/>
  <c r="S82" i="11" s="1"/>
  <c r="B83" i="11"/>
  <c r="P83" i="11" s="1"/>
  <c r="B84" i="11"/>
  <c r="L84" i="11" s="1"/>
  <c r="B85" i="11"/>
  <c r="N85" i="11" s="1"/>
  <c r="B86" i="11"/>
  <c r="U86" i="11" s="1"/>
  <c r="B87" i="11"/>
  <c r="X87" i="11" s="1"/>
  <c r="B88" i="11"/>
  <c r="S88" i="11" s="1"/>
  <c r="B89" i="11"/>
  <c r="S89" i="11" s="1"/>
  <c r="B90" i="11"/>
  <c r="V90" i="11" s="1"/>
  <c r="B91" i="11"/>
  <c r="W91" i="11" s="1"/>
  <c r="B92" i="11"/>
  <c r="H92" i="11" s="1"/>
  <c r="B93" i="11"/>
  <c r="S93" i="11" s="1"/>
  <c r="B94" i="11"/>
  <c r="S94" i="11" s="1"/>
  <c r="B95" i="11"/>
  <c r="S95" i="11" s="1"/>
  <c r="B96" i="11"/>
  <c r="W96" i="11" s="1"/>
  <c r="B97" i="11"/>
  <c r="N97" i="11" s="1"/>
  <c r="B98" i="11"/>
  <c r="U98" i="11" s="1"/>
  <c r="B99" i="11"/>
  <c r="V99" i="11" s="1"/>
  <c r="B100" i="11"/>
  <c r="W100" i="11" s="1"/>
  <c r="B101" i="11"/>
  <c r="S101" i="11" s="1"/>
  <c r="B102" i="11"/>
  <c r="T102" i="11" s="1"/>
  <c r="B103" i="11"/>
  <c r="T103" i="11" s="1"/>
  <c r="B104" i="11"/>
  <c r="M104" i="11" s="1"/>
  <c r="B105" i="11"/>
  <c r="U105" i="11" s="1"/>
  <c r="B106" i="11"/>
  <c r="W106" i="11" s="1"/>
  <c r="B107" i="11"/>
  <c r="U107" i="11" s="1"/>
  <c r="B108" i="11"/>
  <c r="U108" i="11" s="1"/>
  <c r="B109" i="11"/>
  <c r="N109" i="11" s="1"/>
  <c r="B110" i="11"/>
  <c r="U110" i="11" s="1"/>
  <c r="B111" i="11"/>
  <c r="S111" i="11" s="1"/>
  <c r="B112" i="11"/>
  <c r="H112" i="11" s="1"/>
  <c r="B113" i="11"/>
  <c r="V113" i="11" s="1"/>
  <c r="B114" i="11"/>
  <c r="U114" i="11" s="1"/>
  <c r="B115" i="11"/>
  <c r="D115" i="11" s="1"/>
  <c r="B116" i="11"/>
  <c r="P116" i="11" s="1"/>
  <c r="B117" i="11"/>
  <c r="X117" i="11" s="1"/>
  <c r="B118" i="11"/>
  <c r="T118" i="11" s="1"/>
  <c r="B119" i="11"/>
  <c r="X119" i="11" s="1"/>
  <c r="B120" i="11"/>
  <c r="S120" i="11" s="1"/>
  <c r="B121" i="11"/>
  <c r="N121" i="11" s="1"/>
  <c r="B122" i="11"/>
  <c r="U122" i="11" s="1"/>
  <c r="B123" i="11"/>
  <c r="V123" i="11" s="1"/>
  <c r="B124" i="11"/>
  <c r="U124" i="11" s="1"/>
  <c r="B125" i="11"/>
  <c r="S125" i="11" s="1"/>
  <c r="B126" i="11"/>
  <c r="S126" i="11" s="1"/>
  <c r="B127" i="11"/>
  <c r="W127" i="11" s="1"/>
  <c r="B128" i="11"/>
  <c r="S128" i="11" s="1"/>
  <c r="B129" i="11"/>
  <c r="P129" i="11" s="1"/>
  <c r="B130" i="11"/>
  <c r="T130" i="11" s="1"/>
  <c r="B131" i="11"/>
  <c r="P131" i="11" s="1"/>
  <c r="B132" i="11"/>
  <c r="L132" i="11" s="1"/>
  <c r="B133" i="11"/>
  <c r="N133" i="11" s="1"/>
  <c r="B134" i="11"/>
  <c r="U134" i="11" s="1"/>
  <c r="B135" i="11"/>
  <c r="S135" i="11" s="1"/>
  <c r="B136" i="11"/>
  <c r="X136" i="11" s="1"/>
  <c r="B137" i="11"/>
  <c r="S137" i="11" s="1"/>
  <c r="B138" i="11"/>
  <c r="V138" i="11" s="1"/>
  <c r="B139" i="11"/>
  <c r="X139" i="11" s="1"/>
  <c r="B140" i="11"/>
  <c r="M140" i="11" s="1"/>
  <c r="B141" i="11"/>
  <c r="T141" i="11" s="1"/>
  <c r="B142" i="11"/>
  <c r="X142" i="11" s="1"/>
  <c r="B143" i="11"/>
  <c r="T143" i="11" s="1"/>
  <c r="B144" i="11"/>
  <c r="L144" i="11" s="1"/>
  <c r="B145" i="11"/>
  <c r="N145" i="11" s="1"/>
  <c r="B146" i="11"/>
  <c r="U146" i="11" s="1"/>
  <c r="B147" i="11"/>
  <c r="S147" i="11" s="1"/>
  <c r="B148" i="11"/>
  <c r="X148" i="11" s="1"/>
  <c r="B149" i="11"/>
  <c r="X149" i="11" s="1"/>
  <c r="B150" i="11"/>
  <c r="T150" i="11" s="1"/>
  <c r="B151" i="11"/>
  <c r="F151" i="11" s="1"/>
  <c r="B152" i="11"/>
  <c r="D152" i="11" s="1"/>
  <c r="B153" i="11"/>
  <c r="W153" i="11" s="1"/>
  <c r="B154" i="11"/>
  <c r="V154" i="11" s="1"/>
  <c r="B155" i="11"/>
  <c r="W155" i="11" s="1"/>
  <c r="B156" i="11"/>
  <c r="L156" i="11" s="1"/>
  <c r="B157" i="11"/>
  <c r="N157" i="11" s="1"/>
  <c r="B158" i="11"/>
  <c r="U158" i="11" s="1"/>
  <c r="B159" i="11"/>
  <c r="U159" i="11" s="1"/>
  <c r="B160" i="11"/>
  <c r="X160" i="11" s="1"/>
  <c r="B161" i="11"/>
  <c r="T161" i="11" s="1"/>
  <c r="B162" i="11"/>
  <c r="S162" i="11" s="1"/>
  <c r="B163" i="11"/>
  <c r="X163" i="11" s="1"/>
  <c r="B164" i="11"/>
  <c r="T164" i="11" s="1"/>
  <c r="B165" i="11"/>
  <c r="L165" i="11" s="1"/>
  <c r="B166" i="11"/>
  <c r="U166" i="11" s="1"/>
  <c r="B167" i="11"/>
  <c r="L167" i="11" s="1"/>
  <c r="B168" i="11"/>
  <c r="W168" i="11" s="1"/>
  <c r="B169" i="11"/>
  <c r="N169" i="11" s="1"/>
  <c r="B170" i="11"/>
  <c r="U170" i="11" s="1"/>
  <c r="B171" i="11"/>
  <c r="S171" i="11" s="1"/>
  <c r="B172" i="11"/>
  <c r="V172" i="11" s="1"/>
  <c r="B173" i="11"/>
  <c r="S173" i="11" s="1"/>
  <c r="B174" i="11"/>
  <c r="S174" i="11" s="1"/>
  <c r="B175" i="11"/>
  <c r="F175" i="11" s="1"/>
  <c r="B176" i="11"/>
  <c r="O176" i="11" s="1"/>
  <c r="B177" i="11"/>
  <c r="P177" i="11" s="1"/>
  <c r="B178" i="11"/>
  <c r="L178" i="11" s="1"/>
  <c r="B179" i="11"/>
  <c r="P179" i="11" s="1"/>
  <c r="B180" i="11"/>
  <c r="U180" i="11" s="1"/>
  <c r="B181" i="11"/>
  <c r="N181" i="11" s="1"/>
  <c r="B182" i="11"/>
  <c r="U182" i="11" s="1"/>
  <c r="B183" i="11"/>
  <c r="T183" i="11" s="1"/>
  <c r="B184" i="11"/>
  <c r="U184" i="11" s="1"/>
  <c r="B185" i="11"/>
  <c r="W185" i="11" s="1"/>
  <c r="B186" i="11"/>
  <c r="S186" i="11" s="1"/>
  <c r="B187" i="11"/>
  <c r="S187" i="11" s="1"/>
  <c r="B188" i="11"/>
  <c r="S188" i="11" s="1"/>
  <c r="B189" i="11"/>
  <c r="S189" i="11" s="1"/>
  <c r="B190" i="11"/>
  <c r="X190" i="11" s="1"/>
  <c r="B191" i="11"/>
  <c r="I191" i="11" s="1"/>
  <c r="B192" i="11"/>
  <c r="S192" i="11" s="1"/>
  <c r="B193" i="11"/>
  <c r="N193" i="11" s="1"/>
  <c r="B194" i="11"/>
  <c r="U194" i="11" s="1"/>
  <c r="B195" i="11"/>
  <c r="T195" i="11" s="1"/>
  <c r="B196" i="11"/>
  <c r="U196" i="11" s="1"/>
  <c r="B197" i="11"/>
  <c r="T197" i="11" s="1"/>
  <c r="B198" i="11"/>
  <c r="U198" i="11" s="1"/>
  <c r="B199" i="11"/>
  <c r="S199" i="11" s="1"/>
  <c r="B200" i="11"/>
  <c r="L200" i="11" s="1"/>
  <c r="B201" i="11"/>
  <c r="V201" i="11" s="1"/>
  <c r="B202" i="11"/>
  <c r="W202" i="11" s="1"/>
  <c r="B203" i="11"/>
  <c r="V203" i="11" s="1"/>
  <c r="B204" i="11"/>
  <c r="H204" i="11" s="1"/>
  <c r="B205" i="11"/>
  <c r="N205" i="11" s="1"/>
  <c r="B206" i="11"/>
  <c r="U206" i="11" s="1"/>
  <c r="B207" i="11"/>
  <c r="S207" i="11" s="1"/>
  <c r="B208" i="11"/>
  <c r="W208" i="11" s="1"/>
  <c r="B209" i="11"/>
  <c r="T209" i="11" s="1"/>
  <c r="B210" i="11"/>
  <c r="W210" i="11" s="1"/>
  <c r="B211" i="11"/>
  <c r="V211" i="11" s="1"/>
  <c r="B212" i="11"/>
  <c r="S212" i="11" s="1"/>
  <c r="B213" i="11"/>
  <c r="I213" i="11" s="1"/>
  <c r="B214" i="11"/>
  <c r="W214" i="11" s="1"/>
  <c r="B215" i="11"/>
  <c r="G215" i="11" s="1"/>
  <c r="B216" i="11"/>
  <c r="H216" i="11" s="1"/>
  <c r="B217" i="11"/>
  <c r="N217" i="11" s="1"/>
  <c r="B218" i="11"/>
  <c r="U218" i="11" s="1"/>
  <c r="B219" i="11"/>
  <c r="T219" i="11" s="1"/>
  <c r="B220" i="11"/>
  <c r="S220" i="11" s="1"/>
  <c r="B221" i="11"/>
  <c r="T221" i="11" s="1"/>
  <c r="C12" i="24"/>
  <c r="P12" i="24" s="1"/>
  <c r="X3" i="50"/>
  <c r="Y3" i="50"/>
  <c r="AA3" i="50"/>
  <c r="R3" i="50"/>
  <c r="K3" i="50"/>
  <c r="B14" i="10"/>
  <c r="H14" i="10" s="1"/>
  <c r="I29" i="20" s="1"/>
  <c r="B15" i="10"/>
  <c r="C15" i="10" s="1"/>
  <c r="B16" i="10"/>
  <c r="D16" i="10" s="1"/>
  <c r="B17" i="10"/>
  <c r="C17" i="10" s="1"/>
  <c r="B18" i="10"/>
  <c r="D18" i="10" s="1"/>
  <c r="B19" i="10"/>
  <c r="C19" i="10" s="1"/>
  <c r="B20" i="10"/>
  <c r="D20" i="10" s="1"/>
  <c r="B21" i="10"/>
  <c r="C21" i="10" s="1"/>
  <c r="B22" i="10"/>
  <c r="D22" i="10" s="1"/>
  <c r="B23" i="10"/>
  <c r="C23" i="10" s="1"/>
  <c r="B24" i="10"/>
  <c r="D24" i="10" s="1"/>
  <c r="B25" i="10"/>
  <c r="C25" i="10" s="1"/>
  <c r="B26" i="10"/>
  <c r="C26" i="10" s="1"/>
  <c r="B27" i="10"/>
  <c r="C27" i="10" s="1"/>
  <c r="B28" i="10"/>
  <c r="D28" i="10" s="1"/>
  <c r="B29" i="10"/>
  <c r="C29" i="10" s="1"/>
  <c r="B30" i="10"/>
  <c r="D30" i="10" s="1"/>
  <c r="B31" i="10"/>
  <c r="C31" i="10" s="1"/>
  <c r="B32" i="10"/>
  <c r="D32" i="10" s="1"/>
  <c r="B33" i="10"/>
  <c r="C33" i="10" s="1"/>
  <c r="B34" i="10"/>
  <c r="D34" i="10" s="1"/>
  <c r="B35" i="10"/>
  <c r="C35" i="10" s="1"/>
  <c r="B36" i="10"/>
  <c r="D36" i="10" s="1"/>
  <c r="B37" i="10"/>
  <c r="C37" i="10" s="1"/>
  <c r="B38" i="10"/>
  <c r="C38" i="10" s="1"/>
  <c r="B39" i="10"/>
  <c r="C39" i="10" s="1"/>
  <c r="B40" i="10"/>
  <c r="D40" i="10" s="1"/>
  <c r="B41" i="10"/>
  <c r="C41" i="10" s="1"/>
  <c r="B42" i="10"/>
  <c r="D42" i="10" s="1"/>
  <c r="B43" i="10"/>
  <c r="C43" i="10" s="1"/>
  <c r="B44" i="10"/>
  <c r="D44" i="10" s="1"/>
  <c r="B45" i="10"/>
  <c r="C45" i="10" s="1"/>
  <c r="B46" i="10"/>
  <c r="D46" i="10" s="1"/>
  <c r="B47" i="10"/>
  <c r="C47" i="10" s="1"/>
  <c r="B48" i="10"/>
  <c r="D48" i="10" s="1"/>
  <c r="B49" i="10"/>
  <c r="C49" i="10" s="1"/>
  <c r="B50" i="10"/>
  <c r="C50" i="10" s="1"/>
  <c r="B51" i="10"/>
  <c r="C51" i="10" s="1"/>
  <c r="B52" i="10"/>
  <c r="D52" i="10" s="1"/>
  <c r="B53" i="10"/>
  <c r="C53" i="10" s="1"/>
  <c r="B54" i="10"/>
  <c r="D54" i="10" s="1"/>
  <c r="B55" i="10"/>
  <c r="C55" i="10" s="1"/>
  <c r="B56" i="10"/>
  <c r="D56" i="10" s="1"/>
  <c r="B57" i="10"/>
  <c r="C57" i="10" s="1"/>
  <c r="B58" i="10"/>
  <c r="D58" i="10" s="1"/>
  <c r="B59" i="10"/>
  <c r="C59" i="10" s="1"/>
  <c r="B60" i="10"/>
  <c r="D60" i="10" s="1"/>
  <c r="B61" i="10"/>
  <c r="C61" i="10" s="1"/>
  <c r="B62" i="10"/>
  <c r="C62" i="10" s="1"/>
  <c r="B63" i="10"/>
  <c r="C63" i="10" s="1"/>
  <c r="B64" i="10"/>
  <c r="D64" i="10" s="1"/>
  <c r="B65" i="10"/>
  <c r="C65" i="10" s="1"/>
  <c r="B66" i="10"/>
  <c r="D66" i="10" s="1"/>
  <c r="B67" i="10"/>
  <c r="C67" i="10" s="1"/>
  <c r="B68" i="10"/>
  <c r="D68" i="10" s="1"/>
  <c r="B69" i="10"/>
  <c r="C69" i="10" s="1"/>
  <c r="B70" i="10"/>
  <c r="D70" i="10" s="1"/>
  <c r="B71" i="10"/>
  <c r="C71" i="10" s="1"/>
  <c r="B72" i="10"/>
  <c r="D72" i="10" s="1"/>
  <c r="B73" i="10"/>
  <c r="C73" i="10" s="1"/>
  <c r="B74" i="10"/>
  <c r="C74" i="10" s="1"/>
  <c r="B75" i="10"/>
  <c r="C75" i="10" s="1"/>
  <c r="B76" i="10"/>
  <c r="D76" i="10" s="1"/>
  <c r="B77" i="10"/>
  <c r="C77" i="10" s="1"/>
  <c r="B78" i="10"/>
  <c r="D78" i="10" s="1"/>
  <c r="B79" i="10"/>
  <c r="C79" i="10" s="1"/>
  <c r="B80" i="10"/>
  <c r="D80" i="10" s="1"/>
  <c r="B81" i="10"/>
  <c r="C81" i="10" s="1"/>
  <c r="B82" i="10"/>
  <c r="D82" i="10" s="1"/>
  <c r="B83" i="10"/>
  <c r="C83" i="10" s="1"/>
  <c r="B84" i="10"/>
  <c r="D84" i="10" s="1"/>
  <c r="F16" i="2"/>
  <c r="B13" i="42" s="1"/>
  <c r="V13" i="42" s="1"/>
  <c r="B19" i="4"/>
  <c r="D19" i="4" s="1"/>
  <c r="B20" i="4"/>
  <c r="BI20" i="4" s="1"/>
  <c r="B21" i="4"/>
  <c r="BM21" i="4" s="1"/>
  <c r="B22" i="4"/>
  <c r="BM22" i="4" s="1"/>
  <c r="B23" i="4"/>
  <c r="Y23" i="4" s="1"/>
  <c r="B24" i="4"/>
  <c r="AS24" i="4" s="1"/>
  <c r="B25" i="4"/>
  <c r="B20" i="9" s="1"/>
  <c r="E20" i="9" s="1"/>
  <c r="B26" i="4"/>
  <c r="BB26" i="4" s="1"/>
  <c r="B27" i="4"/>
  <c r="BG27" i="4" s="1"/>
  <c r="B28" i="4"/>
  <c r="AH28" i="4" s="1"/>
  <c r="B29" i="4"/>
  <c r="W29" i="4" s="1"/>
  <c r="B30" i="4"/>
  <c r="Q30" i="4" s="1"/>
  <c r="B31" i="4"/>
  <c r="P31" i="4" s="1"/>
  <c r="B32" i="4"/>
  <c r="AR32" i="4" s="1"/>
  <c r="B33" i="4"/>
  <c r="BJ33" i="4" s="1"/>
  <c r="B34" i="4"/>
  <c r="BB34" i="4" s="1"/>
  <c r="B35" i="4"/>
  <c r="BH35" i="4" s="1"/>
  <c r="B36" i="4"/>
  <c r="F36" i="4" s="1"/>
  <c r="B37" i="4"/>
  <c r="BK37" i="4" s="1"/>
  <c r="B38" i="4"/>
  <c r="BE38" i="4" s="1"/>
  <c r="B39" i="4"/>
  <c r="BH39" i="4" s="1"/>
  <c r="B40" i="4"/>
  <c r="AM40" i="4" s="1"/>
  <c r="B41" i="4"/>
  <c r="T41" i="4" s="1"/>
  <c r="B42" i="4"/>
  <c r="BN42" i="4" s="1"/>
  <c r="B43" i="4"/>
  <c r="BA43" i="4" s="1"/>
  <c r="B44" i="4"/>
  <c r="AX44" i="4" s="1"/>
  <c r="B45" i="4"/>
  <c r="BC45" i="4" s="1"/>
  <c r="B46" i="4"/>
  <c r="AA46" i="4" s="1"/>
  <c r="B47" i="4"/>
  <c r="BA47" i="4" s="1"/>
  <c r="B48" i="4"/>
  <c r="BB48" i="4" s="1"/>
  <c r="B49" i="4"/>
  <c r="W49" i="4" s="1"/>
  <c r="B50" i="4"/>
  <c r="BA50" i="4" s="1"/>
  <c r="B51" i="4"/>
  <c r="BM51" i="4" s="1"/>
  <c r="B52" i="4"/>
  <c r="AB52" i="4" s="1"/>
  <c r="B53" i="4"/>
  <c r="BC53" i="4" s="1"/>
  <c r="B54" i="4"/>
  <c r="W54" i="4" s="1"/>
  <c r="B55" i="4"/>
  <c r="U55" i="4" s="1"/>
  <c r="B56" i="4"/>
  <c r="AJ56" i="4" s="1"/>
  <c r="B57" i="4"/>
  <c r="U57" i="4" s="1"/>
  <c r="B58" i="4"/>
  <c r="BC58" i="4" s="1"/>
  <c r="B59" i="4"/>
  <c r="BN59" i="4" s="1"/>
  <c r="B60" i="4"/>
  <c r="BA60" i="4" s="1"/>
  <c r="B61" i="4"/>
  <c r="AY61" i="4" s="1"/>
  <c r="B62" i="4"/>
  <c r="BG62" i="4" s="1"/>
  <c r="B63" i="4"/>
  <c r="BK63" i="4" s="1"/>
  <c r="B64" i="4"/>
  <c r="BF64" i="4" s="1"/>
  <c r="B65" i="4"/>
  <c r="BK65" i="4" s="1"/>
  <c r="B66" i="4"/>
  <c r="AK66" i="4" s="1"/>
  <c r="B67" i="4"/>
  <c r="BA67" i="4" s="1"/>
  <c r="B68" i="4"/>
  <c r="BB68" i="4" s="1"/>
  <c r="B69" i="4"/>
  <c r="BE69" i="4" s="1"/>
  <c r="B70" i="4"/>
  <c r="BM70" i="4" s="1"/>
  <c r="B71" i="4"/>
  <c r="BB71" i="4" s="1"/>
  <c r="B72" i="4"/>
  <c r="BB72" i="4" s="1"/>
  <c r="B73" i="4"/>
  <c r="BD73" i="4" s="1"/>
  <c r="B74" i="4"/>
  <c r="BB74" i="4" s="1"/>
  <c r="B75" i="4"/>
  <c r="BD75" i="4" s="1"/>
  <c r="B76" i="4"/>
  <c r="AS76" i="4" s="1"/>
  <c r="B77" i="4"/>
  <c r="BE77" i="4" s="1"/>
  <c r="B78" i="4"/>
  <c r="K78" i="4" s="1"/>
  <c r="B79" i="4"/>
  <c r="BG79" i="4" s="1"/>
  <c r="B80" i="4"/>
  <c r="AP80" i="4" s="1"/>
  <c r="B81" i="4"/>
  <c r="BD81" i="4" s="1"/>
  <c r="B82" i="4"/>
  <c r="BD82" i="4" s="1"/>
  <c r="B83" i="4"/>
  <c r="BC83" i="4" s="1"/>
  <c r="B84" i="4"/>
  <c r="BE84" i="4" s="1"/>
  <c r="B85" i="4"/>
  <c r="BE85" i="4" s="1"/>
  <c r="B86" i="4"/>
  <c r="BA86" i="4" s="1"/>
  <c r="B87" i="4"/>
  <c r="BM87" i="4" s="1"/>
  <c r="B18" i="4"/>
  <c r="D18" i="4" s="1"/>
  <c r="E27" i="22"/>
  <c r="D27" i="22"/>
  <c r="C27" i="22"/>
  <c r="W7" i="45"/>
  <c r="B11" i="10"/>
  <c r="D23" i="28"/>
  <c r="D21" i="28"/>
  <c r="D20" i="28"/>
  <c r="D19" i="28"/>
  <c r="A15" i="44"/>
  <c r="A15" i="36"/>
  <c r="H22" i="13"/>
  <c r="I67" i="29" s="1"/>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s="1"/>
  <c r="H40" i="13"/>
  <c r="H21" i="13" s="1"/>
  <c r="I66" i="29" s="1"/>
  <c r="J12" i="49"/>
  <c r="CC3" i="50" s="1"/>
  <c r="AH3" i="50"/>
  <c r="M15" i="11"/>
  <c r="E15" i="11"/>
  <c r="D34" i="22"/>
  <c r="C34" i="22"/>
  <c r="E11" i="24"/>
  <c r="BZ3" i="50"/>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s="1"/>
  <c r="D24" i="29"/>
  <c r="C24" i="29" s="1"/>
  <c r="D17" i="29"/>
  <c r="C17" i="29" s="1"/>
  <c r="H20" i="26"/>
  <c r="H24" i="26"/>
  <c r="H26" i="26"/>
  <c r="D18" i="26"/>
  <c r="D19" i="26"/>
  <c r="D20" i="26"/>
  <c r="D21" i="26"/>
  <c r="D22" i="26"/>
  <c r="D23" i="26"/>
  <c r="D24" i="26"/>
  <c r="D25" i="26"/>
  <c r="D26" i="26"/>
  <c r="D17" i="26"/>
  <c r="F36" i="19"/>
  <c r="F34" i="19"/>
  <c r="F33" i="19"/>
  <c r="D13" i="7"/>
  <c r="D14" i="7" s="1"/>
  <c r="D15" i="7" s="1"/>
  <c r="D16" i="7" s="1"/>
  <c r="D17" i="7" s="1"/>
  <c r="D18" i="7" s="1"/>
  <c r="D19" i="7" s="1"/>
  <c r="D20" i="7" s="1"/>
  <c r="D21" i="7" s="1"/>
  <c r="D22" i="7" s="1"/>
  <c r="D23" i="7" s="1"/>
  <c r="D24" i="7" s="1"/>
  <c r="D25" i="7" s="1"/>
  <c r="D26" i="7" s="1"/>
  <c r="D27" i="7" s="1"/>
  <c r="D28" i="7" s="1"/>
  <c r="D29" i="7" s="1"/>
  <c r="D30" i="7" s="1"/>
  <c r="D31" i="7" s="1"/>
  <c r="D32" i="7" s="1"/>
  <c r="D33" i="7" s="1"/>
  <c r="D34" i="7" s="1"/>
  <c r="D35" i="7" s="1"/>
  <c r="D36" i="7" s="1"/>
  <c r="D37" i="7" s="1"/>
  <c r="D38" i="7" s="1"/>
  <c r="D39" i="7" s="1"/>
  <c r="D40" i="7" s="1"/>
  <c r="D41" i="7" s="1"/>
  <c r="D42" i="7" s="1"/>
  <c r="D43" i="7" s="1"/>
  <c r="D44" i="7" s="1"/>
  <c r="D45" i="7" s="1"/>
  <c r="D46" i="7" s="1"/>
  <c r="D47" i="7" s="1"/>
  <c r="D48" i="7" s="1"/>
  <c r="D49" i="7" s="1"/>
  <c r="D50" i="7" s="1"/>
  <c r="D51" i="7" s="1"/>
  <c r="D52" i="7" s="1"/>
  <c r="D53" i="7" s="1"/>
  <c r="D54" i="7" s="1"/>
  <c r="D55" i="7" s="1"/>
  <c r="D56" i="7" s="1"/>
  <c r="D57" i="7" s="1"/>
  <c r="D58" i="7" s="1"/>
  <c r="D59" i="7" s="1"/>
  <c r="D60" i="7" s="1"/>
  <c r="D61" i="7" s="1"/>
  <c r="D62" i="7" s="1"/>
  <c r="D63" i="7" s="1"/>
  <c r="D64" i="7" s="1"/>
  <c r="D65" i="7" s="1"/>
  <c r="D66" i="7" s="1"/>
  <c r="D67" i="7" s="1"/>
  <c r="D68" i="7" s="1"/>
  <c r="D69" i="7" s="1"/>
  <c r="D70" i="7" s="1"/>
  <c r="D71" i="7" s="1"/>
  <c r="D72" i="7" s="1"/>
  <c r="D73" i="7" s="1"/>
  <c r="D74" i="7" s="1"/>
  <c r="D75" i="7" s="1"/>
  <c r="D76" i="7" s="1"/>
  <c r="D77" i="7" s="1"/>
  <c r="D78" i="7" s="1"/>
  <c r="D79" i="7" s="1"/>
  <c r="D80" i="7" s="1"/>
  <c r="D81" i="7" s="1"/>
  <c r="D82" i="7" s="1"/>
  <c r="D83" i="7" s="1"/>
  <c r="D84" i="7" s="1"/>
  <c r="D85" i="7" s="1"/>
  <c r="D86" i="7" s="1"/>
  <c r="D87" i="7" s="1"/>
  <c r="D88" i="7" s="1"/>
  <c r="D89" i="7" s="1"/>
  <c r="D90" i="7" s="1"/>
  <c r="D91" i="7" s="1"/>
  <c r="D92" i="7" s="1"/>
  <c r="D93" i="7" s="1"/>
  <c r="D94" i="7" s="1"/>
  <c r="D95" i="7" s="1"/>
  <c r="D96" i="7" s="1"/>
  <c r="D97" i="7" s="1"/>
  <c r="D98" i="7" s="1"/>
  <c r="D99" i="7" s="1"/>
  <c r="D100" i="7" s="1"/>
  <c r="D101" i="7" s="1"/>
  <c r="D102" i="7" s="1"/>
  <c r="D103" i="7" s="1"/>
  <c r="D104" i="7" s="1"/>
  <c r="D105" i="7" s="1"/>
  <c r="D106" i="7" s="1"/>
  <c r="D107" i="7" s="1"/>
  <c r="D108" i="7" s="1"/>
  <c r="D109" i="7" s="1"/>
  <c r="D110" i="7" s="1"/>
  <c r="D111" i="7" s="1"/>
  <c r="D112" i="7" s="1"/>
  <c r="D113" i="7" s="1"/>
  <c r="D114" i="7" s="1"/>
  <c r="D115" i="7" s="1"/>
  <c r="D116" i="7" s="1"/>
  <c r="D117" i="7" s="1"/>
  <c r="D118" i="7" s="1"/>
  <c r="D119" i="7" s="1"/>
  <c r="D120" i="7" s="1"/>
  <c r="D121" i="7" s="1"/>
  <c r="D122" i="7" s="1"/>
  <c r="D123" i="7" s="1"/>
  <c r="D124" i="7" s="1"/>
  <c r="D125" i="7" s="1"/>
  <c r="D126" i="7" s="1"/>
  <c r="D127" i="7" s="1"/>
  <c r="D128" i="7" s="1"/>
  <c r="D129" i="7" s="1"/>
  <c r="D130" i="7" s="1"/>
  <c r="D131" i="7" s="1"/>
  <c r="D132" i="7" s="1"/>
  <c r="D133" i="7" s="1"/>
  <c r="D134" i="7" s="1"/>
  <c r="D135" i="7" s="1"/>
  <c r="D136" i="7" s="1"/>
  <c r="D137" i="7" s="1"/>
  <c r="D138" i="7" s="1"/>
  <c r="D139" i="7" s="1"/>
  <c r="D140" i="7" s="1"/>
  <c r="D141" i="7" s="1"/>
  <c r="D142" i="7" s="1"/>
  <c r="D143" i="7" s="1"/>
  <c r="D144" i="7" s="1"/>
  <c r="D145" i="7" s="1"/>
  <c r="D146" i="7" s="1"/>
  <c r="D147" i="7" s="1"/>
  <c r="D148" i="7" s="1"/>
  <c r="D149" i="7" s="1"/>
  <c r="D150" i="7" s="1"/>
  <c r="D151" i="7" s="1"/>
  <c r="D152" i="7" s="1"/>
  <c r="D153" i="7" s="1"/>
  <c r="D154" i="7" s="1"/>
  <c r="D155" i="7" s="1"/>
  <c r="D156" i="7" s="1"/>
  <c r="D157" i="7" s="1"/>
  <c r="D158" i="7" s="1"/>
  <c r="D159" i="7" s="1"/>
  <c r="D160" i="7" s="1"/>
  <c r="D161" i="7" s="1"/>
  <c r="D162" i="7" s="1"/>
  <c r="D163" i="7" s="1"/>
  <c r="D164" i="7" s="1"/>
  <c r="D165" i="7" s="1"/>
  <c r="D166" i="7" s="1"/>
  <c r="D167" i="7" s="1"/>
  <c r="D168" i="7" s="1"/>
  <c r="D169" i="7" s="1"/>
  <c r="D170" i="7" s="1"/>
  <c r="D171" i="7" s="1"/>
  <c r="D172" i="7" s="1"/>
  <c r="D173" i="7" s="1"/>
  <c r="D174" i="7" s="1"/>
  <c r="D175" i="7" s="1"/>
  <c r="D176" i="7" s="1"/>
  <c r="D177" i="7" s="1"/>
  <c r="D178" i="7" s="1"/>
  <c r="D179" i="7" s="1"/>
  <c r="D180" i="7" s="1"/>
  <c r="D181" i="7" s="1"/>
  <c r="D182" i="7" s="1"/>
  <c r="D183" i="7" s="1"/>
  <c r="D184" i="7" s="1"/>
  <c r="D185" i="7" s="1"/>
  <c r="D186" i="7" s="1"/>
  <c r="D187" i="7" s="1"/>
  <c r="D188" i="7" s="1"/>
  <c r="D189" i="7" s="1"/>
  <c r="D190" i="7" s="1"/>
  <c r="D191" i="7" s="1"/>
  <c r="D192" i="7" s="1"/>
  <c r="D193" i="7" s="1"/>
  <c r="D194" i="7" s="1"/>
  <c r="D195" i="7" s="1"/>
  <c r="D196" i="7" s="1"/>
  <c r="D197" i="7" s="1"/>
  <c r="D198" i="7" s="1"/>
  <c r="D199" i="7" s="1"/>
  <c r="D200" i="7" s="1"/>
  <c r="D201" i="7" s="1"/>
  <c r="D202" i="7" s="1"/>
  <c r="D203" i="7" s="1"/>
  <c r="D204" i="7" s="1"/>
  <c r="D205" i="7" s="1"/>
  <c r="D206" i="7" s="1"/>
  <c r="D207" i="7" s="1"/>
  <c r="D208" i="7" s="1"/>
  <c r="D209" i="7" s="1"/>
  <c r="D210" i="7" s="1"/>
  <c r="D211" i="7" s="1"/>
  <c r="D212" i="7" s="1"/>
  <c r="D213" i="7" s="1"/>
  <c r="D214" i="7" s="1"/>
  <c r="D215" i="7" s="1"/>
  <c r="D216" i="7" s="1"/>
  <c r="D217" i="7" s="1"/>
  <c r="D218" i="7" s="1"/>
  <c r="D219" i="7" s="1"/>
  <c r="D220" i="7" s="1"/>
  <c r="D221" i="7" s="1"/>
  <c r="D222" i="7" s="1"/>
  <c r="D223" i="7" s="1"/>
  <c r="D224" i="7" s="1"/>
  <c r="D225" i="7" s="1"/>
  <c r="D226" i="7" s="1"/>
  <c r="D227" i="7" s="1"/>
  <c r="D228" i="7" s="1"/>
  <c r="D229" i="7" s="1"/>
  <c r="D230" i="7" s="1"/>
  <c r="D231" i="7" s="1"/>
  <c r="D232" i="7" s="1"/>
  <c r="D233" i="7" s="1"/>
  <c r="D234" i="7" s="1"/>
  <c r="D235" i="7" s="1"/>
  <c r="D236" i="7" s="1"/>
  <c r="D237" i="7" s="1"/>
  <c r="D238" i="7" s="1"/>
  <c r="D239" i="7" s="1"/>
  <c r="D240" i="7" s="1"/>
  <c r="D241" i="7" s="1"/>
  <c r="D242" i="7" s="1"/>
  <c r="D243" i="7" s="1"/>
  <c r="D244" i="7" s="1"/>
  <c r="D245" i="7" s="1"/>
  <c r="D246" i="7" s="1"/>
  <c r="D247" i="7" s="1"/>
  <c r="D248" i="7" s="1"/>
  <c r="D249" i="7" s="1"/>
  <c r="D250" i="7" s="1"/>
  <c r="D251" i="7" s="1"/>
  <c r="D252" i="7" s="1"/>
  <c r="D253" i="7" s="1"/>
  <c r="D254" i="7" s="1"/>
  <c r="D255" i="7" s="1"/>
  <c r="D256" i="7" s="1"/>
  <c r="D257" i="7" s="1"/>
  <c r="D258" i="7" s="1"/>
  <c r="D259" i="7" s="1"/>
  <c r="D260" i="7" s="1"/>
  <c r="D261" i="7" s="1"/>
  <c r="D262" i="7" s="1"/>
  <c r="D263" i="7" s="1"/>
  <c r="D264" i="7" s="1"/>
  <c r="D265" i="7" s="1"/>
  <c r="D266" i="7" s="1"/>
  <c r="D267" i="7" s="1"/>
  <c r="D268" i="7" s="1"/>
  <c r="D269" i="7" s="1"/>
  <c r="D270" i="7" s="1"/>
  <c r="D271" i="7" s="1"/>
  <c r="D272" i="7" s="1"/>
  <c r="D273" i="7" s="1"/>
  <c r="D274" i="7" s="1"/>
  <c r="D275" i="7" s="1"/>
  <c r="D276" i="7" s="1"/>
  <c r="D277" i="7" s="1"/>
  <c r="D278" i="7" s="1"/>
  <c r="D279" i="7" s="1"/>
  <c r="D280" i="7" s="1"/>
  <c r="D281" i="7" s="1"/>
  <c r="D282" i="7" s="1"/>
  <c r="D283" i="7" s="1"/>
  <c r="D284" i="7" s="1"/>
  <c r="D285" i="7" s="1"/>
  <c r="D286" i="7" s="1"/>
  <c r="D287" i="7" s="1"/>
  <c r="D288" i="7" s="1"/>
  <c r="D289" i="7" s="1"/>
  <c r="D290" i="7" s="1"/>
  <c r="D291" i="7" s="1"/>
  <c r="D292" i="7" s="1"/>
  <c r="D293" i="7" s="1"/>
  <c r="D294" i="7" s="1"/>
  <c r="D295" i="7" s="1"/>
  <c r="D296" i="7" s="1"/>
  <c r="D297" i="7" s="1"/>
  <c r="D298" i="7" s="1"/>
  <c r="D299" i="7" s="1"/>
  <c r="D300" i="7" s="1"/>
  <c r="D301" i="7" s="1"/>
  <c r="D302" i="7" s="1"/>
  <c r="D303" i="7" s="1"/>
  <c r="D304" i="7" s="1"/>
  <c r="D305" i="7" s="1"/>
  <c r="D306" i="7" s="1"/>
  <c r="D307" i="7" s="1"/>
  <c r="D308" i="7" s="1"/>
  <c r="D309" i="7" s="1"/>
  <c r="D310" i="7" s="1"/>
  <c r="D311" i="7" s="1"/>
  <c r="D312" i="7" s="1"/>
  <c r="D313" i="7" s="1"/>
  <c r="D314" i="7" s="1"/>
  <c r="D315" i="7" s="1"/>
  <c r="D316" i="7" s="1"/>
  <c r="D317" i="7" s="1"/>
  <c r="D318" i="7" s="1"/>
  <c r="D319" i="7" s="1"/>
  <c r="D320" i="7" s="1"/>
  <c r="D321" i="7" s="1"/>
  <c r="D322" i="7" s="1"/>
  <c r="I15" i="3"/>
  <c r="I16" i="3" s="1"/>
  <c r="H15" i="3"/>
  <c r="H16" i="3" s="1"/>
  <c r="H17" i="3" s="1"/>
  <c r="I23" i="3"/>
  <c r="I24" i="3" s="1"/>
  <c r="I25" i="3" s="1"/>
  <c r="I26" i="3" s="1"/>
  <c r="I30" i="3" s="1"/>
  <c r="I31" i="3" s="1"/>
  <c r="I32" i="3" s="1"/>
  <c r="I33" i="3" s="1"/>
  <c r="I34" i="3" s="1"/>
  <c r="I35" i="3" s="1"/>
  <c r="I36" i="3" s="1"/>
  <c r="I37" i="3" s="1"/>
  <c r="I38" i="3" s="1"/>
  <c r="I41" i="3" s="1"/>
  <c r="I42" i="3" s="1"/>
  <c r="I45" i="3" s="1"/>
  <c r="I46" i="3" s="1"/>
  <c r="H23" i="3"/>
  <c r="H24" i="3" s="1"/>
  <c r="H25" i="3" s="1"/>
  <c r="H26" i="3" s="1"/>
  <c r="H30" i="3" s="1"/>
  <c r="H31" i="3" s="1"/>
  <c r="H32" i="3" s="1"/>
  <c r="H33" i="3" s="1"/>
  <c r="H34" i="3" s="1"/>
  <c r="H35" i="3" s="1"/>
  <c r="H36" i="3" s="1"/>
  <c r="H37" i="3" s="1"/>
  <c r="H38" i="3" s="1"/>
  <c r="H41" i="3" s="1"/>
  <c r="H42" i="3" s="1"/>
  <c r="H45" i="3" s="1"/>
  <c r="H46" i="3" s="1"/>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J82" i="42" s="1"/>
  <c r="B81" i="42"/>
  <c r="D81" i="42" s="1"/>
  <c r="B80" i="42"/>
  <c r="AA80" i="42" s="1"/>
  <c r="B79" i="42"/>
  <c r="B78" i="42"/>
  <c r="X78" i="42" s="1"/>
  <c r="B77" i="42"/>
  <c r="B76" i="42"/>
  <c r="D76" i="42" s="1"/>
  <c r="B75" i="42"/>
  <c r="S75" i="42" s="1"/>
  <c r="B74" i="42"/>
  <c r="AG74" i="42" s="1"/>
  <c r="B73" i="42"/>
  <c r="AL73" i="42" s="1"/>
  <c r="B72" i="42"/>
  <c r="AC72" i="42" s="1"/>
  <c r="B71" i="42"/>
  <c r="S71" i="42" s="1"/>
  <c r="B70" i="42"/>
  <c r="H70" i="42" s="1"/>
  <c r="B69" i="42"/>
  <c r="T69" i="42" s="1"/>
  <c r="B68" i="42"/>
  <c r="AG68" i="42" s="1"/>
  <c r="B67" i="42"/>
  <c r="J67" i="42" s="1"/>
  <c r="B66" i="42"/>
  <c r="U66" i="42" s="1"/>
  <c r="B65" i="42"/>
  <c r="B64" i="42"/>
  <c r="AG64" i="42" s="1"/>
  <c r="B63" i="42"/>
  <c r="AF63" i="42" s="1"/>
  <c r="B62" i="42"/>
  <c r="H62" i="42" s="1"/>
  <c r="B61" i="42"/>
  <c r="AC61" i="42" s="1"/>
  <c r="B60" i="42"/>
  <c r="O60" i="42" s="1"/>
  <c r="B59" i="42"/>
  <c r="G59" i="42" s="1"/>
  <c r="B58" i="42"/>
  <c r="AH58" i="42" s="1"/>
  <c r="B57" i="42"/>
  <c r="AA57" i="42" s="1"/>
  <c r="B56" i="42"/>
  <c r="AL56" i="42" s="1"/>
  <c r="B55" i="42"/>
  <c r="AF55" i="42" s="1"/>
  <c r="B54" i="42"/>
  <c r="T54" i="42" s="1"/>
  <c r="B53" i="42"/>
  <c r="AF53" i="42" s="1"/>
  <c r="B52" i="42"/>
  <c r="Z52" i="42" s="1"/>
  <c r="B51" i="42"/>
  <c r="E51" i="42" s="1"/>
  <c r="B50" i="42"/>
  <c r="N50" i="42" s="1"/>
  <c r="B49" i="42"/>
  <c r="P49" i="42" s="1"/>
  <c r="B48" i="42"/>
  <c r="S48" i="42" s="1"/>
  <c r="B47" i="42"/>
  <c r="AE47" i="42" s="1"/>
  <c r="B46" i="42"/>
  <c r="AG46" i="42" s="1"/>
  <c r="B45" i="42"/>
  <c r="AB45" i="42" s="1"/>
  <c r="B44" i="42"/>
  <c r="AC44" i="42" s="1"/>
  <c r="B43" i="42"/>
  <c r="B42" i="42"/>
  <c r="M42" i="42" s="1"/>
  <c r="B41" i="42"/>
  <c r="B40" i="42"/>
  <c r="O40" i="42" s="1"/>
  <c r="B39" i="42"/>
  <c r="W39" i="42" s="1"/>
  <c r="B38" i="42"/>
  <c r="AL38" i="42" s="1"/>
  <c r="B37" i="42"/>
  <c r="E37" i="42" s="1"/>
  <c r="B36" i="42"/>
  <c r="AJ36" i="42" s="1"/>
  <c r="B35" i="42"/>
  <c r="AA35" i="42" s="1"/>
  <c r="B34" i="42"/>
  <c r="AH34" i="42" s="1"/>
  <c r="B33" i="42"/>
  <c r="C33" i="42" s="1"/>
  <c r="B32" i="42"/>
  <c r="X32" i="42" s="1"/>
  <c r="B31" i="42"/>
  <c r="B30" i="42"/>
  <c r="B29" i="42"/>
  <c r="B28" i="42"/>
  <c r="B27" i="42"/>
  <c r="AI27" i="42" s="1"/>
  <c r="B26" i="42"/>
  <c r="R26" i="42" s="1"/>
  <c r="B25" i="42"/>
  <c r="D25" i="42" s="1"/>
  <c r="B24" i="42"/>
  <c r="S24" i="42" s="1"/>
  <c r="B23" i="42"/>
  <c r="V23" i="42" s="1"/>
  <c r="B22" i="42"/>
  <c r="AH22" i="42" s="1"/>
  <c r="B21" i="42"/>
  <c r="U21" i="42" s="1"/>
  <c r="B20" i="42"/>
  <c r="L20" i="42" s="1"/>
  <c r="B19" i="42"/>
  <c r="I19" i="42" s="1"/>
  <c r="B18" i="42"/>
  <c r="AL18" i="42" s="1"/>
  <c r="B17" i="42"/>
  <c r="AL17" i="42" s="1"/>
  <c r="B16" i="42"/>
  <c r="B15" i="42"/>
  <c r="AF15" i="42" s="1"/>
  <c r="B14" i="42"/>
  <c r="U14" i="42" s="1"/>
  <c r="Q12" i="42"/>
  <c r="P12" i="42"/>
  <c r="O12" i="42"/>
  <c r="J58" i="38"/>
  <c r="H58" i="38"/>
  <c r="J57" i="38"/>
  <c r="H57" i="38"/>
  <c r="J54" i="38"/>
  <c r="H54" i="38"/>
  <c r="J53" i="38"/>
  <c r="H53" i="38"/>
  <c r="J52" i="38"/>
  <c r="H52" i="38"/>
  <c r="J49" i="38"/>
  <c r="H49" i="38"/>
  <c r="J48" i="38"/>
  <c r="H48" i="38"/>
  <c r="J47" i="38"/>
  <c r="H47" i="38"/>
  <c r="J46" i="38"/>
  <c r="H46" i="38"/>
  <c r="J45" i="38"/>
  <c r="H45" i="38"/>
  <c r="J44" i="38"/>
  <c r="H44" i="38"/>
  <c r="J43" i="38"/>
  <c r="H43" i="38"/>
  <c r="J42" i="38"/>
  <c r="H42" i="38"/>
  <c r="J41" i="38"/>
  <c r="H41" i="38"/>
  <c r="J40" i="38"/>
  <c r="H40" i="38"/>
  <c r="J39" i="38"/>
  <c r="H39" i="38"/>
  <c r="J38" i="38"/>
  <c r="H38" i="38"/>
  <c r="J35" i="38"/>
  <c r="H35" i="38"/>
  <c r="J34" i="38"/>
  <c r="H34" i="38"/>
  <c r="J33" i="38"/>
  <c r="H33" i="38"/>
  <c r="J32" i="38"/>
  <c r="H32" i="38"/>
  <c r="J31" i="38"/>
  <c r="H31" i="38"/>
  <c r="J30" i="38"/>
  <c r="H30" i="38"/>
  <c r="J29" i="38"/>
  <c r="H29" i="38"/>
  <c r="J28" i="38"/>
  <c r="H28" i="38"/>
  <c r="J27" i="38"/>
  <c r="H27" i="38"/>
  <c r="J24" i="38"/>
  <c r="H24" i="38"/>
  <c r="J23" i="38"/>
  <c r="H23" i="38"/>
  <c r="J20" i="38"/>
  <c r="H20" i="38"/>
  <c r="J19" i="38"/>
  <c r="H19" i="38"/>
  <c r="J16" i="38"/>
  <c r="H16" i="38"/>
  <c r="J15" i="38"/>
  <c r="H15" i="38"/>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K32" i="27"/>
  <c r="E33" i="30"/>
  <c r="J52" i="15"/>
  <c r="J49" i="15"/>
  <c r="I42" i="29" s="1"/>
  <c r="J47" i="15"/>
  <c r="K47" i="15" s="1"/>
  <c r="K40" i="29" s="1"/>
  <c r="G58" i="14"/>
  <c r="J58" i="14" s="1"/>
  <c r="G54" i="14"/>
  <c r="J54" i="14" s="1"/>
  <c r="G49" i="14"/>
  <c r="J49" i="14" s="1"/>
  <c r="G45" i="14"/>
  <c r="J45" i="14" s="1"/>
  <c r="G39" i="14"/>
  <c r="J39" i="14" s="1"/>
  <c r="G38" i="14"/>
  <c r="J38" i="14" s="1"/>
  <c r="G37" i="14"/>
  <c r="J37" i="14" s="1"/>
  <c r="G31" i="14"/>
  <c r="J31" i="14" s="1"/>
  <c r="G27" i="14"/>
  <c r="J27" i="14" s="1"/>
  <c r="G23" i="14"/>
  <c r="J23" i="14" s="1"/>
  <c r="G22" i="14"/>
  <c r="J22" i="14" s="1"/>
  <c r="G21" i="14"/>
  <c r="J21" i="14" s="1"/>
  <c r="G20" i="14"/>
  <c r="J20" i="14" s="1"/>
  <c r="G18" i="14"/>
  <c r="J18" i="14" s="1"/>
  <c r="BH3" i="50"/>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C121" i="5"/>
  <c r="M121" i="5" s="1"/>
  <c r="B121" i="5"/>
  <c r="C120" i="5"/>
  <c r="I120" i="5" s="1"/>
  <c r="C119" i="5"/>
  <c r="B118" i="5" s="1"/>
  <c r="C118" i="5"/>
  <c r="M118" i="5" s="1"/>
  <c r="C117" i="5"/>
  <c r="E117" i="5" s="1"/>
  <c r="C116" i="5"/>
  <c r="G116" i="5" s="1"/>
  <c r="C115" i="5"/>
  <c r="J115" i="5" s="1"/>
  <c r="C114" i="5"/>
  <c r="AR114" i="5" s="1"/>
  <c r="C113" i="5"/>
  <c r="U113" i="5" s="1"/>
  <c r="C112" i="5"/>
  <c r="O112" i="5" s="1"/>
  <c r="C111" i="5"/>
  <c r="H111" i="5" s="1"/>
  <c r="C110" i="5"/>
  <c r="N110" i="5" s="1"/>
  <c r="C109" i="5"/>
  <c r="R109" i="5" s="1"/>
  <c r="C108" i="5"/>
  <c r="AR108" i="5" s="1"/>
  <c r="C107" i="5"/>
  <c r="M107" i="5" s="1"/>
  <c r="C106" i="5"/>
  <c r="Q106" i="5" s="1"/>
  <c r="C105" i="5"/>
  <c r="G105" i="5" s="1"/>
  <c r="C104" i="5"/>
  <c r="AR104" i="5" s="1"/>
  <c r="C103" i="5"/>
  <c r="C102" i="5"/>
  <c r="AR102" i="5" s="1"/>
  <c r="C101" i="5"/>
  <c r="U101" i="5" s="1"/>
  <c r="C100" i="5"/>
  <c r="J100" i="5" s="1"/>
  <c r="C99" i="5"/>
  <c r="V99" i="5" s="1"/>
  <c r="C98" i="5"/>
  <c r="M98" i="5" s="1"/>
  <c r="C97" i="5"/>
  <c r="C96" i="5"/>
  <c r="L96" i="5" s="1"/>
  <c r="C95" i="5"/>
  <c r="P95" i="5" s="1"/>
  <c r="C94" i="5"/>
  <c r="P94" i="5" s="1"/>
  <c r="C93" i="5"/>
  <c r="AR93" i="5" s="1"/>
  <c r="C92" i="5"/>
  <c r="L92" i="5" s="1"/>
  <c r="C91" i="5"/>
  <c r="G91" i="5" s="1"/>
  <c r="C90" i="5"/>
  <c r="AR90" i="5" s="1"/>
  <c r="C89" i="5"/>
  <c r="S89" i="5" s="1"/>
  <c r="C88" i="5"/>
  <c r="U88" i="5" s="1"/>
  <c r="C87" i="5"/>
  <c r="AR87" i="5" s="1"/>
  <c r="C86" i="5"/>
  <c r="F86" i="5" s="1"/>
  <c r="C85" i="5"/>
  <c r="F85" i="5" s="1"/>
  <c r="C84" i="5"/>
  <c r="M84" i="5" s="1"/>
  <c r="A50" i="4"/>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J46" i="15"/>
  <c r="L46" i="15" s="1"/>
  <c r="J48" i="15"/>
  <c r="I41" i="29" s="1"/>
  <c r="J50" i="15"/>
  <c r="K50" i="15" s="1"/>
  <c r="K43" i="29" s="1"/>
  <c r="J51" i="15"/>
  <c r="I44" i="29" s="1"/>
  <c r="J53" i="15"/>
  <c r="K53" i="15" s="1"/>
  <c r="K46" i="29" s="1"/>
  <c r="I36" i="13"/>
  <c r="J84" i="29" s="1"/>
  <c r="BP3" i="50"/>
  <c r="D10" i="23"/>
  <c r="C3" i="41"/>
  <c r="K6" i="29"/>
  <c r="I6" i="28"/>
  <c r="I6" i="26"/>
  <c r="K6" i="27"/>
  <c r="AB6" i="24"/>
  <c r="H6" i="23"/>
  <c r="J6" i="20"/>
  <c r="J3" i="41"/>
  <c r="H13" i="13"/>
  <c r="I58" i="29" s="1"/>
  <c r="H19" i="13"/>
  <c r="I64" i="29" s="1"/>
  <c r="I86" i="29"/>
  <c r="G249" i="32" l="1"/>
  <c r="E249" i="32"/>
  <c r="I101" i="11"/>
  <c r="D41" i="11"/>
  <c r="E29" i="11"/>
  <c r="P77" i="11"/>
  <c r="N65" i="11"/>
  <c r="O41" i="11"/>
  <c r="T27" i="24" s="1"/>
  <c r="N29" i="11"/>
  <c r="U15" i="24" s="1"/>
  <c r="H113" i="11"/>
  <c r="F89" i="11"/>
  <c r="F77" i="11"/>
  <c r="J53" i="11"/>
  <c r="E53" i="11"/>
  <c r="D137" i="11"/>
  <c r="H101" i="11"/>
  <c r="D77" i="11"/>
  <c r="D53" i="11"/>
  <c r="D29" i="11"/>
  <c r="Q53" i="11"/>
  <c r="T65" i="11"/>
  <c r="J125" i="11"/>
  <c r="G101" i="11"/>
  <c r="J65" i="11"/>
  <c r="J41" i="11"/>
  <c r="K27" i="24" s="1"/>
  <c r="O101" i="11"/>
  <c r="P53" i="11"/>
  <c r="X29" i="11"/>
  <c r="I125" i="11"/>
  <c r="E101" i="11"/>
  <c r="I65" i="11"/>
  <c r="I41" i="11"/>
  <c r="L27" i="24" s="1"/>
  <c r="M101" i="11"/>
  <c r="O53" i="11"/>
  <c r="W29" i="11"/>
  <c r="F125" i="11"/>
  <c r="I89" i="11"/>
  <c r="H65" i="11"/>
  <c r="H41" i="11"/>
  <c r="N89" i="11"/>
  <c r="L53" i="11"/>
  <c r="V29" i="11"/>
  <c r="D125" i="11"/>
  <c r="H89" i="11"/>
  <c r="G65" i="11"/>
  <c r="F41" i="11"/>
  <c r="H27" i="24" s="1"/>
  <c r="L89" i="11"/>
  <c r="Q41" i="11"/>
  <c r="X27" i="24" s="1"/>
  <c r="U29" i="11"/>
  <c r="J113" i="11"/>
  <c r="G89" i="11"/>
  <c r="E65" i="11"/>
  <c r="E41" i="11"/>
  <c r="Q77" i="11"/>
  <c r="P41" i="11"/>
  <c r="G113" i="11"/>
  <c r="E89" i="11"/>
  <c r="I53" i="11"/>
  <c r="J29" i="11"/>
  <c r="K15" i="24" s="1"/>
  <c r="M77" i="11"/>
  <c r="L41" i="11"/>
  <c r="F113" i="11"/>
  <c r="J77" i="11"/>
  <c r="H53" i="11"/>
  <c r="H29" i="11"/>
  <c r="L77" i="11"/>
  <c r="Q29" i="11"/>
  <c r="X15" i="24" s="1"/>
  <c r="E113" i="11"/>
  <c r="H77" i="11"/>
  <c r="G53" i="11"/>
  <c r="G29" i="11"/>
  <c r="G15" i="24" s="1"/>
  <c r="Q65" i="11"/>
  <c r="P29" i="11"/>
  <c r="D113" i="11"/>
  <c r="G77" i="11"/>
  <c r="F53" i="11"/>
  <c r="F29" i="11"/>
  <c r="H15" i="24" s="1"/>
  <c r="P65" i="11"/>
  <c r="O29" i="11"/>
  <c r="T15" i="24" s="1"/>
  <c r="F30" i="11"/>
  <c r="H16" i="24" s="1"/>
  <c r="E30" i="11"/>
  <c r="M30" i="11"/>
  <c r="L30" i="11"/>
  <c r="H149" i="11"/>
  <c r="E125" i="11"/>
  <c r="D101" i="11"/>
  <c r="O28" i="11"/>
  <c r="T14" i="24" s="1"/>
  <c r="L101" i="11"/>
  <c r="L65" i="11"/>
  <c r="Q89" i="11"/>
  <c r="O89" i="11"/>
  <c r="H88" i="11"/>
  <c r="J30" i="11"/>
  <c r="K16" i="24" s="1"/>
  <c r="Q30" i="11"/>
  <c r="X16" i="24" s="1"/>
  <c r="U30" i="11"/>
  <c r="I30" i="11"/>
  <c r="L16" i="24" s="1"/>
  <c r="P30" i="11"/>
  <c r="H30" i="11"/>
  <c r="O30" i="11"/>
  <c r="T16" i="24" s="1"/>
  <c r="G30" i="11"/>
  <c r="G16" i="24" s="1"/>
  <c r="N30" i="11"/>
  <c r="U16" i="24" s="1"/>
  <c r="D30" i="11"/>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s="1"/>
  <c r="L29" i="11"/>
  <c r="T29" i="11"/>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s="1"/>
  <c r="I29" i="11"/>
  <c r="L15" i="24" s="1"/>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S30"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s="1"/>
  <c r="G13" i="24"/>
  <c r="O87" i="11"/>
  <c r="L75" i="11"/>
  <c r="D123" i="11"/>
  <c r="G111" i="11"/>
  <c r="I99" i="11"/>
  <c r="D63" i="11"/>
  <c r="G51" i="11"/>
  <c r="I39" i="11"/>
  <c r="L25" i="24" s="1"/>
  <c r="H13" i="24"/>
  <c r="Q99" i="11"/>
  <c r="M87" i="11"/>
  <c r="W39" i="11"/>
  <c r="F111" i="11"/>
  <c r="H99" i="11"/>
  <c r="F51" i="11"/>
  <c r="H39" i="11"/>
  <c r="O99" i="11"/>
  <c r="L87" i="11"/>
  <c r="P39" i="11"/>
  <c r="U39" i="11"/>
  <c r="J207" i="11"/>
  <c r="E111" i="11"/>
  <c r="G99" i="11"/>
  <c r="J87" i="11"/>
  <c r="E51" i="11"/>
  <c r="G39" i="11"/>
  <c r="G25" i="24" s="1"/>
  <c r="N99" i="11"/>
  <c r="O39" i="11"/>
  <c r="T25" i="24" s="1"/>
  <c r="I207" i="11"/>
  <c r="D111" i="11"/>
  <c r="F99" i="11"/>
  <c r="I87" i="11"/>
  <c r="D51" i="11"/>
  <c r="F39" i="11"/>
  <c r="H25" i="24" s="1"/>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s="1"/>
  <c r="V40" i="11"/>
  <c r="E100" i="11"/>
  <c r="J196" i="11"/>
  <c r="J52" i="11"/>
  <c r="O52" i="11"/>
  <c r="E196" i="11"/>
  <c r="I184" i="11"/>
  <c r="J148" i="11"/>
  <c r="J136" i="11"/>
  <c r="G28" i="11"/>
  <c r="G14" i="24" s="1"/>
  <c r="N64" i="11"/>
  <c r="G124" i="11"/>
  <c r="G40" i="11"/>
  <c r="G26" i="24" s="1"/>
  <c r="N88" i="11"/>
  <c r="F208" i="11"/>
  <c r="G76" i="11"/>
  <c r="J31" i="11"/>
  <c r="K17" i="24" s="1"/>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s="1"/>
  <c r="W51" i="11"/>
  <c r="E207" i="11"/>
  <c r="I195" i="11"/>
  <c r="D171" i="11"/>
  <c r="G159" i="11"/>
  <c r="J147" i="11"/>
  <c r="N171" i="11"/>
  <c r="L63" i="11"/>
  <c r="M51" i="11"/>
  <c r="N39" i="11"/>
  <c r="U25" i="24" s="1"/>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s="1"/>
  <c r="AE39" i="4"/>
  <c r="AF27" i="4"/>
  <c r="AR51" i="4"/>
  <c r="AO75" i="4"/>
  <c r="AO87" i="4"/>
  <c r="S39" i="4"/>
  <c r="M63" i="4"/>
  <c r="G75" i="4"/>
  <c r="G87" i="4"/>
  <c r="P63" i="4"/>
  <c r="X27" i="4"/>
  <c r="C39" i="4"/>
  <c r="B59" i="8"/>
  <c r="C59" i="8" s="1"/>
  <c r="AL75" i="4"/>
  <c r="N87" i="4"/>
  <c r="AM63" i="4"/>
  <c r="G32" i="11"/>
  <c r="G18" i="24" s="1"/>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V59" i="5" s="1"/>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B58" i="6"/>
  <c r="F58" i="6" s="1"/>
  <c r="C58" i="6" s="1"/>
  <c r="AB87" i="4"/>
  <c r="H220" i="11"/>
  <c r="E208" i="11"/>
  <c r="D196" i="11"/>
  <c r="I148" i="11"/>
  <c r="I136" i="11"/>
  <c r="F124" i="11"/>
  <c r="E112" i="11"/>
  <c r="D100" i="11"/>
  <c r="J64" i="11"/>
  <c r="I52" i="11"/>
  <c r="F40" i="11"/>
  <c r="H26" i="24" s="1"/>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T35" i="5" s="1"/>
  <c r="B58" i="9"/>
  <c r="H58" i="9" s="1"/>
  <c r="C83" i="5"/>
  <c r="I83" i="5" s="1"/>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B70" i="6"/>
  <c r="E70" i="6" s="1"/>
  <c r="E220" i="11"/>
  <c r="J172" i="11"/>
  <c r="I160" i="11"/>
  <c r="F148" i="11"/>
  <c r="F136" i="11"/>
  <c r="J76" i="11"/>
  <c r="G64" i="11"/>
  <c r="F52" i="11"/>
  <c r="J28" i="11"/>
  <c r="K14" i="24" s="1"/>
  <c r="M220" i="11"/>
  <c r="L196" i="11"/>
  <c r="O160" i="11"/>
  <c r="N136" i="11"/>
  <c r="O112" i="11"/>
  <c r="Q88" i="11"/>
  <c r="Q64" i="11"/>
  <c r="Q40" i="11"/>
  <c r="X26" i="24" s="1"/>
  <c r="W172" i="11"/>
  <c r="S160" i="11"/>
  <c r="V112" i="11"/>
  <c r="T76" i="11"/>
  <c r="F27" i="4"/>
  <c r="W27" i="4"/>
  <c r="AN27" i="4"/>
  <c r="B23" i="8"/>
  <c r="X23" i="8" s="1"/>
  <c r="AP39" i="4"/>
  <c r="AL39" i="4"/>
  <c r="D39" i="4"/>
  <c r="AW51" i="4"/>
  <c r="Z63" i="4"/>
  <c r="E63" i="4"/>
  <c r="AJ63" i="4"/>
  <c r="H75" i="4"/>
  <c r="AT75" i="4"/>
  <c r="AM75" i="4"/>
  <c r="Y75" i="4"/>
  <c r="AI87" i="4"/>
  <c r="X87" i="4"/>
  <c r="K87" i="4"/>
  <c r="AU27" i="4"/>
  <c r="B34" i="6"/>
  <c r="F34" i="6" s="1"/>
  <c r="D34" i="6" s="1"/>
  <c r="AK75" i="4"/>
  <c r="AH87" i="4"/>
  <c r="D220" i="11"/>
  <c r="I172" i="11"/>
  <c r="H160" i="11"/>
  <c r="E148" i="11"/>
  <c r="E136" i="11"/>
  <c r="J88" i="11"/>
  <c r="I76" i="11"/>
  <c r="F64" i="11"/>
  <c r="E52" i="11"/>
  <c r="I28" i="11"/>
  <c r="L14" i="24" s="1"/>
  <c r="L220" i="11"/>
  <c r="N160" i="11"/>
  <c r="M136" i="11"/>
  <c r="N112" i="11"/>
  <c r="P88" i="11"/>
  <c r="P64" i="11"/>
  <c r="P40" i="11"/>
  <c r="Q28" i="11"/>
  <c r="X14" i="24" s="1"/>
  <c r="S208" i="11"/>
  <c r="U172" i="11"/>
  <c r="U112" i="11"/>
  <c r="AV27" i="4"/>
  <c r="AW27" i="4"/>
  <c r="C27" i="4"/>
  <c r="D27" i="4"/>
  <c r="Z39" i="4"/>
  <c r="G39" i="4"/>
  <c r="AY39" i="4"/>
  <c r="T51" i="4"/>
  <c r="H63" i="4"/>
  <c r="AT63" i="4"/>
  <c r="AQ63" i="4"/>
  <c r="M75" i="4"/>
  <c r="AX75" i="4"/>
  <c r="AB75" i="4"/>
  <c r="AN87" i="4"/>
  <c r="AL87" i="4"/>
  <c r="AA87" i="4"/>
  <c r="S87" i="4"/>
  <c r="C23" i="5"/>
  <c r="P23" i="5" s="1"/>
  <c r="B34" i="9"/>
  <c r="E34" i="9" s="1"/>
  <c r="B70" i="9"/>
  <c r="E70" i="9" s="1"/>
  <c r="T87" i="4"/>
  <c r="J184" i="11"/>
  <c r="H172" i="11"/>
  <c r="G160" i="11"/>
  <c r="D148" i="11"/>
  <c r="D136" i="11"/>
  <c r="I88" i="11"/>
  <c r="H76" i="11"/>
  <c r="E64" i="11"/>
  <c r="D52" i="11"/>
  <c r="H28" i="11"/>
  <c r="Q208" i="11"/>
  <c r="Q184" i="11"/>
  <c r="M160" i="11"/>
  <c r="L136" i="11"/>
  <c r="M112" i="11"/>
  <c r="O88" i="11"/>
  <c r="O64" i="11"/>
  <c r="O40" i="11"/>
  <c r="T26" i="24" s="1"/>
  <c r="P28" i="11"/>
  <c r="T172" i="11"/>
  <c r="W148" i="11"/>
  <c r="T112" i="11"/>
  <c r="X88" i="11"/>
  <c r="K27" i="4"/>
  <c r="AM27" i="4"/>
  <c r="AC27" i="4"/>
  <c r="M27" i="4"/>
  <c r="R39" i="4"/>
  <c r="AA39" i="4"/>
  <c r="T39" i="4"/>
  <c r="AH51" i="4"/>
  <c r="J63" i="4"/>
  <c r="AG63" i="4"/>
  <c r="AO63" i="4"/>
  <c r="AD75" i="4"/>
  <c r="J75" i="4"/>
  <c r="AU75" i="4"/>
  <c r="AT87" i="4"/>
  <c r="AR87" i="4"/>
  <c r="AG87" i="4"/>
  <c r="Y87" i="4"/>
  <c r="B22" i="6"/>
  <c r="E22" i="6" s="1"/>
  <c r="AU51" i="4"/>
  <c r="T75" i="4"/>
  <c r="AB63" i="4"/>
  <c r="J208" i="11"/>
  <c r="I196" i="11"/>
  <c r="H184" i="11"/>
  <c r="F172" i="11"/>
  <c r="E160" i="11"/>
  <c r="J112" i="11"/>
  <c r="I100" i="11"/>
  <c r="G88" i="11"/>
  <c r="F76" i="11"/>
  <c r="F28" i="11"/>
  <c r="H14" i="24" s="1"/>
  <c r="O208" i="11"/>
  <c r="O184" i="11"/>
  <c r="P148" i="11"/>
  <c r="Q124" i="11"/>
  <c r="Q100" i="11"/>
  <c r="M88" i="11"/>
  <c r="M64" i="11"/>
  <c r="M40" i="11"/>
  <c r="N28" i="11"/>
  <c r="U14" i="24" s="1"/>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AR71" i="5" s="1"/>
  <c r="I208" i="11"/>
  <c r="H196" i="11"/>
  <c r="G184" i="11"/>
  <c r="E172" i="11"/>
  <c r="D160" i="11"/>
  <c r="J124" i="11"/>
  <c r="I112" i="11"/>
  <c r="H100" i="11"/>
  <c r="F88" i="11"/>
  <c r="E76" i="11"/>
  <c r="J40" i="11"/>
  <c r="K26" i="24" s="1"/>
  <c r="E28" i="11"/>
  <c r="N208" i="11"/>
  <c r="N184" i="11"/>
  <c r="O148" i="11"/>
  <c r="P124" i="11"/>
  <c r="P100" i="11"/>
  <c r="L88" i="11"/>
  <c r="L64" i="11"/>
  <c r="L40" i="11"/>
  <c r="M28" i="11"/>
  <c r="X220" i="11"/>
  <c r="T148" i="11"/>
  <c r="V124" i="11"/>
  <c r="X100" i="11"/>
  <c r="U88" i="11"/>
  <c r="T40" i="11"/>
  <c r="W28"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s="1"/>
  <c r="D28" i="11"/>
  <c r="M208" i="11"/>
  <c r="M184" i="11"/>
  <c r="Q172" i="11"/>
  <c r="N148" i="11"/>
  <c r="O124" i="11"/>
  <c r="O100" i="11"/>
  <c r="Q76" i="11"/>
  <c r="Q52" i="11"/>
  <c r="L28" i="11"/>
  <c r="W220" i="11"/>
  <c r="X184" i="11"/>
  <c r="S148" i="11"/>
  <c r="T88" i="11"/>
  <c r="S40" i="11"/>
  <c r="V28"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B60" i="6"/>
  <c r="E60" i="6" s="1"/>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s="1"/>
  <c r="T12" i="24"/>
  <c r="E210" i="11"/>
  <c r="J198" i="11"/>
  <c r="H174" i="11"/>
  <c r="F150" i="11"/>
  <c r="E126" i="11"/>
  <c r="J114" i="11"/>
  <c r="H90" i="11"/>
  <c r="F66" i="11"/>
  <c r="H55" i="11"/>
  <c r="D42" i="11"/>
  <c r="L211" i="11"/>
  <c r="L174" i="11"/>
  <c r="N162" i="11"/>
  <c r="P150" i="11"/>
  <c r="L139" i="11"/>
  <c r="L66" i="11"/>
  <c r="M54" i="11"/>
  <c r="N42" i="11"/>
  <c r="U28" i="24" s="1"/>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W3" i="50"/>
  <c r="F211" i="11"/>
  <c r="D198" i="11"/>
  <c r="I186" i="11"/>
  <c r="G162" i="11"/>
  <c r="F138" i="11"/>
  <c r="F127" i="11"/>
  <c r="D114" i="11"/>
  <c r="I102" i="11"/>
  <c r="G78" i="11"/>
  <c r="E54" i="11"/>
  <c r="J42" i="11"/>
  <c r="K28" i="24" s="1"/>
  <c r="L210" i="11"/>
  <c r="N198" i="11"/>
  <c r="P186" i="11"/>
  <c r="L175" i="11"/>
  <c r="L138" i="11"/>
  <c r="M126" i="11"/>
  <c r="N114" i="11"/>
  <c r="O102" i="11"/>
  <c r="P90" i="11"/>
  <c r="Q78" i="11"/>
  <c r="N67" i="11"/>
  <c r="W186" i="11"/>
  <c r="V175" i="11"/>
  <c r="T54" i="11"/>
  <c r="I43" i="11"/>
  <c r="L29" i="24" s="1"/>
  <c r="L12" i="24"/>
  <c r="J210" i="11"/>
  <c r="H186" i="11"/>
  <c r="F162" i="11"/>
  <c r="E151" i="11"/>
  <c r="E138" i="11"/>
  <c r="J126" i="11"/>
  <c r="H102" i="11"/>
  <c r="F78" i="11"/>
  <c r="I67" i="11"/>
  <c r="D54" i="11"/>
  <c r="I42" i="11"/>
  <c r="L28" i="24" s="1"/>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s="1"/>
  <c r="U174" i="11"/>
  <c r="W126" i="11"/>
  <c r="S103" i="11"/>
  <c r="H210" i="11"/>
  <c r="F186" i="11"/>
  <c r="E175" i="11"/>
  <c r="D162" i="11"/>
  <c r="I150" i="11"/>
  <c r="H126" i="11"/>
  <c r="F102" i="11"/>
  <c r="H91" i="11"/>
  <c r="D78" i="11"/>
  <c r="I66" i="11"/>
  <c r="G42" i="11"/>
  <c r="G28" i="24" s="1"/>
  <c r="M186" i="11"/>
  <c r="O174" i="11"/>
  <c r="Q162" i="11"/>
  <c r="Q151" i="11"/>
  <c r="L102" i="11"/>
  <c r="M90" i="11"/>
  <c r="N78" i="11"/>
  <c r="O66" i="11"/>
  <c r="P54" i="11"/>
  <c r="Q42" i="11"/>
  <c r="X28" i="24" s="1"/>
  <c r="T174" i="11"/>
  <c r="X151" i="11"/>
  <c r="V102" i="11"/>
  <c r="X90" i="11"/>
  <c r="S79" i="11"/>
  <c r="S67" i="11"/>
  <c r="G210" i="11"/>
  <c r="E186" i="11"/>
  <c r="J174" i="11"/>
  <c r="H150" i="11"/>
  <c r="G126" i="11"/>
  <c r="E102" i="11"/>
  <c r="J90" i="11"/>
  <c r="H66" i="11"/>
  <c r="F42" i="11"/>
  <c r="H28" i="24" s="1"/>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T28" i="11"/>
  <c r="V64" i="11"/>
  <c r="X52" i="11"/>
  <c r="T42" i="11"/>
  <c r="Z36" i="42"/>
  <c r="D60" i="42"/>
  <c r="V21" i="4"/>
  <c r="AU33" i="4"/>
  <c r="T33" i="4"/>
  <c r="C45" i="4"/>
  <c r="Z21" i="4"/>
  <c r="X45" i="4"/>
  <c r="AJ45" i="4"/>
  <c r="M21" i="4"/>
  <c r="Q21" i="4"/>
  <c r="V210" i="11"/>
  <c r="T198" i="11"/>
  <c r="T114" i="11"/>
  <c r="X102" i="11"/>
  <c r="X78" i="11"/>
  <c r="S66" i="11"/>
  <c r="V54" i="11"/>
  <c r="U210" i="11"/>
  <c r="S198" i="11"/>
  <c r="X150" i="11"/>
  <c r="S114" i="11"/>
  <c r="W102" i="11"/>
  <c r="W78" i="11"/>
  <c r="U54" i="11"/>
  <c r="T30"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30" i="11"/>
  <c r="X210" i="11"/>
  <c r="V198" i="11"/>
  <c r="T162" i="11"/>
  <c r="V114" i="11"/>
  <c r="U66" i="11"/>
  <c r="W30" i="11"/>
  <c r="T66" i="11"/>
  <c r="V30" i="11"/>
  <c r="AI36" i="42"/>
  <c r="P36" i="42"/>
  <c r="AG36" i="42"/>
  <c r="AE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F24" i="42"/>
  <c r="AU28" i="4"/>
  <c r="AL36" i="42"/>
  <c r="W24" i="42"/>
  <c r="AN40" i="4"/>
  <c r="D24" i="42"/>
  <c r="AR40" i="4"/>
  <c r="N28" i="4"/>
  <c r="T24" i="42"/>
  <c r="D40" i="4"/>
  <c r="AQ52" i="4"/>
  <c r="S28" i="4"/>
  <c r="AX52" i="4"/>
  <c r="AV52" i="4"/>
  <c r="AI34" i="4"/>
  <c r="R22" i="4"/>
  <c r="AR22" i="4"/>
  <c r="AH34" i="4"/>
  <c r="H22" i="4"/>
  <c r="AN34" i="4"/>
  <c r="B54" i="8"/>
  <c r="V54" i="8" s="1"/>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B47" i="6"/>
  <c r="F47" i="6" s="1"/>
  <c r="D47" i="6" s="1"/>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s="1"/>
  <c r="F64" i="4"/>
  <c r="AK64" i="4"/>
  <c r="AX64" i="4"/>
  <c r="AA64" i="4"/>
  <c r="AL18" i="4"/>
  <c r="AJ28" i="4"/>
  <c r="AE52" i="4"/>
  <c r="N18" i="4"/>
  <c r="C52" i="4"/>
  <c r="R28" i="4"/>
  <c r="E40" i="4"/>
  <c r="I64" i="4"/>
  <c r="AI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s="1"/>
  <c r="AB64" i="4"/>
  <c r="AG76" i="4"/>
  <c r="AK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V71" i="42"/>
  <c r="M34" i="11"/>
  <c r="X55" i="11"/>
  <c r="AI37" i="4"/>
  <c r="T37" i="4"/>
  <c r="C48" i="42"/>
  <c r="G48" i="42"/>
  <c r="AH84" i="4"/>
  <c r="C49" i="42"/>
  <c r="AG38" i="4"/>
  <c r="AJ62" i="4"/>
  <c r="AL49" i="42"/>
  <c r="K38" i="4"/>
  <c r="AQ62" i="4"/>
  <c r="U37" i="42"/>
  <c r="G25" i="42"/>
  <c r="O49" i="42"/>
  <c r="AD38" i="4"/>
  <c r="AF50" i="4"/>
  <c r="Q26" i="4"/>
  <c r="AC37" i="42"/>
  <c r="N25" i="42"/>
  <c r="D49" i="42"/>
  <c r="V25" i="42"/>
  <c r="AA61" i="42"/>
  <c r="AM50" i="4"/>
  <c r="Z38" i="4"/>
  <c r="F74" i="4"/>
  <c r="AG61" i="42"/>
  <c r="AW38" i="4"/>
  <c r="AA38" i="4"/>
  <c r="I86" i="4"/>
  <c r="AB61" i="42"/>
  <c r="X25" i="42"/>
  <c r="J61" i="42"/>
  <c r="T50" i="4"/>
  <c r="AR86" i="4"/>
  <c r="I73" i="42"/>
  <c r="AF37" i="42"/>
  <c r="G73" i="42"/>
  <c r="V73" i="42"/>
  <c r="AH74" i="4"/>
  <c r="AA86" i="4"/>
  <c r="AD49" i="42"/>
  <c r="S25" i="42"/>
  <c r="J84" i="5"/>
  <c r="Y25" i="42"/>
  <c r="M37" i="42"/>
  <c r="AH61" i="42"/>
  <c r="E61" i="42"/>
  <c r="AL26" i="4"/>
  <c r="K86" i="4"/>
  <c r="R26" i="4"/>
  <c r="M96" i="5"/>
  <c r="AA73" i="42"/>
  <c r="AA49" i="42"/>
  <c r="T37" i="42"/>
  <c r="H73" i="42"/>
  <c r="AN26" i="4"/>
  <c r="S73" i="42"/>
  <c r="AH49" i="42"/>
  <c r="O37" i="42"/>
  <c r="AN50" i="4"/>
  <c r="V74" i="4"/>
  <c r="S88" i="5"/>
  <c r="X61" i="4"/>
  <c r="AO37" i="4"/>
  <c r="B32" i="6"/>
  <c r="F32" i="6" s="1"/>
  <c r="C32" i="6" s="1"/>
  <c r="R73" i="4"/>
  <c r="AG85" i="4"/>
  <c r="AY49" i="4"/>
  <c r="D73" i="4"/>
  <c r="C85" i="4"/>
  <c r="AO73" i="4"/>
  <c r="AE73" i="4"/>
  <c r="AJ37" i="4"/>
  <c r="AX49" i="4"/>
  <c r="C73" i="4"/>
  <c r="AA37" i="4"/>
  <c r="C81" i="5"/>
  <c r="AR81" i="5" s="1"/>
  <c r="AG25" i="4"/>
  <c r="AE49" i="4"/>
  <c r="G49" i="4"/>
  <c r="U73" i="4"/>
  <c r="D34" i="42"/>
  <c r="AF58" i="42"/>
  <c r="H68" i="11"/>
  <c r="T84" i="4"/>
  <c r="G84" i="4"/>
  <c r="U15" i="42"/>
  <c r="AK60" i="42"/>
  <c r="AJ48" i="42"/>
  <c r="T92" i="11"/>
  <c r="AP84" i="4"/>
  <c r="L72" i="42"/>
  <c r="V60" i="42"/>
  <c r="C36" i="42"/>
  <c r="AH72" i="42"/>
  <c r="AA48" i="42"/>
  <c r="L24" i="42"/>
  <c r="Z48" i="42"/>
  <c r="F32" i="11"/>
  <c r="H18" i="24" s="1"/>
  <c r="U68" i="11"/>
  <c r="AI48" i="42"/>
  <c r="X48" i="42"/>
  <c r="Y36" i="42"/>
  <c r="AC24" i="42"/>
  <c r="N212" i="11"/>
  <c r="U60" i="42"/>
  <c r="AA24" i="42"/>
  <c r="AP48" i="4"/>
  <c r="I48" i="42"/>
  <c r="J104" i="11"/>
  <c r="P32" i="11"/>
  <c r="Z60" i="42"/>
  <c r="F24" i="42"/>
  <c r="O128" i="11"/>
  <c r="AG24" i="42"/>
  <c r="X72" i="42"/>
  <c r="Y24" i="42"/>
  <c r="N128" i="11"/>
  <c r="M36" i="42"/>
  <c r="H60" i="42"/>
  <c r="U48" i="42"/>
  <c r="P72"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s="1"/>
  <c r="P84" i="4"/>
  <c r="D84" i="4"/>
  <c r="AM84" i="4"/>
  <c r="AE84" i="4"/>
  <c r="AH60" i="4"/>
  <c r="N166" i="11"/>
  <c r="L118" i="11"/>
  <c r="U60" i="4"/>
  <c r="J202" i="11"/>
  <c r="J178" i="11"/>
  <c r="J154" i="11"/>
  <c r="L34" i="11"/>
  <c r="Z84" i="4"/>
  <c r="N84" i="4"/>
  <c r="AV84" i="4"/>
  <c r="AJ27" i="42"/>
  <c r="I48" i="4"/>
  <c r="AS72" i="4"/>
  <c r="AE60" i="4"/>
  <c r="O202" i="11"/>
  <c r="N94" i="11"/>
  <c r="AV60" i="4"/>
  <c r="C84" i="4"/>
  <c r="N202" i="11"/>
  <c r="M94" i="11"/>
  <c r="W84" i="4"/>
  <c r="Q84" i="4"/>
  <c r="AY84" i="4"/>
  <c r="AF84" i="4"/>
  <c r="U84" i="4"/>
  <c r="E84" i="4"/>
  <c r="O27" i="42"/>
  <c r="B56" i="8"/>
  <c r="AB56" i="8" s="1"/>
  <c r="I72" i="4"/>
  <c r="AS84" i="4"/>
  <c r="Y84" i="4"/>
  <c r="AI84" i="4"/>
  <c r="X84" i="4"/>
  <c r="H84" i="4"/>
  <c r="AD27" i="42"/>
  <c r="J72" i="4"/>
  <c r="Q60" i="4"/>
  <c r="J84" i="4"/>
  <c r="AN84" i="4"/>
  <c r="AL84" i="4"/>
  <c r="C80" i="5"/>
  <c r="S80" i="5" s="1"/>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L57" i="5" s="1"/>
  <c r="E49" i="4"/>
  <c r="H73" i="4"/>
  <c r="AL25" i="4"/>
  <c r="P49" i="4"/>
  <c r="AB73" i="4"/>
  <c r="J85" i="4"/>
  <c r="AI25" i="4"/>
  <c r="AF37" i="4"/>
  <c r="P61" i="4"/>
  <c r="S50" i="42"/>
  <c r="B45" i="8"/>
  <c r="L45" i="8" s="1"/>
  <c r="Q85" i="4"/>
  <c r="AW85" i="4"/>
  <c r="R85" i="4"/>
  <c r="AQ85" i="4"/>
  <c r="C49" i="4"/>
  <c r="AV73" i="4"/>
  <c r="B44" i="6"/>
  <c r="E44" i="6" s="1"/>
  <c r="AK49" i="4"/>
  <c r="S37" i="4"/>
  <c r="Q25" i="4"/>
  <c r="Q73" i="4"/>
  <c r="AK25" i="4"/>
  <c r="AV49" i="4"/>
  <c r="N73" i="4"/>
  <c r="AL37" i="4"/>
  <c r="AA25" i="4"/>
  <c r="AS61" i="4"/>
  <c r="Z37" i="4"/>
  <c r="AP37" i="4"/>
  <c r="AG49" i="4"/>
  <c r="AQ25" i="4"/>
  <c r="AX37" i="4"/>
  <c r="AX85" i="4"/>
  <c r="AH85" i="4"/>
  <c r="D85" i="4"/>
  <c r="F37" i="4"/>
  <c r="AQ49" i="4"/>
  <c r="F73" i="4"/>
  <c r="AN49" i="4"/>
  <c r="Z49" i="4"/>
  <c r="G37" i="4"/>
  <c r="B56" i="9"/>
  <c r="G56" i="9" s="1"/>
  <c r="D25" i="4"/>
  <c r="C37" i="4"/>
  <c r="Z25" i="4"/>
  <c r="AS25" i="4"/>
  <c r="M37" i="4"/>
  <c r="AH37" i="4"/>
  <c r="AL61" i="4"/>
  <c r="U37" i="4"/>
  <c r="AU61" i="4"/>
  <c r="AL49" i="4"/>
  <c r="AW37" i="4"/>
  <c r="AD49" i="4"/>
  <c r="AK85" i="4"/>
  <c r="X85" i="4"/>
  <c r="S85" i="4"/>
  <c r="AC85" i="4"/>
  <c r="H37" i="4"/>
  <c r="C25" i="4"/>
  <c r="E73" i="4"/>
  <c r="K25" i="4"/>
  <c r="S49" i="4"/>
  <c r="AJ25" i="4"/>
  <c r="B68" i="6"/>
  <c r="E68" i="6" s="1"/>
  <c r="AD61" i="4"/>
  <c r="AD37" i="4"/>
  <c r="C21" i="5"/>
  <c r="E21" i="5" s="1"/>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s="1"/>
  <c r="AJ61" i="4"/>
  <c r="AE37" i="4"/>
  <c r="AE25" i="4"/>
  <c r="X73" i="4"/>
  <c r="AW25" i="4"/>
  <c r="X49" i="4"/>
  <c r="W25" i="4"/>
  <c r="T25" i="4"/>
  <c r="AF49" i="4"/>
  <c r="AN73" i="4"/>
  <c r="AP49" i="4"/>
  <c r="D49" i="4"/>
  <c r="AQ73" i="4"/>
  <c r="AK73" i="4"/>
  <c r="AH25" i="4"/>
  <c r="AM85" i="4"/>
  <c r="AA85" i="4"/>
  <c r="AL85" i="4"/>
  <c r="W85" i="4"/>
  <c r="T73" i="4"/>
  <c r="B44" i="9"/>
  <c r="H44" i="9" s="1"/>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AR33" i="5" s="1"/>
  <c r="Z73" i="4"/>
  <c r="P37" i="4"/>
  <c r="I49" i="4"/>
  <c r="AC73" i="4"/>
  <c r="AU37" i="4"/>
  <c r="AN25" i="4"/>
  <c r="AO61" i="4"/>
  <c r="I37" i="4"/>
  <c r="AO25" i="4"/>
  <c r="U49" i="4"/>
  <c r="AC49" i="4"/>
  <c r="C69" i="5"/>
  <c r="AR69" i="5" s="1"/>
  <c r="AA49" i="4"/>
  <c r="AA62" i="42"/>
  <c r="B98" i="5"/>
  <c r="J37" i="4"/>
  <c r="H85" i="4"/>
  <c r="AF85" i="4"/>
  <c r="Z85" i="4"/>
  <c r="AR85" i="4"/>
  <c r="AH73" i="4"/>
  <c r="AY25" i="4"/>
  <c r="AJ49" i="4"/>
  <c r="AJ73" i="4"/>
  <c r="C45" i="5"/>
  <c r="P45" i="5" s="1"/>
  <c r="AG73" i="4"/>
  <c r="AV37" i="4"/>
  <c r="AD25" i="4"/>
  <c r="V73" i="4"/>
  <c r="W37" i="4"/>
  <c r="AU25" i="4"/>
  <c r="N25" i="4"/>
  <c r="V37" i="4"/>
  <c r="M25" i="4"/>
  <c r="T49" i="4"/>
  <c r="AT37" i="4"/>
  <c r="E37" i="4"/>
  <c r="B56" i="6"/>
  <c r="F56" i="6" s="1"/>
  <c r="B57" i="8"/>
  <c r="K57" i="8" s="1"/>
  <c r="R61" i="4"/>
  <c r="L99" i="5"/>
  <c r="D37" i="4"/>
  <c r="AD85" i="4"/>
  <c r="P85" i="4"/>
  <c r="B33" i="8"/>
  <c r="N33" i="8" s="1"/>
  <c r="AE85" i="4"/>
  <c r="G61" i="4"/>
  <c r="AN85" i="4"/>
  <c r="AB49" i="4"/>
  <c r="AY73" i="4"/>
  <c r="B68" i="9"/>
  <c r="F68" i="9" s="1"/>
  <c r="T61" i="4"/>
  <c r="X37" i="4"/>
  <c r="F25" i="4"/>
  <c r="X25" i="4"/>
  <c r="AP25" i="4"/>
  <c r="AT25" i="4"/>
  <c r="H49" i="4"/>
  <c r="AW73" i="4"/>
  <c r="B21" i="8"/>
  <c r="M49" i="4"/>
  <c r="AV25" i="4"/>
  <c r="M73" i="4"/>
  <c r="AC25" i="4"/>
  <c r="B69" i="8"/>
  <c r="W69" i="8" s="1"/>
  <c r="N99" i="5"/>
  <c r="N85" i="4"/>
  <c r="AI85" i="4"/>
  <c r="U85" i="4"/>
  <c r="AB85" i="4"/>
  <c r="AQ37" i="4"/>
  <c r="AR25" i="4"/>
  <c r="AP73" i="4"/>
  <c r="AI49" i="4"/>
  <c r="Y49" i="4"/>
  <c r="AU73" i="4"/>
  <c r="B20" i="6"/>
  <c r="F20" i="6" s="1"/>
  <c r="D20" i="6" s="1"/>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s="1"/>
  <c r="AP74" i="4"/>
  <c r="B21" i="6"/>
  <c r="E21" i="6" s="1"/>
  <c r="J74" i="4"/>
  <c r="H26" i="4"/>
  <c r="AT74" i="4"/>
  <c r="X26" i="4"/>
  <c r="AS62" i="4"/>
  <c r="AD50" i="4"/>
  <c r="AG62" i="4"/>
  <c r="Z50" i="4"/>
  <c r="AS74" i="4"/>
  <c r="AK38" i="4"/>
  <c r="G74" i="4"/>
  <c r="C34" i="5"/>
  <c r="M34" i="5" s="1"/>
  <c r="T86" i="4"/>
  <c r="C82" i="5"/>
  <c r="N82" i="5" s="1"/>
  <c r="AJ86" i="4"/>
  <c r="AX26" i="4"/>
  <c r="X62" i="4"/>
  <c r="AI74" i="4"/>
  <c r="AK50" i="4"/>
  <c r="S63" i="42"/>
  <c r="AJ39" i="42"/>
  <c r="X63" i="42"/>
  <c r="Y15" i="42"/>
  <c r="V51" i="42"/>
  <c r="AJ51" i="42"/>
  <c r="I89" i="5"/>
  <c r="AV74" i="4"/>
  <c r="S38" i="4"/>
  <c r="AT62" i="4"/>
  <c r="B57" i="9"/>
  <c r="E57" i="9" s="1"/>
  <c r="AE74" i="4"/>
  <c r="B69" i="9"/>
  <c r="D69" i="9" s="1"/>
  <c r="T74" i="4"/>
  <c r="AI50" i="4"/>
  <c r="AO74" i="4"/>
  <c r="AV62" i="4"/>
  <c r="AW62" i="4"/>
  <c r="AU26" i="4"/>
  <c r="AK62" i="4"/>
  <c r="AX38" i="4"/>
  <c r="AW50" i="4"/>
  <c r="AM74" i="4"/>
  <c r="U39" i="42"/>
  <c r="D74" i="4"/>
  <c r="B45" i="9"/>
  <c r="F45" i="9" s="1"/>
  <c r="W86" i="4"/>
  <c r="D86" i="4"/>
  <c r="AM86" i="4"/>
  <c r="AM38" i="4"/>
  <c r="X50" i="4"/>
  <c r="AV50" i="4"/>
  <c r="B22" i="8"/>
  <c r="I22" i="8" s="1"/>
  <c r="AJ63" i="42"/>
  <c r="V27" i="42"/>
  <c r="AD15" i="42"/>
  <c r="F51" i="42"/>
  <c r="AQ74" i="4"/>
  <c r="AP62" i="4"/>
  <c r="C46" i="5"/>
  <c r="R46" i="5" s="1"/>
  <c r="AH62" i="4"/>
  <c r="C58" i="5"/>
  <c r="J58" i="5" s="1"/>
  <c r="I74" i="4"/>
  <c r="C22" i="5"/>
  <c r="O22" i="5" s="1"/>
  <c r="AY74" i="4"/>
  <c r="C70" i="5"/>
  <c r="N70" i="5" s="1"/>
  <c r="AL62" i="4"/>
  <c r="AQ38" i="4"/>
  <c r="AX62" i="4"/>
  <c r="AI38" i="4"/>
  <c r="P38" i="4"/>
  <c r="AB74" i="4"/>
  <c r="B46" i="8"/>
  <c r="X46" i="8" s="1"/>
  <c r="S62" i="4"/>
  <c r="AQ86" i="4"/>
  <c r="Z86" i="4"/>
  <c r="G86" i="4"/>
  <c r="AP86" i="4"/>
  <c r="B33" i="9"/>
  <c r="G33" i="9" s="1"/>
  <c r="AT38" i="4"/>
  <c r="R38" i="4"/>
  <c r="AE63" i="42"/>
  <c r="I51" i="42"/>
  <c r="AF74" i="4"/>
  <c r="B57" i="6"/>
  <c r="F57" i="6" s="1"/>
  <c r="AN62" i="4"/>
  <c r="AA62" i="4"/>
  <c r="AD62" i="4"/>
  <c r="L63" i="42"/>
  <c r="V62" i="4"/>
  <c r="B69" i="6"/>
  <c r="E69" i="6" s="1"/>
  <c r="H62" i="4"/>
  <c r="C39" i="42"/>
  <c r="AY62" i="4"/>
  <c r="AS26" i="4"/>
  <c r="Y50" i="4"/>
  <c r="M74" i="4"/>
  <c r="F38" i="4"/>
  <c r="G62" i="4"/>
  <c r="I26" i="4"/>
  <c r="AO62" i="4"/>
  <c r="S86" i="4"/>
  <c r="AC86" i="4"/>
  <c r="J86" i="4"/>
  <c r="AS86" i="4"/>
  <c r="AK74" i="4"/>
  <c r="E26" i="4"/>
  <c r="P74" i="4"/>
  <c r="R50" i="4"/>
  <c r="W75" i="42"/>
  <c r="AH63" i="42"/>
  <c r="W51" i="42"/>
  <c r="H101" i="5"/>
  <c r="C74" i="4"/>
  <c r="B45" i="6"/>
  <c r="F45" i="6" s="1"/>
  <c r="D45" i="6" s="1"/>
  <c r="Z62" i="4"/>
  <c r="B34" i="8"/>
  <c r="Y34" i="8" s="1"/>
  <c r="T62" i="4"/>
  <c r="R62" i="4"/>
  <c r="Q62" i="4"/>
  <c r="AB39" i="42"/>
  <c r="D62" i="4"/>
  <c r="V26" i="4"/>
  <c r="AL50" i="4"/>
  <c r="AQ50" i="4"/>
  <c r="H74" i="4"/>
  <c r="R27" i="42"/>
  <c r="K62" i="4"/>
  <c r="AF26" i="4"/>
  <c r="AF62" i="4"/>
  <c r="V86" i="4"/>
  <c r="AF86" i="4"/>
  <c r="N86" i="4"/>
  <c r="AV86" i="4"/>
  <c r="AB86" i="4"/>
  <c r="AL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B33" i="6"/>
  <c r="F33" i="6" s="1"/>
  <c r="C33" i="6" s="1"/>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O51" i="5" s="1"/>
  <c r="U118" i="11"/>
  <c r="AG34" i="42"/>
  <c r="D22" i="42"/>
  <c r="U84" i="5"/>
  <c r="F120" i="5"/>
  <c r="K82" i="42"/>
  <c r="M22" i="42"/>
  <c r="P46" i="42"/>
  <c r="U96" i="5"/>
  <c r="S70" i="11"/>
  <c r="AJ34" i="42"/>
  <c r="C34" i="42"/>
  <c r="W22" i="42"/>
  <c r="I70" i="42"/>
  <c r="D46" i="42"/>
  <c r="AM43" i="4"/>
  <c r="AG70" i="42"/>
  <c r="S22" i="42"/>
  <c r="G70" i="42"/>
  <c r="AA46" i="42"/>
  <c r="J120" i="5"/>
  <c r="AE22" i="42"/>
  <c r="Y70" i="42"/>
  <c r="V214" i="11"/>
  <c r="X178" i="11"/>
  <c r="V34" i="42"/>
  <c r="AK70" i="42"/>
  <c r="N58" i="42"/>
  <c r="U214" i="11"/>
  <c r="W178" i="11"/>
  <c r="AB34" i="42"/>
  <c r="R70" i="42"/>
  <c r="T58" i="42"/>
  <c r="Y58" i="42"/>
  <c r="O70" i="42"/>
  <c r="S58" i="42"/>
  <c r="AI22" i="42"/>
  <c r="U46" i="42"/>
  <c r="E82" i="42"/>
  <c r="Z34" i="42"/>
  <c r="L84" i="5"/>
  <c r="Q39" i="42"/>
  <c r="D27" i="42"/>
  <c r="O51" i="42"/>
  <c r="K39" i="42"/>
  <c r="N75" i="42"/>
  <c r="AD39" i="42"/>
  <c r="V89" i="5"/>
  <c r="AK75" i="42"/>
  <c r="J63" i="42"/>
  <c r="C27" i="42"/>
  <c r="AA27" i="42"/>
  <c r="C75" i="42"/>
  <c r="AR89" i="5"/>
  <c r="L15" i="42"/>
  <c r="Q63" i="42"/>
  <c r="Z75" i="42"/>
  <c r="K63" i="42"/>
  <c r="AG63" i="42"/>
  <c r="E89" i="5"/>
  <c r="AE75" i="42"/>
  <c r="S51" i="42"/>
  <c r="Q27" i="42"/>
  <c r="V63" i="42"/>
  <c r="J27" i="42"/>
  <c r="W27" i="42"/>
  <c r="G89" i="5"/>
  <c r="G39" i="42"/>
  <c r="AK27" i="42"/>
  <c r="N63" i="42"/>
  <c r="O75" i="42"/>
  <c r="J51" i="42"/>
  <c r="J39" i="42"/>
  <c r="M89" i="5"/>
  <c r="O63" i="42"/>
  <c r="R75" i="42"/>
  <c r="N89" i="5"/>
  <c r="AI39" i="42"/>
  <c r="I113" i="5"/>
  <c r="AI62" i="42"/>
  <c r="AF38" i="42"/>
  <c r="Z38" i="42"/>
  <c r="AI38" i="42"/>
  <c r="L14" i="42"/>
  <c r="I50" i="42"/>
  <c r="E62" i="42"/>
  <c r="O38" i="42"/>
  <c r="S14" i="42"/>
  <c r="AK74" i="42"/>
  <c r="W38" i="42"/>
  <c r="Y74" i="42"/>
  <c r="AG26" i="42"/>
  <c r="R38" i="42"/>
  <c r="C14" i="42"/>
  <c r="F26" i="42"/>
  <c r="D50" i="42"/>
  <c r="U26" i="42"/>
  <c r="Z50" i="42"/>
  <c r="AH50" i="42"/>
  <c r="AI50" i="42"/>
  <c r="D38" i="42"/>
  <c r="H14" i="42"/>
  <c r="AH74" i="42"/>
  <c r="N26" i="42"/>
  <c r="AB14" i="42"/>
  <c r="AB74" i="42"/>
  <c r="AE26" i="42"/>
  <c r="F62" i="42"/>
  <c r="D74" i="42"/>
  <c r="AE62" i="42"/>
  <c r="K74" i="42"/>
  <c r="E50" i="42"/>
  <c r="AJ38" i="42"/>
  <c r="U38" i="42"/>
  <c r="AC50" i="42"/>
  <c r="I38" i="42"/>
  <c r="E26" i="42"/>
  <c r="F112" i="5"/>
  <c r="W50" i="42"/>
  <c r="AJ74" i="42"/>
  <c r="T74" i="42"/>
  <c r="AC74" i="42"/>
  <c r="Z74" i="42"/>
  <c r="C26" i="42"/>
  <c r="G88" i="5"/>
  <c r="AE50" i="42"/>
  <c r="M50" i="42"/>
  <c r="Q100" i="5"/>
  <c r="K93" i="5"/>
  <c r="I88" i="5"/>
  <c r="AD62" i="42"/>
  <c r="AC26" i="42"/>
  <c r="AL62" i="42"/>
  <c r="F74" i="42"/>
  <c r="AK50" i="42"/>
  <c r="O88" i="5"/>
  <c r="J50" i="42"/>
  <c r="O50" i="42"/>
  <c r="T88" i="5"/>
  <c r="AE74" i="42"/>
  <c r="C38" i="42"/>
  <c r="R50" i="42"/>
  <c r="G62" i="42"/>
  <c r="P62" i="42"/>
  <c r="AH14" i="42"/>
  <c r="AJ62" i="42"/>
  <c r="M14" i="42"/>
  <c r="V26" i="42"/>
  <c r="R62" i="42"/>
  <c r="Q38" i="42"/>
  <c r="G74" i="42"/>
  <c r="Q31" i="4"/>
  <c r="N71" i="42"/>
  <c r="S23" i="42"/>
  <c r="AB35" i="42"/>
  <c r="F59" i="42"/>
  <c r="AC59" i="42"/>
  <c r="V59" i="42"/>
  <c r="I59" i="42"/>
  <c r="B26" i="6"/>
  <c r="F26" i="6" s="1"/>
  <c r="AV43" i="4"/>
  <c r="G23" i="42"/>
  <c r="AE23" i="42"/>
  <c r="W71" i="42"/>
  <c r="AH35" i="42"/>
  <c r="X23" i="42"/>
  <c r="AG59" i="42"/>
  <c r="C59" i="42"/>
  <c r="E59" i="42"/>
  <c r="O47" i="42"/>
  <c r="AU79" i="4"/>
  <c r="F39" i="42"/>
  <c r="AS43" i="4"/>
  <c r="I23" i="42"/>
  <c r="AF23" i="42"/>
  <c r="M71" i="42"/>
  <c r="AH23" i="42"/>
  <c r="AJ23" i="42"/>
  <c r="AE59" i="42"/>
  <c r="U59" i="42"/>
  <c r="P47" i="42"/>
  <c r="O83" i="42"/>
  <c r="G83" i="42"/>
  <c r="Y55" i="4"/>
  <c r="E23" i="42"/>
  <c r="AB23" i="42"/>
  <c r="K71" i="42"/>
  <c r="Y23" i="42"/>
  <c r="M23" i="42"/>
  <c r="Q59" i="42"/>
  <c r="Y59" i="42"/>
  <c r="T47" i="42"/>
  <c r="AL83" i="42"/>
  <c r="AI71" i="42"/>
  <c r="G55" i="4"/>
  <c r="AH71" i="42"/>
  <c r="H23" i="42"/>
  <c r="K23" i="42"/>
  <c r="X59" i="42"/>
  <c r="AB59" i="42"/>
  <c r="AK35" i="42"/>
  <c r="C35" i="42"/>
  <c r="AI35" i="42"/>
  <c r="J55" i="4"/>
  <c r="AH83" i="42"/>
  <c r="AD47" i="42"/>
  <c r="AC23" i="42"/>
  <c r="AF59" i="42"/>
  <c r="AL59" i="42"/>
  <c r="F35" i="42"/>
  <c r="AG39" i="42"/>
  <c r="D75" i="42"/>
  <c r="R19" i="4"/>
  <c r="X83" i="42"/>
  <c r="AB47" i="42"/>
  <c r="L71" i="42"/>
  <c r="AI83" i="42"/>
  <c r="AG23" i="42"/>
  <c r="R59" i="42"/>
  <c r="T59" i="42"/>
  <c r="X35" i="42"/>
  <c r="O71" i="42"/>
  <c r="P27" i="42"/>
  <c r="J71" i="42"/>
  <c r="G67" i="4"/>
  <c r="E83" i="42"/>
  <c r="AF47" i="42"/>
  <c r="AA59" i="42"/>
  <c r="N59" i="42"/>
  <c r="AD71" i="42"/>
  <c r="AM79" i="4"/>
  <c r="AG83" i="42"/>
  <c r="G35" i="42"/>
  <c r="W31" i="4"/>
  <c r="H67" i="4"/>
  <c r="AJ83" i="42"/>
  <c r="L47" i="42"/>
  <c r="AB71" i="42"/>
  <c r="AD23" i="42"/>
  <c r="X71" i="42"/>
  <c r="AI59" i="42"/>
  <c r="M59" i="42"/>
  <c r="E71" i="42"/>
  <c r="AE79" i="4"/>
  <c r="G31" i="4"/>
  <c r="I67" i="4"/>
  <c r="AI47" i="42"/>
  <c r="AG35" i="42"/>
  <c r="Y71" i="42"/>
  <c r="T23" i="42"/>
  <c r="L59" i="42"/>
  <c r="H59" i="42"/>
  <c r="AJ59" i="42"/>
  <c r="AH59" i="42"/>
  <c r="AR79" i="4"/>
  <c r="F67" i="4"/>
  <c r="AJ71" i="42"/>
  <c r="W23" i="42"/>
  <c r="AC35" i="42"/>
  <c r="U83" i="42"/>
  <c r="P59" i="42"/>
  <c r="Z59" i="42"/>
  <c r="S59" i="42"/>
  <c r="D59" i="42"/>
  <c r="Z23" i="42"/>
  <c r="B68" i="8"/>
  <c r="G68" i="8" s="1"/>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B55" i="6"/>
  <c r="F55" i="6" s="1"/>
  <c r="M72" i="4"/>
  <c r="AJ48" i="4"/>
  <c r="AX48" i="4"/>
  <c r="R60" i="4"/>
  <c r="AH72" i="4"/>
  <c r="C48" i="4"/>
  <c r="AW48" i="4"/>
  <c r="K72" i="4"/>
  <c r="AN72" i="4"/>
  <c r="M48" i="4"/>
  <c r="B67" i="9"/>
  <c r="C67" i="9" s="1"/>
  <c r="AM60" i="4"/>
  <c r="AD48" i="4"/>
  <c r="C68" i="5"/>
  <c r="F68" i="5" s="1"/>
  <c r="D72" i="4"/>
  <c r="Y48" i="4"/>
  <c r="AU48" i="4"/>
  <c r="B44" i="8"/>
  <c r="F44" i="8" s="1"/>
  <c r="AM72" i="4"/>
  <c r="P60" i="4"/>
  <c r="AB48" i="4"/>
  <c r="AR48" i="4"/>
  <c r="AI60" i="4"/>
  <c r="AO60" i="4"/>
  <c r="C56" i="5"/>
  <c r="K56" i="5" s="1"/>
  <c r="B55" i="9"/>
  <c r="E55" i="9"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s="1"/>
  <c r="R72" i="4"/>
  <c r="S72" i="4"/>
  <c r="AG72" i="4"/>
  <c r="Y72" i="4"/>
  <c r="AA72" i="4"/>
  <c r="S48" i="4"/>
  <c r="AC60" i="4"/>
  <c r="AQ48" i="4"/>
  <c r="X60" i="4"/>
  <c r="AF60" i="4"/>
  <c r="AA60" i="4"/>
  <c r="AW60" i="4"/>
  <c r="B43" i="6"/>
  <c r="AJ72" i="4"/>
  <c r="P72" i="4"/>
  <c r="AR72" i="4"/>
  <c r="AY72" i="4"/>
  <c r="G48" i="4"/>
  <c r="K48" i="4"/>
  <c r="AK60" i="4"/>
  <c r="C60" i="4"/>
  <c r="D48" i="4"/>
  <c r="AL72" i="4"/>
  <c r="B67" i="6"/>
  <c r="F67" i="6" s="1"/>
  <c r="D67" i="6" s="1"/>
  <c r="AQ60" i="4"/>
  <c r="C44" i="5"/>
  <c r="U44" i="5" s="1"/>
  <c r="AF26" i="42"/>
  <c r="AB26" i="42"/>
  <c r="AI26" i="42"/>
  <c r="AJ50" i="42"/>
  <c r="AD38" i="42"/>
  <c r="AH38" i="42"/>
  <c r="M62" i="42"/>
  <c r="U50" i="42"/>
  <c r="L62" i="42"/>
  <c r="V38" i="42"/>
  <c r="G50" i="42"/>
  <c r="D62" i="42"/>
  <c r="J38" i="42"/>
  <c r="E14" i="42"/>
  <c r="E75" i="42"/>
  <c r="S39" i="42"/>
  <c r="Y73" i="42"/>
  <c r="T63" i="42"/>
  <c r="AE37" i="42"/>
  <c r="E27" i="42"/>
  <c r="K49" i="42"/>
  <c r="Y27" i="42"/>
  <c r="AB49" i="42"/>
  <c r="M15" i="42"/>
  <c r="Z15" i="42"/>
  <c r="G51" i="42"/>
  <c r="T51" i="42"/>
  <c r="P87" i="5"/>
  <c r="P89" i="5"/>
  <c r="H89" i="5"/>
  <c r="O99" i="5"/>
  <c r="T99" i="5"/>
  <c r="G75" i="42"/>
  <c r="E39" i="42"/>
  <c r="N111" i="5"/>
  <c r="G111" i="5"/>
  <c r="I25" i="42"/>
  <c r="AL25" i="42"/>
  <c r="AK37" i="42"/>
  <c r="W37" i="42"/>
  <c r="AC49" i="42"/>
  <c r="Q49" i="42"/>
  <c r="R61" i="42"/>
  <c r="AL61" i="42"/>
  <c r="Z73" i="42"/>
  <c r="H50" i="42"/>
  <c r="AL74" i="42"/>
  <c r="V101" i="5"/>
  <c r="Y75" i="42"/>
  <c r="AD51" i="42"/>
  <c r="Z27" i="42"/>
  <c r="AH27" i="42"/>
  <c r="P75" i="42"/>
  <c r="AK63" i="42"/>
  <c r="M88" i="5"/>
  <c r="AF74" i="42"/>
  <c r="Y14" i="42"/>
  <c r="AB38" i="42"/>
  <c r="AH26" i="42"/>
  <c r="AB62" i="42"/>
  <c r="M26" i="42"/>
  <c r="X14" i="42"/>
  <c r="H26" i="42"/>
  <c r="S62" i="42"/>
  <c r="N38" i="42"/>
  <c r="T38" i="42"/>
  <c r="AJ75" i="42"/>
  <c r="AE39" i="42"/>
  <c r="K73" i="42"/>
  <c r="AF49" i="42"/>
  <c r="G27" i="42"/>
  <c r="AG37" i="42"/>
  <c r="AA75" i="42"/>
  <c r="U49" i="42"/>
  <c r="C15" i="42"/>
  <c r="AE15" i="42"/>
  <c r="R51" i="42"/>
  <c r="Y51" i="42"/>
  <c r="N112" i="5"/>
  <c r="O89" i="5"/>
  <c r="L89" i="5"/>
  <c r="J99" i="5"/>
  <c r="M99" i="5"/>
  <c r="AI61" i="42"/>
  <c r="H75" i="42"/>
  <c r="I74" i="42"/>
  <c r="T111" i="5"/>
  <c r="S111" i="5"/>
  <c r="O25" i="42"/>
  <c r="U25" i="42"/>
  <c r="H37" i="42"/>
  <c r="AH37" i="42"/>
  <c r="R49" i="42"/>
  <c r="O73" i="42"/>
  <c r="P73" i="42"/>
  <c r="AF61" i="42"/>
  <c r="V61" i="42"/>
  <c r="P50" i="42"/>
  <c r="J74" i="42"/>
  <c r="F101" i="5"/>
  <c r="F63" i="42"/>
  <c r="S27" i="42"/>
  <c r="AB27" i="42"/>
  <c r="Z63" i="42"/>
  <c r="AL27" i="42"/>
  <c r="I39" i="42"/>
  <c r="H88" i="5"/>
  <c r="J69" i="4"/>
  <c r="AI63" i="42"/>
  <c r="AG50" i="42"/>
  <c r="Y62" i="42"/>
  <c r="AA14" i="42"/>
  <c r="AE14" i="42"/>
  <c r="Y26" i="42"/>
  <c r="AD26" i="42"/>
  <c r="M74" i="42"/>
  <c r="H74" i="42"/>
  <c r="AI74" i="42"/>
  <c r="I62" i="42"/>
  <c r="P38" i="42"/>
  <c r="F38" i="42"/>
  <c r="L75" i="42"/>
  <c r="E49" i="42"/>
  <c r="X39" i="42"/>
  <c r="T73" i="42"/>
  <c r="AE61" i="42"/>
  <c r="I27" i="42"/>
  <c r="AJ37" i="42"/>
  <c r="X61" i="42"/>
  <c r="W25" i="42"/>
  <c r="W63" i="42"/>
  <c r="AI49" i="42"/>
  <c r="X15" i="42"/>
  <c r="S15" i="42"/>
  <c r="D51" i="42"/>
  <c r="M51" i="42"/>
  <c r="J89" i="5"/>
  <c r="T89" i="5"/>
  <c r="E99" i="5"/>
  <c r="I99" i="5"/>
  <c r="AI75" i="42"/>
  <c r="N61" i="42"/>
  <c r="P74" i="42"/>
  <c r="L111" i="5"/>
  <c r="AR111" i="5"/>
  <c r="F25" i="42"/>
  <c r="J25" i="42"/>
  <c r="AL37" i="42"/>
  <c r="X37" i="42"/>
  <c r="G49" i="42"/>
  <c r="AG73" i="42"/>
  <c r="AF73" i="42"/>
  <c r="U73" i="42"/>
  <c r="X73" i="42"/>
  <c r="Q50" i="42"/>
  <c r="O26" i="42"/>
  <c r="AH73" i="42"/>
  <c r="AL63" i="42"/>
  <c r="I75" i="42"/>
  <c r="N39" i="42"/>
  <c r="D63" i="42"/>
  <c r="AH39" i="42"/>
  <c r="C63" i="42"/>
  <c r="N88" i="5"/>
  <c r="B65" i="8"/>
  <c r="AC65" i="8" s="1"/>
  <c r="AC39" i="42"/>
  <c r="AC63" i="42"/>
  <c r="Y49" i="42"/>
  <c r="Q99" i="5"/>
  <c r="C25" i="42"/>
  <c r="D37" i="42"/>
  <c r="J49" i="42"/>
  <c r="U99" i="5"/>
  <c r="O111" i="5"/>
  <c r="F37" i="42"/>
  <c r="AG14" i="42"/>
  <c r="G38" i="42"/>
  <c r="U61" i="42"/>
  <c r="AJ73" i="42"/>
  <c r="AD61" i="42"/>
  <c r="Y61" i="42"/>
  <c r="AD25" i="42"/>
  <c r="Q61" i="42"/>
  <c r="W26" i="42"/>
  <c r="AA26" i="42"/>
  <c r="Q62" i="42"/>
  <c r="AI37" i="42"/>
  <c r="AR99" i="5"/>
  <c r="L61" i="42"/>
  <c r="Q74" i="42"/>
  <c r="Z25" i="42"/>
  <c r="AI25" i="42"/>
  <c r="Y37" i="42"/>
  <c r="AB73" i="42"/>
  <c r="AK61" i="42"/>
  <c r="N73" i="42"/>
  <c r="D26" i="42"/>
  <c r="J88" i="5"/>
  <c r="V74" i="42"/>
  <c r="S26" i="42"/>
  <c r="K14" i="42"/>
  <c r="AG62" i="42"/>
  <c r="S38" i="42"/>
  <c r="AA74" i="42"/>
  <c r="Z14" i="42"/>
  <c r="AD50" i="42"/>
  <c r="AH62" i="42"/>
  <c r="Y50" i="42"/>
  <c r="U62" i="42"/>
  <c r="O62" i="42"/>
  <c r="X38" i="42"/>
  <c r="M38" i="42"/>
  <c r="AD14" i="42"/>
  <c r="M75" i="42"/>
  <c r="AG49" i="42"/>
  <c r="AA63" i="42"/>
  <c r="L27" i="42"/>
  <c r="AA25" i="42"/>
  <c r="T15" i="42"/>
  <c r="AJ15" i="42"/>
  <c r="AB51" i="42"/>
  <c r="Q51" i="42"/>
  <c r="U51" i="42"/>
  <c r="Q89" i="5"/>
  <c r="U89" i="5"/>
  <c r="R99" i="5"/>
  <c r="U75" i="42"/>
  <c r="M61" i="42"/>
  <c r="V39" i="42"/>
  <c r="E74" i="42"/>
  <c r="P111" i="5"/>
  <c r="AK25" i="42"/>
  <c r="AG25" i="42"/>
  <c r="R37" i="42"/>
  <c r="S37" i="42"/>
  <c r="V37" i="42"/>
  <c r="L49" i="42"/>
  <c r="C73" i="42"/>
  <c r="Z61" i="42"/>
  <c r="AK73" i="42"/>
  <c r="O74" i="42"/>
  <c r="G26" i="42"/>
  <c r="H15" i="42"/>
  <c r="S113" i="5"/>
  <c r="E73" i="42"/>
  <c r="R63" i="42"/>
  <c r="H63" i="42"/>
  <c r="T39" i="42"/>
  <c r="AL39" i="42"/>
  <c r="M63" i="42"/>
  <c r="V88" i="5"/>
  <c r="P88" i="5"/>
  <c r="AG33" i="4"/>
  <c r="S81" i="4"/>
  <c r="N27" i="42"/>
  <c r="K50" i="42"/>
  <c r="H38" i="42"/>
  <c r="AE49" i="42"/>
  <c r="AD37" i="42"/>
  <c r="M25" i="42"/>
  <c r="L105" i="5"/>
  <c r="F99" i="5"/>
  <c r="J111" i="5"/>
  <c r="I37" i="42"/>
  <c r="F49" i="42"/>
  <c r="N74" i="42"/>
  <c r="AC73" i="42"/>
  <c r="X50" i="42"/>
  <c r="S74" i="42"/>
  <c r="K62" i="42"/>
  <c r="AB50" i="42"/>
  <c r="T14" i="42"/>
  <c r="Z62" i="42"/>
  <c r="AC62" i="42"/>
  <c r="AE38" i="42"/>
  <c r="V50" i="42"/>
  <c r="X26" i="42"/>
  <c r="N62" i="42"/>
  <c r="C62" i="42"/>
  <c r="AC38" i="42"/>
  <c r="E38" i="42"/>
  <c r="I14" i="42"/>
  <c r="K75" i="42"/>
  <c r="Z37" i="42"/>
  <c r="AE27" i="42"/>
  <c r="Y63" i="42"/>
  <c r="M27" i="42"/>
  <c r="K25" i="42"/>
  <c r="L39" i="42"/>
  <c r="E15" i="42"/>
  <c r="AK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J61" i="42"/>
  <c r="C37" i="42"/>
  <c r="Q88" i="5"/>
  <c r="T50" i="42"/>
  <c r="L38" i="42"/>
  <c r="W62" i="42"/>
  <c r="T62" i="42"/>
  <c r="K26" i="42"/>
  <c r="V14" i="42"/>
  <c r="AA38" i="42"/>
  <c r="AF14" i="42"/>
  <c r="AF50" i="42"/>
  <c r="L26" i="42"/>
  <c r="AK62" i="42"/>
  <c r="V62" i="42"/>
  <c r="AK38" i="42"/>
  <c r="G14" i="42"/>
  <c r="V75" i="42"/>
  <c r="AE73" i="42"/>
  <c r="AA37" i="42"/>
  <c r="AF27" i="42"/>
  <c r="AB63" i="42"/>
  <c r="T49" i="42"/>
  <c r="K27" i="42"/>
  <c r="T25" i="42"/>
  <c r="H27" i="42"/>
  <c r="K15" i="42"/>
  <c r="P51" i="42"/>
  <c r="AA51" i="42"/>
  <c r="AI51" i="42"/>
  <c r="H100" i="5"/>
  <c r="R89" i="5"/>
  <c r="S99" i="5"/>
  <c r="I26" i="42"/>
  <c r="AL75" i="42"/>
  <c r="P39" i="42"/>
  <c r="AL50" i="42"/>
  <c r="E111" i="5"/>
  <c r="H25" i="42"/>
  <c r="AB25" i="42"/>
  <c r="L37" i="42"/>
  <c r="P37" i="42"/>
  <c r="AJ49" i="42"/>
  <c r="Q73" i="42"/>
  <c r="P61" i="42"/>
  <c r="D61" i="42"/>
  <c r="AL26" i="42"/>
  <c r="C74" i="42"/>
  <c r="Q26" i="42"/>
  <c r="AH15" i="42"/>
  <c r="T113" i="5"/>
  <c r="C61" i="42"/>
  <c r="P63" i="42"/>
  <c r="G63" i="42"/>
  <c r="AH75" i="42"/>
  <c r="I63" i="42"/>
  <c r="K88" i="5"/>
  <c r="B87" i="5"/>
  <c r="AC81" i="4"/>
  <c r="AN69" i="4"/>
  <c r="I105" i="5"/>
  <c r="L25" i="42"/>
  <c r="Q37" i="42"/>
  <c r="AD73" i="42"/>
  <c r="M73" i="42"/>
  <c r="AC25" i="42"/>
  <c r="M49" i="42"/>
  <c r="K99" i="5"/>
  <c r="B110" i="5"/>
  <c r="Q25" i="42"/>
  <c r="N37" i="42"/>
  <c r="AK49" i="42"/>
  <c r="S49" i="42"/>
  <c r="W61" i="42"/>
  <c r="J73" i="42"/>
  <c r="T61" i="42"/>
  <c r="F88" i="5"/>
  <c r="AR88" i="5"/>
  <c r="AJ14" i="42"/>
  <c r="AJ26" i="42"/>
  <c r="U74" i="42"/>
  <c r="AH25" i="42"/>
  <c r="L50" i="42"/>
  <c r="T26" i="42"/>
  <c r="K38" i="42"/>
  <c r="AG38" i="42"/>
  <c r="L74" i="42"/>
  <c r="Z26" i="42"/>
  <c r="J62" i="42"/>
  <c r="T75" i="42"/>
  <c r="W73" i="42"/>
  <c r="W49" i="42"/>
  <c r="Z49" i="42"/>
  <c r="AB37" i="42"/>
  <c r="I49" i="42"/>
  <c r="AG27" i="42"/>
  <c r="AJ25" i="42"/>
  <c r="V49" i="42"/>
  <c r="N51" i="42"/>
  <c r="Z51" i="42"/>
  <c r="L87" i="5"/>
  <c r="H99" i="5"/>
  <c r="AK26" i="42"/>
  <c r="AI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K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s="1"/>
  <c r="X214" i="11"/>
  <c r="S190" i="11"/>
  <c r="V70" i="11"/>
  <c r="W46" i="11"/>
  <c r="Z69" i="42"/>
  <c r="S34" i="42"/>
  <c r="G58" i="42"/>
  <c r="K34" i="42"/>
  <c r="S82" i="42"/>
  <c r="O22" i="42"/>
  <c r="N22" i="42"/>
  <c r="W70" i="42"/>
  <c r="P70" i="42"/>
  <c r="U70" i="42"/>
  <c r="G84" i="5"/>
  <c r="K84" i="5"/>
  <c r="O46" i="42"/>
  <c r="AB46" i="42"/>
  <c r="X4" i="11"/>
  <c r="O120" i="5"/>
  <c r="G96" i="5"/>
  <c r="AA29" i="4"/>
  <c r="C25" i="5"/>
  <c r="B24" i="5" s="1"/>
  <c r="AX29" i="4"/>
  <c r="Q29" i="4"/>
  <c r="AM41" i="4"/>
  <c r="AF41" i="4"/>
  <c r="AC41" i="4"/>
  <c r="I41" i="4"/>
  <c r="E53" i="4"/>
  <c r="AP53" i="4"/>
  <c r="AS53" i="4"/>
  <c r="C49" i="5"/>
  <c r="E49" i="5" s="1"/>
  <c r="T65" i="4"/>
  <c r="Q65" i="4"/>
  <c r="Y65" i="4"/>
  <c r="AO65" i="4"/>
  <c r="Q77" i="4"/>
  <c r="AY77" i="4"/>
  <c r="AS77" i="4"/>
  <c r="M77" i="4"/>
  <c r="AX42" i="4"/>
  <c r="AX53" i="4"/>
  <c r="AB65" i="4"/>
  <c r="AO53" i="4"/>
  <c r="Q3" i="5"/>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J70" i="42"/>
  <c r="N84" i="5"/>
  <c r="AL46" i="42"/>
  <c r="T46" i="42"/>
  <c r="AE46" i="42"/>
  <c r="G120" i="5"/>
  <c r="N120" i="5"/>
  <c r="T84" i="5"/>
  <c r="G29" i="4"/>
  <c r="X29" i="4"/>
  <c r="M29" i="4"/>
  <c r="R29" i="4"/>
  <c r="V41" i="4"/>
  <c r="AE41" i="4"/>
  <c r="AS41" i="4"/>
  <c r="AN41" i="4"/>
  <c r="N53" i="4"/>
  <c r="S53" i="4"/>
  <c r="AC53" i="4"/>
  <c r="AD53" i="4"/>
  <c r="AE65" i="4"/>
  <c r="M65" i="4"/>
  <c r="AY65" i="4"/>
  <c r="I65" i="4"/>
  <c r="C73" i="5"/>
  <c r="L73" i="5" s="1"/>
  <c r="H77" i="4"/>
  <c r="Y77" i="4"/>
  <c r="P77" i="4"/>
  <c r="X41" i="4"/>
  <c r="AD65" i="4"/>
  <c r="K2" i="30"/>
  <c r="K6" i="30" s="1"/>
  <c r="Q6" i="33" s="1"/>
  <c r="L6" i="34" s="1"/>
  <c r="I6" i="35" s="1"/>
  <c r="B10"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s="1"/>
  <c r="S214" i="11"/>
  <c r="X202" i="11"/>
  <c r="U178" i="11"/>
  <c r="T106" i="11"/>
  <c r="C20" i="9"/>
  <c r="E46" i="42"/>
  <c r="AI82" i="42"/>
  <c r="L58" i="42"/>
  <c r="H82" i="42"/>
  <c r="AF82" i="42"/>
  <c r="M82" i="42"/>
  <c r="G22" i="42"/>
  <c r="U22" i="42"/>
  <c r="AA78" i="4"/>
  <c r="F70" i="42"/>
  <c r="C70" i="42"/>
  <c r="H84" i="5"/>
  <c r="K46" i="42"/>
  <c r="W46" i="42"/>
  <c r="I46" i="42"/>
  <c r="AA45" i="42"/>
  <c r="R120" i="5"/>
  <c r="K29" i="4"/>
  <c r="T29" i="4"/>
  <c r="I29" i="4"/>
  <c r="C29" i="4"/>
  <c r="E41" i="4"/>
  <c r="AA41" i="4"/>
  <c r="B36" i="9"/>
  <c r="D36" i="9" s="1"/>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s="1"/>
  <c r="J34" i="11"/>
  <c r="K20" i="24" s="1"/>
  <c r="N214" i="11"/>
  <c r="O178" i="11"/>
  <c r="O142" i="11"/>
  <c r="O106" i="11"/>
  <c r="Q82" i="11"/>
  <c r="L70" i="11"/>
  <c r="N46" i="11"/>
  <c r="U32" i="24" s="1"/>
  <c r="V202" i="11"/>
  <c r="T178" i="11"/>
  <c r="X166" i="11"/>
  <c r="X154" i="11"/>
  <c r="V130" i="11"/>
  <c r="G20" i="9"/>
  <c r="AI34" i="42"/>
  <c r="E34" i="42"/>
  <c r="I58" i="42"/>
  <c r="AD82" i="42"/>
  <c r="M34" i="42"/>
  <c r="Q22" i="42"/>
  <c r="Z22" i="42"/>
  <c r="H22" i="42"/>
  <c r="AI70" i="42"/>
  <c r="K70" i="42"/>
  <c r="P84" i="5"/>
  <c r="AK46" i="42"/>
  <c r="Q46" i="42"/>
  <c r="G46" i="42"/>
  <c r="T108" i="5"/>
  <c r="U29" i="4"/>
  <c r="B24" i="6"/>
  <c r="F24" i="6" s="1"/>
  <c r="C24" i="6" s="1"/>
  <c r="AC29" i="4"/>
  <c r="Y29" i="4"/>
  <c r="M41" i="4"/>
  <c r="AJ41" i="4"/>
  <c r="AB41" i="4"/>
  <c r="F41" i="4"/>
  <c r="B48" i="9"/>
  <c r="H48" i="9" s="1"/>
  <c r="C53" i="4"/>
  <c r="Z53" i="4"/>
  <c r="AA53" i="4"/>
  <c r="J65" i="4"/>
  <c r="AV65" i="4"/>
  <c r="AH65" i="4"/>
  <c r="W65" i="4"/>
  <c r="B72" i="6"/>
  <c r="E72" i="6" s="1"/>
  <c r="N77" i="4"/>
  <c r="T77" i="4"/>
  <c r="W77" i="4"/>
  <c r="D58" i="42"/>
  <c r="BM77" i="4"/>
  <c r="BG74" i="4"/>
  <c r="BN62" i="4"/>
  <c r="BN50" i="4"/>
  <c r="F214" i="11"/>
  <c r="F202" i="11"/>
  <c r="F190" i="11"/>
  <c r="F178" i="11"/>
  <c r="F166" i="11"/>
  <c r="F154" i="11"/>
  <c r="F142" i="11"/>
  <c r="G130" i="11"/>
  <c r="G118" i="11"/>
  <c r="G106" i="11"/>
  <c r="H94" i="11"/>
  <c r="H82" i="11"/>
  <c r="H70" i="11"/>
  <c r="I58" i="11"/>
  <c r="I46" i="11"/>
  <c r="L32" i="24" s="1"/>
  <c r="I34" i="11"/>
  <c r="L20" i="24" s="1"/>
  <c r="M214" i="11"/>
  <c r="N178" i="11"/>
  <c r="N142" i="11"/>
  <c r="N106" i="11"/>
  <c r="P82" i="11"/>
  <c r="M46" i="11"/>
  <c r="U202" i="11"/>
  <c r="S178" i="11"/>
  <c r="W166" i="11"/>
  <c r="W154" i="11"/>
  <c r="X34" i="11"/>
  <c r="H20" i="9"/>
  <c r="E22" i="42"/>
  <c r="AD34" i="42"/>
  <c r="AE58" i="42"/>
  <c r="AG82" i="42"/>
  <c r="AC82" i="42"/>
  <c r="AC58" i="42"/>
  <c r="G34" i="42"/>
  <c r="AF22" i="42"/>
  <c r="AK22" i="42"/>
  <c r="AC22" i="42"/>
  <c r="F84" i="5"/>
  <c r="M70" i="42"/>
  <c r="AC70" i="42"/>
  <c r="I84" i="5"/>
  <c r="Y46" i="42"/>
  <c r="R46" i="42"/>
  <c r="M46" i="42"/>
  <c r="J58" i="42"/>
  <c r="B25" i="8"/>
  <c r="L25" i="8" s="1"/>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J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s="1"/>
  <c r="AP65" i="4"/>
  <c r="B72" i="9"/>
  <c r="D72" i="9" s="1"/>
  <c r="X77" i="4"/>
  <c r="AN77" i="4"/>
  <c r="AC77" i="4"/>
  <c r="AA82" i="42"/>
  <c r="F42" i="4"/>
  <c r="G42" i="4"/>
  <c r="B36" i="6"/>
  <c r="BH77" i="4"/>
  <c r="BE74" i="4"/>
  <c r="BK62" i="4"/>
  <c r="BK50" i="4"/>
  <c r="D214" i="11"/>
  <c r="D202" i="11"/>
  <c r="D190" i="11"/>
  <c r="D178" i="11"/>
  <c r="D166" i="11"/>
  <c r="D154" i="11"/>
  <c r="D142" i="11"/>
  <c r="E130" i="11"/>
  <c r="E118" i="11"/>
  <c r="E106" i="11"/>
  <c r="F94" i="11"/>
  <c r="F82" i="11"/>
  <c r="F70" i="11"/>
  <c r="G58" i="11"/>
  <c r="G46" i="11"/>
  <c r="G32" i="24" s="1"/>
  <c r="G34" i="11"/>
  <c r="G20" i="24" s="1"/>
  <c r="P190" i="11"/>
  <c r="P154" i="11"/>
  <c r="L142" i="11"/>
  <c r="Q118" i="11"/>
  <c r="L106" i="11"/>
  <c r="N82" i="11"/>
  <c r="P58" i="11"/>
  <c r="S202" i="11"/>
  <c r="W190" i="11"/>
  <c r="T166" i="11"/>
  <c r="T154" i="11"/>
  <c r="W142" i="11"/>
  <c r="AI46" i="42"/>
  <c r="AI58" i="42"/>
  <c r="T82" i="42"/>
  <c r="X82" i="42"/>
  <c r="W34" i="42"/>
  <c r="AB82" i="42"/>
  <c r="W58" i="42"/>
  <c r="H58" i="42"/>
  <c r="P22" i="42"/>
  <c r="V22" i="42"/>
  <c r="T22" i="42"/>
  <c r="V70" i="42"/>
  <c r="Z70" i="42"/>
  <c r="AL70" i="42"/>
  <c r="O84" i="5"/>
  <c r="V46" i="42"/>
  <c r="S46" i="42"/>
  <c r="L46" i="42"/>
  <c r="B13" i="5"/>
  <c r="P120" i="5"/>
  <c r="K96" i="5"/>
  <c r="P96" i="5"/>
  <c r="AG29" i="4"/>
  <c r="S29" i="4"/>
  <c r="AM29" i="4"/>
  <c r="AU29" i="4"/>
  <c r="AI41" i="4"/>
  <c r="C37" i="5"/>
  <c r="S37" i="5" s="1"/>
  <c r="AD41" i="4"/>
  <c r="R41" i="4"/>
  <c r="W53" i="4"/>
  <c r="Q53" i="4"/>
  <c r="AU53" i="4"/>
  <c r="H53" i="4"/>
  <c r="U65" i="4"/>
  <c r="H65" i="4"/>
  <c r="C65" i="4"/>
  <c r="B61" i="8"/>
  <c r="H61" i="8" s="1"/>
  <c r="AJ77" i="4"/>
  <c r="AA77" i="4"/>
  <c r="AG77" i="4"/>
  <c r="G77" i="4"/>
  <c r="AK58" i="42"/>
  <c r="B48" i="6"/>
  <c r="E48" i="6" s="1"/>
  <c r="BG77" i="4"/>
  <c r="BD74" i="4"/>
  <c r="BJ62" i="4"/>
  <c r="BB50" i="4"/>
  <c r="D130" i="11"/>
  <c r="D118" i="11"/>
  <c r="D106" i="11"/>
  <c r="E94" i="11"/>
  <c r="E82" i="11"/>
  <c r="E70" i="11"/>
  <c r="F58" i="11"/>
  <c r="F46" i="11"/>
  <c r="H32" i="24" s="1"/>
  <c r="F34" i="11"/>
  <c r="H20" i="24" s="1"/>
  <c r="O190" i="11"/>
  <c r="O154" i="11"/>
  <c r="P118" i="11"/>
  <c r="M82" i="11"/>
  <c r="O58" i="11"/>
  <c r="Q34" i="11"/>
  <c r="X20" i="24" s="1"/>
  <c r="V190" i="11"/>
  <c r="S166" i="11"/>
  <c r="S154" i="11"/>
  <c r="V142" i="11"/>
  <c r="AE70" i="42"/>
  <c r="AA34" i="42"/>
  <c r="T34" i="42"/>
  <c r="Y82" i="42"/>
  <c r="L82" i="42"/>
  <c r="I34" i="42"/>
  <c r="F22" i="42"/>
  <c r="Y22" i="42"/>
  <c r="AB22" i="42"/>
  <c r="D70" i="42"/>
  <c r="AB70" i="42"/>
  <c r="Q70" i="42"/>
  <c r="Q84" i="5"/>
  <c r="AJ46" i="42"/>
  <c r="AD46" i="42"/>
  <c r="X46" i="42"/>
  <c r="AJ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L22" i="42"/>
  <c r="S70" i="42"/>
  <c r="AF70" i="42"/>
  <c r="R84" i="5"/>
  <c r="H46" i="42"/>
  <c r="F46" i="42"/>
  <c r="C15" i="17"/>
  <c r="J2" i="20" s="1"/>
  <c r="L120" i="5"/>
  <c r="B119" i="5"/>
  <c r="AS29" i="4"/>
  <c r="AP29" i="4"/>
  <c r="D29" i="4"/>
  <c r="Y41" i="4"/>
  <c r="AY41" i="4"/>
  <c r="AK41" i="4"/>
  <c r="AI53" i="4"/>
  <c r="AR53" i="4"/>
  <c r="I53" i="4"/>
  <c r="B49" i="8"/>
  <c r="D49" i="8" s="1"/>
  <c r="AR65" i="4"/>
  <c r="C61" i="5"/>
  <c r="R61" i="5" s="1"/>
  <c r="AT65" i="4"/>
  <c r="AQ65" i="4"/>
  <c r="AX77" i="4"/>
  <c r="D77" i="4"/>
  <c r="AW77" i="4"/>
  <c r="AL77" i="4"/>
  <c r="X58" i="42"/>
  <c r="AL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s="1"/>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s="1"/>
  <c r="S211" i="11"/>
  <c r="U163" i="11"/>
  <c r="U139" i="11"/>
  <c r="T127" i="11"/>
  <c r="X115" i="11"/>
  <c r="T91" i="11"/>
  <c r="V79" i="11"/>
  <c r="AL34" i="42"/>
  <c r="F58" i="42"/>
  <c r="H211" i="11"/>
  <c r="H187" i="11"/>
  <c r="H163" i="11"/>
  <c r="I139" i="11"/>
  <c r="I115" i="11"/>
  <c r="D103" i="11"/>
  <c r="J91" i="11"/>
  <c r="D79" i="11"/>
  <c r="E55" i="11"/>
  <c r="G31" i="11"/>
  <c r="G17" i="24" s="1"/>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s="1"/>
  <c r="F31" i="11"/>
  <c r="H17" i="24" s="1"/>
  <c r="M211" i="11"/>
  <c r="M199" i="11"/>
  <c r="M187" i="11"/>
  <c r="M175" i="11"/>
  <c r="M163" i="11"/>
  <c r="M151" i="11"/>
  <c r="M139" i="11"/>
  <c r="O127" i="11"/>
  <c r="O115" i="11"/>
  <c r="O103" i="11"/>
  <c r="O91" i="11"/>
  <c r="O79" i="11"/>
  <c r="O67" i="11"/>
  <c r="O55" i="11"/>
  <c r="O43" i="11"/>
  <c r="T29" i="24" s="1"/>
  <c r="Q31" i="11"/>
  <c r="X17" i="24" s="1"/>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s="1"/>
  <c r="X199" i="11"/>
  <c r="V187" i="11"/>
  <c r="U175" i="11"/>
  <c r="W151" i="11"/>
  <c r="T115" i="11"/>
  <c r="W55" i="11"/>
  <c r="U43" i="11"/>
  <c r="U31" i="11"/>
  <c r="W82" i="42"/>
  <c r="R82" i="42"/>
  <c r="C82" i="42"/>
  <c r="AL58" i="42"/>
  <c r="D211" i="11"/>
  <c r="J199" i="11"/>
  <c r="D187" i="11"/>
  <c r="J175" i="11"/>
  <c r="D163" i="11"/>
  <c r="J151" i="11"/>
  <c r="E139" i="11"/>
  <c r="E115" i="11"/>
  <c r="F91" i="11"/>
  <c r="G67" i="11"/>
  <c r="G43" i="11"/>
  <c r="G29" i="24" s="1"/>
  <c r="L127" i="11"/>
  <c r="L115" i="11"/>
  <c r="L103" i="11"/>
  <c r="L91" i="11"/>
  <c r="L79" i="11"/>
  <c r="L67" i="11"/>
  <c r="L55" i="11"/>
  <c r="L43" i="11"/>
  <c r="N31" i="11"/>
  <c r="U17" i="24" s="1"/>
  <c r="W199" i="11"/>
  <c r="U187" i="11"/>
  <c r="T175" i="11"/>
  <c r="V151" i="11"/>
  <c r="S115" i="11"/>
  <c r="X103" i="11"/>
  <c r="X67" i="11"/>
  <c r="V55" i="11"/>
  <c r="T43" i="11"/>
  <c r="T31" i="11"/>
  <c r="AK82" i="42"/>
  <c r="V58" i="42"/>
  <c r="P34" i="42"/>
  <c r="Q34" i="42"/>
  <c r="P82" i="42"/>
  <c r="N82" i="42"/>
  <c r="BD84" i="4"/>
  <c r="I199" i="11"/>
  <c r="I175" i="11"/>
  <c r="I151" i="11"/>
  <c r="D139" i="11"/>
  <c r="J127" i="11"/>
  <c r="E91" i="11"/>
  <c r="F67" i="11"/>
  <c r="F43" i="11"/>
  <c r="H29" i="24" s="1"/>
  <c r="M31" i="11"/>
  <c r="V199" i="11"/>
  <c r="T187" i="11"/>
  <c r="S175" i="11"/>
  <c r="U151" i="11"/>
  <c r="W103" i="11"/>
  <c r="W67" i="11"/>
  <c r="U55" i="11"/>
  <c r="S43" i="11"/>
  <c r="S31" i="11"/>
  <c r="U58" i="42"/>
  <c r="N96" i="5"/>
  <c r="O34" i="42"/>
  <c r="AK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C60" i="42"/>
  <c r="R48" i="42"/>
  <c r="N56" i="4"/>
  <c r="AU34" i="4"/>
  <c r="I58" i="4"/>
  <c r="E82" i="4"/>
  <c r="K32" i="4"/>
  <c r="C72" i="42"/>
  <c r="O72" i="42"/>
  <c r="AK72" i="42"/>
  <c r="AD72" i="42"/>
  <c r="AM22" i="4"/>
  <c r="AT22" i="4"/>
  <c r="S34" i="4"/>
  <c r="AH22" i="4"/>
  <c r="L60" i="42"/>
  <c r="AG60" i="42"/>
  <c r="AH24" i="42"/>
  <c r="W36" i="42"/>
  <c r="AC60" i="42"/>
  <c r="L48" i="42"/>
  <c r="I72" i="42"/>
  <c r="E36" i="42"/>
  <c r="H24" i="42"/>
  <c r="V24" i="42"/>
  <c r="AB24" i="42"/>
  <c r="AL60" i="42"/>
  <c r="AK48" i="42"/>
  <c r="AL48" i="42"/>
  <c r="I56" i="4"/>
  <c r="AG34" i="4"/>
  <c r="F58" i="4"/>
  <c r="AQ82" i="4"/>
  <c r="AJ72" i="42"/>
  <c r="Z72" i="42"/>
  <c r="R36" i="42"/>
  <c r="D36" i="42"/>
  <c r="AV22" i="4"/>
  <c r="Z32" i="42"/>
  <c r="AM34" i="4"/>
  <c r="W68" i="42"/>
  <c r="C34" i="4"/>
  <c r="AJ60" i="42"/>
  <c r="V36" i="42"/>
  <c r="S60" i="42"/>
  <c r="W60" i="42"/>
  <c r="E48" i="42"/>
  <c r="S72" i="42"/>
  <c r="AJ24" i="42"/>
  <c r="AD24" i="42"/>
  <c r="Z24" i="42"/>
  <c r="M60" i="42"/>
  <c r="AA34" i="4"/>
  <c r="AE58" i="4"/>
  <c r="P82" i="4"/>
  <c r="AP56" i="4"/>
  <c r="G72" i="42"/>
  <c r="N72" i="42"/>
  <c r="D72" i="42"/>
  <c r="N36" i="42"/>
  <c r="F22" i="4"/>
  <c r="AU22" i="4"/>
  <c r="AY34" i="4"/>
  <c r="V22" i="4"/>
  <c r="AB60" i="42"/>
  <c r="AH36" i="42"/>
  <c r="AE60" i="42"/>
  <c r="G36" i="42"/>
  <c r="AE72" i="42"/>
  <c r="P24" i="42"/>
  <c r="AI24" i="42"/>
  <c r="K24" i="42"/>
  <c r="N60" i="42"/>
  <c r="AF48" i="42"/>
  <c r="AF22" i="4"/>
  <c r="AW34" i="4"/>
  <c r="G58" i="4"/>
  <c r="AF82" i="4"/>
  <c r="AE48" i="42"/>
  <c r="AA72" i="42"/>
  <c r="G60" i="42"/>
  <c r="E34" i="4"/>
  <c r="AE22" i="4"/>
  <c r="AA60" i="42"/>
  <c r="T60" i="42"/>
  <c r="AG72" i="42"/>
  <c r="AH60" i="42"/>
  <c r="AF72" i="42"/>
  <c r="U72" i="42"/>
  <c r="N24" i="42"/>
  <c r="U24" i="42"/>
  <c r="M24" i="42"/>
  <c r="P60" i="42"/>
  <c r="I60" i="42"/>
  <c r="I36" i="42"/>
  <c r="AC36" i="42"/>
  <c r="C18" i="5"/>
  <c r="G18" i="5" s="1"/>
  <c r="M34" i="4"/>
  <c r="AS58" i="4"/>
  <c r="W82" i="4"/>
  <c r="AB80" i="4"/>
  <c r="W48" i="42"/>
  <c r="Q72" i="42"/>
  <c r="AB72" i="42"/>
  <c r="AX34" i="4"/>
  <c r="AT58" i="4"/>
  <c r="AX82" i="4"/>
  <c r="B30" i="8"/>
  <c r="Y30" i="8" s="1"/>
  <c r="AD60" i="42"/>
  <c r="AA36" i="42"/>
  <c r="AI60" i="42"/>
  <c r="M72" i="42"/>
  <c r="W72" i="42"/>
  <c r="AC48" i="42"/>
  <c r="AK24" i="42"/>
  <c r="I24" i="42"/>
  <c r="E24" i="42"/>
  <c r="R60" i="42"/>
  <c r="AF60" i="42"/>
  <c r="X36" i="42"/>
  <c r="L36" i="42"/>
  <c r="AK44" i="4"/>
  <c r="M22" i="4"/>
  <c r="AR58" i="4"/>
  <c r="AP70" i="4"/>
  <c r="AD80" i="4"/>
  <c r="B51" i="9"/>
  <c r="C51" i="9" s="1"/>
  <c r="V48" i="42"/>
  <c r="AB48" i="42"/>
  <c r="CR20" i="4"/>
  <c r="D22" i="4"/>
  <c r="AA70" i="4"/>
  <c r="AM46" i="4"/>
  <c r="R34" i="4"/>
  <c r="AW22" i="4"/>
  <c r="AG22" i="4"/>
  <c r="AI72" i="42"/>
  <c r="AD48" i="42"/>
  <c r="E72" i="42"/>
  <c r="Y48" i="42"/>
  <c r="M48" i="42"/>
  <c r="Q24" i="42"/>
  <c r="X24" i="42"/>
  <c r="J60" i="42"/>
  <c r="K60" i="42"/>
  <c r="H48" i="42"/>
  <c r="U44" i="4"/>
  <c r="AB22" i="4"/>
  <c r="AK58" i="4"/>
  <c r="AR70" i="4"/>
  <c r="H72" i="42"/>
  <c r="T72" i="42"/>
  <c r="AG82" i="4"/>
  <c r="B53" i="6"/>
  <c r="F53" i="6" s="1"/>
  <c r="C53" i="6" s="1"/>
  <c r="Y22" i="4"/>
  <c r="T22" i="4"/>
  <c r="P22" i="4"/>
  <c r="AI22" i="4"/>
  <c r="V34" i="4"/>
  <c r="X60" i="42"/>
  <c r="Y60" i="42"/>
  <c r="AD36" i="42"/>
  <c r="H36" i="42"/>
  <c r="AL24" i="42"/>
  <c r="AE24" i="42"/>
  <c r="Q60" i="42"/>
  <c r="E60" i="42"/>
  <c r="X44" i="4"/>
  <c r="AL22" i="4"/>
  <c r="AU58" i="4"/>
  <c r="AJ82" i="4"/>
  <c r="AU56" i="4"/>
  <c r="D48" i="42"/>
  <c r="K72" i="42"/>
  <c r="B65" i="6"/>
  <c r="E65" i="6" s="1"/>
  <c r="AP22" i="4"/>
  <c r="Q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W69" i="42"/>
  <c r="G107" i="5"/>
  <c r="Z21" i="42"/>
  <c r="AU83" i="4"/>
  <c r="E69" i="42"/>
  <c r="AI69" i="42"/>
  <c r="M45" i="42"/>
  <c r="AH81" i="42"/>
  <c r="Q69" i="42"/>
  <c r="X21" i="42"/>
  <c r="Q45" i="42"/>
  <c r="AG45" i="42"/>
  <c r="W21" i="42"/>
  <c r="Q57" i="42"/>
  <c r="AB33" i="42"/>
  <c r="AU76" i="4"/>
  <c r="K76" i="4"/>
  <c r="V76" i="4"/>
  <c r="CS18" i="4"/>
  <c r="BR18" i="4"/>
  <c r="B23" i="6"/>
  <c r="R40" i="4"/>
  <c r="C60" i="5"/>
  <c r="K60" i="5" s="1"/>
  <c r="B71" i="9"/>
  <c r="D71" i="9" s="1"/>
  <c r="X18" i="4"/>
  <c r="J18" i="4"/>
  <c r="B13" i="6"/>
  <c r="C11" i="35" s="1"/>
  <c r="U32" i="42"/>
  <c r="AA76" i="4"/>
  <c r="AJ76" i="4"/>
  <c r="AW76" i="4"/>
  <c r="CO18" i="4"/>
  <c r="CL18" i="4"/>
  <c r="B23" i="9"/>
  <c r="C23" i="9" s="1"/>
  <c r="B35" i="9"/>
  <c r="D35" i="9" s="1"/>
  <c r="AD64" i="4"/>
  <c r="E76" i="4"/>
  <c r="U18" i="4"/>
  <c r="AN18" i="4"/>
  <c r="BT18" i="4"/>
  <c r="AT18" i="4"/>
  <c r="AH18" i="4"/>
  <c r="S76" i="4"/>
  <c r="Y76" i="4"/>
  <c r="AP76" i="4"/>
  <c r="CF18" i="4"/>
  <c r="CC18" i="4"/>
  <c r="E28" i="4"/>
  <c r="C40" i="4"/>
  <c r="B59" i="6"/>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s="1"/>
  <c r="AD18" i="4"/>
  <c r="AE18" i="4"/>
  <c r="AY28" i="4"/>
  <c r="T20" i="42"/>
  <c r="AM76" i="4"/>
  <c r="AB76" i="4"/>
  <c r="M76" i="4"/>
  <c r="CE18" i="4"/>
  <c r="C14" i="5"/>
  <c r="N14" i="5" s="1"/>
  <c r="AI40" i="4"/>
  <c r="G52" i="4"/>
  <c r="AY64" i="4"/>
  <c r="R20" i="42"/>
  <c r="I76" i="4"/>
  <c r="AJ18" i="4"/>
  <c r="K18" i="4"/>
  <c r="T18" i="4"/>
  <c r="E52" i="4"/>
  <c r="AB32" i="42"/>
  <c r="Q76" i="4"/>
  <c r="AR76" i="4"/>
  <c r="B72" i="8"/>
  <c r="S72" i="8" s="1"/>
  <c r="AQ76" i="4"/>
  <c r="B14" i="8"/>
  <c r="M14" i="8" s="1"/>
  <c r="CK18" i="4"/>
  <c r="AX40" i="4"/>
  <c r="C48" i="5"/>
  <c r="S48" i="5" s="1"/>
  <c r="AH64" i="4"/>
  <c r="CJ18" i="4"/>
  <c r="AC18" i="4"/>
  <c r="AI18" i="4"/>
  <c r="M18" i="4"/>
  <c r="Q64" i="4"/>
  <c r="BD64" i="4"/>
  <c r="W80" i="42"/>
  <c r="G68" i="42"/>
  <c r="AI76" i="4"/>
  <c r="X76" i="4"/>
  <c r="H76" i="4"/>
  <c r="AT76" i="4"/>
  <c r="BS18" i="4"/>
  <c r="C18" i="4"/>
  <c r="C36" i="5"/>
  <c r="L36" i="5" s="1"/>
  <c r="B47" i="9"/>
  <c r="G47" i="9" s="1"/>
  <c r="AL76" i="4"/>
  <c r="M20" i="42"/>
  <c r="AG18" i="4"/>
  <c r="CA18" i="4"/>
  <c r="AV18" i="4"/>
  <c r="B13" i="9"/>
  <c r="E13" i="9" s="1"/>
  <c r="N76" i="4"/>
  <c r="AY76" i="4"/>
  <c r="AK76" i="4"/>
  <c r="Z76" i="4"/>
  <c r="CM18" i="4"/>
  <c r="BV18" i="4"/>
  <c r="V28" i="4"/>
  <c r="X40" i="4"/>
  <c r="C72" i="5"/>
  <c r="BZ18" i="4"/>
  <c r="AF18" i="4"/>
  <c r="AB18" i="4"/>
  <c r="AK18" i="4"/>
  <c r="BD76" i="4"/>
  <c r="AB44" i="42"/>
  <c r="AJ56" i="42"/>
  <c r="T76" i="4"/>
  <c r="R76" i="4"/>
  <c r="AN76" i="4"/>
  <c r="D20" i="42"/>
  <c r="BO18" i="4"/>
  <c r="CD18" i="4"/>
  <c r="BP18" i="4"/>
  <c r="C24" i="5"/>
  <c r="M24" i="5" s="1"/>
  <c r="B35" i="6"/>
  <c r="E35" i="6" s="1"/>
  <c r="S64" i="4"/>
  <c r="B71" i="6"/>
  <c r="E71" i="6" s="1"/>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V35" i="42"/>
  <c r="AL23" i="42"/>
  <c r="R47" i="42"/>
  <c r="AK47" i="42"/>
  <c r="D71" i="42"/>
  <c r="AA83" i="42"/>
  <c r="AF71" i="42"/>
  <c r="E47" i="42"/>
  <c r="AA47" i="42"/>
  <c r="Z71" i="42"/>
  <c r="R83" i="42"/>
  <c r="X47" i="42"/>
  <c r="AL47" i="42"/>
  <c r="U47" i="42"/>
  <c r="K111" i="5"/>
  <c r="R23" i="42"/>
  <c r="P35" i="42"/>
  <c r="O59" i="42"/>
  <c r="J59" i="42"/>
  <c r="O23" i="42"/>
  <c r="N23" i="42"/>
  <c r="H35" i="42"/>
  <c r="H71" i="42"/>
  <c r="D47" i="42"/>
  <c r="Z35" i="42"/>
  <c r="F23" i="42"/>
  <c r="AK23" i="42"/>
  <c r="T35" i="42"/>
  <c r="AF83" i="42"/>
  <c r="C83" i="42"/>
  <c r="R35" i="42"/>
  <c r="Q71" i="42"/>
  <c r="M47" i="42"/>
  <c r="G71" i="42"/>
  <c r="K47" i="42"/>
  <c r="AF35" i="42"/>
  <c r="U35" i="42"/>
  <c r="W35" i="42"/>
  <c r="M35" i="42"/>
  <c r="AL71" i="42"/>
  <c r="AD35" i="42"/>
  <c r="N83" i="42"/>
  <c r="P71" i="42"/>
  <c r="T71" i="42"/>
  <c r="S47" i="42"/>
  <c r="AJ35" i="42"/>
  <c r="S83" i="42"/>
  <c r="Z83" i="42"/>
  <c r="AA23" i="42"/>
  <c r="M83" i="42"/>
  <c r="Q35" i="42"/>
  <c r="V83" i="42"/>
  <c r="H47" i="42"/>
  <c r="AG71" i="42"/>
  <c r="Z47" i="42"/>
  <c r="AL35" i="42"/>
  <c r="AH47" i="42"/>
  <c r="P83" i="42"/>
  <c r="D35" i="42"/>
  <c r="V47" i="42"/>
  <c r="K35" i="42"/>
  <c r="N35" i="42"/>
  <c r="R71" i="42"/>
  <c r="F83" i="42"/>
  <c r="AC71" i="42"/>
  <c r="C23" i="42"/>
  <c r="Y35" i="42"/>
  <c r="T83" i="42"/>
  <c r="D83" i="42"/>
  <c r="AA71" i="42"/>
  <c r="AJ47" i="42"/>
  <c r="S35" i="42"/>
  <c r="AE83" i="42"/>
  <c r="AE35" i="42"/>
  <c r="I71" i="42"/>
  <c r="AC83" i="42"/>
  <c r="U71" i="42"/>
  <c r="G47" i="42"/>
  <c r="F47" i="42"/>
  <c r="I35" i="42"/>
  <c r="AB83" i="42"/>
  <c r="D23" i="42"/>
  <c r="Y83" i="42"/>
  <c r="J23" i="42"/>
  <c r="L83" i="42"/>
  <c r="H83" i="42"/>
  <c r="C47" i="42"/>
  <c r="AK71" i="42"/>
  <c r="Y47" i="42"/>
  <c r="Q23" i="42"/>
  <c r="F71" i="42"/>
  <c r="U111" i="5"/>
  <c r="U23" i="42"/>
  <c r="P20" i="42"/>
  <c r="K59" i="42"/>
  <c r="N47" i="42"/>
  <c r="I47" i="42"/>
  <c r="AD83" i="42"/>
  <c r="J83" i="42"/>
  <c r="O35" i="42"/>
  <c r="J35" i="42"/>
  <c r="Q47" i="42"/>
  <c r="L35" i="42"/>
  <c r="AK83" i="42"/>
  <c r="Q83" i="42"/>
  <c r="Y80" i="42"/>
  <c r="I20" i="42"/>
  <c r="AA44" i="42"/>
  <c r="AF68" i="42"/>
  <c r="V44" i="42"/>
  <c r="AE56" i="42"/>
  <c r="V56" i="42"/>
  <c r="AD68" i="42"/>
  <c r="U20" i="42"/>
  <c r="U80" i="42"/>
  <c r="AC80" i="42"/>
  <c r="H118" i="5"/>
  <c r="E56" i="42"/>
  <c r="E32" i="42"/>
  <c r="E68" i="42"/>
  <c r="N80" i="42"/>
  <c r="C20" i="42"/>
  <c r="P32" i="42"/>
  <c r="D56" i="42"/>
  <c r="Q56" i="42"/>
  <c r="AL80" i="42"/>
  <c r="W44" i="42"/>
  <c r="L56" i="42"/>
  <c r="AG56" i="42"/>
  <c r="S20" i="42"/>
  <c r="AF80" i="42"/>
  <c r="T56" i="42"/>
  <c r="U68" i="42"/>
  <c r="AB68" i="42"/>
  <c r="I118" i="5"/>
  <c r="G80" i="42"/>
  <c r="F20" i="42"/>
  <c r="P106" i="5"/>
  <c r="D32" i="42"/>
  <c r="P99" i="5"/>
  <c r="AK20" i="42"/>
  <c r="AI80" i="42"/>
  <c r="W32" i="42"/>
  <c r="AI20" i="42"/>
  <c r="V20" i="42"/>
  <c r="S80" i="42"/>
  <c r="AC32" i="42"/>
  <c r="M80" i="42"/>
  <c r="AI68" i="42"/>
  <c r="Y44" i="42"/>
  <c r="Y68" i="42"/>
  <c r="G44" i="42"/>
  <c r="AK68" i="42"/>
  <c r="V80" i="42"/>
  <c r="F56" i="42"/>
  <c r="AF59" i="4"/>
  <c r="I80" i="42"/>
  <c r="AH80" i="42"/>
  <c r="M56" i="42"/>
  <c r="AD56" i="42"/>
  <c r="L80" i="42"/>
  <c r="AB80" i="42"/>
  <c r="E44" i="42"/>
  <c r="Q68" i="42"/>
  <c r="N20" i="42"/>
  <c r="U87" i="5"/>
  <c r="AE80" i="42"/>
  <c r="AK80" i="42"/>
  <c r="BK84" i="4"/>
  <c r="R80" i="42"/>
  <c r="Q80" i="42"/>
  <c r="BJ84" i="4"/>
  <c r="AF32" i="42"/>
  <c r="H56" i="42"/>
  <c r="K20" i="42"/>
  <c r="AG44" i="42"/>
  <c r="X56" i="42"/>
  <c r="AF44" i="42"/>
  <c r="S68" i="42"/>
  <c r="V32" i="42"/>
  <c r="AI44" i="42"/>
  <c r="Y20" i="42"/>
  <c r="AJ44" i="42"/>
  <c r="AB56" i="42"/>
  <c r="AG32" i="42"/>
  <c r="X20" i="42"/>
  <c r="AJ68" i="42"/>
  <c r="U44" i="42"/>
  <c r="K44" i="42"/>
  <c r="AH44" i="42"/>
  <c r="AF20" i="42"/>
  <c r="Z80" i="42"/>
  <c r="E20" i="42"/>
  <c r="D68" i="42"/>
  <c r="S106" i="5"/>
  <c r="F111" i="5"/>
  <c r="O80" i="42"/>
  <c r="P68" i="42"/>
  <c r="BG84" i="4"/>
  <c r="BJ60" i="4"/>
  <c r="W56" i="42"/>
  <c r="AC20" i="42"/>
  <c r="X44" i="42"/>
  <c r="E80" i="42"/>
  <c r="O68" i="42"/>
  <c r="K56" i="42"/>
  <c r="AD20" i="42"/>
  <c r="AH20" i="42"/>
  <c r="Z56" i="42"/>
  <c r="M68" i="42"/>
  <c r="Z68" i="42"/>
  <c r="AI56" i="42"/>
  <c r="Y32" i="42"/>
  <c r="G20" i="42"/>
  <c r="AG80" i="42"/>
  <c r="T44" i="42"/>
  <c r="AD80" i="42"/>
  <c r="R68" i="42"/>
  <c r="AJ80" i="42"/>
  <c r="Q20" i="42"/>
  <c r="H68" i="42"/>
  <c r="P44" i="42"/>
  <c r="L68" i="42"/>
  <c r="L32" i="42"/>
  <c r="X80" i="42"/>
  <c r="AD44" i="42"/>
  <c r="L44" i="42"/>
  <c r="AA56" i="42"/>
  <c r="AE20" i="42"/>
  <c r="AH56" i="42"/>
  <c r="AA20" i="42"/>
  <c r="H20" i="42"/>
  <c r="T32" i="42"/>
  <c r="J68" i="42"/>
  <c r="V94" i="5"/>
  <c r="C44" i="42"/>
  <c r="C68" i="42"/>
  <c r="J80" i="42"/>
  <c r="P80" i="42"/>
  <c r="AE44" i="42"/>
  <c r="AJ32" i="42"/>
  <c r="Z20" i="42"/>
  <c r="AF56" i="42"/>
  <c r="U56" i="42"/>
  <c r="M44" i="42"/>
  <c r="AE68" i="42"/>
  <c r="AA68" i="42"/>
  <c r="C80" i="42"/>
  <c r="N68" i="42"/>
  <c r="G94" i="5"/>
  <c r="AL20" i="42"/>
  <c r="BC84" i="4"/>
  <c r="BJ72" i="4"/>
  <c r="X68" i="42"/>
  <c r="AB20" i="42"/>
  <c r="AC68" i="42"/>
  <c r="W20" i="42"/>
  <c r="K80" i="42"/>
  <c r="AD32" i="42"/>
  <c r="K68" i="42"/>
  <c r="Z44" i="42"/>
  <c r="K32" i="42"/>
  <c r="H32" i="42"/>
  <c r="G56" i="42"/>
  <c r="AE32" i="42"/>
  <c r="F68" i="42"/>
  <c r="AG20" i="42"/>
  <c r="D44" i="42"/>
  <c r="F44" i="42"/>
  <c r="J44" i="42"/>
  <c r="F80" i="42"/>
  <c r="BN81" i="4"/>
  <c r="S32" i="42"/>
  <c r="AH68" i="42"/>
  <c r="AI32" i="42"/>
  <c r="AH32" i="42"/>
  <c r="V68" i="42"/>
  <c r="AC56" i="42"/>
  <c r="S44" i="42"/>
  <c r="T68" i="42"/>
  <c r="AJ20" i="42"/>
  <c r="Y56" i="42"/>
  <c r="G32" i="42"/>
  <c r="I68" i="42"/>
  <c r="AL83" i="4"/>
  <c r="J20" i="42"/>
  <c r="M111" i="5"/>
  <c r="H80" i="42"/>
  <c r="O32" i="42"/>
  <c r="I92" i="5"/>
  <c r="AD69" i="4"/>
  <c r="B41" i="8"/>
  <c r="AD41" i="8" s="1"/>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P21" i="4"/>
  <c r="AE45" i="4"/>
  <c r="B16" i="9"/>
  <c r="C16" i="9" s="1"/>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B40" i="6"/>
  <c r="E40" i="6" s="1"/>
  <c r="M69" i="4"/>
  <c r="B64" i="9"/>
  <c r="C41" i="5"/>
  <c r="R41" i="5" s="1"/>
  <c r="BA81" i="4"/>
  <c r="BH69" i="4"/>
  <c r="BN33" i="4"/>
  <c r="I104" i="5"/>
  <c r="AY21" i="4"/>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W2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AQ21" i="4"/>
  <c r="B16" i="6"/>
  <c r="G69" i="4"/>
  <c r="B28" i="6"/>
  <c r="AR69" i="4"/>
  <c r="AO21" i="4"/>
  <c r="R116" i="5"/>
  <c r="O116" i="5"/>
  <c r="AH81" i="4"/>
  <c r="Z45" i="4"/>
  <c r="AM69" i="4"/>
  <c r="B29" i="8"/>
  <c r="J29" i="8" s="1"/>
  <c r="AO45" i="4"/>
  <c r="AT21" i="4"/>
  <c r="Y45" i="4"/>
  <c r="AW81" i="4"/>
  <c r="AS21" i="4"/>
  <c r="AY69" i="4"/>
  <c r="C69" i="4"/>
  <c r="V45" i="4"/>
  <c r="E81" i="4"/>
  <c r="AS33" i="4"/>
  <c r="AB69" i="4"/>
  <c r="AG81" i="4"/>
  <c r="AM33" i="4"/>
  <c r="B64" i="6"/>
  <c r="C77" i="5"/>
  <c r="AH33" i="4"/>
  <c r="V69" i="4"/>
  <c r="R33" i="4"/>
  <c r="D45" i="4"/>
  <c r="AR21" i="4"/>
  <c r="AW45" i="4"/>
  <c r="T81" i="4"/>
  <c r="AK33" i="4"/>
  <c r="K81" i="4"/>
  <c r="D33" i="4"/>
  <c r="AU69" i="4"/>
  <c r="Q33" i="4"/>
  <c r="AS45" i="4"/>
  <c r="AX21" i="4"/>
  <c r="N45" i="4"/>
  <c r="AY81" i="4"/>
  <c r="AO33" i="4"/>
  <c r="AH69" i="4"/>
  <c r="C65" i="5"/>
  <c r="C17" i="5"/>
  <c r="P17" i="5" s="1"/>
  <c r="AD81" i="4"/>
  <c r="R81" i="4"/>
  <c r="Q45" i="4"/>
  <c r="I46" i="29"/>
  <c r="G258" i="32"/>
  <c r="H257" i="32" s="1"/>
  <c r="O28" i="42"/>
  <c r="K28" i="42"/>
  <c r="Z28" i="42"/>
  <c r="AK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P17" i="42"/>
  <c r="AK17" i="42"/>
  <c r="M16" i="42"/>
  <c r="AA16" i="42"/>
  <c r="Y16" i="42"/>
  <c r="O16" i="42"/>
  <c r="U16" i="42"/>
  <c r="V16" i="42"/>
  <c r="AF16" i="42"/>
  <c r="AE16" i="42"/>
  <c r="N16" i="42"/>
  <c r="R16" i="42"/>
  <c r="AD16" i="42"/>
  <c r="J16" i="42"/>
  <c r="Z16" i="42"/>
  <c r="K16" i="42"/>
  <c r="C16" i="42"/>
  <c r="AL16" i="42"/>
  <c r="P16" i="42"/>
  <c r="Q16" i="42"/>
  <c r="AK16" i="42"/>
  <c r="G16" i="42"/>
  <c r="AC16" i="42"/>
  <c r="X16" i="42"/>
  <c r="E16" i="42"/>
  <c r="W16" i="42"/>
  <c r="AG16" i="42"/>
  <c r="I16" i="42"/>
  <c r="D16" i="42"/>
  <c r="AJ16" i="42"/>
  <c r="AJ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L40" i="42"/>
  <c r="C40" i="42"/>
  <c r="Y40" i="42"/>
  <c r="Q40" i="42"/>
  <c r="F40" i="42"/>
  <c r="AK40" i="42"/>
  <c r="V40" i="42"/>
  <c r="AG40" i="42"/>
  <c r="X40" i="42"/>
  <c r="AH40" i="42"/>
  <c r="AB40" i="42"/>
  <c r="U40" i="42"/>
  <c r="AF40" i="42"/>
  <c r="I40" i="42"/>
  <c r="N40" i="42"/>
  <c r="AE40" i="42"/>
  <c r="L40" i="42"/>
  <c r="S40" i="42"/>
  <c r="J40" i="42"/>
  <c r="AA40" i="42"/>
  <c r="D40" i="42"/>
  <c r="M40" i="42"/>
  <c r="H40" i="42"/>
  <c r="AC40" i="42"/>
  <c r="AK76" i="42"/>
  <c r="E76" i="42"/>
  <c r="AA76" i="42"/>
  <c r="W76" i="42"/>
  <c r="Q76" i="42"/>
  <c r="Z76" i="42"/>
  <c r="P76" i="42"/>
  <c r="L76" i="42"/>
  <c r="AD76" i="42"/>
  <c r="AI76" i="42"/>
  <c r="G76" i="42"/>
  <c r="AH76" i="42"/>
  <c r="AF76" i="42"/>
  <c r="AC76" i="42"/>
  <c r="AL76" i="42"/>
  <c r="S76" i="42"/>
  <c r="AB76" i="42"/>
  <c r="U76" i="42"/>
  <c r="V76" i="42"/>
  <c r="J76" i="42"/>
  <c r="H76" i="42"/>
  <c r="K76" i="42"/>
  <c r="AJ76" i="42"/>
  <c r="N76" i="42"/>
  <c r="T76" i="42"/>
  <c r="X76" i="42"/>
  <c r="M76" i="42"/>
  <c r="E40" i="42"/>
  <c r="Y52" i="42"/>
  <c r="AJ28" i="42"/>
  <c r="T40" i="42"/>
  <c r="R28" i="42"/>
  <c r="F64" i="42"/>
  <c r="M115" i="5"/>
  <c r="Y76" i="42"/>
  <c r="L16" i="42"/>
  <c r="AL28" i="42"/>
  <c r="E28" i="42"/>
  <c r="S16" i="42"/>
  <c r="P28" i="42"/>
  <c r="AL52" i="42"/>
  <c r="AD52" i="42"/>
  <c r="AC52" i="42"/>
  <c r="R52" i="42"/>
  <c r="H52" i="42"/>
  <c r="L52" i="42"/>
  <c r="AG52" i="42"/>
  <c r="AJ52" i="42"/>
  <c r="AK52" i="42"/>
  <c r="E52" i="42"/>
  <c r="U52" i="42"/>
  <c r="X52" i="42"/>
  <c r="M52" i="42"/>
  <c r="AF52" i="42"/>
  <c r="P52" i="42"/>
  <c r="N52" i="42"/>
  <c r="T52" i="42"/>
  <c r="G52" i="42"/>
  <c r="I52" i="42"/>
  <c r="S52" i="42"/>
  <c r="AI52" i="42"/>
  <c r="F52" i="42"/>
  <c r="V52" i="42"/>
  <c r="W52" i="42"/>
  <c r="AH52" i="42"/>
  <c r="C52" i="42"/>
  <c r="AE52" i="42"/>
  <c r="C65" i="42"/>
  <c r="AK65" i="42"/>
  <c r="AA65" i="42"/>
  <c r="AI40" i="42"/>
  <c r="AA52" i="42"/>
  <c r="AI16" i="42"/>
  <c r="Q103" i="5"/>
  <c r="O52" i="42"/>
  <c r="H28" i="42"/>
  <c r="D64" i="42"/>
  <c r="AC64" i="42"/>
  <c r="H64" i="42"/>
  <c r="AI64" i="42"/>
  <c r="R64" i="42"/>
  <c r="AA64" i="42"/>
  <c r="X64" i="42"/>
  <c r="L64" i="42"/>
  <c r="AB64" i="42"/>
  <c r="AJ64" i="42"/>
  <c r="AF64" i="42"/>
  <c r="C64" i="42"/>
  <c r="J64" i="42"/>
  <c r="T64" i="42"/>
  <c r="AE64" i="42"/>
  <c r="AD64" i="42"/>
  <c r="Q64" i="42"/>
  <c r="Y64" i="42"/>
  <c r="S64" i="42"/>
  <c r="K64" i="42"/>
  <c r="Z64" i="42"/>
  <c r="W64" i="42"/>
  <c r="G64" i="42"/>
  <c r="I64" i="42"/>
  <c r="AH64" i="42"/>
  <c r="N64" i="42"/>
  <c r="U64" i="42"/>
  <c r="AL64" i="42"/>
  <c r="AB52" i="42"/>
  <c r="AH16" i="42"/>
  <c r="D52" i="42"/>
  <c r="R76" i="42"/>
  <c r="P64" i="42"/>
  <c r="AI28" i="42"/>
  <c r="E53" i="42"/>
  <c r="Q53" i="42"/>
  <c r="Z53" i="42"/>
  <c r="D53" i="42"/>
  <c r="AE76" i="42"/>
  <c r="V28" i="42"/>
  <c r="F16" i="42"/>
  <c r="J52" i="42"/>
  <c r="AK64" i="42"/>
  <c r="S77" i="42"/>
  <c r="AG77" i="42"/>
  <c r="E77" i="42"/>
  <c r="O77" i="42"/>
  <c r="AK77" i="42"/>
  <c r="AB16" i="42"/>
  <c r="Q52" i="42"/>
  <c r="O64" i="42"/>
  <c r="AG29" i="42"/>
  <c r="T29" i="42"/>
  <c r="AD29" i="42"/>
  <c r="Y29" i="42"/>
  <c r="U28" i="42"/>
  <c r="I76" i="42"/>
  <c r="T16" i="42"/>
  <c r="W40" i="42"/>
  <c r="M64" i="42"/>
  <c r="D41" i="42"/>
  <c r="AE41" i="42"/>
  <c r="X41" i="42"/>
  <c r="J41" i="42"/>
  <c r="R41" i="42"/>
  <c r="AG28" i="42"/>
  <c r="H16" i="42"/>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B17" i="6"/>
  <c r="F17" i="6" s="1"/>
  <c r="D17" i="6" s="1"/>
  <c r="J22" i="4"/>
  <c r="AB34" i="4"/>
  <c r="Y34" i="4"/>
  <c r="C30" i="5"/>
  <c r="M30" i="5" s="1"/>
  <c r="AG58" i="4"/>
  <c r="T58" i="4"/>
  <c r="V58" i="4"/>
  <c r="W58" i="4"/>
  <c r="Q82" i="4"/>
  <c r="S82" i="4"/>
  <c r="F82" i="4"/>
  <c r="AR82" i="4"/>
  <c r="AC47" i="4"/>
  <c r="V23" i="4"/>
  <c r="S58" i="4"/>
  <c r="C67" i="5"/>
  <c r="Q67" i="5" s="1"/>
  <c r="AT34" i="4"/>
  <c r="BG82" i="4"/>
  <c r="BF58" i="4"/>
  <c r="AB83" i="4"/>
  <c r="AA22" i="4"/>
  <c r="N22" i="4"/>
  <c r="AF34" i="4"/>
  <c r="Q34" i="4"/>
  <c r="AP34" i="4"/>
  <c r="X58" i="4"/>
  <c r="Y58" i="4"/>
  <c r="Z58" i="4"/>
  <c r="AL58" i="4"/>
  <c r="U82" i="4"/>
  <c r="V82" i="4"/>
  <c r="I82" i="4"/>
  <c r="C78" i="5"/>
  <c r="AH71" i="4"/>
  <c r="AW47" i="4"/>
  <c r="X82" i="4"/>
  <c r="AD82" i="4"/>
  <c r="BB82" i="4"/>
  <c r="BA58" i="4"/>
  <c r="AY22" i="4"/>
  <c r="I22" i="4"/>
  <c r="N34" i="4"/>
  <c r="J34" i="4"/>
  <c r="AJ34" i="4"/>
  <c r="AA58" i="4"/>
  <c r="D58" i="4"/>
  <c r="AP58" i="4"/>
  <c r="R58" i="4"/>
  <c r="R82" i="4"/>
  <c r="Y82" i="4"/>
  <c r="M82" i="4"/>
  <c r="AU82" i="4"/>
  <c r="AR59" i="4"/>
  <c r="AK71" i="4"/>
  <c r="AU23" i="4"/>
  <c r="BA82" i="4"/>
  <c r="G34" i="4"/>
  <c r="D59" i="4"/>
  <c r="Q35" i="4"/>
  <c r="AX22" i="4"/>
  <c r="B17" i="9"/>
  <c r="C15" i="34" s="1"/>
  <c r="B18" i="8"/>
  <c r="AV34" i="4"/>
  <c r="W34" i="4"/>
  <c r="T34" i="4"/>
  <c r="AW58" i="4"/>
  <c r="AH58" i="4"/>
  <c r="AJ58" i="4"/>
  <c r="W70" i="4"/>
  <c r="AM82" i="4"/>
  <c r="AE82" i="4"/>
  <c r="T82" i="4"/>
  <c r="D82" i="4"/>
  <c r="AR23" i="4"/>
  <c r="B29" i="9"/>
  <c r="E29" i="9" s="1"/>
  <c r="N58" i="4"/>
  <c r="AQ22" i="4"/>
  <c r="AO22" i="4"/>
  <c r="B29" i="6"/>
  <c r="P34" i="4"/>
  <c r="AK34" i="4"/>
  <c r="Z46" i="4"/>
  <c r="AN58" i="4"/>
  <c r="AO58" i="4"/>
  <c r="AQ58" i="4"/>
  <c r="P70" i="4"/>
  <c r="AP82" i="4"/>
  <c r="AH82" i="4"/>
  <c r="AI82" i="4"/>
  <c r="G82" i="4"/>
  <c r="G71" i="4"/>
  <c r="D34" i="4"/>
  <c r="AC34" i="4"/>
  <c r="G22" i="4"/>
  <c r="K22" i="4"/>
  <c r="AR34" i="4"/>
  <c r="AS34" i="4"/>
  <c r="H34" i="4"/>
  <c r="B42" i="8"/>
  <c r="H42" i="8" s="1"/>
  <c r="AM58" i="4"/>
  <c r="Q58" i="4"/>
  <c r="E58" i="4"/>
  <c r="AN70" i="4"/>
  <c r="AS82" i="4"/>
  <c r="AK82" i="4"/>
  <c r="Z82" i="4"/>
  <c r="AY71" i="4"/>
  <c r="R47" i="4"/>
  <c r="AN23" i="4"/>
  <c r="C42" i="5"/>
  <c r="K42" i="5" s="1"/>
  <c r="H58" i="4"/>
  <c r="BA71" i="4"/>
  <c r="AS22" i="4"/>
  <c r="AK22" i="4"/>
  <c r="X34" i="4"/>
  <c r="K34" i="4"/>
  <c r="F34" i="4"/>
  <c r="M58" i="4"/>
  <c r="AB58" i="4"/>
  <c r="AF58" i="4"/>
  <c r="F70" i="4"/>
  <c r="AV82" i="4"/>
  <c r="AN82" i="4"/>
  <c r="AC82" i="4"/>
  <c r="K47" i="4"/>
  <c r="AF23" i="4"/>
  <c r="B53" i="9"/>
  <c r="F53" i="9" s="1"/>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AK54" i="42"/>
  <c r="AE54" i="42"/>
  <c r="N54" i="42"/>
  <c r="AG54" i="42"/>
  <c r="AC54" i="42"/>
  <c r="AH54" i="42"/>
  <c r="Y54" i="42"/>
  <c r="X54" i="42"/>
  <c r="U54" i="42"/>
  <c r="L54" i="42"/>
  <c r="G54" i="42"/>
  <c r="AB54" i="42"/>
  <c r="R54" i="42"/>
  <c r="I54" i="42"/>
  <c r="C54" i="42"/>
  <c r="AL54" i="42"/>
  <c r="AA54" i="42"/>
  <c r="AI54" i="42"/>
  <c r="AJ54" i="42"/>
  <c r="V54" i="42"/>
  <c r="H54" i="42"/>
  <c r="AD54" i="42"/>
  <c r="Z54" i="42"/>
  <c r="S54" i="42"/>
  <c r="W54" i="42"/>
  <c r="AF54" i="42"/>
  <c r="F54" i="42"/>
  <c r="K54" i="42"/>
  <c r="M54" i="42"/>
  <c r="J54" i="42"/>
  <c r="AG18" i="42"/>
  <c r="D54" i="42"/>
  <c r="AL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I66" i="42"/>
  <c r="G66" i="42"/>
  <c r="AC66" i="42"/>
  <c r="AJ66" i="42"/>
  <c r="AB66" i="42"/>
  <c r="R66" i="42"/>
  <c r="AL66" i="42"/>
  <c r="AD66" i="42"/>
  <c r="L66" i="42"/>
  <c r="C66" i="42"/>
  <c r="Y66" i="42"/>
  <c r="K66" i="42"/>
  <c r="C18" i="42"/>
  <c r="AE18" i="42"/>
  <c r="Q54" i="42"/>
  <c r="N18" i="42"/>
  <c r="AA30" i="42"/>
  <c r="C30" i="42"/>
  <c r="L30" i="42"/>
  <c r="AE30" i="42"/>
  <c r="O30" i="42"/>
  <c r="AK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I78" i="42"/>
  <c r="E54" i="42"/>
  <c r="T78" i="42"/>
  <c r="AL30" i="42"/>
  <c r="T42" i="42"/>
  <c r="F78" i="42"/>
  <c r="AI30" i="42"/>
  <c r="Q18" i="42"/>
  <c r="Y42" i="42"/>
  <c r="AK42" i="42"/>
  <c r="AD42" i="42"/>
  <c r="AJ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W18" i="42"/>
  <c r="Q30" i="42"/>
  <c r="Q42" i="42"/>
  <c r="AJ78" i="42"/>
  <c r="L78" i="42"/>
  <c r="D78" i="42"/>
  <c r="AI78" i="42"/>
  <c r="Z78" i="42"/>
  <c r="O78" i="42"/>
  <c r="K78" i="42"/>
  <c r="V78" i="42"/>
  <c r="G78" i="42"/>
  <c r="H78" i="42"/>
  <c r="M78" i="42"/>
  <c r="P78" i="42"/>
  <c r="AK78" i="42"/>
  <c r="N78" i="42"/>
  <c r="J78" i="42"/>
  <c r="AG78" i="42"/>
  <c r="AE78" i="42"/>
  <c r="S78" i="42"/>
  <c r="Y78" i="42"/>
  <c r="R78" i="42"/>
  <c r="E78" i="42"/>
  <c r="C78" i="42"/>
  <c r="AA78" i="42"/>
  <c r="U78" i="42"/>
  <c r="AF78" i="42"/>
  <c r="Q78" i="42"/>
  <c r="AH78" i="42"/>
  <c r="AC78" i="42"/>
  <c r="AB78" i="42"/>
  <c r="AI42" i="42"/>
  <c r="AL78" i="42"/>
  <c r="V30" i="42"/>
  <c r="AF66" i="42"/>
  <c r="P42" i="42"/>
  <c r="AH66" i="42"/>
  <c r="W78" i="42"/>
  <c r="AJ30" i="42"/>
  <c r="AA18" i="42"/>
  <c r="AK18" i="42"/>
  <c r="O18" i="42"/>
  <c r="P18" i="42"/>
  <c r="Y18" i="42"/>
  <c r="U18" i="42"/>
  <c r="F18" i="42"/>
  <c r="AF18" i="42"/>
  <c r="Z18" i="42"/>
  <c r="H18" i="42"/>
  <c r="L18" i="42"/>
  <c r="I18" i="42"/>
  <c r="AB18" i="42"/>
  <c r="T18" i="42"/>
  <c r="AI18" i="42"/>
  <c r="K18" i="42"/>
  <c r="V18" i="42"/>
  <c r="J18" i="42"/>
  <c r="AJ18" i="42"/>
  <c r="D18" i="42"/>
  <c r="G18" i="42"/>
  <c r="AD18" i="42"/>
  <c r="X18" i="42"/>
  <c r="E18" i="42"/>
  <c r="M18" i="42"/>
  <c r="AC18" i="42"/>
  <c r="R18" i="42"/>
  <c r="S18" i="42"/>
  <c r="AH18" i="42"/>
  <c r="Z42" i="42"/>
  <c r="AD78"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Q79" i="5" s="1"/>
  <c r="AM47" i="4"/>
  <c r="P59" i="4"/>
  <c r="T35" i="4"/>
  <c r="N35" i="4"/>
  <c r="E23" i="4"/>
  <c r="AB35" i="4"/>
  <c r="Q71" i="4"/>
  <c r="AS59" i="4"/>
  <c r="Z35" i="4"/>
  <c r="AV35" i="4"/>
  <c r="U35" i="4"/>
  <c r="BK83" i="4"/>
  <c r="BJ71" i="4"/>
  <c r="BG59" i="4"/>
  <c r="BE45" i="4"/>
  <c r="BB23" i="4"/>
  <c r="D83" i="4"/>
  <c r="AP83" i="4"/>
  <c r="AH83" i="4"/>
  <c r="S23" i="4"/>
  <c r="G59" i="4"/>
  <c r="AD47" i="4"/>
  <c r="N47" i="4"/>
  <c r="B30" i="9"/>
  <c r="D30" i="9" s="1"/>
  <c r="AY47" i="4"/>
  <c r="AS71" i="4"/>
  <c r="AO23" i="4"/>
  <c r="N23" i="4"/>
  <c r="AT35" i="4"/>
  <c r="AV23" i="4"/>
  <c r="AH35" i="4"/>
  <c r="AH23" i="4"/>
  <c r="AH47" i="4"/>
  <c r="B18" i="6"/>
  <c r="F23" i="4"/>
  <c r="AW35" i="4"/>
  <c r="AI23" i="4"/>
  <c r="AJ23" i="4"/>
  <c r="K71" i="4"/>
  <c r="AL59" i="4"/>
  <c r="AN47" i="4"/>
  <c r="V59" i="4"/>
  <c r="AE59" i="4"/>
  <c r="AF47" i="4"/>
  <c r="BJ83" i="4"/>
  <c r="BH71" i="4"/>
  <c r="BF59" i="4"/>
  <c r="BN47" i="4"/>
  <c r="BD45" i="4"/>
  <c r="G83" i="4"/>
  <c r="AS83" i="4"/>
  <c r="AK83" i="4"/>
  <c r="AT71" i="4"/>
  <c r="AX59" i="4"/>
  <c r="AB47" i="4"/>
  <c r="B42" i="6"/>
  <c r="Y47" i="4"/>
  <c r="C43" i="5"/>
  <c r="AP47" i="4"/>
  <c r="B30" i="6"/>
  <c r="N71" i="4"/>
  <c r="AV59" i="4"/>
  <c r="AX23" i="4"/>
  <c r="AK35" i="4"/>
  <c r="AT23" i="4"/>
  <c r="AD35" i="4"/>
  <c r="B43" i="8"/>
  <c r="Z47" i="4"/>
  <c r="B66" i="6"/>
  <c r="T23" i="4"/>
  <c r="AS35" i="4"/>
  <c r="AI71" i="4"/>
  <c r="AT59" i="4"/>
  <c r="C71" i="4"/>
  <c r="U59" i="4"/>
  <c r="Z59" i="4"/>
  <c r="S59" i="4"/>
  <c r="BH83" i="4"/>
  <c r="BG71" i="4"/>
  <c r="BE59" i="4"/>
  <c r="BM47" i="4"/>
  <c r="J83" i="4"/>
  <c r="AV83" i="4"/>
  <c r="AN83" i="4"/>
  <c r="AJ71" i="4"/>
  <c r="W23" i="4"/>
  <c r="AP35" i="4"/>
  <c r="R59" i="4"/>
  <c r="AO35" i="4"/>
  <c r="B54" i="9"/>
  <c r="M47" i="4"/>
  <c r="B54" i="6"/>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M55" i="5" s="1"/>
  <c r="AL71" i="4"/>
  <c r="T59" i="4"/>
  <c r="Z71" i="4"/>
  <c r="J59" i="4"/>
  <c r="M83" i="4"/>
  <c r="AL23" i="4"/>
  <c r="AO71" i="4"/>
  <c r="C19" i="5"/>
  <c r="U19" i="5" s="1"/>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L68" i="42"/>
  <c r="BG72" i="4"/>
  <c r="BC72" i="4"/>
  <c r="BH63" i="4"/>
  <c r="BF39" i="4"/>
  <c r="V98" i="5"/>
  <c r="AI21" i="42"/>
  <c r="AB69" i="42"/>
  <c r="AI33" i="42"/>
  <c r="U33" i="42"/>
  <c r="I81" i="42"/>
  <c r="L69" i="42"/>
  <c r="AB57" i="42"/>
  <c r="AC45" i="42"/>
  <c r="AC20" i="4"/>
  <c r="K44" i="4"/>
  <c r="AF44" i="4"/>
  <c r="AG44" i="4"/>
  <c r="AH44" i="4"/>
  <c r="D56" i="4"/>
  <c r="P56" i="4"/>
  <c r="AF56" i="4"/>
  <c r="W57" i="42"/>
  <c r="K21" i="42"/>
  <c r="AF21" i="42"/>
  <c r="V81" i="42"/>
  <c r="T81" i="42"/>
  <c r="M33" i="42"/>
  <c r="M81" i="42"/>
  <c r="G45" i="42"/>
  <c r="E21" i="42"/>
  <c r="K45" i="42"/>
  <c r="O81" i="42"/>
  <c r="I57" i="42"/>
  <c r="R57" i="42"/>
  <c r="AS44" i="4"/>
  <c r="AQ44" i="4"/>
  <c r="Z44" i="4"/>
  <c r="H80" i="4"/>
  <c r="AL56" i="4"/>
  <c r="X69" i="42"/>
  <c r="H121" i="5"/>
  <c r="R98" i="5"/>
  <c r="H86" i="5"/>
  <c r="AR98" i="5"/>
  <c r="AH21" i="42"/>
  <c r="L57" i="42"/>
  <c r="S45" i="42"/>
  <c r="M69" i="42"/>
  <c r="AJ45" i="42"/>
  <c r="H33" i="42"/>
  <c r="V33" i="42"/>
  <c r="H81" i="42"/>
  <c r="I69" i="42"/>
  <c r="E57" i="42"/>
  <c r="C45" i="42"/>
  <c r="T20" i="4"/>
  <c r="S44" i="4"/>
  <c r="V44" i="4"/>
  <c r="AB44" i="4"/>
  <c r="P44" i="4"/>
  <c r="U56" i="4"/>
  <c r="AV56" i="4"/>
  <c r="AK56" i="4"/>
  <c r="AD81" i="42"/>
  <c r="X81" i="42"/>
  <c r="AL21" i="42"/>
  <c r="AL45" i="42"/>
  <c r="B39" i="6"/>
  <c r="AO56" i="4"/>
  <c r="Q56" i="4"/>
  <c r="P45" i="42"/>
  <c r="W68" i="4"/>
  <c r="F57" i="42"/>
  <c r="BA75" i="4"/>
  <c r="BG63" i="4"/>
  <c r="BE39" i="4"/>
  <c r="X162" i="11"/>
  <c r="V150" i="11"/>
  <c r="S138" i="11"/>
  <c r="V126" i="11"/>
  <c r="I98" i="5"/>
  <c r="X57" i="42"/>
  <c r="AJ21" i="42"/>
  <c r="M57" i="42"/>
  <c r="Z45" i="42"/>
  <c r="AA69" i="42"/>
  <c r="G33" i="42"/>
  <c r="AA33" i="42"/>
  <c r="AG81" i="42"/>
  <c r="H69" i="42"/>
  <c r="AC57" i="42"/>
  <c r="AF45" i="42"/>
  <c r="CK20" i="4"/>
  <c r="AO44" i="4"/>
  <c r="W44" i="4"/>
  <c r="AM44" i="4"/>
  <c r="M56" i="4"/>
  <c r="AD56" i="4"/>
  <c r="AQ56" i="4"/>
  <c r="F56" i="4"/>
  <c r="AD21" i="42"/>
  <c r="AC81" i="42"/>
  <c r="T21" i="42"/>
  <c r="P21" i="42"/>
  <c r="R45" i="42"/>
  <c r="B39" i="9"/>
  <c r="C81" i="42"/>
  <c r="S57" i="42"/>
  <c r="BN75" i="4"/>
  <c r="BF63" i="4"/>
  <c r="BE56" i="4"/>
  <c r="BD39" i="4"/>
  <c r="W162" i="11"/>
  <c r="U150" i="11"/>
  <c r="U126" i="11"/>
  <c r="G86" i="5"/>
  <c r="N98" i="5"/>
  <c r="AI57" i="42"/>
  <c r="M21" i="42"/>
  <c r="AD45" i="42"/>
  <c r="AF69" i="42"/>
  <c r="AF57" i="42"/>
  <c r="AJ33" i="42"/>
  <c r="Z33" i="42"/>
  <c r="E81" i="42"/>
  <c r="AC69" i="42"/>
  <c r="H57" i="42"/>
  <c r="AR20" i="4"/>
  <c r="H44" i="4"/>
  <c r="AE44" i="4"/>
  <c r="AV44" i="4"/>
  <c r="J56" i="4"/>
  <c r="T56" i="4"/>
  <c r="X56" i="4"/>
  <c r="Z56" i="4"/>
  <c r="AC21" i="42"/>
  <c r="Z57" i="42"/>
  <c r="U81" i="42"/>
  <c r="AJ69" i="42"/>
  <c r="Z81" i="42"/>
  <c r="F69" i="42"/>
  <c r="R81" i="42"/>
  <c r="P81" i="42"/>
  <c r="AK81" i="42"/>
  <c r="AE57" i="42"/>
  <c r="R44" i="4"/>
  <c r="AA20" i="4"/>
  <c r="C40" i="5"/>
  <c r="AR40" i="5" s="1"/>
  <c r="G57" i="42"/>
  <c r="W80" i="4"/>
  <c r="I21" i="42"/>
  <c r="F98" i="5"/>
  <c r="O98" i="5"/>
  <c r="AT44" i="4"/>
  <c r="BM75" i="4"/>
  <c r="BE63" i="4"/>
  <c r="BC39" i="4"/>
  <c r="V162" i="11"/>
  <c r="T126" i="11"/>
  <c r="U98" i="5"/>
  <c r="K98" i="5"/>
  <c r="P98" i="5"/>
  <c r="E98" i="5"/>
  <c r="AH57" i="42"/>
  <c r="S21" i="42"/>
  <c r="Y45" i="42"/>
  <c r="X45" i="42"/>
  <c r="K57" i="42"/>
  <c r="AL33" i="42"/>
  <c r="AG33" i="42"/>
  <c r="G81" i="42"/>
  <c r="AG69" i="42"/>
  <c r="AG57" i="42"/>
  <c r="X32" i="4"/>
  <c r="AP44" i="4"/>
  <c r="AJ44" i="4"/>
  <c r="AN44" i="4"/>
  <c r="S56" i="4"/>
  <c r="R56" i="4"/>
  <c r="AE56" i="4"/>
  <c r="AT56" i="4"/>
  <c r="G21" i="42"/>
  <c r="AB21" i="42"/>
  <c r="T57" i="42"/>
  <c r="AF33" i="42"/>
  <c r="D57" i="42"/>
  <c r="D69" i="42"/>
  <c r="C57" i="42"/>
  <c r="D21" i="42"/>
  <c r="BS20" i="4"/>
  <c r="N121" i="5"/>
  <c r="S98" i="5"/>
  <c r="G98" i="5"/>
  <c r="Y57" i="42"/>
  <c r="AA21" i="42"/>
  <c r="AE45" i="42"/>
  <c r="J33" i="42"/>
  <c r="P33" i="42"/>
  <c r="N33" i="42"/>
  <c r="K81" i="42"/>
  <c r="AK69" i="42"/>
  <c r="AD57" i="42"/>
  <c r="U20" i="4"/>
  <c r="AS32" i="4"/>
  <c r="AD44" i="4"/>
  <c r="AR44" i="4"/>
  <c r="I44" i="4"/>
  <c r="AB56" i="4"/>
  <c r="H56" i="4"/>
  <c r="K56" i="4"/>
  <c r="AW56" i="4"/>
  <c r="H45" i="42"/>
  <c r="E45" i="42"/>
  <c r="N57" i="42"/>
  <c r="Y69" i="42"/>
  <c r="G387" i="32"/>
  <c r="BJ75" i="4"/>
  <c r="BC63" i="4"/>
  <c r="BH27" i="4"/>
  <c r="T121" i="5"/>
  <c r="K86" i="5"/>
  <c r="AJ57" i="42"/>
  <c r="I45" i="42"/>
  <c r="X33" i="42"/>
  <c r="AK33" i="42"/>
  <c r="I33" i="42"/>
  <c r="AI81" i="42"/>
  <c r="O69" i="42"/>
  <c r="AI45" i="42"/>
  <c r="P20" i="4"/>
  <c r="AP32" i="4"/>
  <c r="AI44" i="4"/>
  <c r="AL44" i="4"/>
  <c r="J44" i="4"/>
  <c r="AX56" i="4"/>
  <c r="V56" i="4"/>
  <c r="E56" i="4"/>
  <c r="G56" i="4"/>
  <c r="U57" i="42"/>
  <c r="S69" i="42"/>
  <c r="R21" i="42"/>
  <c r="E33" i="42"/>
  <c r="AL57" i="42"/>
  <c r="AL81" i="42"/>
  <c r="N69" i="42"/>
  <c r="L45" i="42"/>
  <c r="K48" i="15"/>
  <c r="K41" i="29" s="1"/>
  <c r="BH75" i="4"/>
  <c r="BB63" i="4"/>
  <c r="BD27" i="4"/>
  <c r="J98" i="5"/>
  <c r="Q98" i="5"/>
  <c r="J86" i="5"/>
  <c r="V57" i="42"/>
  <c r="W33" i="42"/>
  <c r="O33" i="42"/>
  <c r="S33" i="42"/>
  <c r="S81" i="42"/>
  <c r="G69" i="42"/>
  <c r="U45" i="42"/>
  <c r="CA20" i="4"/>
  <c r="AF32" i="4"/>
  <c r="F44" i="4"/>
  <c r="AU44" i="4"/>
  <c r="Q44" i="4"/>
  <c r="AA56" i="4"/>
  <c r="AR56" i="4"/>
  <c r="AC56" i="4"/>
  <c r="B52" i="8"/>
  <c r="E52" i="8" s="1"/>
  <c r="AE69" i="42"/>
  <c r="L21" i="42"/>
  <c r="AE21" i="42"/>
  <c r="J45" i="42"/>
  <c r="J57" i="42"/>
  <c r="Q81" i="42"/>
  <c r="J81" i="42"/>
  <c r="N21" i="42"/>
  <c r="AC44" i="4"/>
  <c r="P80" i="4"/>
  <c r="B27" i="9"/>
  <c r="H27" i="9" s="1"/>
  <c r="O45" i="42"/>
  <c r="F33" i="42"/>
  <c r="BG75" i="4"/>
  <c r="BA63" i="4"/>
  <c r="BM39" i="4"/>
  <c r="L98" i="5"/>
  <c r="S121" i="5"/>
  <c r="B97" i="5"/>
  <c r="L81" i="42"/>
  <c r="AH33" i="42"/>
  <c r="Q33" i="42"/>
  <c r="T33" i="42"/>
  <c r="N81" i="42"/>
  <c r="K69" i="42"/>
  <c r="F45" i="42"/>
  <c r="M20" i="4"/>
  <c r="AQ32" i="4"/>
  <c r="D44" i="4"/>
  <c r="AY44" i="4"/>
  <c r="C44" i="4"/>
  <c r="AG56" i="4"/>
  <c r="AH56" i="4"/>
  <c r="AS56" i="4"/>
  <c r="V68" i="4"/>
  <c r="H21" i="42"/>
  <c r="J21" i="42"/>
  <c r="Y81" i="42"/>
  <c r="U69" i="42"/>
  <c r="B51" i="6"/>
  <c r="C52" i="5"/>
  <c r="T52" i="5" s="1"/>
  <c r="AG21" i="42"/>
  <c r="P57" i="42"/>
  <c r="C69" i="42"/>
  <c r="R80" i="4"/>
  <c r="BF75" i="4"/>
  <c r="BN63" i="4"/>
  <c r="BK39" i="4"/>
  <c r="X138" i="11"/>
  <c r="T98" i="5"/>
  <c r="H98" i="5"/>
  <c r="AH45" i="42"/>
  <c r="W81" i="42"/>
  <c r="AH69" i="42"/>
  <c r="T45" i="42"/>
  <c r="D33" i="42"/>
  <c r="K33" i="42"/>
  <c r="AC33" i="42"/>
  <c r="AE81" i="42"/>
  <c r="AL69" i="42"/>
  <c r="N45" i="42"/>
  <c r="CU20" i="4"/>
  <c r="C32" i="4"/>
  <c r="E44" i="4"/>
  <c r="G44" i="4"/>
  <c r="B40" i="8"/>
  <c r="Y40" i="8" s="1"/>
  <c r="AN56" i="4"/>
  <c r="AI56" i="4"/>
  <c r="Y56" i="4"/>
  <c r="X68" i="4"/>
  <c r="Y21" i="42"/>
  <c r="AA81" i="42"/>
  <c r="AK57" i="42"/>
  <c r="V69" i="42"/>
  <c r="F21" i="42"/>
  <c r="F80" i="4"/>
  <c r="W45" i="42"/>
  <c r="R69" i="42"/>
  <c r="BE75" i="4"/>
  <c r="BM63" i="4"/>
  <c r="BJ39" i="4"/>
  <c r="W138" i="11"/>
  <c r="K110" i="5"/>
  <c r="V45" i="42"/>
  <c r="AF81" i="42"/>
  <c r="Y33" i="42"/>
  <c r="R33" i="42"/>
  <c r="AE33" i="42"/>
  <c r="AD69" i="42"/>
  <c r="AJ81" i="42"/>
  <c r="P69" i="42"/>
  <c r="D45" i="42"/>
  <c r="X20" i="4"/>
  <c r="M44" i="4"/>
  <c r="N44" i="4"/>
  <c r="Y44" i="4"/>
  <c r="AY56" i="4"/>
  <c r="AM56" i="4"/>
  <c r="M68" i="4"/>
  <c r="V21" i="42"/>
  <c r="O57" i="42"/>
  <c r="Q21" i="42"/>
  <c r="J69" i="42"/>
  <c r="F81" i="42"/>
  <c r="AY80" i="4"/>
  <c r="T44" i="4"/>
  <c r="AW44" i="4"/>
  <c r="AK45" i="42"/>
  <c r="BE34" i="4"/>
  <c r="BK53" i="4"/>
  <c r="BF53" i="4"/>
  <c r="BE53" i="4"/>
  <c r="BM34" i="4"/>
  <c r="BJ22" i="4"/>
  <c r="O24" i="42"/>
  <c r="BB22" i="4"/>
  <c r="AL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R80" i="4"/>
  <c r="CC80" i="4"/>
  <c r="BQ80" i="4"/>
  <c r="CQ80" i="4"/>
  <c r="CB80" i="4"/>
  <c r="BP80" i="4"/>
  <c r="C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R68" i="4"/>
  <c r="CC68" i="4"/>
  <c r="BQ68" i="4"/>
  <c r="CQ68" i="4"/>
  <c r="CB68" i="4"/>
  <c r="BP68" i="4"/>
  <c r="CP68" i="4"/>
  <c r="CA68" i="4"/>
  <c r="BO68" i="4"/>
  <c r="BI56" i="4"/>
  <c r="CT56" i="4"/>
  <c r="CE56" i="4"/>
  <c r="BS56" i="4"/>
  <c r="CR56" i="4"/>
  <c r="CC56" i="4"/>
  <c r="BQ56" i="4"/>
  <c r="CQ56" i="4"/>
  <c r="CB56" i="4"/>
  <c r="BP56" i="4"/>
  <c r="C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R44" i="4"/>
  <c r="CC44" i="4"/>
  <c r="BQ44" i="4"/>
  <c r="CQ44" i="4"/>
  <c r="CP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R32" i="4"/>
  <c r="CW32" i="4"/>
  <c r="CK32" i="4"/>
  <c r="CX32" i="4"/>
  <c r="CF32" i="4"/>
  <c r="BT32" i="4"/>
  <c r="CV32" i="4"/>
  <c r="CE32" i="4"/>
  <c r="BS32" i="4"/>
  <c r="CU32" i="4"/>
  <c r="CD32" i="4"/>
  <c r="BR32" i="4"/>
  <c r="CT32" i="4"/>
  <c r="CC32" i="4"/>
  <c r="BQ32" i="4"/>
  <c r="CS32" i="4"/>
  <c r="CB32" i="4"/>
  <c r="BP32" i="4"/>
  <c r="CQ32" i="4"/>
  <c r="CA32" i="4"/>
  <c r="BO32" i="4"/>
  <c r="CO32" i="4"/>
  <c r="BY32" i="4"/>
  <c r="CM32" i="4"/>
  <c r="BW32" i="4"/>
  <c r="BX32" i="4"/>
  <c r="BV32" i="4"/>
  <c r="BU32" i="4"/>
  <c r="CP32" i="4"/>
  <c r="CN32" i="4"/>
  <c r="CL32" i="4"/>
  <c r="CJ32" i="4"/>
  <c r="BZ32" i="4"/>
  <c r="CX79" i="4"/>
  <c r="CL79" i="4"/>
  <c r="BW79" i="4"/>
  <c r="CW79" i="4"/>
  <c r="CK79" i="4"/>
  <c r="BV79" i="4"/>
  <c r="CV79" i="4"/>
  <c r="CJ79" i="4"/>
  <c r="BU79" i="4"/>
  <c r="CU79" i="4"/>
  <c r="CF79" i="4"/>
  <c r="BT79" i="4"/>
  <c r="CT79" i="4"/>
  <c r="CE79" i="4"/>
  <c r="BS79" i="4"/>
  <c r="CS79" i="4"/>
  <c r="CD79" i="4"/>
  <c r="BR79" i="4"/>
  <c r="CR79" i="4"/>
  <c r="CC79" i="4"/>
  <c r="BQ79" i="4"/>
  <c r="CQ79" i="4"/>
  <c r="CB79" i="4"/>
  <c r="BP79" i="4"/>
  <c r="C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R67" i="4"/>
  <c r="CC67" i="4"/>
  <c r="BQ67" i="4"/>
  <c r="CQ67" i="4"/>
  <c r="CB67" i="4"/>
  <c r="BP67" i="4"/>
  <c r="CP67" i="4"/>
  <c r="CA67" i="4"/>
  <c r="BO67" i="4"/>
  <c r="CO67" i="4"/>
  <c r="BZ67" i="4"/>
  <c r="CN67" i="4"/>
  <c r="BY67" i="4"/>
  <c r="CM67" i="4"/>
  <c r="BX67" i="4"/>
  <c r="CQ55"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R55" i="4"/>
  <c r="CP55" i="4"/>
  <c r="CK55" i="4"/>
  <c r="CQ43" i="4"/>
  <c r="CB43" i="4"/>
  <c r="BP43" i="4"/>
  <c r="CO43" i="4"/>
  <c r="BZ43" i="4"/>
  <c r="CM43" i="4"/>
  <c r="BX43" i="4"/>
  <c r="CT43" i="4"/>
  <c r="CE43" i="4"/>
  <c r="BS43" i="4"/>
  <c r="CR43" i="4"/>
  <c r="BV43" i="4"/>
  <c r="CP43" i="4"/>
  <c r="BU43" i="4"/>
  <c r="CN43" i="4"/>
  <c r="BT43" i="4"/>
  <c r="CL43" i="4"/>
  <c r="BR43" i="4"/>
  <c r="CK43" i="4"/>
  <c r="BQ43" i="4"/>
  <c r="CJ43" i="4"/>
  <c r="BO43" i="4"/>
  <c r="CX43" i="4"/>
  <c r="CD43" i="4"/>
  <c r="CW43" i="4"/>
  <c r="CC43" i="4"/>
  <c r="CV43" i="4"/>
  <c r="CA43" i="4"/>
  <c r="CU43" i="4"/>
  <c r="CS43" i="4"/>
  <c r="CF43" i="4"/>
  <c r="BY43" i="4"/>
  <c r="BW43" i="4"/>
  <c r="CR31" i="4"/>
  <c r="CC31" i="4"/>
  <c r="BQ31" i="4"/>
  <c r="CQ31" i="4"/>
  <c r="CB31" i="4"/>
  <c r="BP31" i="4"/>
  <c r="C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R78" i="4"/>
  <c r="CC78" i="4"/>
  <c r="BQ78" i="4"/>
  <c r="CQ78" i="4"/>
  <c r="CB78" i="4"/>
  <c r="BP78" i="4"/>
  <c r="C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R66" i="4"/>
  <c r="CC66" i="4"/>
  <c r="BQ66" i="4"/>
  <c r="CQ66" i="4"/>
  <c r="CB66" i="4"/>
  <c r="BP66" i="4"/>
  <c r="C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Q54" i="4"/>
  <c r="CB54" i="4"/>
  <c r="BP54" i="4"/>
  <c r="CO54" i="4"/>
  <c r="CM54" i="4"/>
  <c r="CE54" i="4"/>
  <c r="BX54" i="4"/>
  <c r="CC54" i="4"/>
  <c r="CA54" i="4"/>
  <c r="BZ54" i="4"/>
  <c r="BS54" i="4"/>
  <c r="BQ54" i="4"/>
  <c r="CT54" i="4"/>
  <c r="BO54" i="4"/>
  <c r="CR54" i="4"/>
  <c r="CP54" i="4"/>
  <c r="CN42" i="4"/>
  <c r="BY42" i="4"/>
  <c r="CX42" i="4"/>
  <c r="CL42" i="4"/>
  <c r="BW42" i="4"/>
  <c r="CQ42" i="4"/>
  <c r="CB42" i="4"/>
  <c r="BP42" i="4"/>
  <c r="CP42" i="4"/>
  <c r="BV42" i="4"/>
  <c r="CO42" i="4"/>
  <c r="BU42" i="4"/>
  <c r="CM42" i="4"/>
  <c r="BT42" i="4"/>
  <c r="CK42" i="4"/>
  <c r="BS42" i="4"/>
  <c r="CJ42" i="4"/>
  <c r="BR42" i="4"/>
  <c r="CF42" i="4"/>
  <c r="BQ42" i="4"/>
  <c r="CV42" i="4"/>
  <c r="CD42" i="4"/>
  <c r="CU42" i="4"/>
  <c r="CC42" i="4"/>
  <c r="CT42" i="4"/>
  <c r="CA42" i="4"/>
  <c r="CW42" i="4"/>
  <c r="CS42" i="4"/>
  <c r="CR42" i="4"/>
  <c r="CE42" i="4"/>
  <c r="BZ42" i="4"/>
  <c r="BX42" i="4"/>
  <c r="BO42" i="4"/>
  <c r="CO30" i="4"/>
  <c r="BZ30" i="4"/>
  <c r="CN30" i="4"/>
  <c r="BY30" i="4"/>
  <c r="CM30" i="4"/>
  <c r="BX30" i="4"/>
  <c r="CX30" i="4"/>
  <c r="CL30" i="4"/>
  <c r="BW30" i="4"/>
  <c r="CW30" i="4"/>
  <c r="CK30" i="4"/>
  <c r="BV30" i="4"/>
  <c r="CV30" i="4"/>
  <c r="CJ30" i="4"/>
  <c r="BU30" i="4"/>
  <c r="CT30" i="4"/>
  <c r="CE30" i="4"/>
  <c r="BS30" i="4"/>
  <c r="CR30" i="4"/>
  <c r="CC30" i="4"/>
  <c r="BQ30" i="4"/>
  <c r="BR30" i="4"/>
  <c r="BO30" i="4"/>
  <c r="BT30" i="4"/>
  <c r="BP30" i="4"/>
  <c r="CU30" i="4"/>
  <c r="CS30" i="4"/>
  <c r="CP30" i="4"/>
  <c r="CF30" i="4"/>
  <c r="CQ30" i="4"/>
  <c r="CD30" i="4"/>
  <c r="CB30" i="4"/>
  <c r="CA30" i="4"/>
  <c r="CR77" i="4"/>
  <c r="CC77" i="4"/>
  <c r="BQ77" i="4"/>
  <c r="CQ77" i="4"/>
  <c r="CB77" i="4"/>
  <c r="BP77" i="4"/>
  <c r="C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R65" i="4"/>
  <c r="CC65" i="4"/>
  <c r="BQ65" i="4"/>
  <c r="CQ65" i="4"/>
  <c r="CB65" i="4"/>
  <c r="BP65" i="4"/>
  <c r="C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R53" i="4"/>
  <c r="CC53" i="4"/>
  <c r="BQ53" i="4"/>
  <c r="CP53" i="4"/>
  <c r="CA53" i="4"/>
  <c r="BO53" i="4"/>
  <c r="CN53" i="4"/>
  <c r="BY53" i="4"/>
  <c r="CQ53" i="4"/>
  <c r="CO53" i="4"/>
  <c r="CM53" i="4"/>
  <c r="BZ53" i="4"/>
  <c r="CL53" i="4"/>
  <c r="CJ53" i="4"/>
  <c r="CB53" i="4"/>
  <c r="BX53" i="4"/>
  <c r="BW53" i="4"/>
  <c r="BU53" i="4"/>
  <c r="CV53" i="4"/>
  <c r="CX53" i="4"/>
  <c r="BP53" i="4"/>
  <c r="CW41" i="4"/>
  <c r="CK41" i="4"/>
  <c r="BV41" i="4"/>
  <c r="CU41" i="4"/>
  <c r="CF41" i="4"/>
  <c r="BT41" i="4"/>
  <c r="CN41" i="4"/>
  <c r="BY41" i="4"/>
  <c r="CQ41" i="4"/>
  <c r="BX41" i="4"/>
  <c r="CP41" i="4"/>
  <c r="BW41" i="4"/>
  <c r="CO41" i="4"/>
  <c r="BU41" i="4"/>
  <c r="CM41" i="4"/>
  <c r="BS41" i="4"/>
  <c r="CL41" i="4"/>
  <c r="BR41" i="4"/>
  <c r="CJ41" i="4"/>
  <c r="BQ41" i="4"/>
  <c r="CX41" i="4"/>
  <c r="CD41" i="4"/>
  <c r="BO41" i="4"/>
  <c r="CT41" i="4"/>
  <c r="CB41" i="4"/>
  <c r="CV41" i="4"/>
  <c r="CS41" i="4"/>
  <c r="CR41" i="4"/>
  <c r="CE41" i="4"/>
  <c r="CC41" i="4"/>
  <c r="CA41" i="4"/>
  <c r="BP41" i="4"/>
  <c r="BZ41" i="4"/>
  <c r="CX29" i="4"/>
  <c r="CL29" i="4"/>
  <c r="BW29" i="4"/>
  <c r="CW29" i="4"/>
  <c r="CK29" i="4"/>
  <c r="BV29" i="4"/>
  <c r="CV29" i="4"/>
  <c r="CJ29" i="4"/>
  <c r="BU29" i="4"/>
  <c r="CU29" i="4"/>
  <c r="CF29" i="4"/>
  <c r="BT29" i="4"/>
  <c r="CT29" i="4"/>
  <c r="CE29" i="4"/>
  <c r="BS29" i="4"/>
  <c r="CS29" i="4"/>
  <c r="CD29" i="4"/>
  <c r="BR29" i="4"/>
  <c r="CQ29" i="4"/>
  <c r="CB29" i="4"/>
  <c r="BP29" i="4"/>
  <c r="CO29" i="4"/>
  <c r="BZ29" i="4"/>
  <c r="BO29" i="4"/>
  <c r="CR29" i="4"/>
  <c r="CN29" i="4"/>
  <c r="CP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R76" i="4"/>
  <c r="CC76" i="4"/>
  <c r="BQ76" i="4"/>
  <c r="CQ76" i="4"/>
  <c r="CB76" i="4"/>
  <c r="BP76" i="4"/>
  <c r="CA76" i="4"/>
  <c r="CP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R64" i="4"/>
  <c r="CC64" i="4"/>
  <c r="BQ64" i="4"/>
  <c r="CQ64" i="4"/>
  <c r="CB64" i="4"/>
  <c r="BP64" i="4"/>
  <c r="CP64" i="4"/>
  <c r="CA64" i="4"/>
  <c r="BO64" i="4"/>
  <c r="CT52" i="4"/>
  <c r="CE52" i="4"/>
  <c r="BS52" i="4"/>
  <c r="CR52" i="4"/>
  <c r="CC52" i="4"/>
  <c r="BQ52" i="4"/>
  <c r="CQ52" i="4"/>
  <c r="CB52" i="4"/>
  <c r="BP52" i="4"/>
  <c r="C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R40" i="4"/>
  <c r="CC40" i="4"/>
  <c r="BQ40" i="4"/>
  <c r="CW40" i="4"/>
  <c r="CK40" i="4"/>
  <c r="BV40" i="4"/>
  <c r="CQ40" i="4"/>
  <c r="BY40" i="4"/>
  <c r="CP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R28" i="4"/>
  <c r="CC28" i="4"/>
  <c r="BQ28" i="4"/>
  <c r="CQ28" i="4"/>
  <c r="CB28" i="4"/>
  <c r="BP28" i="4"/>
  <c r="C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R87" i="4"/>
  <c r="CC87" i="4"/>
  <c r="BQ87" i="4"/>
  <c r="CQ87" i="4"/>
  <c r="CB87" i="4"/>
  <c r="BP87" i="4"/>
  <c r="C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R75" i="4"/>
  <c r="CC75" i="4"/>
  <c r="BQ75" i="4"/>
  <c r="CQ75" i="4"/>
  <c r="CB75" i="4"/>
  <c r="BP75" i="4"/>
  <c r="C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R63" i="4"/>
  <c r="CC63" i="4"/>
  <c r="CQ63" i="4"/>
  <c r="CB63" i="4"/>
  <c r="BP63" i="4"/>
  <c r="CP63" i="4"/>
  <c r="CA63" i="4"/>
  <c r="CO63" i="4"/>
  <c r="CN63" i="4"/>
  <c r="BY63" i="4"/>
  <c r="BO63" i="4"/>
  <c r="BZ63" i="4"/>
  <c r="BV63" i="4"/>
  <c r="CM63" i="4"/>
  <c r="BX63" i="4"/>
  <c r="BT63" i="4"/>
  <c r="BQ63" i="4"/>
  <c r="BI51" i="4"/>
  <c r="CQ51" i="4"/>
  <c r="CB51" i="4"/>
  <c r="BP51" i="4"/>
  <c r="CO51" i="4"/>
  <c r="BZ51" i="4"/>
  <c r="CN51" i="4"/>
  <c r="BY51" i="4"/>
  <c r="CM51" i="4"/>
  <c r="BX51" i="4"/>
  <c r="CX51" i="4"/>
  <c r="CL51" i="4"/>
  <c r="BW51" i="4"/>
  <c r="CV51" i="4"/>
  <c r="CJ51" i="4"/>
  <c r="BU51" i="4"/>
  <c r="CT51" i="4"/>
  <c r="CE51" i="4"/>
  <c r="BS51" i="4"/>
  <c r="BT51" i="4"/>
  <c r="CW51" i="4"/>
  <c r="BR51" i="4"/>
  <c r="CU51" i="4"/>
  <c r="BQ51" i="4"/>
  <c r="CS51" i="4"/>
  <c r="BO51" i="4"/>
  <c r="CR51" i="4"/>
  <c r="CK51" i="4"/>
  <c r="CP51" i="4"/>
  <c r="CF51" i="4"/>
  <c r="CD51" i="4"/>
  <c r="CC51" i="4"/>
  <c r="CA51" i="4"/>
  <c r="BV51" i="4"/>
  <c r="BI39" i="4"/>
  <c r="CQ39" i="4"/>
  <c r="CB39" i="4"/>
  <c r="BP39" i="4"/>
  <c r="CO39" i="4"/>
  <c r="BZ39" i="4"/>
  <c r="CT39" i="4"/>
  <c r="CE39" i="4"/>
  <c r="BS39" i="4"/>
  <c r="CS39" i="4"/>
  <c r="BY39" i="4"/>
  <c r="CR39" i="4"/>
  <c r="BX39" i="4"/>
  <c r="CP39" i="4"/>
  <c r="BW39" i="4"/>
  <c r="CN39" i="4"/>
  <c r="BV39" i="4"/>
  <c r="CM39" i="4"/>
  <c r="BU39" i="4"/>
  <c r="CL39" i="4"/>
  <c r="BT39" i="4"/>
  <c r="CJ39" i="4"/>
  <c r="BQ39" i="4"/>
  <c r="CW39" i="4"/>
  <c r="CD39" i="4"/>
  <c r="BO39" i="4"/>
  <c r="BR39" i="4"/>
  <c r="CV39" i="4"/>
  <c r="CK39" i="4"/>
  <c r="CX39" i="4"/>
  <c r="CU39" i="4"/>
  <c r="CF39" i="4"/>
  <c r="CC39" i="4"/>
  <c r="CA39" i="4"/>
  <c r="CR27" i="4"/>
  <c r="CC27" i="4"/>
  <c r="BQ27" i="4"/>
  <c r="CQ27" i="4"/>
  <c r="CB27" i="4"/>
  <c r="BP27" i="4"/>
  <c r="C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R86" i="4"/>
  <c r="CC86" i="4"/>
  <c r="BQ86" i="4"/>
  <c r="CQ86" i="4"/>
  <c r="CB86" i="4"/>
  <c r="BP86" i="4"/>
  <c r="C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R74" i="4"/>
  <c r="CC74" i="4"/>
  <c r="BQ74" i="4"/>
  <c r="CQ74" i="4"/>
  <c r="CB74" i="4"/>
  <c r="BP74" i="4"/>
  <c r="CP74" i="4"/>
  <c r="CA74" i="4"/>
  <c r="BO74" i="4"/>
  <c r="CO74" i="4"/>
  <c r="BZ74" i="4"/>
  <c r="CN74" i="4"/>
  <c r="BY74" i="4"/>
  <c r="CM74" i="4"/>
  <c r="BX74" i="4"/>
  <c r="CX74" i="4"/>
  <c r="CL74" i="4"/>
  <c r="BW74" i="4"/>
  <c r="CW74" i="4"/>
  <c r="CK74" i="4"/>
  <c r="BV74" i="4"/>
  <c r="CJ74" i="4"/>
  <c r="BU74" i="4"/>
  <c r="CV74" i="4"/>
  <c r="BI62" i="4"/>
  <c r="CU62" i="4"/>
  <c r="CF62" i="4"/>
  <c r="CS62" i="4"/>
  <c r="CD62" i="4"/>
  <c r="CQ62" i="4"/>
  <c r="CB62" i="4"/>
  <c r="BP62" i="4"/>
  <c r="CP62" i="4"/>
  <c r="CA62" i="4"/>
  <c r="BO62" i="4"/>
  <c r="CN62" i="4"/>
  <c r="BY62" i="4"/>
  <c r="CW62" i="4"/>
  <c r="CK62" i="4"/>
  <c r="BV62" i="4"/>
  <c r="BX62" i="4"/>
  <c r="CX62" i="4"/>
  <c r="BW62" i="4"/>
  <c r="CV62" i="4"/>
  <c r="BU62" i="4"/>
  <c r="CT62" i="4"/>
  <c r="BT62" i="4"/>
  <c r="CR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Q50" i="4"/>
  <c r="CB50" i="4"/>
  <c r="BP50" i="4"/>
  <c r="BZ50" i="4"/>
  <c r="BX50" i="4"/>
  <c r="BS50" i="4"/>
  <c r="CP50" i="4"/>
  <c r="BQ50" i="4"/>
  <c r="CT50" i="4"/>
  <c r="BO50" i="4"/>
  <c r="CR50" i="4"/>
  <c r="CO50" i="4"/>
  <c r="CM50" i="4"/>
  <c r="CE50" i="4"/>
  <c r="CC50" i="4"/>
  <c r="CA50" i="4"/>
  <c r="CN38" i="4"/>
  <c r="BY38" i="4"/>
  <c r="CX38" i="4"/>
  <c r="CL38" i="4"/>
  <c r="BW38" i="4"/>
  <c r="CQ38" i="4"/>
  <c r="CB38" i="4"/>
  <c r="BP38" i="4"/>
  <c r="CT38" i="4"/>
  <c r="CA38" i="4"/>
  <c r="CS38" i="4"/>
  <c r="BZ38" i="4"/>
  <c r="CR38" i="4"/>
  <c r="BX38" i="4"/>
  <c r="CP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R26" i="4"/>
  <c r="CC26" i="4"/>
  <c r="BQ26" i="4"/>
  <c r="CS26" i="4"/>
  <c r="CP26" i="4"/>
  <c r="CQ26" i="4"/>
  <c r="CF26" i="4"/>
  <c r="CD26" i="4"/>
  <c r="BT26" i="4"/>
  <c r="CB26" i="4"/>
  <c r="CA26" i="4"/>
  <c r="BR26" i="4"/>
  <c r="BP26" i="4"/>
  <c r="BO26" i="4"/>
  <c r="CU26" i="4"/>
  <c r="CR85" i="4"/>
  <c r="CC85" i="4"/>
  <c r="BQ85" i="4"/>
  <c r="CQ85" i="4"/>
  <c r="CB85" i="4"/>
  <c r="BP85" i="4"/>
  <c r="C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R73" i="4"/>
  <c r="CC73" i="4"/>
  <c r="BQ73" i="4"/>
  <c r="CQ73" i="4"/>
  <c r="CB73" i="4"/>
  <c r="BP73" i="4"/>
  <c r="C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CQ61" i="4"/>
  <c r="BU61" i="4"/>
  <c r="CP61" i="4"/>
  <c r="BT61" i="4"/>
  <c r="CO61" i="4"/>
  <c r="BR61" i="4"/>
  <c r="CL61" i="4"/>
  <c r="BQ61" i="4"/>
  <c r="CJ61" i="4"/>
  <c r="BP61" i="4"/>
  <c r="CF61" i="4"/>
  <c r="BO61" i="4"/>
  <c r="CX61" i="4"/>
  <c r="CC61" i="4"/>
  <c r="CU61" i="4"/>
  <c r="CA61" i="4"/>
  <c r="CV61" i="4"/>
  <c r="CS61" i="4"/>
  <c r="CR61" i="4"/>
  <c r="CD61" i="4"/>
  <c r="CB61" i="4"/>
  <c r="BZ61" i="4"/>
  <c r="BW61" i="4"/>
  <c r="CW49" i="4"/>
  <c r="CK49" i="4"/>
  <c r="BV49" i="4"/>
  <c r="CU49" i="4"/>
  <c r="CF49" i="4"/>
  <c r="BT49" i="4"/>
  <c r="CT49" i="4"/>
  <c r="CE49" i="4"/>
  <c r="BS49" i="4"/>
  <c r="CS49" i="4"/>
  <c r="CD49" i="4"/>
  <c r="BR49" i="4"/>
  <c r="CR49" i="4"/>
  <c r="CC49" i="4"/>
  <c r="BQ49" i="4"/>
  <c r="CP49" i="4"/>
  <c r="CA49" i="4"/>
  <c r="CN49" i="4"/>
  <c r="BY49" i="4"/>
  <c r="CB49" i="4"/>
  <c r="BZ49" i="4"/>
  <c r="BX49" i="4"/>
  <c r="CV49" i="4"/>
  <c r="BW49" i="4"/>
  <c r="BU49" i="4"/>
  <c r="CX49" i="4"/>
  <c r="BP49" i="4"/>
  <c r="CQ49" i="4"/>
  <c r="CO49" i="4"/>
  <c r="CM49" i="4"/>
  <c r="CL49" i="4"/>
  <c r="CJ49" i="4"/>
  <c r="BO49" i="4"/>
  <c r="CW37" i="4"/>
  <c r="CK37" i="4"/>
  <c r="BV37" i="4"/>
  <c r="CU37" i="4"/>
  <c r="CF37" i="4"/>
  <c r="BT37" i="4"/>
  <c r="CN37" i="4"/>
  <c r="BY37" i="4"/>
  <c r="CT37" i="4"/>
  <c r="CB37" i="4"/>
  <c r="CS37" i="4"/>
  <c r="CA37" i="4"/>
  <c r="CR37" i="4"/>
  <c r="BZ37" i="4"/>
  <c r="CQ37" i="4"/>
  <c r="BX37" i="4"/>
  <c r="CP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Q25" i="4"/>
  <c r="CB25" i="4"/>
  <c r="BP25" i="4"/>
  <c r="CO25" i="4"/>
  <c r="BZ25" i="4"/>
  <c r="CP25" i="4"/>
  <c r="BQ25" i="4"/>
  <c r="CN25" i="4"/>
  <c r="CM25" i="4"/>
  <c r="CC25" i="4"/>
  <c r="CA25" i="4"/>
  <c r="BY25" i="4"/>
  <c r="BX25" i="4"/>
  <c r="CR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R84" i="4"/>
  <c r="CC84" i="4"/>
  <c r="BQ84" i="4"/>
  <c r="CQ84" i="4"/>
  <c r="CB84" i="4"/>
  <c r="BP84" i="4"/>
  <c r="CA84" i="4"/>
  <c r="CP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R72" i="4"/>
  <c r="CC72" i="4"/>
  <c r="BQ72" i="4"/>
  <c r="CQ72" i="4"/>
  <c r="CB72" i="4"/>
  <c r="BP72" i="4"/>
  <c r="CP72" i="4"/>
  <c r="BO72" i="4"/>
  <c r="CA72" i="4"/>
  <c r="CW60" i="4"/>
  <c r="CK60" i="4"/>
  <c r="BV60" i="4"/>
  <c r="CV60" i="4"/>
  <c r="CJ60" i="4"/>
  <c r="BU60" i="4"/>
  <c r="CT60" i="4"/>
  <c r="CE60" i="4"/>
  <c r="BS60" i="4"/>
  <c r="CQ60" i="4"/>
  <c r="CB60" i="4"/>
  <c r="BP60" i="4"/>
  <c r="CN60" i="4"/>
  <c r="BR60" i="4"/>
  <c r="CM60" i="4"/>
  <c r="CL60" i="4"/>
  <c r="BO60" i="4"/>
  <c r="CF60" i="4"/>
  <c r="CD60" i="4"/>
  <c r="CC60" i="4"/>
  <c r="CU60" i="4"/>
  <c r="BZ60" i="4"/>
  <c r="CR60" i="4"/>
  <c r="BX60" i="4"/>
  <c r="CX60" i="4"/>
  <c r="BW60" i="4"/>
  <c r="CS60" i="4"/>
  <c r="CP60" i="4"/>
  <c r="CO60" i="4"/>
  <c r="CA60" i="4"/>
  <c r="BY60" i="4"/>
  <c r="BT60" i="4"/>
  <c r="BQ60" i="4"/>
  <c r="CT48" i="4"/>
  <c r="CE48" i="4"/>
  <c r="BS48" i="4"/>
  <c r="CR48" i="4"/>
  <c r="CC48" i="4"/>
  <c r="BQ48" i="4"/>
  <c r="CQ48" i="4"/>
  <c r="CB48" i="4"/>
  <c r="BP48" i="4"/>
  <c r="CP48" i="4"/>
  <c r="CA48" i="4"/>
  <c r="BO48" i="4"/>
  <c r="CO48" i="4"/>
  <c r="BZ48" i="4"/>
  <c r="CW48" i="4"/>
  <c r="CK48" i="4"/>
  <c r="BV48" i="4"/>
  <c r="CM48" i="4"/>
  <c r="CL48" i="4"/>
  <c r="CJ48" i="4"/>
  <c r="BX48" i="4"/>
  <c r="CF48" i="4"/>
  <c r="CD48" i="4"/>
  <c r="BY48" i="4"/>
  <c r="CX48" i="4"/>
  <c r="BW48" i="4"/>
  <c r="CV48" i="4"/>
  <c r="BU48" i="4"/>
  <c r="CU48" i="4"/>
  <c r="BT48" i="4"/>
  <c r="CS48" i="4"/>
  <c r="CN48" i="4"/>
  <c r="BR48" i="4"/>
  <c r="CT36" i="4"/>
  <c r="CR36" i="4"/>
  <c r="CC36" i="4"/>
  <c r="BQ36" i="4"/>
  <c r="CW36" i="4"/>
  <c r="CK36" i="4"/>
  <c r="BV36" i="4"/>
  <c r="CV36" i="4"/>
  <c r="CD36" i="4"/>
  <c r="BO36" i="4"/>
  <c r="CU36" i="4"/>
  <c r="CB36" i="4"/>
  <c r="CS36" i="4"/>
  <c r="CA36" i="4"/>
  <c r="CQ36" i="4"/>
  <c r="BZ36" i="4"/>
  <c r="CP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R24" i="4"/>
  <c r="CC24" i="4"/>
  <c r="CQ24" i="4"/>
  <c r="CB24" i="4"/>
  <c r="BP24" i="4"/>
  <c r="C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R83" i="4"/>
  <c r="CC83" i="4"/>
  <c r="BQ83" i="4"/>
  <c r="CQ83" i="4"/>
  <c r="CB83" i="4"/>
  <c r="BP83" i="4"/>
  <c r="C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R71" i="4"/>
  <c r="CC71" i="4"/>
  <c r="BQ71" i="4"/>
  <c r="CQ71" i="4"/>
  <c r="CB71" i="4"/>
  <c r="BP71" i="4"/>
  <c r="C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CR59" i="4"/>
  <c r="BZ59" i="4"/>
  <c r="CP59" i="4"/>
  <c r="BW59" i="4"/>
  <c r="CM59" i="4"/>
  <c r="CK59" i="4"/>
  <c r="CA59" i="4"/>
  <c r="BX59" i="4"/>
  <c r="BV59" i="4"/>
  <c r="BQ59" i="4"/>
  <c r="BU59" i="4"/>
  <c r="CU59" i="4"/>
  <c r="CO59" i="4"/>
  <c r="CQ59" i="4"/>
  <c r="CQ47" i="4"/>
  <c r="CB47" i="4"/>
  <c r="BP47" i="4"/>
  <c r="CO47" i="4"/>
  <c r="BZ47" i="4"/>
  <c r="CN47" i="4"/>
  <c r="BY47" i="4"/>
  <c r="CM47" i="4"/>
  <c r="BX47" i="4"/>
  <c r="CX47" i="4"/>
  <c r="CL47" i="4"/>
  <c r="BW47" i="4"/>
  <c r="CT47" i="4"/>
  <c r="CE47" i="4"/>
  <c r="BS47" i="4"/>
  <c r="CV47" i="4"/>
  <c r="BU47" i="4"/>
  <c r="CU47" i="4"/>
  <c r="BT47" i="4"/>
  <c r="CS47" i="4"/>
  <c r="BR47" i="4"/>
  <c r="CR47" i="4"/>
  <c r="BQ47" i="4"/>
  <c r="CJ47" i="4"/>
  <c r="CP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CQ35" i="4"/>
  <c r="BY35" i="4"/>
  <c r="CN35" i="4"/>
  <c r="BW35" i="4"/>
  <c r="CR35" i="4"/>
  <c r="CM35" i="4"/>
  <c r="CA35" i="4"/>
  <c r="CP35" i="4"/>
  <c r="CL35" i="4"/>
  <c r="BX35" i="4"/>
  <c r="BV35" i="4"/>
  <c r="BU35" i="4"/>
  <c r="CR23" i="4"/>
  <c r="CC23" i="4"/>
  <c r="BQ23" i="4"/>
  <c r="CQ23" i="4"/>
  <c r="CB23" i="4"/>
  <c r="BP23" i="4"/>
  <c r="C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R82" i="4"/>
  <c r="CC82" i="4"/>
  <c r="BQ82" i="4"/>
  <c r="CQ82" i="4"/>
  <c r="CB82" i="4"/>
  <c r="BP82" i="4"/>
  <c r="C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R70" i="4"/>
  <c r="CC70" i="4"/>
  <c r="BQ70" i="4"/>
  <c r="CQ70" i="4"/>
  <c r="CB70" i="4"/>
  <c r="BP70" i="4"/>
  <c r="CP70" i="4"/>
  <c r="CA70" i="4"/>
  <c r="BO70" i="4"/>
  <c r="CO70" i="4"/>
  <c r="BZ70" i="4"/>
  <c r="CN70" i="4"/>
  <c r="BY70" i="4"/>
  <c r="CM70" i="4"/>
  <c r="BX70" i="4"/>
  <c r="CX70" i="4"/>
  <c r="CL70" i="4"/>
  <c r="BW70" i="4"/>
  <c r="CW70" i="4"/>
  <c r="CK70" i="4"/>
  <c r="BV70" i="4"/>
  <c r="BU70" i="4"/>
  <c r="CV70" i="4"/>
  <c r="CJ70" i="4"/>
  <c r="BI58" i="4"/>
  <c r="CQ58" i="4"/>
  <c r="CB58" i="4"/>
  <c r="BP58" i="4"/>
  <c r="CP58" i="4"/>
  <c r="CA58" i="4"/>
  <c r="BO58" i="4"/>
  <c r="CW58" i="4"/>
  <c r="CK58" i="4"/>
  <c r="BV58" i="4"/>
  <c r="CM58" i="4"/>
  <c r="BT58" i="4"/>
  <c r="CJ58" i="4"/>
  <c r="BR58" i="4"/>
  <c r="CF58" i="4"/>
  <c r="BQ58" i="4"/>
  <c r="CX58" i="4"/>
  <c r="CE58" i="4"/>
  <c r="CV58" i="4"/>
  <c r="CD58" i="4"/>
  <c r="CT58" i="4"/>
  <c r="BZ58" i="4"/>
  <c r="CR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Q46" i="4"/>
  <c r="CB46" i="4"/>
  <c r="BP46" i="4"/>
  <c r="CD46" i="4"/>
  <c r="CC46" i="4"/>
  <c r="CA46" i="4"/>
  <c r="BZ46" i="4"/>
  <c r="BX46" i="4"/>
  <c r="CS46" i="4"/>
  <c r="CT46" i="4"/>
  <c r="BS46" i="4"/>
  <c r="CR46" i="4"/>
  <c r="BQ46" i="4"/>
  <c r="CP46" i="4"/>
  <c r="BO46" i="4"/>
  <c r="CO46" i="4"/>
  <c r="CM46" i="4"/>
  <c r="CE46" i="4"/>
  <c r="BR46" i="4"/>
  <c r="BI34" i="4"/>
  <c r="CX34" i="4"/>
  <c r="CL34" i="4"/>
  <c r="BW34" i="4"/>
  <c r="CQ34" i="4"/>
  <c r="CB34" i="4"/>
  <c r="BP34" i="4"/>
  <c r="CO34" i="4"/>
  <c r="BX34" i="4"/>
  <c r="CN34" i="4"/>
  <c r="BV34" i="4"/>
  <c r="CM34" i="4"/>
  <c r="BU34" i="4"/>
  <c r="CK34" i="4"/>
  <c r="BT34" i="4"/>
  <c r="CJ34" i="4"/>
  <c r="BS34" i="4"/>
  <c r="CW34" i="4"/>
  <c r="CF34" i="4"/>
  <c r="BR34" i="4"/>
  <c r="CU34" i="4"/>
  <c r="CD34" i="4"/>
  <c r="BO34" i="4"/>
  <c r="CS34" i="4"/>
  <c r="CA34" i="4"/>
  <c r="CT34" i="4"/>
  <c r="CR34" i="4"/>
  <c r="CP34" i="4"/>
  <c r="CE34" i="4"/>
  <c r="BQ34" i="4"/>
  <c r="CC34" i="4"/>
  <c r="BZ34" i="4"/>
  <c r="CV34" i="4"/>
  <c r="BY34" i="4"/>
  <c r="CO22" i="4"/>
  <c r="BZ22" i="4"/>
  <c r="CN22" i="4"/>
  <c r="BY22" i="4"/>
  <c r="CM22" i="4"/>
  <c r="BX22" i="4"/>
  <c r="CL22" i="4"/>
  <c r="CJ22" i="4"/>
  <c r="CX22" i="4"/>
  <c r="BW22" i="4"/>
  <c r="CW22" i="4"/>
  <c r="CK22" i="4"/>
  <c r="BV22" i="4"/>
  <c r="BU22" i="4"/>
  <c r="CV22" i="4"/>
  <c r="CT22" i="4"/>
  <c r="CE22" i="4"/>
  <c r="BS22" i="4"/>
  <c r="CR22" i="4"/>
  <c r="CC22" i="4"/>
  <c r="BQ22" i="4"/>
  <c r="CD22" i="4"/>
  <c r="CB22" i="4"/>
  <c r="CA22" i="4"/>
  <c r="BT22" i="4"/>
  <c r="BR22" i="4"/>
  <c r="BP22" i="4"/>
  <c r="CU22" i="4"/>
  <c r="CP22" i="4"/>
  <c r="BO22" i="4"/>
  <c r="CS22" i="4"/>
  <c r="CQ22" i="4"/>
  <c r="CF22" i="4"/>
  <c r="BI81" i="4"/>
  <c r="CR81" i="4"/>
  <c r="CC81" i="4"/>
  <c r="BQ81" i="4"/>
  <c r="CQ81" i="4"/>
  <c r="CB81" i="4"/>
  <c r="BP81" i="4"/>
  <c r="C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R69" i="4"/>
  <c r="CC69" i="4"/>
  <c r="BQ69" i="4"/>
  <c r="CQ69" i="4"/>
  <c r="CB69" i="4"/>
  <c r="BP69" i="4"/>
  <c r="C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CR57" i="4"/>
  <c r="BZ57" i="4"/>
  <c r="BX57" i="4"/>
  <c r="BW57" i="4"/>
  <c r="BU57" i="4"/>
  <c r="BP57" i="4"/>
  <c r="CS57" i="4"/>
  <c r="CV57" i="4"/>
  <c r="CQ57" i="4"/>
  <c r="CP57" i="4"/>
  <c r="CL57" i="4"/>
  <c r="CC57" i="4"/>
  <c r="CA57" i="4"/>
  <c r="CW45" i="4"/>
  <c r="CK45" i="4"/>
  <c r="BV45" i="4"/>
  <c r="CU45" i="4"/>
  <c r="CF45" i="4"/>
  <c r="BT45" i="4"/>
  <c r="CT45" i="4"/>
  <c r="CE45" i="4"/>
  <c r="BS45" i="4"/>
  <c r="CS45" i="4"/>
  <c r="CD45" i="4"/>
  <c r="BR45" i="4"/>
  <c r="CR45" i="4"/>
  <c r="CC45" i="4"/>
  <c r="BQ45" i="4"/>
  <c r="CN45" i="4"/>
  <c r="BY45" i="4"/>
  <c r="CP45" i="4"/>
  <c r="BO45" i="4"/>
  <c r="CO45" i="4"/>
  <c r="CM45" i="4"/>
  <c r="CL45" i="4"/>
  <c r="CJ45" i="4"/>
  <c r="CB45" i="4"/>
  <c r="BZ45" i="4"/>
  <c r="BX45" i="4"/>
  <c r="CX45" i="4"/>
  <c r="BW45" i="4"/>
  <c r="BU45" i="4"/>
  <c r="CV45" i="4"/>
  <c r="CQ45" i="4"/>
  <c r="CA45" i="4"/>
  <c r="BP45" i="4"/>
  <c r="CU33" i="4"/>
  <c r="CF33" i="4"/>
  <c r="BT33" i="4"/>
  <c r="CN33" i="4"/>
  <c r="BY33" i="4"/>
  <c r="CS33" i="4"/>
  <c r="CB33" i="4"/>
  <c r="CR33" i="4"/>
  <c r="CA33" i="4"/>
  <c r="CQ33" i="4"/>
  <c r="BZ33" i="4"/>
  <c r="CP33" i="4"/>
  <c r="BX33" i="4"/>
  <c r="CO33" i="4"/>
  <c r="BW33" i="4"/>
  <c r="CM33" i="4"/>
  <c r="BV33" i="4"/>
  <c r="CK33" i="4"/>
  <c r="BS33" i="4"/>
  <c r="CW33" i="4"/>
  <c r="CE33" i="4"/>
  <c r="BQ33" i="4"/>
  <c r="CJ33" i="4"/>
  <c r="CD33" i="4"/>
  <c r="CC33" i="4"/>
  <c r="BU33" i="4"/>
  <c r="BR33" i="4"/>
  <c r="BP33" i="4"/>
  <c r="BO33" i="4"/>
  <c r="CL33" i="4"/>
  <c r="CX33" i="4"/>
  <c r="CV33" i="4"/>
  <c r="CT33" i="4"/>
  <c r="CX21" i="4"/>
  <c r="CL21" i="4"/>
  <c r="BW21" i="4"/>
  <c r="CW21" i="4"/>
  <c r="CK21" i="4"/>
  <c r="CD21" i="4"/>
  <c r="BV21" i="4"/>
  <c r="CV21" i="4"/>
  <c r="CJ21" i="4"/>
  <c r="BU21" i="4"/>
  <c r="CU21" i="4"/>
  <c r="BT21" i="4"/>
  <c r="CE21" i="4"/>
  <c r="BR21" i="4"/>
  <c r="CF21" i="4"/>
  <c r="CS21" i="4"/>
  <c r="CT21" i="4"/>
  <c r="BS21" i="4"/>
  <c r="CQ21" i="4"/>
  <c r="CB21" i="4"/>
  <c r="CO21" i="4"/>
  <c r="BZ21" i="4"/>
  <c r="CA21" i="4"/>
  <c r="BY21" i="4"/>
  <c r="BX21" i="4"/>
  <c r="CC21" i="4"/>
  <c r="BQ21" i="4"/>
  <c r="BP21" i="4"/>
  <c r="BO21" i="4"/>
  <c r="CR21" i="4"/>
  <c r="CP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CQ20" i="4"/>
  <c r="CP20" i="4"/>
  <c r="F96" i="5"/>
  <c r="U120" i="5"/>
  <c r="BM85" i="4"/>
  <c r="BK73" i="4"/>
  <c r="BG49" i="4"/>
  <c r="K120" i="5"/>
  <c r="BK85" i="4"/>
  <c r="BJ73" i="4"/>
  <c r="BE49" i="4"/>
  <c r="V120" i="5"/>
  <c r="AR120" i="5"/>
  <c r="BJ85" i="4"/>
  <c r="BH73" i="4"/>
  <c r="BD49" i="4"/>
  <c r="J96" i="5"/>
  <c r="R96" i="5"/>
  <c r="BH85" i="4"/>
  <c r="BG73" i="4"/>
  <c r="BC49" i="4"/>
  <c r="CQ18"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116" i="32"/>
  <c r="G275" i="32"/>
  <c r="H269" i="32" s="1"/>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CQ19" i="4"/>
  <c r="G193" i="32"/>
  <c r="H168" i="32" s="1"/>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s="1"/>
  <c r="I45" i="29"/>
  <c r="G359" i="32"/>
  <c r="AI19" i="42"/>
  <c r="U19" i="42"/>
  <c r="K85" i="5"/>
  <c r="G227" i="32"/>
  <c r="H212" i="32" s="1"/>
  <c r="AI67" i="42"/>
  <c r="S31" i="42"/>
  <c r="D31" i="42"/>
  <c r="W31" i="42"/>
  <c r="AF31" i="42"/>
  <c r="H31" i="42"/>
  <c r="L31" i="42"/>
  <c r="E31" i="42"/>
  <c r="G31" i="42"/>
  <c r="R31" i="42"/>
  <c r="O31" i="42"/>
  <c r="C31" i="42"/>
  <c r="V31" i="42"/>
  <c r="AJ31" i="42"/>
  <c r="AL31" i="42"/>
  <c r="AH31" i="42"/>
  <c r="AK31" i="42"/>
  <c r="AC31" i="42"/>
  <c r="F31" i="42"/>
  <c r="P31" i="42"/>
  <c r="AI31" i="42"/>
  <c r="AB31" i="42"/>
  <c r="J31" i="42"/>
  <c r="K31" i="42"/>
  <c r="Z31" i="42"/>
  <c r="T31" i="42"/>
  <c r="M31" i="42"/>
  <c r="X31" i="42"/>
  <c r="AA31" i="42"/>
  <c r="U31" i="42"/>
  <c r="I31" i="42"/>
  <c r="N31" i="42"/>
  <c r="AG31" i="42"/>
  <c r="Y31" i="42"/>
  <c r="AE31" i="42"/>
  <c r="E79" i="42"/>
  <c r="AL79" i="42"/>
  <c r="F79" i="42"/>
  <c r="T79" i="42"/>
  <c r="AA79" i="42"/>
  <c r="U79" i="42"/>
  <c r="AE79" i="42"/>
  <c r="N79" i="42"/>
  <c r="Y79" i="42"/>
  <c r="C79" i="42"/>
  <c r="X79" i="42"/>
  <c r="AK79" i="42"/>
  <c r="H79" i="42"/>
  <c r="AB79" i="42"/>
  <c r="M79" i="42"/>
  <c r="AI79" i="42"/>
  <c r="I79" i="42"/>
  <c r="AD79" i="42"/>
  <c r="O79" i="42"/>
  <c r="G79" i="42"/>
  <c r="S79" i="42"/>
  <c r="D79" i="42"/>
  <c r="P79" i="42"/>
  <c r="J79" i="42"/>
  <c r="AF79" i="42"/>
  <c r="Q79" i="42"/>
  <c r="Z79" i="42"/>
  <c r="AJ79" i="42"/>
  <c r="AH79" i="42"/>
  <c r="W79" i="42"/>
  <c r="AC79" i="42"/>
  <c r="V79" i="42"/>
  <c r="L79" i="42"/>
  <c r="E359" i="32"/>
  <c r="V19" i="42"/>
  <c r="C19" i="42"/>
  <c r="M19" i="42"/>
  <c r="J19" i="42"/>
  <c r="AD19" i="42"/>
  <c r="Z19" i="42"/>
  <c r="K19" i="42"/>
  <c r="AG19" i="42"/>
  <c r="W19" i="42"/>
  <c r="N19" i="42"/>
  <c r="R19" i="42"/>
  <c r="T19" i="42"/>
  <c r="O19" i="42"/>
  <c r="L19" i="42"/>
  <c r="AH19" i="42"/>
  <c r="E19" i="42"/>
  <c r="G19" i="42"/>
  <c r="AC19" i="42"/>
  <c r="AB19" i="42"/>
  <c r="X19" i="42"/>
  <c r="S19" i="42"/>
  <c r="Q19" i="42"/>
  <c r="AJ19" i="42"/>
  <c r="AE19" i="42"/>
  <c r="AL19" i="42"/>
  <c r="P19" i="42"/>
  <c r="AK19" i="42"/>
  <c r="D19" i="42"/>
  <c r="F19" i="42"/>
  <c r="Y19" i="42"/>
  <c r="AA19" i="42"/>
  <c r="H19" i="42"/>
  <c r="AF19" i="42"/>
  <c r="G67" i="42"/>
  <c r="AK67" i="42"/>
  <c r="D67" i="42"/>
  <c r="H67" i="42"/>
  <c r="Z67" i="42"/>
  <c r="X67" i="42"/>
  <c r="AF67" i="42"/>
  <c r="K67" i="42"/>
  <c r="L67" i="42"/>
  <c r="AL67" i="42"/>
  <c r="N67" i="42"/>
  <c r="U67" i="42"/>
  <c r="T67" i="42"/>
  <c r="W67" i="42"/>
  <c r="O67" i="42"/>
  <c r="AJ67" i="42"/>
  <c r="R67" i="42"/>
  <c r="S67" i="42"/>
  <c r="C67" i="42"/>
  <c r="E67" i="42"/>
  <c r="AC67" i="42"/>
  <c r="I67" i="42"/>
  <c r="V67" i="42"/>
  <c r="P67" i="42"/>
  <c r="AD67" i="42"/>
  <c r="AE67" i="42"/>
  <c r="Q67" i="42"/>
  <c r="F67" i="42"/>
  <c r="AA67" i="42"/>
  <c r="G137" i="32"/>
  <c r="AG79" i="42"/>
  <c r="U85" i="5"/>
  <c r="K79" i="42"/>
  <c r="AH67" i="42"/>
  <c r="Q31" i="42"/>
  <c r="AI43" i="42"/>
  <c r="AH43" i="42"/>
  <c r="H43" i="42"/>
  <c r="L43" i="42"/>
  <c r="E43" i="42"/>
  <c r="AL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J43" i="42"/>
  <c r="Q43" i="42"/>
  <c r="AG43" i="42"/>
  <c r="W55" i="42"/>
  <c r="Y67" i="42"/>
  <c r="R79" i="42"/>
  <c r="AD31" i="42"/>
  <c r="Z55" i="42"/>
  <c r="J55" i="42"/>
  <c r="V55" i="42"/>
  <c r="AJ55" i="42"/>
  <c r="AE55" i="42"/>
  <c r="O55" i="42"/>
  <c r="H55" i="42"/>
  <c r="AC55" i="42"/>
  <c r="AH55" i="42"/>
  <c r="AK55" i="42"/>
  <c r="Q55" i="42"/>
  <c r="AI55" i="42"/>
  <c r="E55" i="42"/>
  <c r="U55" i="42"/>
  <c r="C55" i="42"/>
  <c r="AG55" i="42"/>
  <c r="F55" i="42"/>
  <c r="M55" i="42"/>
  <c r="AA55" i="42"/>
  <c r="AD55" i="42"/>
  <c r="I55" i="42"/>
  <c r="D55" i="42"/>
  <c r="L55" i="42"/>
  <c r="T55" i="42"/>
  <c r="AL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B50" i="6"/>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B62" i="6"/>
  <c r="F55" i="4"/>
  <c r="BD79" i="4"/>
  <c r="BK67" i="4"/>
  <c r="BD53" i="4"/>
  <c r="BE27" i="4"/>
  <c r="BN22" i="4"/>
  <c r="BH18" i="4"/>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U39" i="8" s="1"/>
  <c r="AQ43" i="4"/>
  <c r="M55" i="4"/>
  <c r="AP55" i="4"/>
  <c r="B51" i="8"/>
  <c r="AE67" i="4"/>
  <c r="AK67" i="4"/>
  <c r="M67" i="4"/>
  <c r="B63" i="8"/>
  <c r="I79" i="4"/>
  <c r="Y79" i="4"/>
  <c r="M79" i="4"/>
  <c r="BQ19" i="4"/>
  <c r="B38" i="6"/>
  <c r="C63" i="5"/>
  <c r="E137" i="32"/>
  <c r="E323" i="32"/>
  <c r="BB55" i="4"/>
  <c r="BC43" i="4"/>
  <c r="E76" i="32"/>
  <c r="F74" i="32" s="1"/>
  <c r="G76" i="32"/>
  <c r="H53" i="32" s="1"/>
  <c r="E116" i="32"/>
  <c r="E193" i="32"/>
  <c r="F169" i="32" s="1"/>
  <c r="E227" i="32"/>
  <c r="F202" i="32" s="1"/>
  <c r="E275" i="32"/>
  <c r="F291" i="32" s="1"/>
  <c r="E312" i="32"/>
  <c r="F299" i="32" s="1"/>
  <c r="E387" i="32"/>
  <c r="X65" i="42"/>
  <c r="U29" i="42"/>
  <c r="E41" i="42"/>
  <c r="I41" i="42"/>
  <c r="Z41" i="42"/>
  <c r="M77" i="42"/>
  <c r="J77" i="42"/>
  <c r="AH17" i="42"/>
  <c r="AI29" i="42"/>
  <c r="AC17" i="42"/>
  <c r="Z17" i="42"/>
  <c r="X17" i="42"/>
  <c r="O17" i="42"/>
  <c r="P65" i="42"/>
  <c r="H41" i="42"/>
  <c r="AL41" i="42"/>
  <c r="N53" i="42"/>
  <c r="V29" i="42"/>
  <c r="K29" i="42"/>
  <c r="AB65" i="42"/>
  <c r="U65" i="42"/>
  <c r="AJ41" i="42"/>
  <c r="T41" i="42"/>
  <c r="AD41" i="42"/>
  <c r="L77" i="42"/>
  <c r="G77" i="42"/>
  <c r="AI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L53" i="42"/>
  <c r="I107" i="5"/>
  <c r="W29" i="42"/>
  <c r="AC65" i="42"/>
  <c r="AB53" i="42"/>
  <c r="N41" i="42"/>
  <c r="P41" i="42"/>
  <c r="V77" i="42"/>
  <c r="AH77" i="42"/>
  <c r="T17" i="42"/>
  <c r="AJ65" i="42"/>
  <c r="L29" i="42"/>
  <c r="K17" i="42"/>
  <c r="H29" i="42"/>
  <c r="S107" i="5"/>
  <c r="D30" i="4"/>
  <c r="F53" i="42"/>
  <c r="AA77" i="42"/>
  <c r="AL65" i="42"/>
  <c r="C53" i="42"/>
  <c r="AR107" i="5"/>
  <c r="AH29" i="42"/>
  <c r="AB17" i="42"/>
  <c r="AJ53" i="42"/>
  <c r="K53" i="42"/>
  <c r="L53" i="42"/>
  <c r="C41" i="42"/>
  <c r="W41" i="42"/>
  <c r="Q77" i="42"/>
  <c r="AB77" i="42"/>
  <c r="U77" i="42"/>
  <c r="M65" i="42"/>
  <c r="J29" i="42"/>
  <c r="O29" i="42"/>
  <c r="AI17" i="42"/>
  <c r="T65" i="42"/>
  <c r="AK53" i="42"/>
  <c r="BF66" i="4"/>
  <c r="BB49" i="4"/>
  <c r="BB45" i="4"/>
  <c r="BB44" i="4"/>
  <c r="BD37" i="4"/>
  <c r="BF33" i="4"/>
  <c r="W53" i="42"/>
  <c r="AJ29" i="42"/>
  <c r="T53" i="42"/>
  <c r="Z65" i="42"/>
  <c r="K41" i="42"/>
  <c r="AF41" i="42"/>
  <c r="I77" i="42"/>
  <c r="AL77" i="42"/>
  <c r="AJ77" i="42"/>
  <c r="AE17" i="42"/>
  <c r="I65" i="42"/>
  <c r="N29" i="42"/>
  <c r="V107" i="5"/>
  <c r="H17" i="42"/>
  <c r="R77" i="42"/>
  <c r="AA53" i="42"/>
  <c r="Q17" i="42"/>
  <c r="P53" i="42"/>
  <c r="R17" i="42"/>
  <c r="BA49" i="4"/>
  <c r="BA45" i="4"/>
  <c r="BA44" i="4"/>
  <c r="BB37" i="4"/>
  <c r="BE33" i="4"/>
  <c r="U53" i="42"/>
  <c r="AK41" i="42"/>
  <c r="G41" i="42"/>
  <c r="Q41" i="42"/>
  <c r="AE77" i="42"/>
  <c r="W77" i="42"/>
  <c r="K77" i="42"/>
  <c r="AA17" i="42"/>
  <c r="G65" i="42"/>
  <c r="AA29" i="42"/>
  <c r="AJ17" i="42"/>
  <c r="M29" i="42"/>
  <c r="H107" i="5"/>
  <c r="B106" i="5"/>
  <c r="P107" i="5"/>
  <c r="J107" i="5"/>
  <c r="X29" i="42"/>
  <c r="AL29" i="42"/>
  <c r="S17" i="42"/>
  <c r="AK29" i="42"/>
  <c r="I53" i="42"/>
  <c r="R65" i="42"/>
  <c r="U17" i="42"/>
  <c r="S65" i="42"/>
  <c r="W65" i="42"/>
  <c r="AD53" i="42"/>
  <c r="AG17" i="42"/>
  <c r="O41" i="42"/>
  <c r="U41" i="42"/>
  <c r="M41" i="42"/>
  <c r="D77" i="42"/>
  <c r="AC77" i="42"/>
  <c r="T77" i="42"/>
  <c r="K65" i="42"/>
  <c r="AE29" i="42"/>
  <c r="I29" i="42"/>
  <c r="K107" i="5"/>
  <c r="E107" i="5"/>
  <c r="O107" i="5"/>
  <c r="T107" i="5"/>
  <c r="D17" i="42"/>
  <c r="C29" i="42"/>
  <c r="AJ66" i="4"/>
  <c r="BM49" i="4"/>
  <c r="BM45" i="4"/>
  <c r="BM44" i="4"/>
  <c r="AG65" i="42"/>
  <c r="AG53" i="42"/>
  <c r="AI53" i="42"/>
  <c r="V17" i="42"/>
  <c r="G53" i="42"/>
  <c r="Y77" i="42"/>
  <c r="L41" i="42"/>
  <c r="AB41" i="42"/>
  <c r="AC41" i="42"/>
  <c r="AD77" i="42"/>
  <c r="X77" i="42"/>
  <c r="V65" i="42"/>
  <c r="F29" i="42"/>
  <c r="AF17" i="42"/>
  <c r="Y53" i="42"/>
  <c r="AH53" i="42"/>
  <c r="N107" i="5"/>
  <c r="M17" i="42"/>
  <c r="D29" i="42"/>
  <c r="J17" i="42"/>
  <c r="H53" i="42"/>
  <c r="F65" i="42"/>
  <c r="BK49" i="4"/>
  <c r="BK45" i="4"/>
  <c r="BK44" i="4"/>
  <c r="BN37" i="4"/>
  <c r="AF65" i="42"/>
  <c r="V53" i="42"/>
  <c r="X53" i="42"/>
  <c r="W17" i="42"/>
  <c r="S41" i="42"/>
  <c r="AI41" i="42"/>
  <c r="AG41" i="42"/>
  <c r="AI77" i="42"/>
  <c r="AF77" i="42"/>
  <c r="L17" i="42"/>
  <c r="AE65" i="42"/>
  <c r="AD65" i="42"/>
  <c r="AB29" i="42"/>
  <c r="AE53" i="42"/>
  <c r="F107" i="5"/>
  <c r="Q107" i="5"/>
  <c r="N17" i="42"/>
  <c r="Z29" i="42"/>
  <c r="D65" i="42"/>
  <c r="O53" i="42"/>
  <c r="L65" i="42"/>
  <c r="AC53" i="42"/>
  <c r="M53" i="42"/>
  <c r="Z77" i="42"/>
  <c r="Y41" i="42"/>
  <c r="AA41" i="42"/>
  <c r="AH41" i="42"/>
  <c r="H77" i="42"/>
  <c r="P77" i="42"/>
  <c r="AH65" i="42"/>
  <c r="E65" i="42"/>
  <c r="AD17" i="42"/>
  <c r="S53" i="42"/>
  <c r="AC29" i="42"/>
  <c r="I17" i="42"/>
  <c r="F17" i="42"/>
  <c r="R29" i="42"/>
  <c r="J53" i="42"/>
  <c r="P29" i="42"/>
  <c r="R53" i="42"/>
  <c r="K49" i="15"/>
  <c r="K42" i="29" s="1"/>
  <c r="BN29" i="4"/>
  <c r="BH29" i="4"/>
  <c r="BA29" i="4"/>
  <c r="BA41" i="4"/>
  <c r="I32" i="42"/>
  <c r="C16" i="17"/>
  <c r="O56" i="42"/>
  <c r="F32" i="42"/>
  <c r="N32" i="42"/>
  <c r="R44" i="42"/>
  <c r="Q44" i="42"/>
  <c r="AL44" i="42"/>
  <c r="AK44" i="42"/>
  <c r="R32" i="42"/>
  <c r="AK32" i="42"/>
  <c r="O21" i="42"/>
  <c r="J32" i="42"/>
  <c r="N56" i="42"/>
  <c r="C32" i="42"/>
  <c r="AK66" i="42"/>
  <c r="R56" i="42"/>
  <c r="AL32" i="42"/>
  <c r="AK56" i="42"/>
  <c r="C56" i="42"/>
  <c r="B89" i="5"/>
  <c r="AK21" i="42"/>
  <c r="O44" i="42"/>
  <c r="J56" i="42"/>
  <c r="I44" i="42"/>
  <c r="H44" i="42"/>
  <c r="N44" i="42"/>
  <c r="P66" i="42"/>
  <c r="Q32" i="42"/>
  <c r="P56" i="42"/>
  <c r="BK21" i="4"/>
  <c r="BJ21" i="4"/>
  <c r="K51" i="15"/>
  <c r="K44" i="29" s="1"/>
  <c r="BC21" i="4"/>
  <c r="BN21" i="4"/>
  <c r="I40" i="29"/>
  <c r="BH28" i="4"/>
  <c r="BC26" i="4"/>
  <c r="B17" i="4"/>
  <c r="BM35" i="4"/>
  <c r="BA35" i="4"/>
  <c r="BD23" i="4"/>
  <c r="L47" i="15"/>
  <c r="J40" i="29" s="1"/>
  <c r="BE26" i="4"/>
  <c r="BH21" i="4"/>
  <c r="I43" i="29"/>
  <c r="I17" i="3"/>
  <c r="BC29" i="4"/>
  <c r="CG19" i="4"/>
  <c r="CI19" i="4"/>
  <c r="CH19" i="4"/>
  <c r="S48" i="11"/>
  <c r="C34" i="24"/>
  <c r="P34" i="24" s="1"/>
  <c r="U36" i="11"/>
  <c r="C22" i="24"/>
  <c r="P22" i="24" s="1"/>
  <c r="BA48" i="4"/>
  <c r="BB29" i="4"/>
  <c r="I47" i="11"/>
  <c r="L33" i="24" s="1"/>
  <c r="C33" i="24"/>
  <c r="P33" i="24" s="1"/>
  <c r="P35" i="11"/>
  <c r="C21" i="24"/>
  <c r="P21" i="24" s="1"/>
  <c r="S46" i="11"/>
  <c r="C32" i="24"/>
  <c r="P32" i="24" s="1"/>
  <c r="S34" i="11"/>
  <c r="C20" i="24"/>
  <c r="P20" i="24" s="1"/>
  <c r="BF18" i="4"/>
  <c r="CI18" i="4"/>
  <c r="CH18" i="4"/>
  <c r="CG18" i="4"/>
  <c r="S45" i="11"/>
  <c r="C31" i="24"/>
  <c r="P31" i="24" s="1"/>
  <c r="P33" i="11"/>
  <c r="C19" i="24"/>
  <c r="P19" i="24" s="1"/>
  <c r="BD77" i="4"/>
  <c r="BF72" i="4"/>
  <c r="BJ65" i="4"/>
  <c r="BN60" i="4"/>
  <c r="BA55" i="4"/>
  <c r="BB53" i="4"/>
  <c r="BK48" i="4"/>
  <c r="BK47" i="4"/>
  <c r="BM43" i="4"/>
  <c r="BM41" i="4"/>
  <c r="BC38" i="4"/>
  <c r="BM29" i="4"/>
  <c r="BF26" i="4"/>
  <c r="BJ23" i="4"/>
  <c r="W44" i="11"/>
  <c r="C30" i="24"/>
  <c r="P30" i="24" s="1"/>
  <c r="U32" i="11"/>
  <c r="C18" i="24"/>
  <c r="P18" i="24" s="1"/>
  <c r="BC77" i="4"/>
  <c r="BE72" i="4"/>
  <c r="BH65" i="4"/>
  <c r="BM60" i="4"/>
  <c r="BA53" i="4"/>
  <c r="BJ48" i="4"/>
  <c r="BF41" i="4"/>
  <c r="BK29" i="4"/>
  <c r="BH23" i="4"/>
  <c r="BB77" i="4"/>
  <c r="BD72" i="4"/>
  <c r="BG65" i="4"/>
  <c r="BK60" i="4"/>
  <c r="BM55" i="4"/>
  <c r="BN53" i="4"/>
  <c r="BF52" i="4"/>
  <c r="BH48" i="4"/>
  <c r="BH47" i="4"/>
  <c r="BJ43" i="4"/>
  <c r="BA38" i="4"/>
  <c r="BJ29" i="4"/>
  <c r="BD26" i="4"/>
  <c r="V42" i="11"/>
  <c r="C28" i="24"/>
  <c r="P28" i="24" s="1"/>
  <c r="T41" i="11"/>
  <c r="C27" i="24"/>
  <c r="P27" i="24" s="1"/>
  <c r="S29" i="11"/>
  <c r="C15" i="24"/>
  <c r="P15" i="24" s="1"/>
  <c r="BF48" i="4"/>
  <c r="BG29" i="4"/>
  <c r="W40" i="11"/>
  <c r="C26" i="24"/>
  <c r="P26" i="24" s="1"/>
  <c r="U28" i="11"/>
  <c r="C14" i="24"/>
  <c r="P14" i="24" s="1"/>
  <c r="BA72" i="4"/>
  <c r="BD65" i="4"/>
  <c r="BG60" i="4"/>
  <c r="BH55" i="4"/>
  <c r="BJ53" i="4"/>
  <c r="BE48" i="4"/>
  <c r="BE47" i="4"/>
  <c r="BF43" i="4"/>
  <c r="BK38" i="4"/>
  <c r="BF35" i="4"/>
  <c r="BF29" i="4"/>
  <c r="BA26" i="4"/>
  <c r="V39" i="11"/>
  <c r="C25" i="24"/>
  <c r="P25" i="24" s="1"/>
  <c r="BN72" i="4"/>
  <c r="BC65" i="4"/>
  <c r="BF60" i="4"/>
  <c r="BG55" i="4"/>
  <c r="BH53" i="4"/>
  <c r="BD48" i="4"/>
  <c r="BD47" i="4"/>
  <c r="BE43" i="4"/>
  <c r="BJ38" i="4"/>
  <c r="BD35" i="4"/>
  <c r="BE29" i="4"/>
  <c r="BN26" i="4"/>
  <c r="U38" i="11"/>
  <c r="C24" i="24"/>
  <c r="P24" i="24" s="1"/>
  <c r="N49" i="11"/>
  <c r="U35" i="24" s="1"/>
  <c r="C35" i="24"/>
  <c r="P35" i="24" s="1"/>
  <c r="N37" i="11"/>
  <c r="U23" i="24" s="1"/>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B14" i="6"/>
  <c r="AR42" i="4"/>
  <c r="E66" i="4"/>
  <c r="AG66" i="4"/>
  <c r="M54" i="4"/>
  <c r="AC66" i="4"/>
  <c r="F30" i="4"/>
  <c r="B26" i="8"/>
  <c r="AT42" i="4"/>
  <c r="F54" i="4"/>
  <c r="N66" i="4"/>
  <c r="AS30" i="4"/>
  <c r="V87" i="5"/>
  <c r="AB54" i="4"/>
  <c r="AD30" i="4"/>
  <c r="V66" i="4"/>
  <c r="B25" i="6"/>
  <c r="B25" i="9"/>
  <c r="BE66" i="4"/>
  <c r="BG54" i="4"/>
  <c r="BM42" i="4"/>
  <c r="BL77" i="4"/>
  <c r="O77" i="4"/>
  <c r="L77" i="4"/>
  <c r="O65" i="4"/>
  <c r="BL65" i="4"/>
  <c r="L65" i="4"/>
  <c r="BL53" i="4"/>
  <c r="O53" i="4"/>
  <c r="L53" i="4"/>
  <c r="BK41" i="4"/>
  <c r="BL41" i="4"/>
  <c r="L41" i="4"/>
  <c r="O41" i="4"/>
  <c r="BL29" i="4"/>
  <c r="L29" i="4"/>
  <c r="O29" i="4"/>
  <c r="O87" i="5"/>
  <c r="F108" i="5"/>
  <c r="E97" i="5"/>
  <c r="AR97" i="5"/>
  <c r="B14" i="9"/>
  <c r="Z42" i="4"/>
  <c r="AL54" i="4"/>
  <c r="Z54" i="4"/>
  <c r="G54" i="4"/>
  <c r="AL66" i="4"/>
  <c r="C30" i="4"/>
  <c r="AL42" i="4"/>
  <c r="AE54" i="4"/>
  <c r="Q97" i="5"/>
  <c r="AX66" i="4"/>
  <c r="AJ30" i="4"/>
  <c r="AN42" i="4"/>
  <c r="T87" i="5"/>
  <c r="E42" i="4"/>
  <c r="G87" i="5"/>
  <c r="M87" i="5"/>
  <c r="K87" i="5"/>
  <c r="I87" i="5"/>
  <c r="Y42" i="4"/>
  <c r="Z66" i="4"/>
  <c r="C74" i="5"/>
  <c r="H74" i="5" s="1"/>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6"/>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B61" i="6"/>
  <c r="C62" i="5"/>
  <c r="B49" i="9"/>
  <c r="BH76" i="4"/>
  <c r="BK66" i="4"/>
  <c r="BK64" i="4"/>
  <c r="BN54" i="4"/>
  <c r="BN52" i="4"/>
  <c r="BN40" i="4"/>
  <c r="BJ30" i="4"/>
  <c r="BL82" i="4"/>
  <c r="L82" i="4"/>
  <c r="O82" i="4"/>
  <c r="BL70" i="4"/>
  <c r="L70" i="4"/>
  <c r="O70" i="4"/>
  <c r="BL58" i="4"/>
  <c r="L58" i="4"/>
  <c r="O58" i="4"/>
  <c r="BD46" i="4"/>
  <c r="BL46" i="4"/>
  <c r="L46" i="4"/>
  <c r="O46" i="4"/>
  <c r="BA34" i="4"/>
  <c r="BL34" i="4"/>
  <c r="L34" i="4"/>
  <c r="O34" i="4"/>
  <c r="BL22" i="4"/>
  <c r="L22" i="4"/>
  <c r="O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L21" i="4"/>
  <c r="O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O20" i="4"/>
  <c r="B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B49" i="6"/>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B52" i="6"/>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B41" i="6"/>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B19" i="6"/>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B63" i="6"/>
  <c r="AK57" i="4"/>
  <c r="AY57" i="4"/>
  <c r="S24" i="4"/>
  <c r="C53" i="5"/>
  <c r="AN24" i="4"/>
  <c r="AX57" i="4"/>
  <c r="G24" i="4"/>
  <c r="P78" i="4"/>
  <c r="AX36" i="4"/>
  <c r="AW36" i="4"/>
  <c r="M91" i="5"/>
  <c r="AK24" i="4"/>
  <c r="R36" i="4"/>
  <c r="AH36" i="4"/>
  <c r="B31" i="9"/>
  <c r="B31" i="6"/>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B15" i="9"/>
  <c r="AG80" i="4"/>
  <c r="AI20" i="4"/>
  <c r="Z80" i="4"/>
  <c r="B27" i="6"/>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B46" i="6"/>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Q20" i="4"/>
  <c r="AP20" i="4"/>
  <c r="B16" i="8"/>
  <c r="E20" i="4"/>
  <c r="AD32" i="4"/>
  <c r="AH32" i="4"/>
  <c r="AM32" i="4"/>
  <c r="AN32" i="4"/>
  <c r="AL70" i="4"/>
  <c r="X70" i="4"/>
  <c r="Y70" i="4"/>
  <c r="Z70" i="4"/>
  <c r="P101" i="5"/>
  <c r="AV51" i="4"/>
  <c r="AE80" i="4"/>
  <c r="B15" i="6"/>
  <c r="AW20" i="4"/>
  <c r="AR61" i="4"/>
  <c r="AF61" i="4"/>
  <c r="I61" i="4"/>
  <c r="S101" i="5"/>
  <c r="BC80" i="4"/>
  <c r="BC70" i="4"/>
  <c r="BC61" i="4"/>
  <c r="BC51" i="4"/>
  <c r="BC50" i="4"/>
  <c r="BC42" i="4"/>
  <c r="BF32" i="4"/>
  <c r="BA20" i="4"/>
  <c r="BB80" i="4"/>
  <c r="BB70" i="4"/>
  <c r="BB61" i="4"/>
  <c r="BB51" i="4"/>
  <c r="BE32" i="4"/>
  <c r="BN20" i="4"/>
  <c r="AD51" i="4"/>
  <c r="V51" i="4"/>
  <c r="I51" i="4"/>
  <c r="G119" i="5"/>
  <c r="AR119" i="5"/>
  <c r="AX20" i="4"/>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CW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F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CV20" i="4"/>
  <c r="AY20" i="4"/>
  <c r="AO20" i="4"/>
  <c r="AQ20" i="4"/>
  <c r="BQ20" i="4"/>
  <c r="BO20" i="4"/>
  <c r="AA32" i="4"/>
  <c r="U32" i="4"/>
  <c r="B28" i="8"/>
  <c r="AK70" i="4"/>
  <c r="AM70" i="4"/>
  <c r="D70" i="4"/>
  <c r="E70" i="4"/>
  <c r="O101" i="5"/>
  <c r="AL51" i="4"/>
  <c r="AN80" i="4"/>
  <c r="S80" i="4"/>
  <c r="AS20" i="4"/>
  <c r="AO80" i="4"/>
  <c r="AF80" i="4"/>
  <c r="I70" i="4"/>
  <c r="AE61" i="4"/>
  <c r="K61" i="4"/>
  <c r="BX20" i="4"/>
  <c r="BG80" i="4"/>
  <c r="BG70" i="4"/>
  <c r="BG61" i="4"/>
  <c r="BG51" i="4"/>
  <c r="BG50" i="4"/>
  <c r="BG42" i="4"/>
  <c r="BK32" i="4"/>
  <c r="BF31" i="4"/>
  <c r="BE20" i="4"/>
  <c r="S86" i="5"/>
  <c r="R86" i="5"/>
  <c r="Q86" i="5"/>
  <c r="K51" i="4"/>
  <c r="M51" i="4"/>
  <c r="H51" i="4"/>
  <c r="AK51" i="4"/>
  <c r="P119" i="5"/>
  <c r="I119" i="5"/>
  <c r="CB20" i="4"/>
  <c r="CX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K43" i="42"/>
  <c r="BG41" i="4"/>
  <c r="BH40" i="4"/>
  <c r="BJ35" i="4"/>
  <c r="BJ34" i="4"/>
  <c r="BK33" i="4"/>
  <c r="BM25" i="4"/>
  <c r="BM24" i="4"/>
  <c r="BM23" i="4"/>
  <c r="BC18" i="4"/>
  <c r="O36" i="42"/>
  <c r="BB18" i="4"/>
  <c r="AK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I13" i="42"/>
  <c r="AG13" i="42"/>
  <c r="AF13" i="42"/>
  <c r="H13" i="42"/>
  <c r="K13" i="42"/>
  <c r="E13" i="42"/>
  <c r="T13" i="42"/>
  <c r="U13" i="42"/>
  <c r="X13" i="42"/>
  <c r="L13" i="42"/>
  <c r="D13" i="42"/>
  <c r="Y13" i="42"/>
  <c r="Z13" i="42"/>
  <c r="C13" i="42"/>
  <c r="AA13" i="42"/>
  <c r="AD13" i="42"/>
  <c r="AH13" i="42"/>
  <c r="AB13" i="42"/>
  <c r="M13" i="42"/>
  <c r="S13" i="42"/>
  <c r="AE13" i="42"/>
  <c r="AJ13" i="42"/>
  <c r="G13" i="42"/>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s="1"/>
  <c r="E36" i="11"/>
  <c r="E156" i="11"/>
  <c r="D95" i="11"/>
  <c r="O107" i="11"/>
  <c r="I143" i="11"/>
  <c r="L179" i="11"/>
  <c r="G167" i="11"/>
  <c r="U203" i="11"/>
  <c r="J212" i="11"/>
  <c r="D188" i="11"/>
  <c r="F176" i="11"/>
  <c r="J164" i="11"/>
  <c r="E140" i="11"/>
  <c r="I128" i="11"/>
  <c r="D117" i="11"/>
  <c r="F92" i="11"/>
  <c r="I80" i="11"/>
  <c r="H69" i="11"/>
  <c r="G44" i="11"/>
  <c r="G30" i="24" s="1"/>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s="1"/>
  <c r="J32" i="11"/>
  <c r="K18" i="24" s="1"/>
  <c r="L212" i="11"/>
  <c r="O188" i="11"/>
  <c r="L176" i="11"/>
  <c r="O152" i="11"/>
  <c r="L129" i="11"/>
  <c r="M116" i="11"/>
  <c r="Q92" i="11"/>
  <c r="M80" i="11"/>
  <c r="P56" i="11"/>
  <c r="O33" i="11"/>
  <c r="T19" i="24" s="1"/>
  <c r="V200" i="11"/>
  <c r="W176" i="11"/>
  <c r="V152" i="11"/>
  <c r="W116" i="11"/>
  <c r="W92" i="11"/>
  <c r="U80" i="11"/>
  <c r="T69" i="11"/>
  <c r="X44" i="11"/>
  <c r="V32" i="11"/>
  <c r="H212" i="11"/>
  <c r="J200" i="11"/>
  <c r="D176" i="11"/>
  <c r="H164" i="11"/>
  <c r="G153" i="11"/>
  <c r="G128" i="11"/>
  <c r="I116" i="11"/>
  <c r="H105" i="11"/>
  <c r="D92" i="11"/>
  <c r="G80" i="11"/>
  <c r="J68" i="11"/>
  <c r="E44" i="11"/>
  <c r="I32" i="11"/>
  <c r="L18" i="24" s="1"/>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s="1"/>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s="1"/>
  <c r="E32" i="11"/>
  <c r="O200" i="11"/>
  <c r="O177" i="11"/>
  <c r="N164" i="11"/>
  <c r="Q140" i="11"/>
  <c r="M128" i="11"/>
  <c r="Q104" i="11"/>
  <c r="L92" i="11"/>
  <c r="O68" i="11"/>
  <c r="P45" i="11"/>
  <c r="N32" i="11"/>
  <c r="U18" i="24" s="1"/>
  <c r="W212" i="11"/>
  <c r="W188" i="11"/>
  <c r="X164" i="11"/>
  <c r="U140" i="11"/>
  <c r="W128" i="11"/>
  <c r="V104" i="11"/>
  <c r="X82" i="11"/>
  <c r="T68" i="11"/>
  <c r="T58" i="11"/>
  <c r="W34" i="11"/>
  <c r="E200" i="11"/>
  <c r="I188" i="11"/>
  <c r="E177" i="11"/>
  <c r="G152" i="11"/>
  <c r="J140" i="11"/>
  <c r="D116" i="11"/>
  <c r="G104" i="11"/>
  <c r="F93" i="11"/>
  <c r="E68" i="11"/>
  <c r="H56" i="11"/>
  <c r="G45" i="11"/>
  <c r="G31" i="24" s="1"/>
  <c r="D32" i="11"/>
  <c r="P213" i="11"/>
  <c r="N200" i="11"/>
  <c r="L177" i="11"/>
  <c r="M164" i="11"/>
  <c r="P140" i="11"/>
  <c r="L128" i="11"/>
  <c r="P104" i="11"/>
  <c r="O81" i="11"/>
  <c r="N68" i="11"/>
  <c r="Q44" i="11"/>
  <c r="X30" i="24" s="1"/>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s="1"/>
  <c r="P212" i="11"/>
  <c r="P176" i="11"/>
  <c r="O153" i="11"/>
  <c r="N140" i="11"/>
  <c r="Q116" i="11"/>
  <c r="N104" i="11"/>
  <c r="Q80" i="11"/>
  <c r="O44" i="11"/>
  <c r="T30" i="24" s="1"/>
  <c r="T212" i="11"/>
  <c r="T188" i="11"/>
  <c r="U164" i="11"/>
  <c r="V153" i="11"/>
  <c r="T128" i="11"/>
  <c r="S104" i="11"/>
  <c r="W81" i="11"/>
  <c r="U70" i="11"/>
  <c r="X56" i="11"/>
  <c r="T34" i="11"/>
  <c r="H213" i="11"/>
  <c r="F188" i="11"/>
  <c r="H176" i="11"/>
  <c r="I165" i="11"/>
  <c r="G140" i="11"/>
  <c r="D129" i="11"/>
  <c r="D104" i="11"/>
  <c r="H81" i="11"/>
  <c r="E56" i="11"/>
  <c r="I44" i="11"/>
  <c r="L30" i="24" s="1"/>
  <c r="O212" i="11"/>
  <c r="P189" i="11"/>
  <c r="L153" i="11"/>
  <c r="P80" i="11"/>
  <c r="O57" i="11"/>
  <c r="N44" i="11"/>
  <c r="U30" i="24" s="1"/>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s="1"/>
  <c r="F108" i="11"/>
  <c r="E48" i="11"/>
  <c r="E108" i="11"/>
  <c r="F192" i="11"/>
  <c r="F132" i="11"/>
  <c r="F72" i="11"/>
  <c r="E192" i="11"/>
  <c r="E132" i="11"/>
  <c r="O179" i="11"/>
  <c r="J167" i="11"/>
  <c r="O35" i="11"/>
  <c r="T21" i="24" s="1"/>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X28"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s="1"/>
  <c r="I45" i="11"/>
  <c r="L31" i="24" s="1"/>
  <c r="F38" i="11"/>
  <c r="H24" i="24" s="1"/>
  <c r="D33" i="11"/>
  <c r="N203" i="11"/>
  <c r="N201" i="11"/>
  <c r="N179" i="11"/>
  <c r="N177" i="11"/>
  <c r="N155" i="11"/>
  <c r="N153" i="11"/>
  <c r="N131" i="11"/>
  <c r="N129" i="11"/>
  <c r="N107" i="11"/>
  <c r="N105" i="11"/>
  <c r="N83" i="11"/>
  <c r="N81" i="11"/>
  <c r="N59" i="11"/>
  <c r="N57" i="11"/>
  <c r="N35" i="11"/>
  <c r="U21" i="24" s="1"/>
  <c r="N33" i="11"/>
  <c r="U19" i="24" s="1"/>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s="1"/>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s="1"/>
  <c r="Q215" i="11"/>
  <c r="Q213" i="11"/>
  <c r="Q191" i="11"/>
  <c r="Q189" i="11"/>
  <c r="Q167" i="11"/>
  <c r="Q165" i="11"/>
  <c r="Q143" i="11"/>
  <c r="Q141" i="11"/>
  <c r="Q119" i="11"/>
  <c r="Q117" i="11"/>
  <c r="Q95" i="11"/>
  <c r="Q93" i="11"/>
  <c r="Q71" i="11"/>
  <c r="Q69" i="11"/>
  <c r="Q47" i="11"/>
  <c r="X33" i="24" s="1"/>
  <c r="Q45" i="11"/>
  <c r="X31" i="24" s="1"/>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s="1"/>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s="1"/>
  <c r="O215" i="11"/>
  <c r="O213" i="11"/>
  <c r="O191" i="11"/>
  <c r="O189" i="11"/>
  <c r="O167" i="11"/>
  <c r="O165" i="11"/>
  <c r="O143" i="11"/>
  <c r="O141" i="11"/>
  <c r="O119" i="11"/>
  <c r="O117" i="11"/>
  <c r="O95" i="11"/>
  <c r="O93" i="11"/>
  <c r="O71" i="11"/>
  <c r="O69" i="11"/>
  <c r="O47" i="11"/>
  <c r="T33" i="24" s="1"/>
  <c r="O45" i="11"/>
  <c r="T31" i="24" s="1"/>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s="1"/>
  <c r="N215" i="11"/>
  <c r="N213" i="11"/>
  <c r="N191" i="11"/>
  <c r="N189" i="11"/>
  <c r="N167" i="11"/>
  <c r="N165" i="11"/>
  <c r="N143" i="11"/>
  <c r="N141" i="11"/>
  <c r="N119" i="11"/>
  <c r="N117" i="11"/>
  <c r="N95" i="11"/>
  <c r="N93" i="11"/>
  <c r="N71" i="11"/>
  <c r="N69" i="11"/>
  <c r="N47" i="11"/>
  <c r="U33" i="24" s="1"/>
  <c r="N45" i="11"/>
  <c r="U31" i="24" s="1"/>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s="1"/>
  <c r="I33" i="11"/>
  <c r="L19" i="24" s="1"/>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s="1"/>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s="1"/>
  <c r="E35" i="11"/>
  <c r="G33" i="11"/>
  <c r="G19" i="24" s="1"/>
  <c r="Q203" i="11"/>
  <c r="Q201" i="11"/>
  <c r="Q179" i="11"/>
  <c r="Q177" i="11"/>
  <c r="Q155" i="11"/>
  <c r="Q153" i="11"/>
  <c r="Q131" i="11"/>
  <c r="Q129" i="11"/>
  <c r="Q107" i="11"/>
  <c r="Q105" i="11"/>
  <c r="Q83" i="11"/>
  <c r="Q81" i="11"/>
  <c r="Q59" i="11"/>
  <c r="Q57" i="11"/>
  <c r="Q35" i="11"/>
  <c r="X21" i="24" s="1"/>
  <c r="Q33" i="11"/>
  <c r="X19" i="24" s="1"/>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s="1"/>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s="1"/>
  <c r="G36" i="11"/>
  <c r="G22" i="24" s="1"/>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s="1"/>
  <c r="Q36" i="11"/>
  <c r="X22" i="24" s="1"/>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s="1"/>
  <c r="O36" i="11"/>
  <c r="T22" i="24" s="1"/>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s="1"/>
  <c r="J36" i="11"/>
  <c r="K22" i="24" s="1"/>
  <c r="L192" i="11"/>
  <c r="M180" i="11"/>
  <c r="N168" i="11"/>
  <c r="N156" i="11"/>
  <c r="N144" i="11"/>
  <c r="N132" i="11"/>
  <c r="N120" i="11"/>
  <c r="N108" i="11"/>
  <c r="N96" i="11"/>
  <c r="N84" i="11"/>
  <c r="N72" i="11"/>
  <c r="N60" i="11"/>
  <c r="N48" i="11"/>
  <c r="U34" i="24" s="1"/>
  <c r="N36" i="11"/>
  <c r="U22" i="24" s="1"/>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s="1"/>
  <c r="I36" i="11"/>
  <c r="L22" i="24" s="1"/>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s="1"/>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s="1"/>
  <c r="J37" i="11"/>
  <c r="K23" i="24" s="1"/>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s="1"/>
  <c r="I37" i="11"/>
  <c r="L23" i="24" s="1"/>
  <c r="O218" i="11"/>
  <c r="O206" i="11"/>
  <c r="O194" i="11"/>
  <c r="O182" i="11"/>
  <c r="O170" i="11"/>
  <c r="O158" i="11"/>
  <c r="O146" i="11"/>
  <c r="O134" i="11"/>
  <c r="O122" i="11"/>
  <c r="O110" i="11"/>
  <c r="O98" i="11"/>
  <c r="O86" i="11"/>
  <c r="O74" i="11"/>
  <c r="O62" i="11"/>
  <c r="O50" i="11"/>
  <c r="O38" i="11"/>
  <c r="T24" i="24" s="1"/>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s="1"/>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s="1"/>
  <c r="G37" i="11"/>
  <c r="G23" i="24" s="1"/>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s="1"/>
  <c r="F37" i="11"/>
  <c r="H23" i="24" s="1"/>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s="1"/>
  <c r="E37" i="11"/>
  <c r="Q217" i="11"/>
  <c r="Q205" i="11"/>
  <c r="Q193" i="11"/>
  <c r="Q181" i="11"/>
  <c r="Q169" i="11"/>
  <c r="Q157" i="11"/>
  <c r="Q145" i="11"/>
  <c r="Q133" i="11"/>
  <c r="Q121" i="11"/>
  <c r="Q109" i="11"/>
  <c r="Q97" i="11"/>
  <c r="Q85" i="11"/>
  <c r="Q73" i="11"/>
  <c r="Q61" i="11"/>
  <c r="Q49" i="11"/>
  <c r="X35" i="24" s="1"/>
  <c r="Q37" i="11"/>
  <c r="X23" i="24" s="1"/>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s="1"/>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s="1"/>
  <c r="O37" i="11"/>
  <c r="T23" i="24" s="1"/>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s="1"/>
  <c r="H10" i="28"/>
  <c r="C78" i="10"/>
  <c r="F77" i="10"/>
  <c r="H66" i="10"/>
  <c r="C66" i="10"/>
  <c r="C54" i="10"/>
  <c r="H52" i="10"/>
  <c r="H38" i="10"/>
  <c r="H26" i="10"/>
  <c r="H24" i="10"/>
  <c r="H40" i="10"/>
  <c r="C28" i="10"/>
  <c r="C76" i="10"/>
  <c r="C64" i="10"/>
  <c r="H50" i="10"/>
  <c r="H36" i="10"/>
  <c r="C24" i="10"/>
  <c r="H84" i="10"/>
  <c r="H74" i="10"/>
  <c r="H62" i="10"/>
  <c r="H48" i="10"/>
  <c r="C36" i="10"/>
  <c r="H22" i="10"/>
  <c r="H76" i="10"/>
  <c r="C84" i="10"/>
  <c r="F73" i="10"/>
  <c r="H60" i="10"/>
  <c r="C48" i="10"/>
  <c r="H34" i="10"/>
  <c r="C22" i="10"/>
  <c r="C52" i="10"/>
  <c r="H82" i="10"/>
  <c r="H72" i="10"/>
  <c r="C60" i="10"/>
  <c r="H46" i="10"/>
  <c r="C34" i="10"/>
  <c r="H20" i="10"/>
  <c r="C82" i="10"/>
  <c r="C72" i="10"/>
  <c r="H58" i="10"/>
  <c r="C46" i="10"/>
  <c r="H32" i="10"/>
  <c r="C20" i="10"/>
  <c r="F81" i="10"/>
  <c r="H70" i="10"/>
  <c r="C58" i="10"/>
  <c r="H44" i="10"/>
  <c r="C32" i="10"/>
  <c r="H18" i="10"/>
  <c r="H64" i="10"/>
  <c r="H80" i="10"/>
  <c r="C70" i="10"/>
  <c r="H56" i="10"/>
  <c r="C44" i="10"/>
  <c r="H30" i="10"/>
  <c r="C18" i="10"/>
  <c r="C40" i="10"/>
  <c r="C80" i="10"/>
  <c r="H68" i="10"/>
  <c r="C56" i="10"/>
  <c r="H42" i="10"/>
  <c r="C30" i="10"/>
  <c r="H16" i="10"/>
  <c r="I31" i="20" s="1"/>
  <c r="I28" i="20"/>
  <c r="H78" i="10"/>
  <c r="C68" i="10"/>
  <c r="H54" i="10"/>
  <c r="C42" i="10"/>
  <c r="H28" i="10"/>
  <c r="C16" i="10"/>
  <c r="G84" i="10"/>
  <c r="G82" i="10"/>
  <c r="G80" i="10"/>
  <c r="G78" i="10"/>
  <c r="G76" i="10"/>
  <c r="G74" i="10"/>
  <c r="G72" i="10"/>
  <c r="G70" i="10"/>
  <c r="G68" i="10"/>
  <c r="G66" i="10"/>
  <c r="G64" i="10"/>
  <c r="G62" i="10"/>
  <c r="G60" i="10"/>
  <c r="G58" i="10"/>
  <c r="G56" i="10"/>
  <c r="G54" i="10"/>
  <c r="G52" i="10"/>
  <c r="G50" i="10"/>
  <c r="G48" i="10"/>
  <c r="G46" i="10"/>
  <c r="G44" i="10"/>
  <c r="G42" i="10"/>
  <c r="G40" i="10"/>
  <c r="G38" i="10"/>
  <c r="G36" i="10"/>
  <c r="G34" i="10"/>
  <c r="G32" i="10"/>
  <c r="G30" i="10"/>
  <c r="G28" i="10"/>
  <c r="G26" i="10"/>
  <c r="G24" i="10"/>
  <c r="G22" i="10"/>
  <c r="G20" i="10"/>
  <c r="G18" i="10"/>
  <c r="G16"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F16"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E16" i="10"/>
  <c r="D74" i="10"/>
  <c r="D62" i="10"/>
  <c r="D50" i="10"/>
  <c r="D38" i="10"/>
  <c r="D26" i="10"/>
  <c r="C14" i="10"/>
  <c r="H83" i="10"/>
  <c r="H81" i="10"/>
  <c r="H79" i="10"/>
  <c r="H77" i="10"/>
  <c r="H75" i="10"/>
  <c r="H73" i="10"/>
  <c r="H71" i="10"/>
  <c r="H69" i="10"/>
  <c r="H67" i="10"/>
  <c r="H65" i="10"/>
  <c r="H63" i="10"/>
  <c r="H61" i="10"/>
  <c r="H59" i="10"/>
  <c r="H57" i="10"/>
  <c r="H55" i="10"/>
  <c r="H53" i="10"/>
  <c r="H51" i="10"/>
  <c r="H49" i="10"/>
  <c r="H47" i="10"/>
  <c r="H45" i="10"/>
  <c r="H43" i="10"/>
  <c r="H41" i="10"/>
  <c r="H39" i="10"/>
  <c r="H37" i="10"/>
  <c r="H35" i="10"/>
  <c r="H33" i="10"/>
  <c r="H31" i="10"/>
  <c r="H29" i="10"/>
  <c r="H27" i="10"/>
  <c r="H25" i="10"/>
  <c r="H23" i="10"/>
  <c r="H21" i="10"/>
  <c r="H19" i="10"/>
  <c r="H17" i="10"/>
  <c r="H15" i="10"/>
  <c r="I30" i="20" s="1"/>
  <c r="D14"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G17" i="10"/>
  <c r="G15" i="10"/>
  <c r="E14" i="10"/>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F17" i="10"/>
  <c r="F15" i="10"/>
  <c r="F14"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E17" i="10"/>
  <c r="E15" i="10"/>
  <c r="G14"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D17" i="10"/>
  <c r="D15" i="10"/>
  <c r="F374" i="32" l="1"/>
  <c r="F373" i="32"/>
  <c r="F372" i="32"/>
  <c r="H373" i="32"/>
  <c r="H374" i="32"/>
  <c r="H372" i="32"/>
  <c r="F365" i="32"/>
  <c r="H365" i="32"/>
  <c r="H366" i="32" s="1"/>
  <c r="F385" i="32"/>
  <c r="F384" i="32"/>
  <c r="F386" i="32"/>
  <c r="F383" i="32"/>
  <c r="H386" i="32"/>
  <c r="H384" i="32"/>
  <c r="H385" i="32"/>
  <c r="H383" i="32"/>
  <c r="H320" i="32"/>
  <c r="F322" i="32"/>
  <c r="F267" i="32"/>
  <c r="F287" i="32"/>
  <c r="F285" i="32"/>
  <c r="F284" i="32"/>
  <c r="F282" i="32"/>
  <c r="F290" i="32"/>
  <c r="F288" i="32"/>
  <c r="F286" i="32"/>
  <c r="F281" i="32"/>
  <c r="F283" i="32"/>
  <c r="F289" i="32"/>
  <c r="H274" i="32"/>
  <c r="H273" i="32"/>
  <c r="H271" i="32"/>
  <c r="H270" i="32"/>
  <c r="H272" i="32"/>
  <c r="H268" i="32"/>
  <c r="H267" i="32"/>
  <c r="H266" i="32"/>
  <c r="H265" i="32"/>
  <c r="H301" i="32"/>
  <c r="H304" i="32"/>
  <c r="H310" i="32"/>
  <c r="H306" i="32"/>
  <c r="H309" i="32"/>
  <c r="H300" i="32"/>
  <c r="H303" i="32"/>
  <c r="H305" i="32"/>
  <c r="H308" i="32"/>
  <c r="H302" i="32"/>
  <c r="H307" i="32"/>
  <c r="F310" i="32"/>
  <c r="F307" i="32"/>
  <c r="F304" i="32"/>
  <c r="F301" i="32"/>
  <c r="F306" i="32"/>
  <c r="F309" i="32"/>
  <c r="F300" i="32"/>
  <c r="F303" i="32"/>
  <c r="F305" i="32"/>
  <c r="F308" i="32"/>
  <c r="F302" i="32"/>
  <c r="F248" i="32"/>
  <c r="F247" i="32"/>
  <c r="H247" i="32"/>
  <c r="H248" i="32"/>
  <c r="H239" i="32"/>
  <c r="H246" i="32"/>
  <c r="F235" i="32"/>
  <c r="F246" i="32"/>
  <c r="H148" i="32"/>
  <c r="H150" i="32"/>
  <c r="H147" i="32"/>
  <c r="H152" i="32"/>
  <c r="H145" i="32"/>
  <c r="H151" i="32"/>
  <c r="H153" i="32"/>
  <c r="H154" i="32"/>
  <c r="H155" i="32"/>
  <c r="H144" i="32"/>
  <c r="H146" i="32"/>
  <c r="H149" i="32"/>
  <c r="F133" i="32"/>
  <c r="F144" i="32"/>
  <c r="F150" i="32"/>
  <c r="F145" i="32"/>
  <c r="F151" i="32"/>
  <c r="F147" i="32"/>
  <c r="F153" i="32"/>
  <c r="F146" i="32"/>
  <c r="F148" i="32"/>
  <c r="F149" i="32"/>
  <c r="F152" i="32"/>
  <c r="F154" i="32"/>
  <c r="F155" i="32"/>
  <c r="H106" i="32"/>
  <c r="F16" i="32"/>
  <c r="H339" i="32" s="1"/>
  <c r="F111" i="32"/>
  <c r="F17" i="32"/>
  <c r="F70" i="6"/>
  <c r="C70" i="6" s="1"/>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E45" i="6"/>
  <c r="H71" i="8"/>
  <c r="I57" i="8"/>
  <c r="O57" i="5"/>
  <c r="R57" i="8"/>
  <c r="H57" i="5"/>
  <c r="N71" i="8"/>
  <c r="X57" i="8"/>
  <c r="G57" i="5"/>
  <c r="U71" i="8"/>
  <c r="I71" i="8"/>
  <c r="AC71" i="8"/>
  <c r="J57" i="8"/>
  <c r="M57" i="5"/>
  <c r="F58" i="9"/>
  <c r="Q71" i="8"/>
  <c r="E71" i="8"/>
  <c r="F71" i="8"/>
  <c r="Z71" i="8"/>
  <c r="V71" i="8"/>
  <c r="M57" i="8"/>
  <c r="T57" i="5"/>
  <c r="C58" i="9"/>
  <c r="S71" i="8"/>
  <c r="H43" i="9"/>
  <c r="C67" i="6"/>
  <c r="V81" i="5"/>
  <c r="G44" i="9"/>
  <c r="B80" i="5"/>
  <c r="D43" i="9"/>
  <c r="F44" i="9"/>
  <c r="F43" i="9"/>
  <c r="D44" i="9"/>
  <c r="M81" i="5"/>
  <c r="N81" i="5"/>
  <c r="G43" i="9"/>
  <c r="D32" i="6"/>
  <c r="E44" i="9"/>
  <c r="P81" i="5"/>
  <c r="C43" i="9"/>
  <c r="O81" i="5"/>
  <c r="Q81" i="5"/>
  <c r="J81" i="5"/>
  <c r="E81" i="5"/>
  <c r="U81" i="5"/>
  <c r="S81" i="5"/>
  <c r="F81" i="5"/>
  <c r="F48" i="8"/>
  <c r="G81" i="5"/>
  <c r="H81" i="5"/>
  <c r="F22" i="6"/>
  <c r="D22" i="6" s="1"/>
  <c r="I81" i="5"/>
  <c r="D58" i="6"/>
  <c r="L81" i="5"/>
  <c r="X56" i="8"/>
  <c r="E47" i="6"/>
  <c r="K29" i="8"/>
  <c r="C20" i="6"/>
  <c r="C47" i="6"/>
  <c r="K2" i="29"/>
  <c r="AA17" i="45"/>
  <c r="AU3" i="50" s="1"/>
  <c r="O29" i="8"/>
  <c r="Q21" i="5"/>
  <c r="N21" i="5"/>
  <c r="Q22" i="5"/>
  <c r="C70" i="8"/>
  <c r="R70" i="8"/>
  <c r="F33" i="5"/>
  <c r="O21" i="5"/>
  <c r="U21" i="5"/>
  <c r="L22" i="5"/>
  <c r="AB70" i="8"/>
  <c r="P70" i="8"/>
  <c r="P33" i="5"/>
  <c r="V21" i="5"/>
  <c r="T21" i="5"/>
  <c r="V22" i="5"/>
  <c r="H70" i="8"/>
  <c r="F70" i="8"/>
  <c r="H33" i="5"/>
  <c r="K21" i="5"/>
  <c r="P21" i="5"/>
  <c r="F22" i="5"/>
  <c r="Q70" i="8"/>
  <c r="S70" i="8"/>
  <c r="B20" i="5"/>
  <c r="AR21" i="5"/>
  <c r="E24" i="6"/>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C45" i="6"/>
  <c r="V51" i="5"/>
  <c r="L51" i="5"/>
  <c r="T51" i="5"/>
  <c r="Q51" i="5"/>
  <c r="P51" i="5"/>
  <c r="W58" i="8"/>
  <c r="I58" i="8"/>
  <c r="R58" i="8"/>
  <c r="H58" i="8"/>
  <c r="U58" i="8"/>
  <c r="S58" i="8"/>
  <c r="J58" i="8"/>
  <c r="V58" i="8"/>
  <c r="O58" i="8"/>
  <c r="T58" i="8"/>
  <c r="E33" i="6"/>
  <c r="X58" i="8"/>
  <c r="AA58" i="8"/>
  <c r="V25" i="11"/>
  <c r="F16" i="19" s="1"/>
  <c r="Y58" i="8"/>
  <c r="AB58" i="8"/>
  <c r="E16" i="19"/>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E34" i="6"/>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E57" i="6"/>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F44" i="6"/>
  <c r="D44" i="6" s="1"/>
  <c r="N46" i="8"/>
  <c r="H46" i="8"/>
  <c r="AD33" i="8"/>
  <c r="U33" i="8"/>
  <c r="K49" i="5"/>
  <c r="H49" i="5"/>
  <c r="Q46" i="8"/>
  <c r="D46" i="8"/>
  <c r="Y33" i="8"/>
  <c r="J33" i="8"/>
  <c r="G71" i="9"/>
  <c r="C71" i="9"/>
  <c r="C55" i="6"/>
  <c r="D55" i="6"/>
  <c r="H71" i="9"/>
  <c r="CI17" i="4"/>
  <c r="AE3" i="42"/>
  <c r="J4" i="14"/>
  <c r="H3" i="7"/>
  <c r="AI14" i="42"/>
  <c r="G3" i="6"/>
  <c r="H3" i="9"/>
  <c r="H3" i="10"/>
  <c r="K3" i="49"/>
  <c r="W5" i="45"/>
  <c r="L3" i="15"/>
  <c r="K3" i="3"/>
  <c r="B50" i="5"/>
  <c r="S51" i="5"/>
  <c r="F48" i="6"/>
  <c r="C48" i="6" s="1"/>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AC14" i="42"/>
  <c r="U46" i="5"/>
  <c r="F72" i="6"/>
  <c r="D72" i="6" s="1"/>
  <c r="E35" i="8"/>
  <c r="E46" i="9"/>
  <c r="D34" i="9"/>
  <c r="F46" i="9"/>
  <c r="S35" i="8"/>
  <c r="N35" i="8"/>
  <c r="G35" i="8"/>
  <c r="C34" i="9"/>
  <c r="C46" i="9"/>
  <c r="H46" i="9"/>
  <c r="Z25" i="8"/>
  <c r="D46" i="9"/>
  <c r="I71" i="5"/>
  <c r="K83" i="5"/>
  <c r="Z65" i="8"/>
  <c r="I73" i="5"/>
  <c r="AD54" i="8"/>
  <c r="H54" i="8"/>
  <c r="H25" i="5"/>
  <c r="AD65" i="8"/>
  <c r="N83" i="5"/>
  <c r="E83" i="5"/>
  <c r="R25" i="5"/>
  <c r="J25" i="5"/>
  <c r="P25" i="5"/>
  <c r="N65" i="8"/>
  <c r="R54" i="8"/>
  <c r="N54" i="8"/>
  <c r="AB54" i="8"/>
  <c r="T70" i="5"/>
  <c r="U83" i="5"/>
  <c r="M25" i="5"/>
  <c r="F25" i="5"/>
  <c r="AR25" i="5"/>
  <c r="Y65" i="8"/>
  <c r="J54" i="8"/>
  <c r="Q54" i="8"/>
  <c r="I54" i="8"/>
  <c r="M70" i="5"/>
  <c r="I70" i="5"/>
  <c r="D56" i="6"/>
  <c r="E25" i="5"/>
  <c r="N25" i="5"/>
  <c r="V25" i="5"/>
  <c r="P54" i="8"/>
  <c r="S54" i="8"/>
  <c r="K70" i="5"/>
  <c r="G70" i="5"/>
  <c r="P70" i="5"/>
  <c r="C56" i="6"/>
  <c r="G25" i="5"/>
  <c r="E54" i="8"/>
  <c r="Y54" i="8"/>
  <c r="S70" i="5"/>
  <c r="F70" i="5"/>
  <c r="Q25" i="5"/>
  <c r="M83" i="5"/>
  <c r="G54" i="8"/>
  <c r="O54" i="8"/>
  <c r="M54" i="8"/>
  <c r="J70" i="5"/>
  <c r="B69" i="5"/>
  <c r="V70" i="5"/>
  <c r="D26" i="6"/>
  <c r="S25" i="5"/>
  <c r="I45" i="5"/>
  <c r="U54" i="8"/>
  <c r="W54" i="8"/>
  <c r="E70" i="5"/>
  <c r="Q70" i="5"/>
  <c r="R70" i="5"/>
  <c r="C26" i="6"/>
  <c r="P83" i="5"/>
  <c r="U65" i="8"/>
  <c r="X54" i="8"/>
  <c r="K54" i="8"/>
  <c r="H70" i="5"/>
  <c r="V83" i="5"/>
  <c r="L25" i="5"/>
  <c r="K25" i="5"/>
  <c r="V65" i="8"/>
  <c r="L54" i="8"/>
  <c r="AC54" i="8"/>
  <c r="E26" i="6"/>
  <c r="T25" i="5"/>
  <c r="F65" i="8"/>
  <c r="D54" i="8"/>
  <c r="F54" i="8"/>
  <c r="P45" i="8"/>
  <c r="W15" i="42"/>
  <c r="T68" i="8"/>
  <c r="J15" i="42"/>
  <c r="M46" i="5"/>
  <c r="T35" i="8"/>
  <c r="I35" i="8"/>
  <c r="K35" i="8"/>
  <c r="C44" i="9"/>
  <c r="E46" i="5"/>
  <c r="M46" i="8"/>
  <c r="L46" i="8"/>
  <c r="N23" i="5"/>
  <c r="H34" i="5"/>
  <c r="B45" i="5"/>
  <c r="I46" i="5"/>
  <c r="X33" i="8"/>
  <c r="AR34" i="5"/>
  <c r="C57" i="6"/>
  <c r="O46" i="5"/>
  <c r="J46" i="5"/>
  <c r="F33" i="8"/>
  <c r="AB35" i="8"/>
  <c r="H35" i="8"/>
  <c r="D35" i="8"/>
  <c r="S23" i="5"/>
  <c r="V23" i="5"/>
  <c r="D57" i="6"/>
  <c r="T46" i="5"/>
  <c r="AB33" i="8"/>
  <c r="F35" i="8"/>
  <c r="W35" i="8"/>
  <c r="P35" i="8"/>
  <c r="V46" i="5"/>
  <c r="S33" i="8"/>
  <c r="AB46" i="8"/>
  <c r="R35" i="8"/>
  <c r="Q35" i="8"/>
  <c r="M35" i="8"/>
  <c r="F46" i="5"/>
  <c r="AC33" i="8"/>
  <c r="C46" i="8"/>
  <c r="C35" i="8"/>
  <c r="Y35" i="8"/>
  <c r="R23" i="5"/>
  <c r="F60" i="6"/>
  <c r="C60" i="6" s="1"/>
  <c r="N46" i="5"/>
  <c r="Z33" i="8"/>
  <c r="Z35" i="8"/>
  <c r="F68" i="6"/>
  <c r="C68" i="6" s="1"/>
  <c r="K46" i="5"/>
  <c r="I46" i="8"/>
  <c r="U35" i="8"/>
  <c r="J23" i="5"/>
  <c r="S59" i="5"/>
  <c r="Q59" i="5"/>
  <c r="T59" i="5"/>
  <c r="N59" i="5"/>
  <c r="E59" i="5"/>
  <c r="P59" i="5"/>
  <c r="O59" i="5"/>
  <c r="U59" i="5"/>
  <c r="H59" i="5"/>
  <c r="G59" i="5"/>
  <c r="AR59" i="5"/>
  <c r="R59" i="5"/>
  <c r="E58" i="6"/>
  <c r="L59" i="5"/>
  <c r="I59" i="5"/>
  <c r="K59" i="5"/>
  <c r="B58" i="5"/>
  <c r="C37" i="8"/>
  <c r="F17" i="5"/>
  <c r="AI15" i="42"/>
  <c r="AL15" i="42"/>
  <c r="T71" i="8"/>
  <c r="X71" i="8"/>
  <c r="C56" i="9"/>
  <c r="Q83" i="5"/>
  <c r="AR83" i="5"/>
  <c r="F21" i="6"/>
  <c r="D21" i="6" s="1"/>
  <c r="D56" i="9"/>
  <c r="J83" i="5"/>
  <c r="F56" i="9"/>
  <c r="S83" i="5"/>
  <c r="O83" i="5"/>
  <c r="P71" i="8"/>
  <c r="L83" i="5"/>
  <c r="G83" i="5"/>
  <c r="T83" i="5"/>
  <c r="F83" i="5"/>
  <c r="H83" i="5"/>
  <c r="B82" i="5"/>
  <c r="R83" i="5"/>
  <c r="G51" i="9"/>
  <c r="AA35" i="8"/>
  <c r="F51" i="9"/>
  <c r="D51" i="9"/>
  <c r="H51" i="9"/>
  <c r="E51" i="9"/>
  <c r="D60" i="9"/>
  <c r="L48" i="5"/>
  <c r="C22" i="9"/>
  <c r="E22" i="9"/>
  <c r="T23" i="5"/>
  <c r="J48" i="5"/>
  <c r="M23" i="5"/>
  <c r="P48" i="5"/>
  <c r="E55" i="6"/>
  <c r="C69" i="9"/>
  <c r="G23" i="5"/>
  <c r="I23" i="5"/>
  <c r="B22" i="5"/>
  <c r="H23" i="5"/>
  <c r="U23" i="5"/>
  <c r="P49" i="8"/>
  <c r="O23" i="5"/>
  <c r="H22" i="9"/>
  <c r="E23" i="5"/>
  <c r="F22" i="9"/>
  <c r="AR23" i="5"/>
  <c r="F23" i="5"/>
  <c r="V44" i="8"/>
  <c r="G22" i="9"/>
  <c r="Q23" i="5"/>
  <c r="K23" i="5"/>
  <c r="L23" i="5"/>
  <c r="C14" i="34"/>
  <c r="K14" i="34" s="1"/>
  <c r="K80" i="5"/>
  <c r="H45" i="9"/>
  <c r="L80" i="5"/>
  <c r="AC15" i="42"/>
  <c r="D16" i="9"/>
  <c r="D44" i="8"/>
  <c r="C45" i="9"/>
  <c r="Q80" i="5"/>
  <c r="G16" i="9"/>
  <c r="Q44" i="8"/>
  <c r="D45" i="9"/>
  <c r="F80" i="5"/>
  <c r="AA44" i="8"/>
  <c r="J44" i="8"/>
  <c r="N44" i="8"/>
  <c r="G45" i="9"/>
  <c r="B79" i="5"/>
  <c r="U44" i="8"/>
  <c r="Z44" i="8"/>
  <c r="AC44" i="8"/>
  <c r="AB44" i="8"/>
  <c r="O44" i="8"/>
  <c r="AD44" i="8"/>
  <c r="T44" i="8"/>
  <c r="E45" i="9"/>
  <c r="J80" i="5"/>
  <c r="M80" i="5"/>
  <c r="N80" i="5"/>
  <c r="R44" i="8"/>
  <c r="M44" i="8"/>
  <c r="T80" i="5"/>
  <c r="I80" i="5"/>
  <c r="E80" i="5"/>
  <c r="E16" i="9"/>
  <c r="H16" i="9"/>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AR73" i="5"/>
  <c r="G73" i="5"/>
  <c r="L33" i="5"/>
  <c r="C41" i="8"/>
  <c r="F41" i="8"/>
  <c r="U41" i="8"/>
  <c r="T41" i="8"/>
  <c r="F65" i="6"/>
  <c r="C65" i="6" s="1"/>
  <c r="Y41" i="8"/>
  <c r="N41" i="8"/>
  <c r="AC61" i="8"/>
  <c r="Z37" i="8"/>
  <c r="M37" i="8"/>
  <c r="Q37" i="8"/>
  <c r="Y37" i="8"/>
  <c r="G37" i="8"/>
  <c r="T37" i="8"/>
  <c r="P37" i="8"/>
  <c r="E37" i="8"/>
  <c r="W46" i="8"/>
  <c r="U69" i="5"/>
  <c r="Q45" i="8"/>
  <c r="U45" i="8"/>
  <c r="AB45" i="8"/>
  <c r="AC60" i="8"/>
  <c r="V45" i="8"/>
  <c r="AA48" i="8"/>
  <c r="P48" i="8"/>
  <c r="D48" i="8"/>
  <c r="AD49" i="8"/>
  <c r="N18" i="5"/>
  <c r="H18" i="5"/>
  <c r="G49" i="8"/>
  <c r="K18" i="5"/>
  <c r="T18" i="5"/>
  <c r="P18" i="5"/>
  <c r="L49" i="8"/>
  <c r="J18" i="5"/>
  <c r="M49" i="8"/>
  <c r="M18" i="5"/>
  <c r="E49" i="8"/>
  <c r="U49" i="8"/>
  <c r="J49" i="8"/>
  <c r="Q49" i="8"/>
  <c r="B17" i="5"/>
  <c r="H49" i="8"/>
  <c r="Y49" i="8"/>
  <c r="S18" i="5"/>
  <c r="K49" i="8"/>
  <c r="F49" i="8"/>
  <c r="X49" i="8"/>
  <c r="V49" i="8"/>
  <c r="V18" i="5"/>
  <c r="AR18" i="5"/>
  <c r="R18" i="5"/>
  <c r="AB49" i="8"/>
  <c r="C49" i="8"/>
  <c r="Z68" i="8"/>
  <c r="R80" i="5"/>
  <c r="H80" i="5"/>
  <c r="J17" i="5"/>
  <c r="L17" i="5"/>
  <c r="M17" i="5"/>
  <c r="S56" i="8"/>
  <c r="Q17" i="5"/>
  <c r="S17" i="5"/>
  <c r="B16" i="5"/>
  <c r="O17" i="5"/>
  <c r="G17" i="5"/>
  <c r="H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E42" i="8"/>
  <c r="F13" i="6"/>
  <c r="AC49" i="8"/>
  <c r="AA49" i="8"/>
  <c r="F18" i="5"/>
  <c r="G44" i="8"/>
  <c r="I40" i="5"/>
  <c r="H19" i="5"/>
  <c r="R19" i="5"/>
  <c r="E24" i="5"/>
  <c r="R24" i="5"/>
  <c r="S24" i="5"/>
  <c r="H24" i="5"/>
  <c r="G24" i="5"/>
  <c r="I24" i="5"/>
  <c r="J24" i="5"/>
  <c r="Q14" i="42"/>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E20" i="6"/>
  <c r="CA17" i="4"/>
  <c r="F37" i="5"/>
  <c r="L37" i="5"/>
  <c r="P40" i="8"/>
  <c r="R17" i="4"/>
  <c r="CW18" i="4"/>
  <c r="L55" i="5"/>
  <c r="H30" i="9"/>
  <c r="I79" i="5"/>
  <c r="E32" i="6"/>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AI17" i="4"/>
  <c r="R40" i="5"/>
  <c r="U48" i="5"/>
  <c r="F16" i="9"/>
  <c r="E17" i="5"/>
  <c r="E35" i="9"/>
  <c r="B47" i="5"/>
  <c r="AR17" i="5"/>
  <c r="N17" i="5"/>
  <c r="F35" i="9"/>
  <c r="H35" i="9"/>
  <c r="M56" i="5"/>
  <c r="S56" i="5"/>
  <c r="Q56" i="5"/>
  <c r="AR48" i="5"/>
  <c r="N48" i="5"/>
  <c r="C35" i="9"/>
  <c r="P56" i="5"/>
  <c r="G56" i="5"/>
  <c r="Q48" i="5"/>
  <c r="V48" i="5"/>
  <c r="R56" i="5"/>
  <c r="U56" i="5"/>
  <c r="AD57" i="8"/>
  <c r="M48" i="5"/>
  <c r="H48" i="5"/>
  <c r="K17" i="5"/>
  <c r="V56" i="5"/>
  <c r="O48" i="5"/>
  <c r="T48" i="5"/>
  <c r="E53" i="6"/>
  <c r="Q40" i="5"/>
  <c r="I48" i="5"/>
  <c r="O56" i="5"/>
  <c r="H56" i="5"/>
  <c r="F56" i="5"/>
  <c r="T56" i="5"/>
  <c r="L56" i="5"/>
  <c r="AA42" i="8"/>
  <c r="Y42" i="8"/>
  <c r="N14" i="42"/>
  <c r="T73" i="5"/>
  <c r="D37" i="8"/>
  <c r="J73" i="5"/>
  <c r="V73" i="5"/>
  <c r="AD37" i="8"/>
  <c r="F37" i="8"/>
  <c r="K37" i="8"/>
  <c r="I37" i="8"/>
  <c r="S73" i="5"/>
  <c r="N73" i="5"/>
  <c r="O37" i="8"/>
  <c r="Q73" i="5"/>
  <c r="U73" i="5"/>
  <c r="O73" i="5"/>
  <c r="J37" i="8"/>
  <c r="P73" i="5"/>
  <c r="E73" i="5"/>
  <c r="U37" i="8"/>
  <c r="H37" i="8"/>
  <c r="H73" i="5"/>
  <c r="W37" i="8"/>
  <c r="AC37" i="8"/>
  <c r="N52" i="5"/>
  <c r="V52" i="5"/>
  <c r="U52" i="5"/>
  <c r="O14" i="42"/>
  <c r="AD39" i="8"/>
  <c r="N58" i="5"/>
  <c r="M52" i="5"/>
  <c r="Z39" i="8"/>
  <c r="S52" i="5"/>
  <c r="K52" i="5"/>
  <c r="B51" i="5"/>
  <c r="Q52" i="5"/>
  <c r="H52" i="5"/>
  <c r="G52" i="5"/>
  <c r="AB39" i="8"/>
  <c r="R52" i="5"/>
  <c r="P52" i="5"/>
  <c r="F52" i="5"/>
  <c r="W42" i="8"/>
  <c r="AD42" i="8"/>
  <c r="Q42" i="8"/>
  <c r="N42" i="8"/>
  <c r="AR18" i="4"/>
  <c r="AX18" i="4" s="1"/>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W14" i="42"/>
  <c r="R33" i="5"/>
  <c r="O15" i="42"/>
  <c r="J14" i="42"/>
  <c r="K15" i="8"/>
  <c r="O68" i="5"/>
  <c r="Z57" i="8"/>
  <c r="U57" i="8"/>
  <c r="V41" i="8"/>
  <c r="O41" i="8"/>
  <c r="AC25" i="8"/>
  <c r="F186" i="32"/>
  <c r="Y25" i="8"/>
  <c r="P29" i="5"/>
  <c r="N15" i="42"/>
  <c r="H57" i="9"/>
  <c r="V82" i="5"/>
  <c r="G82" i="5"/>
  <c r="C72" i="9"/>
  <c r="AA41" i="8"/>
  <c r="L41" i="8"/>
  <c r="P41" i="8"/>
  <c r="S41" i="8"/>
  <c r="AA25" i="8"/>
  <c r="R25" i="8"/>
  <c r="G55" i="9"/>
  <c r="D57" i="9"/>
  <c r="Q41" i="8"/>
  <c r="AB41" i="8"/>
  <c r="H25" i="8"/>
  <c r="D25" i="8"/>
  <c r="F191" i="32"/>
  <c r="M41" i="8"/>
  <c r="K41" i="8"/>
  <c r="X41" i="8"/>
  <c r="F168" i="32"/>
  <c r="E25" i="8"/>
  <c r="C25" i="8"/>
  <c r="I25" i="8"/>
  <c r="J25" i="8"/>
  <c r="Q25" i="8"/>
  <c r="O25" i="8"/>
  <c r="D32" i="9"/>
  <c r="F25" i="8"/>
  <c r="G57" i="9"/>
  <c r="C57" i="9"/>
  <c r="P14" i="42"/>
  <c r="T25" i="8"/>
  <c r="G32" i="9"/>
  <c r="H41" i="8"/>
  <c r="C68" i="9"/>
  <c r="Y57" i="8"/>
  <c r="F57" i="8"/>
  <c r="D41" i="8"/>
  <c r="F32" i="9"/>
  <c r="H55" i="9"/>
  <c r="AC41" i="8"/>
  <c r="E68" i="9"/>
  <c r="T57" i="8"/>
  <c r="AB57" i="8"/>
  <c r="I41" i="8"/>
  <c r="G25" i="8"/>
  <c r="X25" i="8"/>
  <c r="W25" i="8"/>
  <c r="U25" i="8"/>
  <c r="C32" i="9"/>
  <c r="F69" i="6"/>
  <c r="E72" i="9"/>
  <c r="E41" i="8"/>
  <c r="V25" i="8"/>
  <c r="M25" i="8"/>
  <c r="F72" i="9"/>
  <c r="F57" i="9"/>
  <c r="W57" i="8"/>
  <c r="P25" i="8"/>
  <c r="AB25" i="8"/>
  <c r="N25" i="8"/>
  <c r="F55" i="9"/>
  <c r="D55" i="9"/>
  <c r="T61" i="5"/>
  <c r="J61" i="5"/>
  <c r="F21" i="9"/>
  <c r="G37" i="5"/>
  <c r="C11" i="34"/>
  <c r="F11" i="34" s="1"/>
  <c r="F14" i="42"/>
  <c r="Y44" i="8"/>
  <c r="C13" i="9"/>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P15" i="42"/>
  <c r="AL14" i="42"/>
  <c r="L65" i="8"/>
  <c r="P65" i="8"/>
  <c r="S42" i="8"/>
  <c r="X42" i="8"/>
  <c r="Q2" i="33"/>
  <c r="L2" i="34" s="1"/>
  <c r="I2" i="35" s="1"/>
  <c r="E45" i="8"/>
  <c r="AA45" i="8"/>
  <c r="O45" i="8"/>
  <c r="S45" i="8"/>
  <c r="F45" i="8"/>
  <c r="E56" i="6"/>
  <c r="J65" i="8"/>
  <c r="H65" i="8"/>
  <c r="I42" i="8"/>
  <c r="AK14" i="5"/>
  <c r="D45" i="8"/>
  <c r="Z45" i="8"/>
  <c r="J45" i="8"/>
  <c r="M45" i="8"/>
  <c r="I15" i="8"/>
  <c r="AA65" i="8"/>
  <c r="X65" i="8"/>
  <c r="L42" i="8"/>
  <c r="G45" i="8"/>
  <c r="K45" i="8"/>
  <c r="N45" i="8"/>
  <c r="C45" i="8"/>
  <c r="L15" i="8"/>
  <c r="W65" i="8"/>
  <c r="AB65" i="8"/>
  <c r="G42" i="8"/>
  <c r="P42" i="8"/>
  <c r="I45" i="8"/>
  <c r="B13" i="8"/>
  <c r="U13" i="8" s="1"/>
  <c r="AD15" i="8"/>
  <c r="I65" i="8"/>
  <c r="C65" i="8"/>
  <c r="C42" i="8"/>
  <c r="R42" i="8"/>
  <c r="F57" i="5"/>
  <c r="V42" i="8"/>
  <c r="AC45" i="8"/>
  <c r="T45" i="8"/>
  <c r="O42" i="8"/>
  <c r="E65" i="8"/>
  <c r="CO17" i="4"/>
  <c r="D65" i="8"/>
  <c r="Q65" i="8"/>
  <c r="D27" i="9"/>
  <c r="J42" i="8"/>
  <c r="R65" i="8"/>
  <c r="H36" i="9"/>
  <c r="B11" i="35"/>
  <c r="BW17" i="4"/>
  <c r="S65" i="8"/>
  <c r="O65" i="8"/>
  <c r="E27" i="9"/>
  <c r="D42" i="8"/>
  <c r="U42" i="8"/>
  <c r="T65" i="8"/>
  <c r="C36" i="9"/>
  <c r="Y45" i="8"/>
  <c r="M65" i="8"/>
  <c r="K65" i="8"/>
  <c r="AB42" i="8"/>
  <c r="K42" i="8"/>
  <c r="Z42" i="8"/>
  <c r="E36" i="9"/>
  <c r="W45" i="8"/>
  <c r="R45" i="8"/>
  <c r="CR18" i="4"/>
  <c r="CX18" i="4" s="1"/>
  <c r="AR19" i="5"/>
  <c r="Q19" i="5"/>
  <c r="O18" i="4"/>
  <c r="Q18" i="4" s="1"/>
  <c r="I19" i="5"/>
  <c r="D52" i="8"/>
  <c r="O19" i="5"/>
  <c r="Y52" i="8"/>
  <c r="L19" i="5"/>
  <c r="H321" i="32"/>
  <c r="T19" i="5"/>
  <c r="G19" i="5"/>
  <c r="C52" i="8"/>
  <c r="S52" i="8"/>
  <c r="W52" i="8"/>
  <c r="K19" i="5"/>
  <c r="S19" i="5"/>
  <c r="V19" i="5"/>
  <c r="U52" i="8"/>
  <c r="C33" i="9"/>
  <c r="E33" i="9"/>
  <c r="F33" i="9"/>
  <c r="J14" i="8"/>
  <c r="T68" i="5"/>
  <c r="B67" i="5"/>
  <c r="K68" i="5"/>
  <c r="Z14" i="8"/>
  <c r="AA37" i="8"/>
  <c r="E68" i="5"/>
  <c r="U68" i="5"/>
  <c r="S14" i="8"/>
  <c r="S37" i="8"/>
  <c r="O24" i="5"/>
  <c r="R14" i="8"/>
  <c r="N68" i="5"/>
  <c r="V68" i="5"/>
  <c r="M68" i="5"/>
  <c r="T14" i="8"/>
  <c r="AC14" i="8"/>
  <c r="L37" i="8"/>
  <c r="F257" i="32"/>
  <c r="F258" i="32" s="1"/>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F42" i="8"/>
  <c r="AS18" i="4"/>
  <c r="AY18" i="4" s="1"/>
  <c r="AQ18" i="4"/>
  <c r="AW18" i="4" s="1"/>
  <c r="AD70" i="8"/>
  <c r="X70" i="8"/>
  <c r="P82" i="5"/>
  <c r="H82" i="5"/>
  <c r="B81" i="5"/>
  <c r="AR82" i="5"/>
  <c r="M82" i="5"/>
  <c r="Q24" i="5"/>
  <c r="E82" i="5"/>
  <c r="N70" i="8"/>
  <c r="I82" i="5"/>
  <c r="P46" i="5"/>
  <c r="G46" i="5"/>
  <c r="H46" i="5"/>
  <c r="AR46" i="5"/>
  <c r="V67" i="5"/>
  <c r="AR24" i="5"/>
  <c r="U82" i="5"/>
  <c r="J82" i="5"/>
  <c r="T82" i="5"/>
  <c r="F82" i="5"/>
  <c r="L82" i="5"/>
  <c r="Q82" i="5"/>
  <c r="O82" i="5"/>
  <c r="D33" i="9"/>
  <c r="H33" i="9"/>
  <c r="S82" i="5"/>
  <c r="AR70" i="5"/>
  <c r="U70" i="5"/>
  <c r="O70" i="5"/>
  <c r="L70" i="5"/>
  <c r="K82" i="5"/>
  <c r="R82" i="5"/>
  <c r="AD40" i="8"/>
  <c r="F40" i="6"/>
  <c r="D40" i="6" s="1"/>
  <c r="F71" i="9"/>
  <c r="E71" i="9"/>
  <c r="CP18" i="4"/>
  <c r="CV18" i="4" s="1"/>
  <c r="Q40" i="8"/>
  <c r="H23" i="9"/>
  <c r="E23" i="9"/>
  <c r="G72" i="9"/>
  <c r="G23" i="9"/>
  <c r="I40" i="8"/>
  <c r="H72" i="9"/>
  <c r="E27" i="8"/>
  <c r="V27" i="8"/>
  <c r="I27" i="8"/>
  <c r="E14" i="5"/>
  <c r="C34" i="6"/>
  <c r="T24" i="5"/>
  <c r="S67" i="5"/>
  <c r="D47" i="9"/>
  <c r="F47" i="9"/>
  <c r="E67" i="6"/>
  <c r="H47" i="9"/>
  <c r="I61" i="5"/>
  <c r="O14" i="5"/>
  <c r="U14" i="5"/>
  <c r="P14" i="5"/>
  <c r="AI14" i="5"/>
  <c r="AN14" i="5"/>
  <c r="AL14" i="5"/>
  <c r="R68" i="5"/>
  <c r="L68" i="5"/>
  <c r="P68" i="5"/>
  <c r="H68" i="5"/>
  <c r="F58" i="32"/>
  <c r="L14" i="5"/>
  <c r="F14" i="5"/>
  <c r="AR56" i="5"/>
  <c r="J56" i="5"/>
  <c r="AE14" i="5"/>
  <c r="R14" i="5"/>
  <c r="M14" i="5"/>
  <c r="Z14" i="5"/>
  <c r="AH14" i="5"/>
  <c r="AG14" i="5"/>
  <c r="AF14" i="5"/>
  <c r="F43" i="6"/>
  <c r="E43" i="6"/>
  <c r="F68" i="8"/>
  <c r="Q68" i="8"/>
  <c r="M68" i="8"/>
  <c r="N68" i="8"/>
  <c r="B40" i="5"/>
  <c r="E67" i="5"/>
  <c r="K41" i="5"/>
  <c r="AD25" i="8"/>
  <c r="O67" i="5"/>
  <c r="Q41" i="5"/>
  <c r="G67" i="5"/>
  <c r="U67" i="5"/>
  <c r="M67" i="5"/>
  <c r="O41" i="5"/>
  <c r="N67" i="5"/>
  <c r="T67" i="5"/>
  <c r="AR41" i="5"/>
  <c r="B66" i="5"/>
  <c r="I67" i="5"/>
  <c r="M41" i="5"/>
  <c r="R67" i="5"/>
  <c r="J67" i="5"/>
  <c r="E41" i="5"/>
  <c r="P67" i="5"/>
  <c r="L67" i="5"/>
  <c r="T41" i="5"/>
  <c r="AR67" i="5"/>
  <c r="F41" i="5"/>
  <c r="S41" i="5"/>
  <c r="H29" i="9"/>
  <c r="F29" i="9"/>
  <c r="L41" i="5"/>
  <c r="Z72" i="8"/>
  <c r="S30" i="8"/>
  <c r="AC30" i="8"/>
  <c r="G35" i="9"/>
  <c r="U30" i="8"/>
  <c r="G30" i="8"/>
  <c r="F30" i="8"/>
  <c r="R30" i="8"/>
  <c r="H322" i="32"/>
  <c r="T30" i="8"/>
  <c r="E18" i="5"/>
  <c r="F71" i="6"/>
  <c r="D71" i="6" s="1"/>
  <c r="O18" i="5"/>
  <c r="I18" i="5"/>
  <c r="G27" i="8"/>
  <c r="Q18" i="5"/>
  <c r="U18" i="5"/>
  <c r="C29" i="9"/>
  <c r="L18" i="5"/>
  <c r="CT17" i="4"/>
  <c r="R29" i="5"/>
  <c r="J29" i="5"/>
  <c r="BA17" i="4"/>
  <c r="BL17" i="4" s="1"/>
  <c r="B12" i="6"/>
  <c r="C10" i="35" s="1"/>
  <c r="AN17" i="4"/>
  <c r="AJ17" i="4"/>
  <c r="BR17" i="4"/>
  <c r="V42" i="5"/>
  <c r="I42" i="5"/>
  <c r="G79" i="5"/>
  <c r="S79" i="5"/>
  <c r="F29" i="5"/>
  <c r="T29" i="5"/>
  <c r="B59" i="5"/>
  <c r="Q60" i="5"/>
  <c r="C24" i="9"/>
  <c r="E24" i="9"/>
  <c r="G24" i="9"/>
  <c r="BD17" i="4"/>
  <c r="BK17" i="4"/>
  <c r="F68" i="32"/>
  <c r="T42" i="5"/>
  <c r="F42" i="5"/>
  <c r="R42" i="5"/>
  <c r="P55" i="5"/>
  <c r="H42" i="5"/>
  <c r="N79" i="5"/>
  <c r="AR79" i="5"/>
  <c r="B28" i="5"/>
  <c r="L29" i="5"/>
  <c r="J60" i="5"/>
  <c r="P60" i="5"/>
  <c r="O25" i="5"/>
  <c r="U25" i="5"/>
  <c r="D17" i="4"/>
  <c r="H24" i="13" s="1"/>
  <c r="I69" i="29" s="1"/>
  <c r="AU17" i="4"/>
  <c r="CS17" i="4"/>
  <c r="BC17" i="4"/>
  <c r="CB17" i="4"/>
  <c r="T17" i="4"/>
  <c r="BV17" i="4"/>
  <c r="L17" i="4"/>
  <c r="E42" i="5"/>
  <c r="U42" i="5"/>
  <c r="N42" i="5"/>
  <c r="O42" i="5"/>
  <c r="L42" i="5"/>
  <c r="B41" i="5"/>
  <c r="K79" i="5"/>
  <c r="H79" i="5"/>
  <c r="I29" i="5"/>
  <c r="H29" i="5"/>
  <c r="F60" i="5"/>
  <c r="N60" i="5"/>
  <c r="G61" i="5"/>
  <c r="K61" i="5"/>
  <c r="P37" i="5"/>
  <c r="J37" i="5"/>
  <c r="I37" i="5"/>
  <c r="N17" i="4"/>
  <c r="E15" i="25" s="1"/>
  <c r="AM17" i="4"/>
  <c r="J17" i="4"/>
  <c r="CU17" i="4"/>
  <c r="H17" i="4"/>
  <c r="CM17" i="4"/>
  <c r="AT17" i="4"/>
  <c r="U17" i="4"/>
  <c r="BU17" i="4"/>
  <c r="P42" i="5"/>
  <c r="AR55" i="5"/>
  <c r="AR42" i="5"/>
  <c r="U55" i="5"/>
  <c r="E55" i="5"/>
  <c r="G55" i="5"/>
  <c r="L79" i="5"/>
  <c r="O79" i="5"/>
  <c r="O29" i="5"/>
  <c r="E60" i="5"/>
  <c r="AR60" i="5"/>
  <c r="H55" i="5"/>
  <c r="G42" i="5"/>
  <c r="K55" i="5"/>
  <c r="I55" i="5"/>
  <c r="B54" i="5"/>
  <c r="T55" i="5"/>
  <c r="Q42" i="5"/>
  <c r="R55" i="5"/>
  <c r="E79" i="5"/>
  <c r="B78" i="5"/>
  <c r="S29" i="5"/>
  <c r="L60" i="5"/>
  <c r="E13" i="6"/>
  <c r="E11" i="35" s="1"/>
  <c r="O49" i="8"/>
  <c r="Z49" i="8"/>
  <c r="C61" i="8"/>
  <c r="D61" i="8"/>
  <c r="AB61" i="8"/>
  <c r="P61" i="8"/>
  <c r="E36" i="6"/>
  <c r="F36" i="6"/>
  <c r="AG17" i="4"/>
  <c r="AH17" i="4"/>
  <c r="CF17" i="4"/>
  <c r="CD17" i="4"/>
  <c r="BO17" i="4"/>
  <c r="CP17" i="4" s="1"/>
  <c r="BJ17" i="4"/>
  <c r="Y17" i="4"/>
  <c r="BZ17" i="4"/>
  <c r="BE17" i="4"/>
  <c r="BG17" i="4"/>
  <c r="BX17" i="4"/>
  <c r="V55" i="5"/>
  <c r="S42" i="5"/>
  <c r="G30" i="9"/>
  <c r="C30" i="9"/>
  <c r="M42" i="5"/>
  <c r="J42" i="5"/>
  <c r="F55" i="5"/>
  <c r="T79" i="5"/>
  <c r="N29" i="5"/>
  <c r="U60" i="5"/>
  <c r="M17" i="4"/>
  <c r="CN17" i="4"/>
  <c r="X17" i="4"/>
  <c r="BB17" i="4"/>
  <c r="CK17" i="4"/>
  <c r="AO17" i="4"/>
  <c r="P17" i="4"/>
  <c r="AB17" i="4"/>
  <c r="F30" i="9"/>
  <c r="N55" i="5"/>
  <c r="O55" i="5"/>
  <c r="J55" i="5"/>
  <c r="E30" i="9"/>
  <c r="V79" i="5"/>
  <c r="V29" i="5"/>
  <c r="G60" i="5"/>
  <c r="AF17" i="4"/>
  <c r="BQ17" i="4"/>
  <c r="CR17" i="4" s="1"/>
  <c r="AD17" i="4"/>
  <c r="V17" i="4"/>
  <c r="G17" i="4"/>
  <c r="BP17" i="4"/>
  <c r="K17" i="4"/>
  <c r="Q55" i="5"/>
  <c r="R79" i="5"/>
  <c r="G29" i="5"/>
  <c r="F17" i="4"/>
  <c r="E12" i="25" s="1"/>
  <c r="CL17" i="4"/>
  <c r="AP17" i="4"/>
  <c r="AL17" i="4"/>
  <c r="E17" i="4"/>
  <c r="BY17" i="4"/>
  <c r="P79" i="5"/>
  <c r="Q29" i="5"/>
  <c r="M60" i="5"/>
  <c r="T60" i="5"/>
  <c r="U79" i="5"/>
  <c r="AK17" i="4"/>
  <c r="CJ17" i="4"/>
  <c r="CE17" i="4"/>
  <c r="BF17" i="4"/>
  <c r="BH17" i="4"/>
  <c r="S55" i="5"/>
  <c r="F79" i="5"/>
  <c r="M29" i="5"/>
  <c r="X37" i="8"/>
  <c r="N37" i="8"/>
  <c r="V37" i="8"/>
  <c r="K52" i="8"/>
  <c r="O52" i="8"/>
  <c r="G52" i="8"/>
  <c r="AA52" i="8"/>
  <c r="T52" i="8"/>
  <c r="F52" i="8"/>
  <c r="Q52" i="8"/>
  <c r="M52" i="8"/>
  <c r="H52" i="8"/>
  <c r="J52" i="8"/>
  <c r="N52" i="8"/>
  <c r="Z52" i="8"/>
  <c r="AC52" i="8"/>
  <c r="V52" i="8"/>
  <c r="L52" i="8"/>
  <c r="AD52" i="8"/>
  <c r="I52" i="8"/>
  <c r="E30" i="5"/>
  <c r="K30" i="5"/>
  <c r="Q30" i="5"/>
  <c r="H30" i="5"/>
  <c r="H30" i="8"/>
  <c r="AD30" i="8"/>
  <c r="X30" i="8"/>
  <c r="O30" i="8"/>
  <c r="V30" i="8"/>
  <c r="C30" i="8"/>
  <c r="T72" i="8"/>
  <c r="BI17" i="4"/>
  <c r="C17" i="4"/>
  <c r="B12" i="9"/>
  <c r="C10" i="34" s="1"/>
  <c r="E10" i="34" s="1"/>
  <c r="I30" i="5"/>
  <c r="F311" i="32"/>
  <c r="H85" i="32"/>
  <c r="F35" i="6"/>
  <c r="F177" i="32"/>
  <c r="F184" i="32"/>
  <c r="F189" i="32"/>
  <c r="H100" i="32"/>
  <c r="H92" i="32"/>
  <c r="H90" i="32"/>
  <c r="E36" i="5"/>
  <c r="F36" i="5"/>
  <c r="F182" i="32"/>
  <c r="F187" i="32"/>
  <c r="F181" i="32"/>
  <c r="H108" i="32"/>
  <c r="H112" i="32"/>
  <c r="I36" i="5"/>
  <c r="M36" i="5"/>
  <c r="Q36" i="5"/>
  <c r="K74" i="5"/>
  <c r="F74" i="5"/>
  <c r="F180" i="32"/>
  <c r="F188" i="32"/>
  <c r="F183" i="32"/>
  <c r="H97" i="32"/>
  <c r="G36" i="5"/>
  <c r="F190" i="32"/>
  <c r="F170" i="32"/>
  <c r="H111" i="32"/>
  <c r="H114" i="32"/>
  <c r="S36" i="5"/>
  <c r="O36" i="5"/>
  <c r="AR36" i="5"/>
  <c r="F173" i="32"/>
  <c r="H101" i="32"/>
  <c r="H107" i="32"/>
  <c r="H36" i="5"/>
  <c r="F174" i="32"/>
  <c r="F179" i="32"/>
  <c r="F178" i="32"/>
  <c r="H109" i="32"/>
  <c r="F167" i="32"/>
  <c r="F166" i="32"/>
  <c r="H93" i="32"/>
  <c r="K36" i="5"/>
  <c r="F171" i="32"/>
  <c r="F185" i="32"/>
  <c r="F192" i="32"/>
  <c r="H102" i="32"/>
  <c r="V36" i="5"/>
  <c r="R36" i="5"/>
  <c r="P36" i="5"/>
  <c r="R74" i="5"/>
  <c r="F172" i="32"/>
  <c r="H88" i="32"/>
  <c r="B35" i="5"/>
  <c r="Q74" i="5"/>
  <c r="S74" i="5"/>
  <c r="T74" i="5"/>
  <c r="F176" i="32"/>
  <c r="F175" i="32"/>
  <c r="H98" i="32"/>
  <c r="H105" i="32"/>
  <c r="P30" i="5"/>
  <c r="H258" i="32"/>
  <c r="Z40" i="8"/>
  <c r="X40" i="8"/>
  <c r="H40" i="8"/>
  <c r="F40" i="8"/>
  <c r="J40" i="8"/>
  <c r="E53" i="9"/>
  <c r="O40" i="8"/>
  <c r="AB40" i="8"/>
  <c r="AC40" i="8"/>
  <c r="C53" i="9"/>
  <c r="R40" i="8"/>
  <c r="T40" i="8"/>
  <c r="E40" i="8"/>
  <c r="H53" i="9"/>
  <c r="Y72" i="8"/>
  <c r="C40" i="8"/>
  <c r="N40" i="8"/>
  <c r="S40" i="8"/>
  <c r="G53" i="9"/>
  <c r="V40" i="8"/>
  <c r="D53" i="9"/>
  <c r="G40" i="8"/>
  <c r="D40" i="8"/>
  <c r="U40" i="8"/>
  <c r="F125" i="32"/>
  <c r="L40" i="8"/>
  <c r="W40" i="8"/>
  <c r="F134" i="32"/>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F23" i="6"/>
  <c r="E23" i="6"/>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59" i="6"/>
  <c r="E59" i="6"/>
  <c r="F48" i="5"/>
  <c r="G48" i="5"/>
  <c r="K48" i="5"/>
  <c r="AA39" i="8"/>
  <c r="D39" i="8"/>
  <c r="C61" i="9"/>
  <c r="G61" i="9"/>
  <c r="K39" i="8"/>
  <c r="S39" i="8"/>
  <c r="J39" i="8"/>
  <c r="Q39" i="8"/>
  <c r="D61" i="9"/>
  <c r="H45" i="32"/>
  <c r="H99" i="32"/>
  <c r="N39" i="8"/>
  <c r="T39" i="8"/>
  <c r="I39" i="8"/>
  <c r="F39" i="8"/>
  <c r="C62" i="9"/>
  <c r="W39" i="8"/>
  <c r="H59" i="32"/>
  <c r="O39" i="8"/>
  <c r="E39" i="8"/>
  <c r="P39" i="8"/>
  <c r="V39" i="8"/>
  <c r="H71" i="32"/>
  <c r="X39" i="8"/>
  <c r="C39" i="8"/>
  <c r="H39" i="8"/>
  <c r="G39" i="8"/>
  <c r="H68" i="32"/>
  <c r="AC39" i="8"/>
  <c r="M39" i="8"/>
  <c r="H61" i="9"/>
  <c r="L39" i="8"/>
  <c r="D24" i="6"/>
  <c r="H89" i="32"/>
  <c r="AR30" i="5"/>
  <c r="S30" i="5"/>
  <c r="V30" i="5"/>
  <c r="T30" i="5"/>
  <c r="B29" i="5"/>
  <c r="S77" i="5"/>
  <c r="M77" i="5"/>
  <c r="H77" i="5"/>
  <c r="P77" i="5"/>
  <c r="O77" i="5"/>
  <c r="E77" i="5"/>
  <c r="J77" i="5"/>
  <c r="G77" i="5"/>
  <c r="T77" i="5"/>
  <c r="Q77" i="5"/>
  <c r="V77" i="5"/>
  <c r="N77" i="5"/>
  <c r="B76" i="5"/>
  <c r="L77" i="5"/>
  <c r="I77" i="5"/>
  <c r="K77" i="5"/>
  <c r="F77" i="5"/>
  <c r="R77" i="5"/>
  <c r="U77" i="5"/>
  <c r="AR77" i="5"/>
  <c r="F28" i="6"/>
  <c r="E28" i="6"/>
  <c r="D53" i="6"/>
  <c r="F64" i="6"/>
  <c r="E64" i="6"/>
  <c r="E40" i="9"/>
  <c r="H40" i="9"/>
  <c r="C40" i="9"/>
  <c r="G40" i="9"/>
  <c r="D40" i="9"/>
  <c r="F40" i="9"/>
  <c r="F16" i="6"/>
  <c r="E16" i="6"/>
  <c r="C14" i="35"/>
  <c r="G29" i="8"/>
  <c r="T29" i="8"/>
  <c r="V29" i="8"/>
  <c r="E29" i="8"/>
  <c r="X29" i="8"/>
  <c r="V17" i="5"/>
  <c r="I17" i="5"/>
  <c r="T17" i="5"/>
  <c r="E17" i="6"/>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D17" i="8"/>
  <c r="L17" i="8"/>
  <c r="P17" i="8"/>
  <c r="AC17" i="8"/>
  <c r="O17" i="8"/>
  <c r="Y17" i="8"/>
  <c r="X17" i="8"/>
  <c r="Q17" i="8"/>
  <c r="S17" i="8"/>
  <c r="G17" i="8"/>
  <c r="M17" i="8"/>
  <c r="C17" i="8"/>
  <c r="T17" i="8"/>
  <c r="Z41" i="8"/>
  <c r="R41" i="8"/>
  <c r="J41" i="8"/>
  <c r="G41" i="8"/>
  <c r="I41" i="5"/>
  <c r="N41" i="5"/>
  <c r="U41" i="5"/>
  <c r="J41" i="5"/>
  <c r="H41" i="5"/>
  <c r="P41" i="5"/>
  <c r="G41" i="5"/>
  <c r="V41" i="5"/>
  <c r="D28" i="9"/>
  <c r="G28" i="9"/>
  <c r="E64" i="9"/>
  <c r="G64" i="9"/>
  <c r="F64" i="9"/>
  <c r="H64" i="9"/>
  <c r="D64" i="9"/>
  <c r="C64" i="9"/>
  <c r="G30" i="5"/>
  <c r="J30" i="5"/>
  <c r="C17" i="6"/>
  <c r="R30" i="5"/>
  <c r="F30" i="5"/>
  <c r="N30" i="5"/>
  <c r="D62" i="9"/>
  <c r="E17" i="9"/>
  <c r="D17" i="9"/>
  <c r="C17" i="9"/>
  <c r="G17" i="9"/>
  <c r="F17" i="9"/>
  <c r="H17"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F29" i="6"/>
  <c r="D29" i="6" s="1"/>
  <c r="E29" i="6"/>
  <c r="M42" i="8"/>
  <c r="AC42" i="8"/>
  <c r="T42" i="8"/>
  <c r="D29" i="9"/>
  <c r="G29" i="9"/>
  <c r="K67" i="5"/>
  <c r="H67" i="5"/>
  <c r="F67" i="5"/>
  <c r="L30" i="5"/>
  <c r="U30" i="5"/>
  <c r="O30" i="5"/>
  <c r="L18" i="8"/>
  <c r="N18" i="8"/>
  <c r="I18" i="8"/>
  <c r="Q18" i="8"/>
  <c r="G18" i="8"/>
  <c r="M18" i="8"/>
  <c r="C18" i="8"/>
  <c r="AB18" i="8"/>
  <c r="E18" i="8"/>
  <c r="U18" i="8"/>
  <c r="W18" i="8"/>
  <c r="V18" i="8"/>
  <c r="S18" i="8"/>
  <c r="K18" i="8"/>
  <c r="T18" i="8"/>
  <c r="O18" i="8"/>
  <c r="AC18" i="8"/>
  <c r="P18" i="8"/>
  <c r="J18" i="8"/>
  <c r="AA18" i="8"/>
  <c r="F18" i="8"/>
  <c r="Y18" i="8"/>
  <c r="X18" i="8"/>
  <c r="C16" i="33"/>
  <c r="H18" i="8"/>
  <c r="D18" i="8"/>
  <c r="R18" i="8"/>
  <c r="AD18" i="8"/>
  <c r="Z18" i="8"/>
  <c r="E74" i="5"/>
  <c r="F73" i="32"/>
  <c r="F51" i="32"/>
  <c r="F70" i="32"/>
  <c r="B73" i="5"/>
  <c r="G74" i="5"/>
  <c r="F49" i="32"/>
  <c r="F75" i="32"/>
  <c r="U74" i="5"/>
  <c r="F50" i="32"/>
  <c r="F64" i="32"/>
  <c r="F66" i="32"/>
  <c r="F56" i="32"/>
  <c r="N74" i="5"/>
  <c r="F62" i="32"/>
  <c r="F61" i="32"/>
  <c r="F67" i="32"/>
  <c r="F48" i="32"/>
  <c r="F47" i="32"/>
  <c r="F65" i="32"/>
  <c r="F69" i="32"/>
  <c r="H311" i="32"/>
  <c r="F45" i="32"/>
  <c r="F71" i="32"/>
  <c r="F59" i="32"/>
  <c r="F63" i="32"/>
  <c r="F54" i="32"/>
  <c r="F60" i="32"/>
  <c r="H15" i="8"/>
  <c r="AC15" i="8"/>
  <c r="AA15" i="8"/>
  <c r="Z15" i="8"/>
  <c r="T15" i="8"/>
  <c r="J15" i="8"/>
  <c r="M15" i="8"/>
  <c r="W15" i="8"/>
  <c r="C13" i="33"/>
  <c r="U15" i="8"/>
  <c r="N15" i="8"/>
  <c r="G15" i="8"/>
  <c r="P15" i="8"/>
  <c r="X15" i="8"/>
  <c r="F15" i="8"/>
  <c r="H235" i="32"/>
  <c r="M31" i="5"/>
  <c r="V31" i="5"/>
  <c r="B30" i="5"/>
  <c r="P31" i="5"/>
  <c r="S31" i="5"/>
  <c r="K31" i="5"/>
  <c r="J31" i="5"/>
  <c r="L31" i="5"/>
  <c r="Q31" i="5"/>
  <c r="E31" i="5"/>
  <c r="G31" i="5"/>
  <c r="F31" i="5"/>
  <c r="AR31" i="5"/>
  <c r="O31" i="5"/>
  <c r="T31" i="5"/>
  <c r="U31" i="5"/>
  <c r="H31" i="5"/>
  <c r="I31" i="5"/>
  <c r="N31" i="5"/>
  <c r="R31" i="5"/>
  <c r="E66" i="6"/>
  <c r="F66" i="6"/>
  <c r="H245" i="32"/>
  <c r="H236" i="32"/>
  <c r="N19" i="5"/>
  <c r="M19" i="5"/>
  <c r="B18" i="5"/>
  <c r="P19" i="5"/>
  <c r="E19" i="5"/>
  <c r="J19" i="5"/>
  <c r="F19" i="5"/>
  <c r="C42" i="9"/>
  <c r="D42" i="9"/>
  <c r="F42" i="9"/>
  <c r="H42" i="9"/>
  <c r="E42" i="9"/>
  <c r="G42" i="9"/>
  <c r="E54" i="6"/>
  <c r="F54" i="6"/>
  <c r="F42" i="6"/>
  <c r="D42" i="6" s="1"/>
  <c r="E42" i="6"/>
  <c r="H66" i="9"/>
  <c r="G66" i="9"/>
  <c r="F66" i="9"/>
  <c r="C66" i="9"/>
  <c r="E66" i="9"/>
  <c r="D66" i="9"/>
  <c r="F18" i="9"/>
  <c r="D18" i="9"/>
  <c r="C18" i="9"/>
  <c r="G18" i="9"/>
  <c r="H18" i="9"/>
  <c r="E18" i="9"/>
  <c r="F274" i="32"/>
  <c r="F236" i="32"/>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F245" i="32"/>
  <c r="H87" i="32"/>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9" i="8"/>
  <c r="R19" i="8"/>
  <c r="Q19" i="8"/>
  <c r="V19" i="8"/>
  <c r="U19" i="8"/>
  <c r="H234" i="32"/>
  <c r="H238" i="32"/>
  <c r="T43" i="5"/>
  <c r="J43" i="5"/>
  <c r="V43" i="5"/>
  <c r="U43" i="5"/>
  <c r="L43" i="5"/>
  <c r="Q43" i="5"/>
  <c r="N43" i="5"/>
  <c r="R43" i="5"/>
  <c r="G43" i="5"/>
  <c r="K43" i="5"/>
  <c r="B42" i="5"/>
  <c r="M43" i="5"/>
  <c r="I43" i="5"/>
  <c r="E43" i="5"/>
  <c r="AR43" i="5"/>
  <c r="O43" i="5"/>
  <c r="F43" i="5"/>
  <c r="P43" i="5"/>
  <c r="S43" i="5"/>
  <c r="H43" i="5"/>
  <c r="E18" i="6"/>
  <c r="F18" i="6"/>
  <c r="C18" i="6" s="1"/>
  <c r="F127" i="32"/>
  <c r="H240" i="32"/>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H91" i="32"/>
  <c r="H86" i="32"/>
  <c r="H94" i="32"/>
  <c r="H241" i="32"/>
  <c r="H103" i="32"/>
  <c r="H243" i="32"/>
  <c r="H237" i="32"/>
  <c r="F30" i="6"/>
  <c r="E30" i="6"/>
  <c r="J79" i="5"/>
  <c r="M79" i="5"/>
  <c r="H96" i="32"/>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F129" i="32"/>
  <c r="F128" i="32"/>
  <c r="F136" i="32"/>
  <c r="F244" i="32"/>
  <c r="F242" i="32"/>
  <c r="F234" i="32"/>
  <c r="H110" i="32"/>
  <c r="F237" i="32"/>
  <c r="H115" i="32"/>
  <c r="H60" i="32"/>
  <c r="H64" i="32"/>
  <c r="H70" i="32"/>
  <c r="F51" i="6"/>
  <c r="E51" i="6"/>
  <c r="H63" i="32"/>
  <c r="H62" i="32"/>
  <c r="H48" i="32"/>
  <c r="H75" i="32"/>
  <c r="D39" i="9"/>
  <c r="H39" i="9"/>
  <c r="G39" i="9"/>
  <c r="F39" i="9"/>
  <c r="E39" i="9"/>
  <c r="C39" i="9"/>
  <c r="F39" i="6"/>
  <c r="E39" i="6"/>
  <c r="H72" i="32"/>
  <c r="H49" i="32"/>
  <c r="P52" i="8"/>
  <c r="X52" i="8"/>
  <c r="AB52" i="8"/>
  <c r="R52" i="8"/>
  <c r="H56" i="32"/>
  <c r="H54" i="32"/>
  <c r="H69" i="32"/>
  <c r="H65" i="32"/>
  <c r="H66" i="32"/>
  <c r="H58" i="32"/>
  <c r="H51" i="32"/>
  <c r="H67" i="32"/>
  <c r="M40" i="8"/>
  <c r="K40" i="8"/>
  <c r="AA40" i="8"/>
  <c r="H387" i="32"/>
  <c r="H55" i="32"/>
  <c r="H52" i="32"/>
  <c r="H46" i="32"/>
  <c r="H73" i="32"/>
  <c r="H61" i="32"/>
  <c r="H74" i="32"/>
  <c r="H57" i="32"/>
  <c r="AR52" i="5"/>
  <c r="O52" i="5"/>
  <c r="J52" i="5"/>
  <c r="I52" i="5"/>
  <c r="E52" i="5"/>
  <c r="L52" i="5"/>
  <c r="H40" i="5"/>
  <c r="N40" i="5"/>
  <c r="G40" i="5"/>
  <c r="P40" i="5"/>
  <c r="U40" i="5"/>
  <c r="O40" i="5"/>
  <c r="V40" i="5"/>
  <c r="B39" i="5"/>
  <c r="F40" i="5"/>
  <c r="S40" i="5"/>
  <c r="M40" i="5"/>
  <c r="E40" i="5"/>
  <c r="K40" i="5"/>
  <c r="L40" i="5"/>
  <c r="T40" i="5"/>
  <c r="F53" i="32"/>
  <c r="F46" i="32"/>
  <c r="F57" i="32"/>
  <c r="F72" i="32"/>
  <c r="F265" i="32"/>
  <c r="F209" i="32"/>
  <c r="E19" i="9"/>
  <c r="F320" i="32"/>
  <c r="F114" i="32"/>
  <c r="F55" i="32"/>
  <c r="CP19" i="4"/>
  <c r="CV19" i="4" s="1"/>
  <c r="F211" i="32"/>
  <c r="F90" i="32"/>
  <c r="F110" i="32"/>
  <c r="F207" i="32"/>
  <c r="F104" i="32"/>
  <c r="F270" i="32"/>
  <c r="F99" i="32"/>
  <c r="F271" i="32"/>
  <c r="F105" i="32"/>
  <c r="F92" i="32"/>
  <c r="F52" i="32"/>
  <c r="F95" i="32"/>
  <c r="F93" i="32"/>
  <c r="F100" i="32"/>
  <c r="F214" i="32"/>
  <c r="F217" i="32"/>
  <c r="F103" i="32"/>
  <c r="F212" i="32"/>
  <c r="F216" i="32"/>
  <c r="F215" i="32"/>
  <c r="F224" i="32"/>
  <c r="F96" i="32"/>
  <c r="F85" i="32"/>
  <c r="F201" i="32"/>
  <c r="F213" i="32"/>
  <c r="F266" i="32"/>
  <c r="F218" i="32"/>
  <c r="F205" i="32"/>
  <c r="F204" i="32"/>
  <c r="F89" i="32"/>
  <c r="F86" i="32"/>
  <c r="F273" i="32"/>
  <c r="F206" i="32"/>
  <c r="F203" i="32"/>
  <c r="F91" i="32"/>
  <c r="F106" i="32"/>
  <c r="F210" i="32"/>
  <c r="F225" i="32"/>
  <c r="F219" i="32"/>
  <c r="F108" i="32"/>
  <c r="H244" i="32"/>
  <c r="H242" i="32"/>
  <c r="F223" i="32"/>
  <c r="F226" i="32"/>
  <c r="F102" i="32"/>
  <c r="F221" i="32"/>
  <c r="F208" i="32"/>
  <c r="F97" i="32"/>
  <c r="H113" i="32"/>
  <c r="H104" i="32"/>
  <c r="H95" i="32"/>
  <c r="H207" i="32"/>
  <c r="H209" i="32"/>
  <c r="H225" i="32"/>
  <c r="H223" i="32"/>
  <c r="H208" i="32"/>
  <c r="H214" i="32"/>
  <c r="H210" i="32"/>
  <c r="H226" i="32"/>
  <c r="H218" i="32"/>
  <c r="H205" i="32"/>
  <c r="H204" i="32"/>
  <c r="H222" i="32"/>
  <c r="H203" i="32"/>
  <c r="H219" i="32"/>
  <c r="H201" i="32"/>
  <c r="H206" i="32"/>
  <c r="H217" i="32"/>
  <c r="H211" i="32"/>
  <c r="H220" i="32"/>
  <c r="H202" i="32"/>
  <c r="H213" i="32"/>
  <c r="H221" i="32"/>
  <c r="H216" i="32"/>
  <c r="H215" i="32"/>
  <c r="F268" i="32"/>
  <c r="F240" i="32"/>
  <c r="F126" i="32"/>
  <c r="C27" i="8"/>
  <c r="Z27" i="8"/>
  <c r="AC27" i="8"/>
  <c r="U27" i="8"/>
  <c r="F27" i="8"/>
  <c r="Q27" i="8"/>
  <c r="D27" i="8"/>
  <c r="K27" i="8"/>
  <c r="N27" i="8"/>
  <c r="J27" i="8"/>
  <c r="W27" i="8"/>
  <c r="M27" i="8"/>
  <c r="O27" i="8"/>
  <c r="T27" i="8"/>
  <c r="S27" i="8"/>
  <c r="L27" i="8"/>
  <c r="AB27" i="8"/>
  <c r="H27" i="8"/>
  <c r="AD27" i="8"/>
  <c r="AA27" i="8"/>
  <c r="P27" i="8"/>
  <c r="F321" i="32"/>
  <c r="F272" i="32"/>
  <c r="F238" i="32"/>
  <c r="F130" i="32"/>
  <c r="F115" i="32"/>
  <c r="F112" i="32"/>
  <c r="F88" i="32"/>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E62" i="6"/>
  <c r="F62" i="6"/>
  <c r="L75" i="5"/>
  <c r="H75" i="5"/>
  <c r="O75" i="5"/>
  <c r="K75" i="5"/>
  <c r="R75" i="5"/>
  <c r="AR75" i="5"/>
  <c r="F75" i="5"/>
  <c r="J75" i="5"/>
  <c r="U75" i="5"/>
  <c r="V75" i="5"/>
  <c r="Q75" i="5"/>
  <c r="S75" i="5"/>
  <c r="E75" i="5"/>
  <c r="I75" i="5"/>
  <c r="B74" i="5"/>
  <c r="N75" i="5"/>
  <c r="M75" i="5"/>
  <c r="G75" i="5"/>
  <c r="P75" i="5"/>
  <c r="T75" i="5"/>
  <c r="AR19" i="4"/>
  <c r="AX19" i="4" s="1"/>
  <c r="F243" i="32"/>
  <c r="F131" i="32"/>
  <c r="F107" i="32"/>
  <c r="F98" i="32"/>
  <c r="F113" i="32"/>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H134" i="32"/>
  <c r="H131" i="32"/>
  <c r="H128" i="32"/>
  <c r="H133" i="32"/>
  <c r="H135" i="32"/>
  <c r="H125" i="32"/>
  <c r="H136" i="32"/>
  <c r="H126" i="32"/>
  <c r="H132" i="32"/>
  <c r="H130" i="32"/>
  <c r="H129" i="32"/>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H187" i="32"/>
  <c r="H190" i="32"/>
  <c r="H183" i="32"/>
  <c r="H178" i="32"/>
  <c r="H191" i="32"/>
  <c r="H169" i="32"/>
  <c r="H181" i="32"/>
  <c r="H167" i="32"/>
  <c r="H188" i="32"/>
  <c r="H185" i="32"/>
  <c r="H176" i="32"/>
  <c r="H172" i="32"/>
  <c r="H184" i="32"/>
  <c r="H177" i="32"/>
  <c r="H182" i="32"/>
  <c r="H179" i="32"/>
  <c r="H170" i="32"/>
  <c r="H173" i="32"/>
  <c r="H171" i="32"/>
  <c r="H174" i="32"/>
  <c r="H180" i="32"/>
  <c r="H166" i="32"/>
  <c r="H186" i="32"/>
  <c r="H189" i="32"/>
  <c r="H175" i="32"/>
  <c r="F239" i="32"/>
  <c r="F135" i="32"/>
  <c r="F101" i="32"/>
  <c r="F87" i="32"/>
  <c r="H50" i="32"/>
  <c r="K63" i="5"/>
  <c r="M63" i="5"/>
  <c r="P63" i="5"/>
  <c r="O63" i="5"/>
  <c r="Q63" i="5"/>
  <c r="AR63" i="5"/>
  <c r="L63" i="5"/>
  <c r="I63" i="5"/>
  <c r="R63" i="5"/>
  <c r="F63" i="5"/>
  <c r="S63" i="5"/>
  <c r="T63" i="5"/>
  <c r="V63" i="5"/>
  <c r="B62" i="5"/>
  <c r="N63" i="5"/>
  <c r="E63" i="5"/>
  <c r="J63" i="5"/>
  <c r="G63" i="5"/>
  <c r="H63" i="5"/>
  <c r="U63" i="5"/>
  <c r="F50" i="6"/>
  <c r="E50" i="6"/>
  <c r="H127" i="32"/>
  <c r="F269" i="32"/>
  <c r="F241" i="32"/>
  <c r="F220" i="32"/>
  <c r="F222" i="32"/>
  <c r="F132" i="32"/>
  <c r="F109" i="32"/>
  <c r="F94" i="32"/>
  <c r="H47" i="32"/>
  <c r="E38" i="6"/>
  <c r="F38" i="6"/>
  <c r="H192" i="32"/>
  <c r="Y39" i="8"/>
  <c r="R39" i="8"/>
  <c r="V39" i="5"/>
  <c r="I39" i="5"/>
  <c r="J39" i="5"/>
  <c r="AR39" i="5"/>
  <c r="H39" i="5"/>
  <c r="S39" i="5"/>
  <c r="O39" i="5"/>
  <c r="N39" i="5"/>
  <c r="G39" i="5"/>
  <c r="L39" i="5"/>
  <c r="U39" i="5"/>
  <c r="M39" i="5"/>
  <c r="E39" i="5"/>
  <c r="R39" i="5"/>
  <c r="T39" i="5"/>
  <c r="Q39" i="5"/>
  <c r="F39" i="5"/>
  <c r="B38" i="5"/>
  <c r="K39" i="5"/>
  <c r="P39" i="5"/>
  <c r="H224" i="32"/>
  <c r="CH17" i="4"/>
  <c r="CQ17" i="4"/>
  <c r="CG17" i="4"/>
  <c r="L48" i="15"/>
  <c r="L49" i="15" s="1"/>
  <c r="K3" i="30"/>
  <c r="Q3" i="33" s="1"/>
  <c r="L3" i="34" s="1"/>
  <c r="I3" i="35" s="1"/>
  <c r="D19" i="9"/>
  <c r="F19" i="9"/>
  <c r="G19" i="9"/>
  <c r="H19" i="9"/>
  <c r="AS19" i="4"/>
  <c r="AY19" i="4" s="1"/>
  <c r="O13" i="42"/>
  <c r="CR19" i="4"/>
  <c r="CX19" i="4" s="1"/>
  <c r="AQ19" i="4"/>
  <c r="AW19" i="4" s="1"/>
  <c r="N13" i="42"/>
  <c r="BM17" i="4"/>
  <c r="AV17" i="4"/>
  <c r="BS17" i="4"/>
  <c r="AC17" i="4"/>
  <c r="W17" i="4"/>
  <c r="I17" i="4"/>
  <c r="CC17" i="4"/>
  <c r="AA17" i="4"/>
  <c r="Z17" i="4"/>
  <c r="AE17" i="4"/>
  <c r="BT17" i="4"/>
  <c r="S17" i="4"/>
  <c r="E51" i="14" s="1"/>
  <c r="Q13" i="42"/>
  <c r="I3" i="26"/>
  <c r="AB3" i="24"/>
  <c r="K3" i="29"/>
  <c r="H3" i="23"/>
  <c r="J3" i="20"/>
  <c r="I3" i="28"/>
  <c r="K3" i="27"/>
  <c r="BL18" i="4"/>
  <c r="BN18" i="4" s="1"/>
  <c r="G37" i="9"/>
  <c r="J13" i="42"/>
  <c r="BL19" i="4"/>
  <c r="BN19" i="4" s="1"/>
  <c r="F37" i="9"/>
  <c r="O19" i="4"/>
  <c r="Q19" i="4" s="1"/>
  <c r="AI13" i="42"/>
  <c r="P13" i="42"/>
  <c r="D37" i="9"/>
  <c r="H37" i="9"/>
  <c r="AL13" i="42"/>
  <c r="E37" i="9"/>
  <c r="CW19" i="4"/>
  <c r="F61" i="6"/>
  <c r="E61" i="6"/>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14" i="6"/>
  <c r="C12" i="35"/>
  <c r="E14" i="6"/>
  <c r="AU15" i="5"/>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F37" i="6"/>
  <c r="E37" i="6"/>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D33" i="6"/>
  <c r="B14" i="5"/>
  <c r="R15" i="5"/>
  <c r="X15" i="5"/>
  <c r="K15" i="5"/>
  <c r="AC15" i="5"/>
  <c r="F15" i="5"/>
  <c r="S15" i="5"/>
  <c r="M15" i="5"/>
  <c r="E15" i="5"/>
  <c r="I15" i="5"/>
  <c r="AN15" i="5"/>
  <c r="J15" i="5"/>
  <c r="AD15" i="5"/>
  <c r="G15" i="5"/>
  <c r="N15" i="5"/>
  <c r="AB15" i="5"/>
  <c r="O15" i="5"/>
  <c r="AK15" i="5"/>
  <c r="P15" i="5"/>
  <c r="AL15" i="5"/>
  <c r="U15" i="5"/>
  <c r="AF15" i="5"/>
  <c r="L15" i="5"/>
  <c r="AI15" i="5"/>
  <c r="Y15" i="5"/>
  <c r="AE15" i="5"/>
  <c r="AH15" i="5"/>
  <c r="Z15" i="5"/>
  <c r="AG15" i="5"/>
  <c r="AR50" i="5"/>
  <c r="O50" i="5"/>
  <c r="I50" i="5"/>
  <c r="F50" i="5"/>
  <c r="R50" i="5"/>
  <c r="G50" i="5"/>
  <c r="N50" i="5"/>
  <c r="L50" i="5"/>
  <c r="K50" i="5"/>
  <c r="U50" i="5"/>
  <c r="E50" i="5"/>
  <c r="V50" i="5"/>
  <c r="T50" i="5"/>
  <c r="P50" i="5"/>
  <c r="M50" i="5"/>
  <c r="S50" i="5"/>
  <c r="Q50" i="5"/>
  <c r="J50" i="5"/>
  <c r="B49" i="5"/>
  <c r="H50" i="5"/>
  <c r="F49" i="6"/>
  <c r="E49" i="6"/>
  <c r="C12" i="34"/>
  <c r="C14" i="9"/>
  <c r="E14" i="9"/>
  <c r="G25" i="9"/>
  <c r="H25" i="9"/>
  <c r="F25" i="9"/>
  <c r="C25" i="9"/>
  <c r="D25" i="9"/>
  <c r="E25" i="9"/>
  <c r="D49" i="9"/>
  <c r="F49" i="9"/>
  <c r="C49" i="9"/>
  <c r="E49" i="9"/>
  <c r="H49" i="9"/>
  <c r="G49" i="9"/>
  <c r="F25" i="6"/>
  <c r="E25" i="6"/>
  <c r="M62" i="5"/>
  <c r="U62" i="5"/>
  <c r="H62" i="5"/>
  <c r="K62" i="5"/>
  <c r="E62" i="5"/>
  <c r="P62" i="5"/>
  <c r="G62" i="5"/>
  <c r="V62" i="5"/>
  <c r="B61" i="5"/>
  <c r="O62" i="5"/>
  <c r="L62" i="5"/>
  <c r="AR62" i="5"/>
  <c r="T62" i="5"/>
  <c r="F62" i="5"/>
  <c r="J62" i="5"/>
  <c r="R62" i="5"/>
  <c r="S62" i="5"/>
  <c r="N62" i="5"/>
  <c r="Q62" i="5"/>
  <c r="I62" i="5"/>
  <c r="V74" i="5"/>
  <c r="M74" i="5"/>
  <c r="L74" i="5"/>
  <c r="AR74" i="5"/>
  <c r="I74" i="5"/>
  <c r="J74" i="5"/>
  <c r="P74" i="5"/>
  <c r="F63" i="6"/>
  <c r="C63" i="6" s="1"/>
  <c r="E63" i="6"/>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E19" i="6"/>
  <c r="F19" i="6"/>
  <c r="D19" i="6" s="1"/>
  <c r="F31" i="6"/>
  <c r="E31" i="6"/>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H31" i="9"/>
  <c r="D31" i="9"/>
  <c r="C31" i="9"/>
  <c r="G31" i="9"/>
  <c r="F31" i="9"/>
  <c r="E31" i="9"/>
  <c r="E52" i="9"/>
  <c r="F52" i="9"/>
  <c r="D52" i="9"/>
  <c r="G52" i="9"/>
  <c r="H52" i="9"/>
  <c r="C52" i="9"/>
  <c r="E52" i="6"/>
  <c r="F52" i="6"/>
  <c r="D52" i="6" s="1"/>
  <c r="F41" i="6"/>
  <c r="E41" i="6"/>
  <c r="I15" i="34"/>
  <c r="F15" i="34"/>
  <c r="E15" i="34"/>
  <c r="H15" i="34"/>
  <c r="K15" i="34"/>
  <c r="G15" i="34"/>
  <c r="J15" i="34"/>
  <c r="D15" i="34"/>
  <c r="L15" i="34"/>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F46" i="6"/>
  <c r="E46" i="6"/>
  <c r="I47" i="5"/>
  <c r="E47" i="5"/>
  <c r="S47" i="5"/>
  <c r="G47" i="5"/>
  <c r="J47" i="5"/>
  <c r="AR47" i="5"/>
  <c r="U47" i="5"/>
  <c r="N47" i="5"/>
  <c r="O47" i="5"/>
  <c r="Q47" i="5"/>
  <c r="B46" i="5"/>
  <c r="K47" i="5"/>
  <c r="V47" i="5"/>
  <c r="L47" i="5"/>
  <c r="R47" i="5"/>
  <c r="T47" i="5"/>
  <c r="F47" i="5"/>
  <c r="M47" i="5"/>
  <c r="P47" i="5"/>
  <c r="H47" i="5"/>
  <c r="E27" i="6"/>
  <c r="F27" i="6"/>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F15" i="6"/>
  <c r="D15" i="6" s="1"/>
  <c r="C13" i="35"/>
  <c r="E15" i="6"/>
  <c r="C14" i="33"/>
  <c r="AA16" i="8"/>
  <c r="W16" i="8"/>
  <c r="P16" i="8"/>
  <c r="I16" i="8"/>
  <c r="E16" i="8"/>
  <c r="N16" i="8"/>
  <c r="C16" i="8"/>
  <c r="F16" i="8"/>
  <c r="M16" i="8"/>
  <c r="Y16" i="8"/>
  <c r="AB16" i="8"/>
  <c r="X16" i="8"/>
  <c r="V16" i="8"/>
  <c r="U16" i="8"/>
  <c r="L16" i="8"/>
  <c r="S16" i="8"/>
  <c r="G16" i="8"/>
  <c r="K16" i="8"/>
  <c r="D16" i="8"/>
  <c r="T16" i="8"/>
  <c r="Z16" i="8"/>
  <c r="H16" i="8"/>
  <c r="J16" i="8"/>
  <c r="R16" i="8"/>
  <c r="O16" i="8"/>
  <c r="AD16" i="8"/>
  <c r="Q16" i="8"/>
  <c r="AC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E15" i="9"/>
  <c r="G15" i="9"/>
  <c r="H15" i="9"/>
  <c r="F15" i="9"/>
  <c r="D15" i="9"/>
  <c r="C15" i="9"/>
  <c r="AR28" i="5"/>
  <c r="G28" i="5"/>
  <c r="T28" i="5"/>
  <c r="P28" i="5"/>
  <c r="J28" i="5"/>
  <c r="N28" i="5"/>
  <c r="R28" i="5"/>
  <c r="B27" i="5"/>
  <c r="H28" i="5"/>
  <c r="M28" i="5"/>
  <c r="L28" i="5"/>
  <c r="Q28" i="5"/>
  <c r="U28" i="5"/>
  <c r="E28" i="5"/>
  <c r="F28" i="5"/>
  <c r="S28" i="5"/>
  <c r="K28" i="5"/>
  <c r="I28" i="5"/>
  <c r="O28" i="5"/>
  <c r="V28" i="5"/>
  <c r="AU14" i="5"/>
  <c r="L76" i="5"/>
  <c r="H76" i="5"/>
  <c r="T76" i="5"/>
  <c r="AR76" i="5"/>
  <c r="O76" i="5"/>
  <c r="M76" i="5"/>
  <c r="B75" i="5"/>
  <c r="F76" i="5"/>
  <c r="I76" i="5"/>
  <c r="G76" i="5"/>
  <c r="K76" i="5"/>
  <c r="P76" i="5"/>
  <c r="S76" i="5"/>
  <c r="J76" i="5"/>
  <c r="N76" i="5"/>
  <c r="V76" i="5"/>
  <c r="E76" i="5"/>
  <c r="Q76" i="5"/>
  <c r="U76" i="5"/>
  <c r="R76" i="5"/>
  <c r="Y16" i="5"/>
  <c r="H16" i="5"/>
  <c r="AB16" i="5"/>
  <c r="AM16" i="5"/>
  <c r="AE16" i="5"/>
  <c r="AD16" i="5"/>
  <c r="AI16" i="5"/>
  <c r="Q16" i="5"/>
  <c r="AT16" i="5"/>
  <c r="AF16" i="5"/>
  <c r="K16" i="5"/>
  <c r="O16" i="5"/>
  <c r="AA16" i="5"/>
  <c r="AO16" i="5"/>
  <c r="AU16" i="5"/>
  <c r="AC16" i="5"/>
  <c r="G16" i="5"/>
  <c r="P16" i="5"/>
  <c r="R16" i="5"/>
  <c r="AN16" i="5"/>
  <c r="J16" i="5"/>
  <c r="V16" i="5"/>
  <c r="I16" i="5"/>
  <c r="X16" i="5"/>
  <c r="F16" i="5"/>
  <c r="N16" i="5"/>
  <c r="AL16" i="5"/>
  <c r="U16" i="5"/>
  <c r="AK16" i="5"/>
  <c r="T16" i="5"/>
  <c r="Z16" i="5"/>
  <c r="AG16" i="5"/>
  <c r="AH16" i="5"/>
  <c r="S16" i="5"/>
  <c r="AJ16" i="5"/>
  <c r="L16" i="5"/>
  <c r="M16" i="5"/>
  <c r="B15" i="5"/>
  <c r="AR16"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F13" i="42"/>
  <c r="AC13" i="42"/>
  <c r="W13" i="42"/>
  <c r="I49" i="13"/>
  <c r="J98" i="29"/>
  <c r="H11" i="28"/>
  <c r="CB3" i="50"/>
  <c r="E31" i="23"/>
  <c r="J19" i="15"/>
  <c r="H25" i="26" s="1"/>
  <c r="H29" i="23"/>
  <c r="F292" i="32" l="1"/>
  <c r="G51" i="14"/>
  <c r="J51" i="14" s="1"/>
  <c r="E32" i="14"/>
  <c r="G32" i="14" s="1"/>
  <c r="J32" i="14" s="1"/>
  <c r="E47" i="14"/>
  <c r="F375" i="32"/>
  <c r="H375" i="32"/>
  <c r="F366" i="32"/>
  <c r="F331" i="32"/>
  <c r="H331" i="32"/>
  <c r="F312" i="32"/>
  <c r="H312" i="32"/>
  <c r="H275" i="32"/>
  <c r="F275" i="32"/>
  <c r="H249" i="32"/>
  <c r="F249" i="32"/>
  <c r="H227" i="32"/>
  <c r="F193" i="32"/>
  <c r="F227" i="32"/>
  <c r="H193" i="32"/>
  <c r="H156" i="32"/>
  <c r="F156" i="32"/>
  <c r="H323" i="32"/>
  <c r="F346" i="32"/>
  <c r="F342" i="32"/>
  <c r="F344" i="32"/>
  <c r="F18" i="32"/>
  <c r="F347" i="32"/>
  <c r="F345" i="32"/>
  <c r="F339" i="32"/>
  <c r="F355" i="32"/>
  <c r="F354" i="32"/>
  <c r="F351" i="32"/>
  <c r="F340" i="32"/>
  <c r="F348" i="32"/>
  <c r="F352" i="32"/>
  <c r="F358" i="32"/>
  <c r="F356" i="32"/>
  <c r="F341" i="32"/>
  <c r="F349" i="32"/>
  <c r="F350" i="32"/>
  <c r="F19" i="32"/>
  <c r="F357" i="32"/>
  <c r="F353" i="32"/>
  <c r="F343" i="32"/>
  <c r="H354" i="32"/>
  <c r="H350" i="32"/>
  <c r="H343" i="32"/>
  <c r="H342" i="32"/>
  <c r="H341" i="32"/>
  <c r="H351" i="32"/>
  <c r="H353" i="32"/>
  <c r="H355" i="32"/>
  <c r="H352" i="32"/>
  <c r="H347" i="32"/>
  <c r="H344" i="32"/>
  <c r="H348" i="32"/>
  <c r="H346" i="32"/>
  <c r="H358" i="32"/>
  <c r="H356" i="32"/>
  <c r="H345" i="32"/>
  <c r="H349" i="32"/>
  <c r="H357" i="32"/>
  <c r="H340" i="32"/>
  <c r="F387" i="32"/>
  <c r="F116" i="32"/>
  <c r="F137" i="32"/>
  <c r="F76" i="32"/>
  <c r="H76" i="32"/>
  <c r="F323" i="32"/>
  <c r="H137" i="32"/>
  <c r="H116" i="32"/>
  <c r="D70" i="6"/>
  <c r="J3" i="50"/>
  <c r="H12" i="49"/>
  <c r="C22" i="6"/>
  <c r="L10" i="4"/>
  <c r="F14" i="34"/>
  <c r="Z3" i="50"/>
  <c r="D48" i="6"/>
  <c r="J20" i="16"/>
  <c r="K17" i="31" s="1"/>
  <c r="X25" i="11"/>
  <c r="AB3" i="50" s="1"/>
  <c r="E14" i="19"/>
  <c r="B3" i="41"/>
  <c r="E30" i="23"/>
  <c r="W17" i="45"/>
  <c r="AR3" i="50" s="1"/>
  <c r="AK14" i="42"/>
  <c r="C44" i="6"/>
  <c r="O17" i="4"/>
  <c r="Q17" i="4" s="1"/>
  <c r="C72" i="6"/>
  <c r="E13" i="8"/>
  <c r="D65" i="6"/>
  <c r="L13" i="8"/>
  <c r="T13" i="8"/>
  <c r="D14" i="34"/>
  <c r="D14" i="35" s="1"/>
  <c r="G14" i="34"/>
  <c r="I14" i="34"/>
  <c r="H14" i="34"/>
  <c r="J14" i="34"/>
  <c r="E14" i="34"/>
  <c r="L14" i="34"/>
  <c r="C21" i="6"/>
  <c r="K13" i="8"/>
  <c r="F13" i="8"/>
  <c r="M13" i="8"/>
  <c r="W13" i="8"/>
  <c r="G13" i="8"/>
  <c r="AD13" i="8"/>
  <c r="J13" i="8"/>
  <c r="I13" i="8"/>
  <c r="AA13" i="8"/>
  <c r="V13" i="8"/>
  <c r="AC13" i="8"/>
  <c r="Z13" i="8"/>
  <c r="Y13" i="8"/>
  <c r="H13" i="8"/>
  <c r="O13" i="8"/>
  <c r="N13" i="8"/>
  <c r="P13" i="8"/>
  <c r="AK15" i="42"/>
  <c r="D60" i="6"/>
  <c r="D68" i="6"/>
  <c r="D13" i="6"/>
  <c r="E11" i="25"/>
  <c r="H13" i="7"/>
  <c r="H15" i="7"/>
  <c r="A7" i="44"/>
  <c r="A7" i="36"/>
  <c r="E17" i="25"/>
  <c r="S13" i="8"/>
  <c r="Q13" i="8"/>
  <c r="AB13" i="8"/>
  <c r="R13" i="8"/>
  <c r="C11" i="33"/>
  <c r="X13" i="8"/>
  <c r="E16" i="25"/>
  <c r="J16" i="15"/>
  <c r="H22" i="26" s="1"/>
  <c r="R15" i="42"/>
  <c r="AK13" i="5"/>
  <c r="R14" i="42"/>
  <c r="C40" i="6"/>
  <c r="E11" i="34"/>
  <c r="D11" i="34"/>
  <c r="D11" i="35" s="1"/>
  <c r="H14" i="5"/>
  <c r="AT14" i="5" s="1"/>
  <c r="D69" i="6"/>
  <c r="C69" i="6"/>
  <c r="E14" i="25"/>
  <c r="F10" i="34"/>
  <c r="D10" i="34"/>
  <c r="D10" i="35" s="1"/>
  <c r="AD13" i="5"/>
  <c r="E10" i="25"/>
  <c r="E13" i="5"/>
  <c r="AG13" i="5"/>
  <c r="AF13" i="5"/>
  <c r="AL13" i="5"/>
  <c r="O13" i="5"/>
  <c r="K13" i="5"/>
  <c r="X13" i="5"/>
  <c r="AB13" i="5"/>
  <c r="G13" i="5"/>
  <c r="I13" i="5"/>
  <c r="N13" i="5"/>
  <c r="L13" i="5"/>
  <c r="S13" i="5"/>
  <c r="M13" i="5"/>
  <c r="Y13" i="5"/>
  <c r="AI13" i="5"/>
  <c r="U13" i="5"/>
  <c r="AN13" i="5"/>
  <c r="H11" i="26" s="1"/>
  <c r="J13" i="5"/>
  <c r="P13" i="5"/>
  <c r="AE13" i="5"/>
  <c r="F13" i="5"/>
  <c r="AH13" i="5"/>
  <c r="AC13" i="5"/>
  <c r="Z13" i="5"/>
  <c r="R13" i="5"/>
  <c r="E30" i="19"/>
  <c r="N19" i="33"/>
  <c r="Q19" i="33"/>
  <c r="G19" i="33"/>
  <c r="O19" i="33"/>
  <c r="J19" i="33"/>
  <c r="P19" i="33"/>
  <c r="F19" i="33"/>
  <c r="L19" i="33"/>
  <c r="E19" i="33"/>
  <c r="M19" i="33"/>
  <c r="H19" i="33"/>
  <c r="D19" i="33"/>
  <c r="K19" i="33"/>
  <c r="I19" i="33"/>
  <c r="F12" i="6"/>
  <c r="E12" i="6"/>
  <c r="E10" i="35" s="1"/>
  <c r="AS17" i="4"/>
  <c r="AY17" i="4" s="1"/>
  <c r="CV17" i="4"/>
  <c r="BN17" i="4"/>
  <c r="C71" i="6"/>
  <c r="C12" i="9"/>
  <c r="C43" i="6"/>
  <c r="D43" i="6"/>
  <c r="Q14" i="5"/>
  <c r="E12" i="9"/>
  <c r="D36" i="6"/>
  <c r="C36" i="6"/>
  <c r="C35" i="6"/>
  <c r="D35" i="6"/>
  <c r="C14" i="8"/>
  <c r="D12" i="33" s="1"/>
  <c r="G12" i="33" s="1"/>
  <c r="D23" i="6"/>
  <c r="C23" i="6"/>
  <c r="D14" i="8"/>
  <c r="E28" i="19" s="1"/>
  <c r="C59" i="6"/>
  <c r="D59" i="6"/>
  <c r="AJ14" i="5"/>
  <c r="AM14" i="5"/>
  <c r="AO14" i="5" s="1"/>
  <c r="AA14" i="5"/>
  <c r="G13" i="9" s="1"/>
  <c r="J11" i="34" s="1"/>
  <c r="C29" i="6"/>
  <c r="C64" i="6"/>
  <c r="D64" i="6"/>
  <c r="E14" i="35"/>
  <c r="B14" i="35"/>
  <c r="F14" i="35"/>
  <c r="C28" i="6"/>
  <c r="D28" i="6"/>
  <c r="C15" i="8"/>
  <c r="D13" i="33" s="1"/>
  <c r="J13" i="33" s="1"/>
  <c r="D16" i="6"/>
  <c r="C16" i="6"/>
  <c r="O15" i="33"/>
  <c r="F15" i="33"/>
  <c r="M15" i="33"/>
  <c r="H15" i="33"/>
  <c r="Q15" i="33"/>
  <c r="K15" i="33"/>
  <c r="G15" i="33"/>
  <c r="P15" i="33"/>
  <c r="N15" i="33"/>
  <c r="J15" i="33"/>
  <c r="D15" i="33"/>
  <c r="E15" i="33"/>
  <c r="I15" i="33"/>
  <c r="L15" i="33"/>
  <c r="CW17" i="4"/>
  <c r="G16" i="33"/>
  <c r="H16" i="33"/>
  <c r="E16" i="33"/>
  <c r="Q16" i="33"/>
  <c r="N16" i="33"/>
  <c r="O16" i="33"/>
  <c r="J16" i="33"/>
  <c r="P16" i="33"/>
  <c r="D16" i="33"/>
  <c r="K16" i="33"/>
  <c r="M16" i="33"/>
  <c r="F16" i="33"/>
  <c r="I16" i="33"/>
  <c r="L16" i="33"/>
  <c r="D18" i="6"/>
  <c r="CX17" i="4"/>
  <c r="D15" i="8"/>
  <c r="C42" i="6"/>
  <c r="R13" i="42"/>
  <c r="AQ17" i="4"/>
  <c r="AW17" i="4" s="1"/>
  <c r="C66" i="6"/>
  <c r="D66" i="6"/>
  <c r="L17" i="33"/>
  <c r="M17" i="33"/>
  <c r="J17" i="33"/>
  <c r="Q17" i="33"/>
  <c r="D17" i="33"/>
  <c r="F17" i="33"/>
  <c r="K17" i="33"/>
  <c r="I17" i="33"/>
  <c r="H17" i="33"/>
  <c r="E17" i="33"/>
  <c r="O17" i="33"/>
  <c r="G17" i="33"/>
  <c r="P17" i="33"/>
  <c r="N17" i="33"/>
  <c r="C54" i="6"/>
  <c r="D54" i="6"/>
  <c r="D30" i="6"/>
  <c r="C30" i="6"/>
  <c r="C39" i="6"/>
  <c r="D39" i="6"/>
  <c r="C51" i="6"/>
  <c r="D51" i="6"/>
  <c r="J41" i="29"/>
  <c r="D38" i="6"/>
  <c r="C38" i="6"/>
  <c r="D50" i="6"/>
  <c r="C50" i="6"/>
  <c r="C62" i="6"/>
  <c r="D62" i="6"/>
  <c r="AR17" i="4"/>
  <c r="AX17" i="4" s="1"/>
  <c r="AK13" i="42"/>
  <c r="J15" i="15" s="1"/>
  <c r="H21" i="26" s="1"/>
  <c r="B17" i="12"/>
  <c r="B17" i="45"/>
  <c r="P17" i="12"/>
  <c r="A33" i="44"/>
  <c r="N5" i="8"/>
  <c r="C18" i="17"/>
  <c r="Q5" i="4"/>
  <c r="L5" i="15"/>
  <c r="AE5" i="42"/>
  <c r="H5" i="9"/>
  <c r="G17" i="12"/>
  <c r="C3" i="50"/>
  <c r="G5" i="6"/>
  <c r="W6" i="45"/>
  <c r="A3" i="41"/>
  <c r="K5" i="3"/>
  <c r="K5" i="49"/>
  <c r="H5" i="7"/>
  <c r="J4" i="13"/>
  <c r="A33" i="36"/>
  <c r="H5" i="10"/>
  <c r="K5" i="30"/>
  <c r="Q5" i="33" s="1"/>
  <c r="L5" i="34" s="1"/>
  <c r="I5" i="35" s="1"/>
  <c r="J6" i="14"/>
  <c r="X6" i="11"/>
  <c r="C11" i="24"/>
  <c r="P11" i="24" s="1"/>
  <c r="Q5" i="5"/>
  <c r="B3" i="50"/>
  <c r="H4" i="10"/>
  <c r="B12" i="10" s="1"/>
  <c r="AE4" i="42"/>
  <c r="C17" i="17"/>
  <c r="K4" i="30"/>
  <c r="Q4" i="33" s="1"/>
  <c r="L4" i="34" s="1"/>
  <c r="I4" i="35" s="1"/>
  <c r="L4" i="15"/>
  <c r="N4" i="8"/>
  <c r="Q4" i="4"/>
  <c r="H4" i="9"/>
  <c r="X5" i="11"/>
  <c r="J5" i="14"/>
  <c r="G4" i="6"/>
  <c r="K4" i="3"/>
  <c r="J3" i="13"/>
  <c r="H4" i="7"/>
  <c r="K4" i="49"/>
  <c r="Q4" i="5"/>
  <c r="D14" i="9"/>
  <c r="D13" i="9" s="1"/>
  <c r="C52" i="6"/>
  <c r="F14" i="9"/>
  <c r="F13" i="9" s="1"/>
  <c r="L50" i="15"/>
  <c r="J42" i="29"/>
  <c r="F12" i="34"/>
  <c r="E12" i="34"/>
  <c r="D12" i="34"/>
  <c r="D12" i="35" s="1"/>
  <c r="AM15" i="5"/>
  <c r="AO15" i="5" s="1"/>
  <c r="AJ15" i="5"/>
  <c r="AA15" i="5"/>
  <c r="G14" i="9" s="1"/>
  <c r="J12" i="34" s="1"/>
  <c r="D49" i="6"/>
  <c r="C49" i="6"/>
  <c r="E12" i="35"/>
  <c r="B12" i="35"/>
  <c r="D14" i="6"/>
  <c r="C14" i="6"/>
  <c r="F12" i="35" s="1"/>
  <c r="Q15" i="5"/>
  <c r="H15" i="5"/>
  <c r="D25" i="6"/>
  <c r="C25" i="6"/>
  <c r="D37" i="6"/>
  <c r="C37" i="6"/>
  <c r="D61" i="6"/>
  <c r="C61" i="6"/>
  <c r="D41" i="6"/>
  <c r="C41" i="6"/>
  <c r="C31" i="6"/>
  <c r="D31" i="6"/>
  <c r="C19" i="6"/>
  <c r="E18" i="33"/>
  <c r="J18" i="33"/>
  <c r="K18" i="33"/>
  <c r="Q18" i="33"/>
  <c r="P18" i="33"/>
  <c r="O18" i="33"/>
  <c r="D18" i="33"/>
  <c r="I18" i="33"/>
  <c r="N18" i="33"/>
  <c r="F18" i="33"/>
  <c r="L18" i="33"/>
  <c r="M18" i="33"/>
  <c r="H18" i="33"/>
  <c r="G18" i="33"/>
  <c r="D63" i="6"/>
  <c r="N14" i="33"/>
  <c r="P14" i="33"/>
  <c r="L14" i="33"/>
  <c r="M14" i="33"/>
  <c r="K14" i="33"/>
  <c r="I14" i="33"/>
  <c r="Q14" i="33"/>
  <c r="D14" i="33"/>
  <c r="E14" i="33"/>
  <c r="F14" i="33"/>
  <c r="G14" i="33"/>
  <c r="O14" i="33"/>
  <c r="J14" i="33"/>
  <c r="H14" i="33"/>
  <c r="C46" i="6"/>
  <c r="D46" i="6"/>
  <c r="C27" i="6"/>
  <c r="D27" i="6"/>
  <c r="G13" i="34"/>
  <c r="H13" i="34"/>
  <c r="I13" i="34"/>
  <c r="D13" i="34"/>
  <c r="D13" i="35" s="1"/>
  <c r="F13" i="34"/>
  <c r="K13" i="34"/>
  <c r="L13" i="34"/>
  <c r="J13" i="34"/>
  <c r="E13" i="34"/>
  <c r="C15" i="6"/>
  <c r="F13" i="35"/>
  <c r="G13" i="35" s="1"/>
  <c r="B13" i="35"/>
  <c r="E13" i="35"/>
  <c r="I50" i="13"/>
  <c r="J99" i="29"/>
  <c r="J57" i="29"/>
  <c r="I13" i="13"/>
  <c r="J17" i="15"/>
  <c r="H23" i="26" s="1"/>
  <c r="Q3" i="50"/>
  <c r="G47" i="14" l="1"/>
  <c r="J47" i="14" s="1"/>
  <c r="F359" i="32"/>
  <c r="H359" i="32"/>
  <c r="H17" i="13"/>
  <c r="I62" i="29" s="1"/>
  <c r="H18" i="13"/>
  <c r="I63" i="29" s="1"/>
  <c r="C13" i="8"/>
  <c r="F30" i="19" s="1"/>
  <c r="D13" i="8"/>
  <c r="F28" i="19" s="1"/>
  <c r="T14" i="5"/>
  <c r="V14" i="5" s="1"/>
  <c r="D12" i="6"/>
  <c r="C12" i="6" s="1"/>
  <c r="F10" i="35" s="1"/>
  <c r="G10" i="35" s="1"/>
  <c r="F43" i="19" s="1"/>
  <c r="E18" i="25"/>
  <c r="H13" i="5"/>
  <c r="AM13" i="5"/>
  <c r="AU13" i="5" s="1"/>
  <c r="F12" i="9"/>
  <c r="E15" i="16"/>
  <c r="E15" i="31" s="1"/>
  <c r="AA13" i="5"/>
  <c r="AJ13" i="5"/>
  <c r="D12" i="9"/>
  <c r="A5" i="36" s="1"/>
  <c r="Q13" i="5"/>
  <c r="E17" i="45"/>
  <c r="K17" i="45" s="1"/>
  <c r="AI3" i="50" s="1"/>
  <c r="E16" i="16"/>
  <c r="E16" i="31" s="1"/>
  <c r="E12" i="33"/>
  <c r="N12" i="33"/>
  <c r="P12" i="33"/>
  <c r="J12" i="33"/>
  <c r="Q12" i="33"/>
  <c r="I12" i="33"/>
  <c r="H12" i="33"/>
  <c r="M12" i="33"/>
  <c r="L12" i="33"/>
  <c r="O12" i="33"/>
  <c r="F12" i="33"/>
  <c r="K12" i="33"/>
  <c r="C13" i="6"/>
  <c r="F11" i="35" s="1"/>
  <c r="H11" i="35" s="1"/>
  <c r="E44" i="19" s="1"/>
  <c r="E13" i="33"/>
  <c r="N13" i="33"/>
  <c r="K13" i="33"/>
  <c r="M13" i="33"/>
  <c r="Q13" i="33"/>
  <c r="O13" i="33"/>
  <c r="G13" i="33"/>
  <c r="F13" i="33"/>
  <c r="H14" i="35"/>
  <c r="G14" i="35"/>
  <c r="P13" i="33"/>
  <c r="L13" i="33"/>
  <c r="I13" i="33"/>
  <c r="H13" i="33"/>
  <c r="G12" i="34"/>
  <c r="G11" i="34" s="1"/>
  <c r="G10" i="34" s="1"/>
  <c r="BQ3" i="50"/>
  <c r="Q17" i="12"/>
  <c r="BR3" i="50" s="1"/>
  <c r="E10" i="23"/>
  <c r="BI3" i="50"/>
  <c r="H17" i="12"/>
  <c r="J17" i="12" s="1"/>
  <c r="K4" i="27"/>
  <c r="AB4" i="24"/>
  <c r="K4" i="29"/>
  <c r="I4" i="26"/>
  <c r="H4" i="23"/>
  <c r="I4" i="28"/>
  <c r="J4" i="20"/>
  <c r="J5" i="20"/>
  <c r="K5" i="27"/>
  <c r="I5" i="28"/>
  <c r="H5" i="23"/>
  <c r="AB5" i="24"/>
  <c r="I5" i="26"/>
  <c r="K5" i="29"/>
  <c r="H12" i="35"/>
  <c r="G12" i="35"/>
  <c r="H12" i="34"/>
  <c r="H11" i="34" s="1"/>
  <c r="K12" i="34"/>
  <c r="K11" i="34" s="1"/>
  <c r="L11" i="34" s="1"/>
  <c r="L51" i="15"/>
  <c r="J43" i="29"/>
  <c r="T15" i="5"/>
  <c r="AT15" i="5"/>
  <c r="H14" i="9"/>
  <c r="H13" i="9" s="1"/>
  <c r="H13" i="35"/>
  <c r="J100" i="29"/>
  <c r="I51" i="13"/>
  <c r="BG3" i="50"/>
  <c r="N17" i="12"/>
  <c r="F31" i="23"/>
  <c r="I3" i="41"/>
  <c r="F30" i="23"/>
  <c r="H30" i="23" s="1"/>
  <c r="E15" i="19"/>
  <c r="E17" i="19" s="1"/>
  <c r="D17" i="45"/>
  <c r="AJ17" i="45"/>
  <c r="BB3" i="50" s="1"/>
  <c r="M17" i="12"/>
  <c r="BN3" i="50" s="1"/>
  <c r="I14" i="13"/>
  <c r="J58" i="29"/>
  <c r="E52" i="14" l="1"/>
  <c r="C10" i="8"/>
  <c r="D11" i="33"/>
  <c r="K11" i="33" s="1"/>
  <c r="AR14" i="5"/>
  <c r="AT13" i="5"/>
  <c r="AO13" i="5"/>
  <c r="G12" i="9"/>
  <c r="H12" i="9" s="1"/>
  <c r="T13" i="5"/>
  <c r="V13" i="5" s="1"/>
  <c r="R17" i="45"/>
  <c r="AN3" i="50" s="1"/>
  <c r="A5" i="44"/>
  <c r="O17" i="45"/>
  <c r="P17" i="45" s="1"/>
  <c r="AD3" i="50"/>
  <c r="E14" i="16"/>
  <c r="F21" i="19" s="1"/>
  <c r="G11" i="35"/>
  <c r="E43" i="19" s="1"/>
  <c r="H10" i="35"/>
  <c r="F44" i="19" s="1"/>
  <c r="I12" i="34"/>
  <c r="D8" i="23"/>
  <c r="D9" i="23"/>
  <c r="BJ3" i="50"/>
  <c r="D11" i="23"/>
  <c r="L12" i="34"/>
  <c r="L52" i="15"/>
  <c r="J44" i="29"/>
  <c r="AR15" i="5"/>
  <c r="V15" i="5"/>
  <c r="I11" i="34"/>
  <c r="H10" i="34"/>
  <c r="I10" i="34" s="1"/>
  <c r="E14" i="31"/>
  <c r="E19" i="31"/>
  <c r="J101" i="29"/>
  <c r="I52" i="13"/>
  <c r="F17" i="45"/>
  <c r="AE3" i="50" s="1"/>
  <c r="AC3" i="50"/>
  <c r="S17" i="12"/>
  <c r="BT3" i="50" s="1"/>
  <c r="BO3" i="50"/>
  <c r="M11" i="24"/>
  <c r="BL3" i="50"/>
  <c r="J59" i="29"/>
  <c r="G52" i="14" l="1"/>
  <c r="J52" i="14" s="1"/>
  <c r="E11" i="33"/>
  <c r="G11" i="33"/>
  <c r="O11" i="33"/>
  <c r="I11" i="33"/>
  <c r="F11" i="33"/>
  <c r="N11" i="33"/>
  <c r="H11" i="33"/>
  <c r="Q11" i="33"/>
  <c r="L11" i="33"/>
  <c r="M11" i="33"/>
  <c r="J11" i="33"/>
  <c r="P11" i="33"/>
  <c r="AR13" i="5"/>
  <c r="J11" i="15" s="1"/>
  <c r="F39" i="19" s="1"/>
  <c r="H10" i="26"/>
  <c r="H12" i="26" s="1"/>
  <c r="J10" i="34"/>
  <c r="K10" i="34" s="1"/>
  <c r="L10" i="34" s="1"/>
  <c r="AL3" i="50"/>
  <c r="J45" i="29"/>
  <c r="L53" i="15"/>
  <c r="CG3" i="50"/>
  <c r="J24" i="16"/>
  <c r="K24" i="31" s="1"/>
  <c r="J102" i="29"/>
  <c r="J104" i="29" s="1"/>
  <c r="E23" i="16"/>
  <c r="E23" i="31" s="1"/>
  <c r="C12" i="10"/>
  <c r="E26" i="20" s="1"/>
  <c r="V17" i="45"/>
  <c r="AQ3" i="50" s="1"/>
  <c r="AF17" i="45"/>
  <c r="AY3" i="50" s="1"/>
  <c r="F23" i="19"/>
  <c r="AM3" i="50"/>
  <c r="S17" i="45"/>
  <c r="X17" i="45"/>
  <c r="AS3" i="50" s="1"/>
  <c r="Z11" i="24"/>
  <c r="T17" i="12"/>
  <c r="BU3" i="50" s="1"/>
  <c r="H15" i="13" l="1"/>
  <c r="I60" i="29" s="1"/>
  <c r="H17" i="26"/>
  <c r="J46" i="29"/>
  <c r="L54" i="15"/>
  <c r="D3" i="50"/>
  <c r="T17" i="45"/>
  <c r="AO3" i="50"/>
  <c r="V11" i="24"/>
  <c r="I32" i="15"/>
  <c r="F18" i="23" s="1"/>
  <c r="I15" i="13" l="1"/>
  <c r="J60" i="29" s="1"/>
  <c r="H21" i="29"/>
  <c r="AP3" i="50"/>
  <c r="Y17" i="45"/>
  <c r="F39" i="23"/>
  <c r="I16" i="13" l="1"/>
  <c r="J61" i="29" s="1"/>
  <c r="AT3" i="50"/>
  <c r="AB17" i="45"/>
  <c r="I17" i="13" l="1"/>
  <c r="J62" i="29" s="1"/>
  <c r="AV3" i="50"/>
  <c r="L11" i="24"/>
  <c r="AC17" i="45"/>
  <c r="I18" i="13" l="1"/>
  <c r="J63" i="29" s="1"/>
  <c r="AW3" i="50"/>
  <c r="AG17" i="45"/>
  <c r="AD17" i="45"/>
  <c r="AX3" i="50" s="1"/>
  <c r="I19" i="13" l="1"/>
  <c r="J64" i="29" s="1"/>
  <c r="AH17" i="45"/>
  <c r="AZ3" i="50"/>
  <c r="L3" i="50"/>
  <c r="G25" i="11"/>
  <c r="H11" i="24"/>
  <c r="I31" i="15"/>
  <c r="H20" i="29" s="1"/>
  <c r="E32" i="23"/>
  <c r="D3" i="41"/>
  <c r="G11" i="24" l="1"/>
  <c r="H25" i="11"/>
  <c r="M3" i="50"/>
  <c r="F14" i="19"/>
  <c r="E33" i="23"/>
  <c r="E3" i="41"/>
  <c r="J13" i="16"/>
  <c r="A13" i="36"/>
  <c r="R11" i="36" s="1"/>
  <c r="I17" i="45"/>
  <c r="A13" i="44"/>
  <c r="R11" i="44" s="1"/>
  <c r="BA3" i="50"/>
  <c r="AK17" i="45"/>
  <c r="J25" i="11" l="1"/>
  <c r="K11" i="24" s="1"/>
  <c r="C26" i="22"/>
  <c r="K15" i="31"/>
  <c r="D17" i="12"/>
  <c r="N3" i="50"/>
  <c r="F3" i="41"/>
  <c r="I25" i="11"/>
  <c r="AG3" i="50"/>
  <c r="L17" i="45"/>
  <c r="BC3" i="50"/>
  <c r="Y11" i="24"/>
  <c r="AL17" i="45"/>
  <c r="BV3" i="50"/>
  <c r="H3" i="41" l="1"/>
  <c r="E34" i="23"/>
  <c r="P3" i="50"/>
  <c r="O3" i="50"/>
  <c r="G3" i="41"/>
  <c r="BF3" i="50"/>
  <c r="K17" i="12"/>
  <c r="F22" i="19"/>
  <c r="AJ3" i="50"/>
  <c r="CA3" i="50"/>
  <c r="K12" i="49"/>
  <c r="H12" i="28"/>
  <c r="BD3" i="50"/>
  <c r="U11" i="24"/>
  <c r="AM17" i="45"/>
  <c r="BE3" i="50" s="1"/>
  <c r="I29" i="15" l="1"/>
  <c r="I11" i="24"/>
  <c r="BM3" i="50"/>
  <c r="H14" i="28"/>
  <c r="H16" i="28"/>
  <c r="CD3" i="50"/>
  <c r="H37" i="13"/>
  <c r="I34" i="15"/>
  <c r="H23" i="29" s="1"/>
  <c r="H39" i="13"/>
  <c r="S3" i="50"/>
  <c r="I33" i="15"/>
  <c r="H22" i="29" s="1"/>
  <c r="K3" i="41"/>
  <c r="O25" i="11"/>
  <c r="P25" i="11" s="1"/>
  <c r="D26" i="22" s="1"/>
  <c r="F32" i="23"/>
  <c r="H32" i="23" s="1"/>
  <c r="U3" i="50" l="1"/>
  <c r="M3" i="41"/>
  <c r="H21" i="28"/>
  <c r="H18" i="29"/>
  <c r="E18" i="23"/>
  <c r="J12" i="15"/>
  <c r="I87" i="29"/>
  <c r="H20" i="13"/>
  <c r="T3" i="50"/>
  <c r="A21" i="44"/>
  <c r="X11" i="44" s="1"/>
  <c r="A21" i="36"/>
  <c r="X11" i="36" s="1"/>
  <c r="Q25" i="11"/>
  <c r="J15" i="16"/>
  <c r="F15" i="19"/>
  <c r="F17" i="19" s="1"/>
  <c r="L3" i="41"/>
  <c r="F33" i="23"/>
  <c r="H33" i="23" s="1"/>
  <c r="T11" i="24"/>
  <c r="I85" i="29"/>
  <c r="I30" i="15"/>
  <c r="I37" i="13"/>
  <c r="K16" i="31" l="1"/>
  <c r="K19" i="31" s="1"/>
  <c r="V3" i="50"/>
  <c r="N3" i="41"/>
  <c r="F34" i="23"/>
  <c r="X11" i="24"/>
  <c r="J85" i="29"/>
  <c r="I38" i="13"/>
  <c r="I20" i="13"/>
  <c r="I65" i="29"/>
  <c r="H19" i="29"/>
  <c r="K14" i="31"/>
  <c r="H18" i="26"/>
  <c r="H28" i="26" s="1"/>
  <c r="J21" i="15"/>
  <c r="CH3" i="50" s="1"/>
  <c r="J65" i="29" l="1"/>
  <c r="I21" i="13"/>
  <c r="J86" i="29"/>
  <c r="I39" i="13"/>
  <c r="D12" i="10"/>
  <c r="I27" i="15"/>
  <c r="J27" i="15" s="1"/>
  <c r="L27" i="15" s="1"/>
  <c r="H19" i="28" l="1"/>
  <c r="I40" i="13"/>
  <c r="I41" i="13" s="1"/>
  <c r="CF3" i="50" s="1"/>
  <c r="J87" i="29"/>
  <c r="J89" i="29" s="1"/>
  <c r="E3" i="50"/>
  <c r="E27" i="20"/>
  <c r="J66" i="29"/>
  <c r="I22" i="13"/>
  <c r="E21" i="16" l="1"/>
  <c r="E22" i="31" s="1"/>
  <c r="J22" i="16"/>
  <c r="J26" i="16" s="1"/>
  <c r="J67" i="29"/>
  <c r="I23" i="13"/>
  <c r="J68" i="29" l="1"/>
  <c r="I24" i="13"/>
  <c r="J69" i="29" s="1"/>
  <c r="K21" i="31"/>
  <c r="K26" i="31" s="1"/>
  <c r="E11" i="44"/>
  <c r="E11" i="36"/>
  <c r="U11" i="36" l="1"/>
  <c r="AA11" i="36"/>
  <c r="F11" i="36"/>
  <c r="G11" i="36" s="1"/>
  <c r="D11" i="36"/>
  <c r="D11" i="44"/>
  <c r="F11" i="44"/>
  <c r="G11" i="44" s="1"/>
  <c r="U11" i="44"/>
  <c r="AA11" i="44"/>
  <c r="E12" i="36"/>
  <c r="E12" i="44"/>
  <c r="D12" i="44" l="1"/>
  <c r="F12" i="44"/>
  <c r="G12" i="44" s="1"/>
  <c r="F12" i="36"/>
  <c r="G12" i="36" s="1"/>
  <c r="D12" i="36"/>
  <c r="J11" i="44"/>
  <c r="J11" i="36"/>
  <c r="E13" i="44"/>
  <c r="F13" i="44" l="1"/>
  <c r="G13" i="44" s="1"/>
  <c r="D13" i="44"/>
  <c r="K11" i="44"/>
  <c r="L11" i="44" s="1"/>
  <c r="M11" i="44" s="1"/>
  <c r="N11" i="44" s="1"/>
  <c r="K11" i="36"/>
  <c r="L11" i="36" s="1"/>
  <c r="E14" i="44"/>
  <c r="E13" i="36"/>
  <c r="F13" i="36" l="1"/>
  <c r="G13" i="36" s="1"/>
  <c r="D13" i="36"/>
  <c r="E14" i="36"/>
  <c r="D14" i="36" l="1"/>
  <c r="D14" i="44"/>
  <c r="F14" i="44"/>
  <c r="G14" i="44" s="1"/>
  <c r="F14" i="36"/>
  <c r="G14" i="36" s="1"/>
  <c r="M11" i="36"/>
  <c r="N11" i="36" s="1"/>
  <c r="J12" i="36" s="1"/>
  <c r="Q11" i="44"/>
  <c r="J12" i="44"/>
  <c r="K12" i="44" s="1"/>
  <c r="L12" i="44" s="1"/>
  <c r="M12" i="44" s="1"/>
  <c r="N12" i="44" s="1"/>
  <c r="P11" i="44"/>
  <c r="E15" i="44"/>
  <c r="E15" i="36"/>
  <c r="D15" i="36" l="1"/>
  <c r="F15" i="36"/>
  <c r="G15" i="36" s="1"/>
  <c r="F15" i="44"/>
  <c r="G15" i="44" s="1"/>
  <c r="D15" i="44"/>
  <c r="P11" i="36"/>
  <c r="Q11" i="36"/>
  <c r="K12" i="36"/>
  <c r="L12" i="36" s="1"/>
  <c r="M12" i="36" s="1"/>
  <c r="Q12" i="44"/>
  <c r="J13" i="44"/>
  <c r="S11" i="44"/>
  <c r="T11" i="44" s="1"/>
  <c r="E16" i="36"/>
  <c r="E16" i="44"/>
  <c r="D16" i="36" l="1"/>
  <c r="F16" i="44"/>
  <c r="G16" i="44" s="1"/>
  <c r="D16" i="44"/>
  <c r="F16" i="36"/>
  <c r="G16" i="36" s="1"/>
  <c r="S11" i="36"/>
  <c r="T11" i="36" s="1"/>
  <c r="R12" i="36" s="1"/>
  <c r="U12" i="36" s="1"/>
  <c r="Y11" i="44"/>
  <c r="Z11" i="44" s="1"/>
  <c r="X12" i="44" s="1"/>
  <c r="AA12" i="44" s="1"/>
  <c r="N12" i="36"/>
  <c r="K13" i="44"/>
  <c r="L13" i="44" s="1"/>
  <c r="M13" i="44" s="1"/>
  <c r="N13" i="44" s="1"/>
  <c r="V11" i="44"/>
  <c r="R12" i="44"/>
  <c r="E17" i="36"/>
  <c r="E17" i="44"/>
  <c r="D17" i="36" l="1"/>
  <c r="F17" i="36"/>
  <c r="G17" i="36" s="1"/>
  <c r="D17" i="44"/>
  <c r="F17" i="44"/>
  <c r="G17" i="44" s="1"/>
  <c r="V11" i="36"/>
  <c r="Y11" i="36"/>
  <c r="Z11" i="36" s="1"/>
  <c r="X12" i="36" s="1"/>
  <c r="AA12" i="36" s="1"/>
  <c r="Q13" i="44"/>
  <c r="J14" i="44"/>
  <c r="U12" i="44"/>
  <c r="P12" i="44"/>
  <c r="S12" i="44" s="1"/>
  <c r="T12" i="44" s="1"/>
  <c r="Q12" i="36"/>
  <c r="J13" i="36"/>
  <c r="E18" i="44"/>
  <c r="F18" i="44" l="1"/>
  <c r="G18" i="44" s="1"/>
  <c r="D18" i="44"/>
  <c r="P12" i="36"/>
  <c r="S12" i="36" s="1"/>
  <c r="T12" i="36" s="1"/>
  <c r="V12" i="36" s="1"/>
  <c r="R13" i="44"/>
  <c r="V12" i="44"/>
  <c r="Y12" i="44"/>
  <c r="Z12" i="44" s="1"/>
  <c r="X13" i="44" s="1"/>
  <c r="AA13" i="44" s="1"/>
  <c r="K13" i="36"/>
  <c r="L13" i="36" s="1"/>
  <c r="M13" i="36" s="1"/>
  <c r="K14" i="44"/>
  <c r="L14" i="44" s="1"/>
  <c r="E19" i="44"/>
  <c r="E18" i="36"/>
  <c r="D18" i="36" l="1"/>
  <c r="F18" i="36"/>
  <c r="G18" i="36" s="1"/>
  <c r="D19" i="44"/>
  <c r="F19" i="44"/>
  <c r="G19" i="44" s="1"/>
  <c r="R13" i="36"/>
  <c r="U13" i="36" s="1"/>
  <c r="Y12" i="36"/>
  <c r="Z12" i="36" s="1"/>
  <c r="X13" i="36" s="1"/>
  <c r="AA13" i="36" s="1"/>
  <c r="N13" i="36"/>
  <c r="Q13" i="36" s="1"/>
  <c r="M14" i="44"/>
  <c r="N14" i="44" s="1"/>
  <c r="U13" i="44"/>
  <c r="P13" i="44"/>
  <c r="E19" i="36"/>
  <c r="E20" i="44"/>
  <c r="D19" i="36" l="1"/>
  <c r="F19" i="36"/>
  <c r="G19" i="36" s="1"/>
  <c r="E20" i="36"/>
  <c r="D20" i="36" l="1"/>
  <c r="D20" i="44"/>
  <c r="F20" i="44"/>
  <c r="G20" i="44" s="1"/>
  <c r="F20" i="36"/>
  <c r="G20" i="36" s="1"/>
  <c r="P13" i="36"/>
  <c r="S13" i="36" s="1"/>
  <c r="T13" i="36" s="1"/>
  <c r="J14" i="36"/>
  <c r="K14" i="36" s="1"/>
  <c r="L14" i="36" s="1"/>
  <c r="M14" i="36" s="1"/>
  <c r="Q14" i="44"/>
  <c r="J15" i="44"/>
  <c r="S13" i="44"/>
  <c r="T13" i="44" s="1"/>
  <c r="E21" i="44"/>
  <c r="D21" i="44" l="1"/>
  <c r="F21" i="44"/>
  <c r="G21" i="44" s="1"/>
  <c r="R14" i="36"/>
  <c r="V13" i="36"/>
  <c r="Y13" i="44"/>
  <c r="Z13" i="44" s="1"/>
  <c r="X14" i="44" s="1"/>
  <c r="AA14" i="44" s="1"/>
  <c r="V13" i="44"/>
  <c r="R14" i="44"/>
  <c r="N14" i="36"/>
  <c r="K15" i="44"/>
  <c r="L15" i="44" s="1"/>
  <c r="Y13" i="36"/>
  <c r="Z13" i="36" s="1"/>
  <c r="X14" i="36" s="1"/>
  <c r="AA14" i="36" s="1"/>
  <c r="E21" i="36"/>
  <c r="E22" i="44"/>
  <c r="D21" i="36" l="1"/>
  <c r="F21" i="36"/>
  <c r="G21" i="36" s="1"/>
  <c r="E22" i="36"/>
  <c r="D22" i="36" l="1"/>
  <c r="D22" i="44"/>
  <c r="F22" i="44"/>
  <c r="G22" i="44" s="1"/>
  <c r="F22" i="36"/>
  <c r="G22" i="36" s="1"/>
  <c r="M15" i="44"/>
  <c r="N15" i="44" s="1"/>
  <c r="Q15" i="44" s="1"/>
  <c r="U14" i="44"/>
  <c r="P14" i="44"/>
  <c r="Q14" i="36"/>
  <c r="J15" i="36"/>
  <c r="K15" i="36" s="1"/>
  <c r="L15" i="36" s="1"/>
  <c r="M15" i="36" s="1"/>
  <c r="N15" i="36" s="1"/>
  <c r="U14" i="36"/>
  <c r="P14" i="36"/>
  <c r="E23" i="36"/>
  <c r="E23" i="44"/>
  <c r="D23" i="36" l="1"/>
  <c r="J16" i="44"/>
  <c r="K16" i="44" s="1"/>
  <c r="L16" i="44" s="1"/>
  <c r="M16" i="44" s="1"/>
  <c r="F23" i="36"/>
  <c r="G23" i="36" s="1"/>
  <c r="D23" i="44"/>
  <c r="F23" i="44"/>
  <c r="G23" i="44" s="1"/>
  <c r="S14" i="36"/>
  <c r="T14" i="36" s="1"/>
  <c r="S14" i="44"/>
  <c r="T14" i="44" s="1"/>
  <c r="Q15" i="36"/>
  <c r="J16" i="36"/>
  <c r="E24" i="44"/>
  <c r="D24" i="44" l="1"/>
  <c r="F24" i="44"/>
  <c r="G24" i="44" s="1"/>
  <c r="Y14" i="36"/>
  <c r="Z14" i="36" s="1"/>
  <c r="X15" i="36" s="1"/>
  <c r="AA15" i="36" s="1"/>
  <c r="V14" i="44"/>
  <c r="R15" i="44"/>
  <c r="V14" i="36"/>
  <c r="R15" i="36"/>
  <c r="Y14" i="44"/>
  <c r="Z14" i="44" s="1"/>
  <c r="X15" i="44" s="1"/>
  <c r="AA15" i="44" s="1"/>
  <c r="N16" i="44"/>
  <c r="K16" i="36"/>
  <c r="L16" i="36" s="1"/>
  <c r="M16" i="36" s="1"/>
  <c r="N16" i="36" s="1"/>
  <c r="E24" i="36"/>
  <c r="E25" i="44"/>
  <c r="D24" i="36" l="1"/>
  <c r="F24" i="36"/>
  <c r="G24" i="36" s="1"/>
  <c r="D25" i="44"/>
  <c r="F25" i="44"/>
  <c r="G25" i="44" s="1"/>
  <c r="Q16" i="36"/>
  <c r="J17" i="36"/>
  <c r="Q16" i="44"/>
  <c r="J17" i="44"/>
  <c r="U15" i="36"/>
  <c r="P15" i="36"/>
  <c r="S15" i="36" s="1"/>
  <c r="T15" i="36" s="1"/>
  <c r="U15" i="44"/>
  <c r="P15" i="44"/>
  <c r="E25" i="36"/>
  <c r="E26" i="44"/>
  <c r="D25" i="36" l="1"/>
  <c r="F25" i="36"/>
  <c r="G25" i="36" s="1"/>
  <c r="E26" i="36"/>
  <c r="D26" i="36" l="1"/>
  <c r="D26" i="44"/>
  <c r="F26" i="44"/>
  <c r="G26" i="44" s="1"/>
  <c r="F26" i="36"/>
  <c r="G26" i="36" s="1"/>
  <c r="Y15" i="36"/>
  <c r="Z15" i="36" s="1"/>
  <c r="X16" i="36" s="1"/>
  <c r="AA16" i="36" s="1"/>
  <c r="V15" i="36"/>
  <c r="R16" i="36"/>
  <c r="K17" i="44"/>
  <c r="L17" i="44" s="1"/>
  <c r="S15" i="44"/>
  <c r="T15" i="44" s="1"/>
  <c r="K17" i="36"/>
  <c r="L17" i="36" s="1"/>
  <c r="E27" i="36"/>
  <c r="E27" i="44"/>
  <c r="D27" i="36" l="1"/>
  <c r="F27" i="36"/>
  <c r="G27" i="36" s="1"/>
  <c r="F27" i="44"/>
  <c r="G27" i="44" s="1"/>
  <c r="D27" i="44"/>
  <c r="M17" i="36"/>
  <c r="N17" i="36" s="1"/>
  <c r="Q17" i="36" s="1"/>
  <c r="Y15" i="44"/>
  <c r="Z15" i="44" s="1"/>
  <c r="X16" i="44" s="1"/>
  <c r="AA16" i="44" s="1"/>
  <c r="M17" i="44"/>
  <c r="N17" i="44" s="1"/>
  <c r="U16" i="36"/>
  <c r="P16" i="36"/>
  <c r="S16" i="36" s="1"/>
  <c r="T16" i="36" s="1"/>
  <c r="R16" i="44"/>
  <c r="V15" i="44"/>
  <c r="E28" i="36"/>
  <c r="E28" i="44"/>
  <c r="D28" i="36" l="1"/>
  <c r="D28" i="44"/>
  <c r="F28" i="44"/>
  <c r="G28" i="44" s="1"/>
  <c r="F28" i="36"/>
  <c r="G28" i="36" s="1"/>
  <c r="J18" i="36"/>
  <c r="K18" i="36" s="1"/>
  <c r="L18" i="36" s="1"/>
  <c r="M18" i="36" s="1"/>
  <c r="N18" i="36" s="1"/>
  <c r="Y16" i="36"/>
  <c r="Z16" i="36" s="1"/>
  <c r="X17" i="36" s="1"/>
  <c r="AA17" i="36" s="1"/>
  <c r="V16" i="36"/>
  <c r="R17" i="36"/>
  <c r="U16" i="44"/>
  <c r="P16" i="44"/>
  <c r="Q17" i="44"/>
  <c r="J18" i="44"/>
  <c r="E29" i="36"/>
  <c r="E29" i="44"/>
  <c r="D29" i="36" l="1"/>
  <c r="F29" i="36"/>
  <c r="G29" i="36" s="1"/>
  <c r="F29" i="44"/>
  <c r="G29" i="44" s="1"/>
  <c r="D29" i="44"/>
  <c r="Q18" i="36"/>
  <c r="J19" i="36"/>
  <c r="U17" i="36"/>
  <c r="P17" i="36"/>
  <c r="K18" i="44"/>
  <c r="L18" i="44" s="1"/>
  <c r="M18" i="44" s="1"/>
  <c r="S16" i="44"/>
  <c r="T16" i="44" s="1"/>
  <c r="E30" i="44"/>
  <c r="F30" i="44" l="1"/>
  <c r="G30" i="44" s="1"/>
  <c r="D30" i="44"/>
  <c r="Y16" i="44"/>
  <c r="Z16" i="44" s="1"/>
  <c r="X17" i="44" s="1"/>
  <c r="AA17" i="44" s="1"/>
  <c r="N18" i="44"/>
  <c r="J19" i="44" s="1"/>
  <c r="K19" i="44" s="1"/>
  <c r="L19" i="44" s="1"/>
  <c r="M19" i="44" s="1"/>
  <c r="N19" i="44" s="1"/>
  <c r="S17" i="36"/>
  <c r="T17" i="36" s="1"/>
  <c r="V16" i="44"/>
  <c r="R17" i="44"/>
  <c r="K19" i="36"/>
  <c r="L19" i="36" s="1"/>
  <c r="E30" i="36"/>
  <c r="E31" i="44"/>
  <c r="D30" i="36" l="1"/>
  <c r="F30" i="36"/>
  <c r="G30" i="36" s="1"/>
  <c r="E31" i="36"/>
  <c r="D31" i="36" l="1"/>
  <c r="F31" i="36"/>
  <c r="G31" i="36" s="1"/>
  <c r="D31" i="44"/>
  <c r="F31" i="44"/>
  <c r="G31" i="44" s="1"/>
  <c r="Q18" i="44"/>
  <c r="Q19" i="44"/>
  <c r="J20" i="44"/>
  <c r="U17" i="44"/>
  <c r="P17" i="44"/>
  <c r="S17" i="44" s="1"/>
  <c r="T17" i="44" s="1"/>
  <c r="V17" i="36"/>
  <c r="R18" i="36"/>
  <c r="M19" i="36"/>
  <c r="N19" i="36" s="1"/>
  <c r="Y17" i="36"/>
  <c r="Z17" i="36" s="1"/>
  <c r="X18" i="36" s="1"/>
  <c r="AA18" i="36" s="1"/>
  <c r="E32" i="36"/>
  <c r="E32" i="44"/>
  <c r="D32" i="36" l="1"/>
  <c r="F32" i="44"/>
  <c r="G32" i="44" s="1"/>
  <c r="D32" i="44"/>
  <c r="F32" i="36"/>
  <c r="G32" i="36" s="1"/>
  <c r="U18" i="36"/>
  <c r="P18" i="36"/>
  <c r="S18" i="36" s="1"/>
  <c r="T18" i="36" s="1"/>
  <c r="Q19" i="36"/>
  <c r="J20" i="36"/>
  <c r="R18" i="44"/>
  <c r="V17" i="44"/>
  <c r="Y17" i="44"/>
  <c r="Z17" i="44" s="1"/>
  <c r="X18" i="44" s="1"/>
  <c r="AA18" i="44" s="1"/>
  <c r="K20" i="44"/>
  <c r="L20" i="44" s="1"/>
  <c r="E33" i="44"/>
  <c r="F33" i="44" l="1"/>
  <c r="G33" i="44" s="1"/>
  <c r="D33" i="44"/>
  <c r="U18" i="44"/>
  <c r="P18" i="44"/>
  <c r="K20" i="36"/>
  <c r="L20" i="36" s="1"/>
  <c r="M20" i="36" s="1"/>
  <c r="Y18" i="36"/>
  <c r="Z18" i="36" s="1"/>
  <c r="X19" i="36" s="1"/>
  <c r="AA19" i="36" s="1"/>
  <c r="V18" i="36"/>
  <c r="R19" i="36"/>
  <c r="M20" i="44"/>
  <c r="N20" i="44" s="1"/>
  <c r="E33" i="36"/>
  <c r="E34" i="44"/>
  <c r="D33" i="36" l="1"/>
  <c r="F33" i="36"/>
  <c r="G33" i="36" s="1"/>
  <c r="E34" i="36"/>
  <c r="D34" i="36" l="1"/>
  <c r="F34" i="44"/>
  <c r="G34" i="44" s="1"/>
  <c r="D34" i="44"/>
  <c r="F34" i="36"/>
  <c r="G34" i="36" s="1"/>
  <c r="N20" i="36"/>
  <c r="S18" i="44"/>
  <c r="T18" i="44" s="1"/>
  <c r="Q20" i="44"/>
  <c r="J21" i="44"/>
  <c r="K21" i="44" s="1"/>
  <c r="L21" i="44" s="1"/>
  <c r="M21" i="44" s="1"/>
  <c r="N21" i="44" s="1"/>
  <c r="U19" i="36"/>
  <c r="P19" i="36"/>
  <c r="S19" i="36" s="1"/>
  <c r="T19" i="36" s="1"/>
  <c r="E35" i="36"/>
  <c r="E35" i="44"/>
  <c r="D35" i="36" l="1"/>
  <c r="F35" i="36"/>
  <c r="G35" i="36" s="1"/>
  <c r="D35" i="44"/>
  <c r="F35" i="44"/>
  <c r="G35" i="44" s="1"/>
  <c r="Y19" i="36"/>
  <c r="Z19" i="36" s="1"/>
  <c r="X20" i="36" s="1"/>
  <c r="AA20" i="36" s="1"/>
  <c r="Q21" i="44"/>
  <c r="J22" i="44"/>
  <c r="K22" i="44" s="1"/>
  <c r="L22" i="44" s="1"/>
  <c r="M22" i="44" s="1"/>
  <c r="N22" i="44" s="1"/>
  <c r="V18" i="44"/>
  <c r="R19" i="44"/>
  <c r="Y18" i="44"/>
  <c r="Z18" i="44" s="1"/>
  <c r="X19" i="44" s="1"/>
  <c r="AA19" i="44" s="1"/>
  <c r="R20" i="36"/>
  <c r="V19" i="36"/>
  <c r="Q20" i="36"/>
  <c r="J21" i="36"/>
  <c r="E36" i="44"/>
  <c r="F36" i="44" l="1"/>
  <c r="G36" i="44" s="1"/>
  <c r="D36" i="44"/>
  <c r="U19" i="44"/>
  <c r="P19" i="44"/>
  <c r="K21" i="36"/>
  <c r="L21" i="36" s="1"/>
  <c r="M21" i="36" s="1"/>
  <c r="N21" i="36" s="1"/>
  <c r="U20" i="36"/>
  <c r="P20" i="36"/>
  <c r="Q22" i="44"/>
  <c r="J23" i="44"/>
  <c r="K23" i="44" s="1"/>
  <c r="L23" i="44" s="1"/>
  <c r="M23" i="44" s="1"/>
  <c r="N23" i="44" s="1"/>
  <c r="E36" i="36"/>
  <c r="E37" i="44"/>
  <c r="D36" i="36" l="1"/>
  <c r="F36" i="36"/>
  <c r="G36" i="36" s="1"/>
  <c r="F37" i="44"/>
  <c r="G37" i="44" s="1"/>
  <c r="D37" i="44"/>
  <c r="Q21" i="36"/>
  <c r="J22" i="36"/>
  <c r="K22" i="36" s="1"/>
  <c r="L22" i="36" s="1"/>
  <c r="M22" i="36" s="1"/>
  <c r="N22" i="36" s="1"/>
  <c r="S20" i="36"/>
  <c r="T20" i="36" s="1"/>
  <c r="Q23" i="44"/>
  <c r="J24" i="44"/>
  <c r="S19" i="44"/>
  <c r="T19" i="44" s="1"/>
  <c r="E38" i="44"/>
  <c r="E37" i="36"/>
  <c r="D37" i="36" l="1"/>
  <c r="F37" i="36"/>
  <c r="G37" i="36" s="1"/>
  <c r="D38" i="44"/>
  <c r="F38" i="44"/>
  <c r="G38" i="44" s="1"/>
  <c r="V20" i="36"/>
  <c r="R21" i="36"/>
  <c r="Y20" i="36"/>
  <c r="Z20" i="36" s="1"/>
  <c r="X21" i="36" s="1"/>
  <c r="AA21" i="36" s="1"/>
  <c r="R20" i="44"/>
  <c r="V19" i="44"/>
  <c r="Q22" i="36"/>
  <c r="J23" i="36"/>
  <c r="K24" i="44"/>
  <c r="L24" i="44" s="1"/>
  <c r="M24" i="44" s="1"/>
  <c r="Y19" i="44"/>
  <c r="Z19" i="44" s="1"/>
  <c r="X20" i="44" s="1"/>
  <c r="AA20" i="44" s="1"/>
  <c r="E38" i="36"/>
  <c r="E39" i="44"/>
  <c r="D38" i="36" l="1"/>
  <c r="F38" i="36"/>
  <c r="G38" i="36" s="1"/>
  <c r="D39" i="44"/>
  <c r="F39" i="44"/>
  <c r="G39" i="44" s="1"/>
  <c r="U21" i="36"/>
  <c r="P21" i="36"/>
  <c r="K23" i="36"/>
  <c r="L23" i="36" s="1"/>
  <c r="U20" i="44"/>
  <c r="P20" i="44"/>
  <c r="N24" i="44"/>
  <c r="E39" i="36"/>
  <c r="E40" i="44"/>
  <c r="D39" i="36" l="1"/>
  <c r="F39" i="36"/>
  <c r="G39" i="36" s="1"/>
  <c r="E40" i="36"/>
  <c r="D40" i="36" l="1"/>
  <c r="F40" i="44"/>
  <c r="G40" i="44" s="1"/>
  <c r="D40" i="44"/>
  <c r="F40" i="36"/>
  <c r="G40" i="36" s="1"/>
  <c r="Q24" i="44"/>
  <c r="J25" i="44"/>
  <c r="K25" i="44" s="1"/>
  <c r="L25" i="44" s="1"/>
  <c r="M25" i="44" s="1"/>
  <c r="N25" i="44" s="1"/>
  <c r="S20" i="44"/>
  <c r="T20" i="44" s="1"/>
  <c r="M23" i="36"/>
  <c r="N23" i="36" s="1"/>
  <c r="S21" i="36"/>
  <c r="T21" i="36" s="1"/>
  <c r="E41" i="44"/>
  <c r="F41" i="44" l="1"/>
  <c r="G41" i="44" s="1"/>
  <c r="D41" i="44"/>
  <c r="Y21" i="36"/>
  <c r="Z21" i="36" s="1"/>
  <c r="X22" i="36" s="1"/>
  <c r="AA22" i="36" s="1"/>
  <c r="Y20" i="44"/>
  <c r="Z20" i="44" s="1"/>
  <c r="X21" i="44" s="1"/>
  <c r="AA21" i="44" s="1"/>
  <c r="Q23" i="36"/>
  <c r="J24" i="36"/>
  <c r="V20" i="44"/>
  <c r="R21" i="44"/>
  <c r="Q25" i="44"/>
  <c r="J26" i="44"/>
  <c r="K26" i="44" s="1"/>
  <c r="L26" i="44" s="1"/>
  <c r="M26" i="44" s="1"/>
  <c r="N26" i="44" s="1"/>
  <c r="V21" i="36"/>
  <c r="R22" i="36"/>
  <c r="E41" i="36"/>
  <c r="E42" i="44"/>
  <c r="D41" i="36" l="1"/>
  <c r="F41" i="36"/>
  <c r="G41" i="36" s="1"/>
  <c r="E42" i="36"/>
  <c r="D42" i="36" l="1"/>
  <c r="F42" i="44"/>
  <c r="G42" i="44" s="1"/>
  <c r="D42" i="44"/>
  <c r="F42" i="36"/>
  <c r="G42" i="36" s="1"/>
  <c r="U21" i="44"/>
  <c r="P21" i="44"/>
  <c r="S21" i="44" s="1"/>
  <c r="T21" i="44" s="1"/>
  <c r="Q26" i="44"/>
  <c r="J27" i="44"/>
  <c r="U22" i="36"/>
  <c r="P22" i="36"/>
  <c r="K24" i="36"/>
  <c r="L24" i="36" s="1"/>
  <c r="M24" i="36" s="1"/>
  <c r="E43" i="44"/>
  <c r="D43" i="44" l="1"/>
  <c r="F43" i="44"/>
  <c r="G43" i="44" s="1"/>
  <c r="N24" i="36"/>
  <c r="Q24" i="36" s="1"/>
  <c r="K27" i="44"/>
  <c r="L27" i="44" s="1"/>
  <c r="M27" i="44" s="1"/>
  <c r="V21" i="44"/>
  <c r="R22" i="44"/>
  <c r="Y21" i="44"/>
  <c r="Z21" i="44" s="1"/>
  <c r="X22" i="44" s="1"/>
  <c r="AA22" i="44" s="1"/>
  <c r="S22" i="36"/>
  <c r="T22" i="36" s="1"/>
  <c r="E44" i="44"/>
  <c r="E43" i="36"/>
  <c r="D43" i="36" l="1"/>
  <c r="F43" i="36"/>
  <c r="G43" i="36" s="1"/>
  <c r="J25" i="36"/>
  <c r="K25" i="36" s="1"/>
  <c r="L25" i="36" s="1"/>
  <c r="M25" i="36" s="1"/>
  <c r="N25" i="36" s="1"/>
  <c r="D44" i="44"/>
  <c r="F44" i="44"/>
  <c r="G44" i="44" s="1"/>
  <c r="N27" i="44"/>
  <c r="V22" i="36"/>
  <c r="R23" i="36"/>
  <c r="U22" i="44"/>
  <c r="P22" i="44"/>
  <c r="S22" i="44" s="1"/>
  <c r="T22" i="44" s="1"/>
  <c r="Y22" i="36"/>
  <c r="Z22" i="36" s="1"/>
  <c r="X23" i="36" s="1"/>
  <c r="AA23" i="36" s="1"/>
  <c r="E44" i="36"/>
  <c r="E45" i="44"/>
  <c r="D44" i="36" l="1"/>
  <c r="F44" i="36"/>
  <c r="G44" i="36" s="1"/>
  <c r="D45" i="44"/>
  <c r="F45" i="44"/>
  <c r="G45" i="44" s="1"/>
  <c r="Q25" i="36"/>
  <c r="J26" i="36"/>
  <c r="V22" i="44"/>
  <c r="R23" i="44"/>
  <c r="J28" i="44"/>
  <c r="Q27" i="44"/>
  <c r="Y22" i="44"/>
  <c r="Z22" i="44" s="1"/>
  <c r="X23" i="44" s="1"/>
  <c r="AA23" i="44" s="1"/>
  <c r="P23" i="36"/>
  <c r="S23" i="36" s="1"/>
  <c r="T23" i="36" s="1"/>
  <c r="U23" i="36"/>
  <c r="E45" i="36"/>
  <c r="E46" i="44"/>
  <c r="D45" i="36" l="1"/>
  <c r="F45" i="36"/>
  <c r="G45" i="36" s="1"/>
  <c r="E46" i="36"/>
  <c r="D46" i="36" l="1"/>
  <c r="F46" i="44"/>
  <c r="G46" i="44" s="1"/>
  <c r="D46" i="44"/>
  <c r="F46" i="36"/>
  <c r="G46" i="36" s="1"/>
  <c r="V23" i="36"/>
  <c r="R24" i="36"/>
  <c r="U23" i="44"/>
  <c r="P23" i="44"/>
  <c r="S23" i="44" s="1"/>
  <c r="T23" i="44" s="1"/>
  <c r="K28" i="44"/>
  <c r="L28" i="44" s="1"/>
  <c r="M28" i="44" s="1"/>
  <c r="Y23" i="36"/>
  <c r="Z23" i="36" s="1"/>
  <c r="X24" i="36" s="1"/>
  <c r="AA24" i="36" s="1"/>
  <c r="K26" i="36"/>
  <c r="L26" i="36" s="1"/>
  <c r="E47" i="36"/>
  <c r="E47" i="44"/>
  <c r="D47" i="36" l="1"/>
  <c r="F47" i="36"/>
  <c r="G47" i="36" s="1"/>
  <c r="D47" i="44"/>
  <c r="F47" i="44"/>
  <c r="G47" i="44" s="1"/>
  <c r="R24" i="44"/>
  <c r="V23" i="44"/>
  <c r="Y23" i="44"/>
  <c r="Z23" i="44" s="1"/>
  <c r="X24" i="44" s="1"/>
  <c r="AA24" i="44" s="1"/>
  <c r="U24" i="36"/>
  <c r="P24" i="36"/>
  <c r="S24" i="36" s="1"/>
  <c r="T24" i="36" s="1"/>
  <c r="M26" i="36"/>
  <c r="N26" i="36" s="1"/>
  <c r="N28" i="44"/>
  <c r="E48" i="36"/>
  <c r="E48" i="44"/>
  <c r="D48" i="36" l="1"/>
  <c r="F48" i="44"/>
  <c r="G48" i="44" s="1"/>
  <c r="D48" i="44"/>
  <c r="F48" i="36"/>
  <c r="G48" i="36" s="1"/>
  <c r="J29" i="44"/>
  <c r="Q28" i="44"/>
  <c r="Q26" i="36"/>
  <c r="J27" i="36"/>
  <c r="K27" i="36" s="1"/>
  <c r="L27" i="36" s="1"/>
  <c r="M27" i="36" s="1"/>
  <c r="N27" i="36" s="1"/>
  <c r="V24" i="36"/>
  <c r="R25" i="36"/>
  <c r="Y24" i="36"/>
  <c r="Z24" i="36" s="1"/>
  <c r="X25" i="36" s="1"/>
  <c r="AA25" i="36" s="1"/>
  <c r="U24" i="44"/>
  <c r="P24" i="44"/>
  <c r="S24" i="44" s="1"/>
  <c r="T24" i="44" s="1"/>
  <c r="E49" i="44"/>
  <c r="F49" i="44" l="1"/>
  <c r="G49" i="44" s="1"/>
  <c r="D49" i="44"/>
  <c r="R25" i="44"/>
  <c r="V24" i="44"/>
  <c r="U25" i="36"/>
  <c r="P25" i="36"/>
  <c r="S25" i="36" s="1"/>
  <c r="T25" i="36" s="1"/>
  <c r="Q27" i="36"/>
  <c r="J28" i="36"/>
  <c r="Y24" i="44"/>
  <c r="Z24" i="44" s="1"/>
  <c r="X25" i="44" s="1"/>
  <c r="AA25" i="44" s="1"/>
  <c r="K29" i="44"/>
  <c r="L29" i="44" s="1"/>
  <c r="M29" i="44" s="1"/>
  <c r="N29" i="44" s="1"/>
  <c r="E50" i="44"/>
  <c r="E49" i="36"/>
  <c r="D49" i="36" l="1"/>
  <c r="F49" i="36"/>
  <c r="G49" i="36" s="1"/>
  <c r="E50" i="36"/>
  <c r="D50" i="36" l="1"/>
  <c r="D50" i="44"/>
  <c r="F50" i="44"/>
  <c r="G50" i="44" s="1"/>
  <c r="F50" i="36"/>
  <c r="G50" i="36" s="1"/>
  <c r="R26" i="36"/>
  <c r="V25" i="36"/>
  <c r="J30" i="44"/>
  <c r="K30" i="44" s="1"/>
  <c r="L30" i="44" s="1"/>
  <c r="M30" i="44" s="1"/>
  <c r="N30" i="44" s="1"/>
  <c r="Q29" i="44"/>
  <c r="K28" i="36"/>
  <c r="L28" i="36" s="1"/>
  <c r="M28" i="36" s="1"/>
  <c r="Y25" i="36"/>
  <c r="Z25" i="36" s="1"/>
  <c r="X26" i="36" s="1"/>
  <c r="AA26" i="36" s="1"/>
  <c r="U25" i="44"/>
  <c r="P25" i="44"/>
  <c r="S25" i="44" s="1"/>
  <c r="T25" i="44" s="1"/>
  <c r="E51" i="36"/>
  <c r="E51" i="44"/>
  <c r="D51" i="36" l="1"/>
  <c r="F51" i="36"/>
  <c r="G51" i="36" s="1"/>
  <c r="F51" i="44"/>
  <c r="G51" i="44" s="1"/>
  <c r="D51" i="44"/>
  <c r="N28" i="36"/>
  <c r="Q28" i="36" s="1"/>
  <c r="Y25" i="44"/>
  <c r="Z25" i="44" s="1"/>
  <c r="X26" i="44" s="1"/>
  <c r="AA26" i="44" s="1"/>
  <c r="J31" i="44"/>
  <c r="K31" i="44" s="1"/>
  <c r="L31" i="44" s="1"/>
  <c r="M31" i="44" s="1"/>
  <c r="N31" i="44" s="1"/>
  <c r="Q30" i="44"/>
  <c r="R26" i="44"/>
  <c r="V25" i="44"/>
  <c r="P26" i="36"/>
  <c r="S26" i="36" s="1"/>
  <c r="T26" i="36" s="1"/>
  <c r="U26" i="36"/>
  <c r="E52" i="44"/>
  <c r="F52" i="44" l="1"/>
  <c r="G52" i="44" s="1"/>
  <c r="D52" i="44"/>
  <c r="J29" i="36"/>
  <c r="K29" i="36" s="1"/>
  <c r="L29" i="36" s="1"/>
  <c r="M29" i="36" s="1"/>
  <c r="N29" i="36" s="1"/>
  <c r="J30" i="36" s="1"/>
  <c r="K30" i="36" s="1"/>
  <c r="L30" i="36" s="1"/>
  <c r="M30" i="36" s="1"/>
  <c r="N30" i="36" s="1"/>
  <c r="J32" i="44"/>
  <c r="Q31" i="44"/>
  <c r="U26" i="44"/>
  <c r="P26" i="44"/>
  <c r="S26" i="44" s="1"/>
  <c r="T26" i="44" s="1"/>
  <c r="V26" i="36"/>
  <c r="R27" i="36"/>
  <c r="Y26" i="36"/>
  <c r="Z26" i="36" s="1"/>
  <c r="X27" i="36" s="1"/>
  <c r="AA27" i="36" s="1"/>
  <c r="E52" i="36"/>
  <c r="E53" i="44"/>
  <c r="D52" i="36" l="1"/>
  <c r="F52" i="36"/>
  <c r="G52" i="36" s="1"/>
  <c r="F53" i="44"/>
  <c r="G53" i="44" s="1"/>
  <c r="D53" i="44"/>
  <c r="Q29" i="36"/>
  <c r="U27" i="36"/>
  <c r="P27" i="36"/>
  <c r="Y26" i="44"/>
  <c r="Z26" i="44" s="1"/>
  <c r="X27" i="44" s="1"/>
  <c r="AA27" i="44" s="1"/>
  <c r="V26" i="44"/>
  <c r="R27" i="44"/>
  <c r="J31" i="36"/>
  <c r="K31" i="36" s="1"/>
  <c r="L31" i="36" s="1"/>
  <c r="M31" i="36" s="1"/>
  <c r="N31" i="36" s="1"/>
  <c r="Q30" i="36"/>
  <c r="K32" i="44"/>
  <c r="L32" i="44" s="1"/>
  <c r="M32" i="44" s="1"/>
  <c r="N32" i="44" s="1"/>
  <c r="E54" i="44"/>
  <c r="E53" i="36"/>
  <c r="D53" i="36" l="1"/>
  <c r="F53" i="36"/>
  <c r="G53" i="36" s="1"/>
  <c r="D54" i="44"/>
  <c r="F54" i="44"/>
  <c r="G54" i="44" s="1"/>
  <c r="Q32" i="44"/>
  <c r="J33" i="44"/>
  <c r="J32" i="36"/>
  <c r="Q31" i="36"/>
  <c r="S27" i="36"/>
  <c r="T27" i="36" s="1"/>
  <c r="U27" i="44"/>
  <c r="P27" i="44"/>
  <c r="S27" i="44" s="1"/>
  <c r="T27" i="44" s="1"/>
  <c r="E54" i="36"/>
  <c r="E55" i="44"/>
  <c r="D54" i="36" l="1"/>
  <c r="F54" i="36"/>
  <c r="G54" i="36" s="1"/>
  <c r="E55" i="36"/>
  <c r="D55" i="36" l="1"/>
  <c r="F55" i="36"/>
  <c r="G55" i="36" s="1"/>
  <c r="F55" i="44"/>
  <c r="G55" i="44" s="1"/>
  <c r="D55" i="44"/>
  <c r="V27" i="36"/>
  <c r="R28" i="36"/>
  <c r="V27" i="44"/>
  <c r="R28" i="44"/>
  <c r="K32" i="36"/>
  <c r="L32" i="36" s="1"/>
  <c r="Y27" i="36"/>
  <c r="Z27" i="36" s="1"/>
  <c r="X28" i="36" s="1"/>
  <c r="AA28" i="36" s="1"/>
  <c r="Y27" i="44"/>
  <c r="Z27" i="44" s="1"/>
  <c r="X28" i="44" s="1"/>
  <c r="AA28" i="44" s="1"/>
  <c r="K33" i="44"/>
  <c r="L33" i="44" s="1"/>
  <c r="E56" i="36"/>
  <c r="E56" i="44"/>
  <c r="D56" i="36" l="1"/>
  <c r="D56" i="44"/>
  <c r="F56" i="44"/>
  <c r="G56" i="44" s="1"/>
  <c r="F56" i="36"/>
  <c r="G56" i="36" s="1"/>
  <c r="M32" i="36"/>
  <c r="N32" i="36" s="1"/>
  <c r="Q32" i="36" s="1"/>
  <c r="U28" i="44"/>
  <c r="P28" i="44"/>
  <c r="S28" i="44" s="1"/>
  <c r="T28" i="44" s="1"/>
  <c r="U28" i="36"/>
  <c r="P28" i="36"/>
  <c r="S28" i="36" s="1"/>
  <c r="T28" i="36" s="1"/>
  <c r="M33" i="44"/>
  <c r="N33" i="44" s="1"/>
  <c r="E57" i="44"/>
  <c r="J33" i="36" l="1"/>
  <c r="K33" i="36" s="1"/>
  <c r="L33" i="36" s="1"/>
  <c r="M33" i="36" s="1"/>
  <c r="N33" i="36" s="1"/>
  <c r="F57" i="44"/>
  <c r="G57" i="44" s="1"/>
  <c r="D57" i="44"/>
  <c r="R29" i="36"/>
  <c r="V28" i="36"/>
  <c r="Y28" i="36"/>
  <c r="Z28" i="36" s="1"/>
  <c r="X29" i="36" s="1"/>
  <c r="AA29" i="36" s="1"/>
  <c r="Q33" i="44"/>
  <c r="J34" i="44"/>
  <c r="V28" i="44"/>
  <c r="R29" i="44"/>
  <c r="Y28" i="44"/>
  <c r="Z28" i="44" s="1"/>
  <c r="X29" i="44" s="1"/>
  <c r="AA29" i="44" s="1"/>
  <c r="E57" i="36"/>
  <c r="E58" i="44"/>
  <c r="D57" i="36" l="1"/>
  <c r="F57" i="36"/>
  <c r="G57" i="36" s="1"/>
  <c r="F58" i="44"/>
  <c r="G58" i="44" s="1"/>
  <c r="D58" i="44"/>
  <c r="Q33" i="36"/>
  <c r="J34" i="36"/>
  <c r="K34" i="36" s="1"/>
  <c r="L34" i="36" s="1"/>
  <c r="M34" i="36" s="1"/>
  <c r="N34" i="36" s="1"/>
  <c r="U29" i="44"/>
  <c r="P29" i="44"/>
  <c r="S29" i="44" s="1"/>
  <c r="T29" i="44" s="1"/>
  <c r="K34" i="44"/>
  <c r="L34" i="44" s="1"/>
  <c r="M34" i="44" s="1"/>
  <c r="N34" i="44" s="1"/>
  <c r="U29" i="36"/>
  <c r="P29" i="36"/>
  <c r="S29" i="36" s="1"/>
  <c r="T29" i="36" s="1"/>
  <c r="E58" i="36"/>
  <c r="E59" i="44"/>
  <c r="D58" i="36" l="1"/>
  <c r="F58" i="36"/>
  <c r="G58" i="36" s="1"/>
  <c r="F59" i="44"/>
  <c r="G59" i="44" s="1"/>
  <c r="D59" i="44"/>
  <c r="Q34" i="44"/>
  <c r="J35" i="44"/>
  <c r="K35" i="44" s="1"/>
  <c r="L35" i="44" s="1"/>
  <c r="M35" i="44" s="1"/>
  <c r="N35" i="44" s="1"/>
  <c r="V29" i="44"/>
  <c r="R30" i="44"/>
  <c r="V29" i="36"/>
  <c r="R30" i="36"/>
  <c r="Y29" i="44"/>
  <c r="Z29" i="44" s="1"/>
  <c r="X30" i="44" s="1"/>
  <c r="AA30" i="44" s="1"/>
  <c r="Y29" i="36"/>
  <c r="Z29" i="36" s="1"/>
  <c r="X30" i="36" s="1"/>
  <c r="AA30" i="36" s="1"/>
  <c r="Q34" i="36"/>
  <c r="J35" i="36"/>
  <c r="E59" i="36"/>
  <c r="E60" i="44"/>
  <c r="D59" i="36" l="1"/>
  <c r="F59" i="36"/>
  <c r="G59" i="36" s="1"/>
  <c r="E60" i="36"/>
  <c r="D60" i="36" l="1"/>
  <c r="D60" i="44"/>
  <c r="F60" i="44"/>
  <c r="G60" i="44" s="1"/>
  <c r="F60" i="36"/>
  <c r="G60" i="36" s="1"/>
  <c r="U30" i="36"/>
  <c r="P30" i="36"/>
  <c r="S30" i="36" s="1"/>
  <c r="T30" i="36" s="1"/>
  <c r="K35" i="36"/>
  <c r="L35" i="36" s="1"/>
  <c r="M35" i="36" s="1"/>
  <c r="U30" i="44"/>
  <c r="P30" i="44"/>
  <c r="Q35" i="44"/>
  <c r="J36" i="44"/>
  <c r="E61" i="36"/>
  <c r="E61" i="44"/>
  <c r="D61" i="36" l="1"/>
  <c r="F61" i="36"/>
  <c r="G61" i="36" s="1"/>
  <c r="D61" i="44"/>
  <c r="F61" i="44"/>
  <c r="G61" i="44" s="1"/>
  <c r="N35" i="36"/>
  <c r="V30" i="36"/>
  <c r="R31" i="36"/>
  <c r="Y30" i="36"/>
  <c r="Z30" i="36" s="1"/>
  <c r="X31" i="36" s="1"/>
  <c r="AA31" i="36" s="1"/>
  <c r="K36" i="44"/>
  <c r="L36" i="44" s="1"/>
  <c r="M36" i="44" s="1"/>
  <c r="N36" i="44" s="1"/>
  <c r="S30" i="44"/>
  <c r="T30" i="44" s="1"/>
  <c r="E62" i="44"/>
  <c r="D62" i="44" l="1"/>
  <c r="F62" i="44"/>
  <c r="G62" i="44" s="1"/>
  <c r="Y30" i="44"/>
  <c r="Z30" i="44" s="1"/>
  <c r="X31" i="44" s="1"/>
  <c r="AA31" i="44" s="1"/>
  <c r="V30" i="44"/>
  <c r="R31" i="44"/>
  <c r="P31" i="36"/>
  <c r="S31" i="36" s="1"/>
  <c r="T31" i="36" s="1"/>
  <c r="U31" i="36"/>
  <c r="J36" i="36"/>
  <c r="K36" i="36" s="1"/>
  <c r="L36" i="36" s="1"/>
  <c r="M36" i="36" s="1"/>
  <c r="N36" i="36" s="1"/>
  <c r="Q35" i="36"/>
  <c r="Q36" i="44"/>
  <c r="J37" i="44"/>
  <c r="K37" i="44" s="1"/>
  <c r="L37" i="44" s="1"/>
  <c r="M37" i="44" s="1"/>
  <c r="N37" i="44" s="1"/>
  <c r="E62" i="36"/>
  <c r="E63" i="44"/>
  <c r="D62" i="36" l="1"/>
  <c r="F62" i="36"/>
  <c r="G62" i="36" s="1"/>
  <c r="D63" i="44"/>
  <c r="F63" i="44"/>
  <c r="G63" i="44" s="1"/>
  <c r="Y31" i="36"/>
  <c r="Z31" i="36" s="1"/>
  <c r="X32" i="36" s="1"/>
  <c r="AA32" i="36" s="1"/>
  <c r="Q37" i="44"/>
  <c r="J38" i="44"/>
  <c r="K38" i="44" s="1"/>
  <c r="L38" i="44" s="1"/>
  <c r="M38" i="44" s="1"/>
  <c r="N38" i="44" s="1"/>
  <c r="V31" i="36"/>
  <c r="R32" i="36"/>
  <c r="U31" i="44"/>
  <c r="P31" i="44"/>
  <c r="S31" i="44" s="1"/>
  <c r="T31" i="44" s="1"/>
  <c r="Q36" i="36"/>
  <c r="J37" i="36"/>
  <c r="E63" i="36"/>
  <c r="E64" i="44"/>
  <c r="D63" i="36" l="1"/>
  <c r="F63" i="36"/>
  <c r="G63" i="36" s="1"/>
  <c r="D64" i="44"/>
  <c r="F64" i="44"/>
  <c r="G64" i="44" s="1"/>
  <c r="R32" i="44"/>
  <c r="V31" i="44"/>
  <c r="Y31" i="44"/>
  <c r="Z31" i="44" s="1"/>
  <c r="X32" i="44" s="1"/>
  <c r="AA32" i="44" s="1"/>
  <c r="U32" i="36"/>
  <c r="P32" i="36"/>
  <c r="S32" i="36" s="1"/>
  <c r="T32" i="36" s="1"/>
  <c r="K37" i="36"/>
  <c r="L37" i="36" s="1"/>
  <c r="M37" i="36" s="1"/>
  <c r="N37" i="36" s="1"/>
  <c r="Q38" i="44"/>
  <c r="J39" i="44"/>
  <c r="E64" i="36"/>
  <c r="E65" i="44"/>
  <c r="D64" i="36" l="1"/>
  <c r="F64" i="36"/>
  <c r="G64" i="36" s="1"/>
  <c r="D65" i="44"/>
  <c r="F65" i="44"/>
  <c r="G65" i="44" s="1"/>
  <c r="Q37" i="36"/>
  <c r="J38" i="36"/>
  <c r="R33" i="36"/>
  <c r="V32" i="36"/>
  <c r="K39" i="44"/>
  <c r="L39" i="44" s="1"/>
  <c r="M39" i="44" s="1"/>
  <c r="N39" i="44" s="1"/>
  <c r="U32" i="44"/>
  <c r="P32" i="44"/>
  <c r="S32" i="44" s="1"/>
  <c r="T32" i="44" s="1"/>
  <c r="Y32" i="36"/>
  <c r="Z32" i="36" s="1"/>
  <c r="X33" i="36" s="1"/>
  <c r="AA33" i="36" s="1"/>
  <c r="E65" i="36"/>
  <c r="E66" i="44"/>
  <c r="D65" i="36" l="1"/>
  <c r="F65" i="36"/>
  <c r="G65" i="36" s="1"/>
  <c r="E66" i="36"/>
  <c r="D66" i="36" l="1"/>
  <c r="D66" i="44"/>
  <c r="F66" i="44"/>
  <c r="G66" i="44" s="1"/>
  <c r="F66" i="36"/>
  <c r="G66" i="36" s="1"/>
  <c r="J40" i="44"/>
  <c r="Q39" i="44"/>
  <c r="R33" i="44"/>
  <c r="V32" i="44"/>
  <c r="Y32" i="44"/>
  <c r="Z32" i="44" s="1"/>
  <c r="X33" i="44" s="1"/>
  <c r="AA33" i="44" s="1"/>
  <c r="U33" i="36"/>
  <c r="P33" i="36"/>
  <c r="S33" i="36" s="1"/>
  <c r="T33" i="36" s="1"/>
  <c r="K38" i="36"/>
  <c r="L38" i="36" s="1"/>
  <c r="M38" i="36" s="1"/>
  <c r="E67" i="44"/>
  <c r="F67" i="44" l="1"/>
  <c r="G67" i="44" s="1"/>
  <c r="D67" i="44"/>
  <c r="U33" i="44"/>
  <c r="P33" i="44"/>
  <c r="V33" i="36"/>
  <c r="R34" i="36"/>
  <c r="N38" i="36"/>
  <c r="Y33" i="36"/>
  <c r="Z33" i="36" s="1"/>
  <c r="X34" i="36" s="1"/>
  <c r="AA34" i="36" s="1"/>
  <c r="K40" i="44"/>
  <c r="L40" i="44" s="1"/>
  <c r="M40" i="44" s="1"/>
  <c r="N40" i="44" s="1"/>
  <c r="E68" i="44"/>
  <c r="E67" i="36"/>
  <c r="D67" i="36" l="1"/>
  <c r="F67" i="36"/>
  <c r="G67" i="36" s="1"/>
  <c r="D68" i="44"/>
  <c r="F68" i="44"/>
  <c r="G68" i="44" s="1"/>
  <c r="S33" i="44"/>
  <c r="T33" i="44" s="1"/>
  <c r="P34" i="36"/>
  <c r="U34" i="36"/>
  <c r="Q40" i="44"/>
  <c r="J41" i="44"/>
  <c r="J39" i="36"/>
  <c r="Q38" i="36"/>
  <c r="E68" i="36"/>
  <c r="E69" i="44"/>
  <c r="D68" i="36" l="1"/>
  <c r="F68" i="36"/>
  <c r="G68" i="36" s="1"/>
  <c r="D69" i="44"/>
  <c r="F69" i="44"/>
  <c r="G69" i="44" s="1"/>
  <c r="Y33" i="44"/>
  <c r="Z33" i="44" s="1"/>
  <c r="X34" i="44" s="1"/>
  <c r="AA34" i="44" s="1"/>
  <c r="S34" i="36"/>
  <c r="T34" i="36" s="1"/>
  <c r="K41" i="44"/>
  <c r="L41" i="44" s="1"/>
  <c r="V33" i="44"/>
  <c r="R34" i="44"/>
  <c r="K39" i="36"/>
  <c r="L39" i="36" s="1"/>
  <c r="E70" i="44"/>
  <c r="E69" i="36"/>
  <c r="D69" i="36" l="1"/>
  <c r="F69" i="36"/>
  <c r="G69" i="36" s="1"/>
  <c r="E70" i="36"/>
  <c r="D70" i="36" l="1"/>
  <c r="D70" i="44"/>
  <c r="F70" i="44"/>
  <c r="G70" i="44" s="1"/>
  <c r="F70" i="36"/>
  <c r="G70" i="36" s="1"/>
  <c r="M39" i="36"/>
  <c r="N39" i="36" s="1"/>
  <c r="J40" i="36" s="1"/>
  <c r="U34" i="44"/>
  <c r="P34" i="44"/>
  <c r="M41" i="44"/>
  <c r="N41" i="44" s="1"/>
  <c r="R35" i="36"/>
  <c r="V34" i="36"/>
  <c r="Y34" i="36"/>
  <c r="Z34" i="36" s="1"/>
  <c r="X35" i="36" s="1"/>
  <c r="AA35" i="36" s="1"/>
  <c r="E71" i="36"/>
  <c r="E71" i="44"/>
  <c r="D71" i="36" l="1"/>
  <c r="Q39" i="36"/>
  <c r="F71" i="36"/>
  <c r="G71" i="36" s="1"/>
  <c r="F71" i="44"/>
  <c r="G71" i="44" s="1"/>
  <c r="D71" i="44"/>
  <c r="K40" i="36"/>
  <c r="L40" i="36" s="1"/>
  <c r="M40" i="36" s="1"/>
  <c r="N40" i="36" s="1"/>
  <c r="J42" i="44"/>
  <c r="Q41" i="44"/>
  <c r="S34" i="44"/>
  <c r="T34" i="44" s="1"/>
  <c r="U35" i="36"/>
  <c r="P35" i="36"/>
  <c r="E72" i="44"/>
  <c r="F72" i="44" l="1"/>
  <c r="G72" i="44" s="1"/>
  <c r="D72" i="44"/>
  <c r="J41" i="36"/>
  <c r="Q40" i="36"/>
  <c r="V34" i="44"/>
  <c r="R35" i="44"/>
  <c r="Y34" i="44"/>
  <c r="Z34" i="44" s="1"/>
  <c r="X35" i="44" s="1"/>
  <c r="AA35" i="44" s="1"/>
  <c r="K42" i="44"/>
  <c r="L42" i="44" s="1"/>
  <c r="S35" i="36"/>
  <c r="T35" i="36" s="1"/>
  <c r="E72" i="36"/>
  <c r="E73" i="44"/>
  <c r="D72" i="36" l="1"/>
  <c r="F72" i="36"/>
  <c r="G72" i="36" s="1"/>
  <c r="E73" i="36"/>
  <c r="D73" i="36" l="1"/>
  <c r="F73" i="36"/>
  <c r="G73" i="36" s="1"/>
  <c r="D73" i="44"/>
  <c r="F73" i="44"/>
  <c r="G73" i="44" s="1"/>
  <c r="Y35" i="36"/>
  <c r="Z35" i="36" s="1"/>
  <c r="X36" i="36" s="1"/>
  <c r="AA36" i="36" s="1"/>
  <c r="M42" i="44"/>
  <c r="N42" i="44" s="1"/>
  <c r="U35" i="44"/>
  <c r="P35" i="44"/>
  <c r="R36" i="36"/>
  <c r="V35" i="36"/>
  <c r="K41" i="36"/>
  <c r="L41" i="36" s="1"/>
  <c r="M41" i="36" s="1"/>
  <c r="N41" i="36" s="1"/>
  <c r="E74" i="44"/>
  <c r="D74" i="44" l="1"/>
  <c r="F74" i="44"/>
  <c r="G74" i="44" s="1"/>
  <c r="J42" i="36"/>
  <c r="K42" i="36" s="1"/>
  <c r="L42" i="36" s="1"/>
  <c r="M42" i="36" s="1"/>
  <c r="N42" i="36" s="1"/>
  <c r="Q41" i="36"/>
  <c r="P36" i="36"/>
  <c r="S36" i="36" s="1"/>
  <c r="T36" i="36" s="1"/>
  <c r="U36" i="36"/>
  <c r="S35" i="44"/>
  <c r="T35" i="44" s="1"/>
  <c r="Q42" i="44"/>
  <c r="J43" i="44"/>
  <c r="K43" i="44" s="1"/>
  <c r="L43" i="44" s="1"/>
  <c r="M43" i="44" s="1"/>
  <c r="N43" i="44" s="1"/>
  <c r="E74" i="36"/>
  <c r="E75" i="44"/>
  <c r="D74" i="36" l="1"/>
  <c r="F74" i="36"/>
  <c r="G74" i="36" s="1"/>
  <c r="E75" i="36"/>
  <c r="D75" i="36" l="1"/>
  <c r="F75" i="36"/>
  <c r="G75" i="36" s="1"/>
  <c r="F75" i="44"/>
  <c r="G75" i="44" s="1"/>
  <c r="D75" i="44"/>
  <c r="Y35" i="44"/>
  <c r="Z35" i="44" s="1"/>
  <c r="X36" i="44" s="1"/>
  <c r="AA36" i="44" s="1"/>
  <c r="V36" i="36"/>
  <c r="R37" i="36"/>
  <c r="Y36" i="36"/>
  <c r="Z36" i="36" s="1"/>
  <c r="X37" i="36" s="1"/>
  <c r="AA37" i="36" s="1"/>
  <c r="Q43" i="44"/>
  <c r="J44" i="44"/>
  <c r="V35" i="44"/>
  <c r="R36" i="44"/>
  <c r="Q42" i="36"/>
  <c r="J43" i="36"/>
  <c r="K43" i="36" s="1"/>
  <c r="L43" i="36" s="1"/>
  <c r="M43" i="36" s="1"/>
  <c r="N43" i="36" s="1"/>
  <c r="E76" i="36"/>
  <c r="E76" i="44"/>
  <c r="D76" i="36" l="1"/>
  <c r="F76" i="44"/>
  <c r="G76" i="44" s="1"/>
  <c r="D76" i="44"/>
  <c r="F76" i="36"/>
  <c r="G76" i="36" s="1"/>
  <c r="U36" i="44"/>
  <c r="P36" i="44"/>
  <c r="S36" i="44" s="1"/>
  <c r="T36" i="44" s="1"/>
  <c r="K44" i="44"/>
  <c r="L44" i="44" s="1"/>
  <c r="M44" i="44" s="1"/>
  <c r="P37" i="36"/>
  <c r="S37" i="36" s="1"/>
  <c r="T37" i="36" s="1"/>
  <c r="U37" i="36"/>
  <c r="Q43" i="36"/>
  <c r="J44" i="36"/>
  <c r="E77" i="44"/>
  <c r="D77" i="44" l="1"/>
  <c r="F77" i="44"/>
  <c r="G77" i="44" s="1"/>
  <c r="N44" i="44"/>
  <c r="Q44" i="44" s="1"/>
  <c r="K44" i="36"/>
  <c r="L44" i="36" s="1"/>
  <c r="M44" i="36" s="1"/>
  <c r="R37" i="44"/>
  <c r="V36" i="44"/>
  <c r="Y36" i="44"/>
  <c r="Z36" i="44" s="1"/>
  <c r="X37" i="44" s="1"/>
  <c r="AA37" i="44" s="1"/>
  <c r="Y37" i="36"/>
  <c r="Z37" i="36" s="1"/>
  <c r="X38" i="36" s="1"/>
  <c r="AA38" i="36" s="1"/>
  <c r="V37" i="36"/>
  <c r="R38" i="36"/>
  <c r="E78" i="44"/>
  <c r="E77" i="36"/>
  <c r="D77" i="36" l="1"/>
  <c r="F77" i="36"/>
  <c r="G77" i="36" s="1"/>
  <c r="E78" i="36"/>
  <c r="D78" i="36" l="1"/>
  <c r="F78" i="44"/>
  <c r="G78" i="44" s="1"/>
  <c r="D78" i="44"/>
  <c r="F78" i="36"/>
  <c r="G78" i="36" s="1"/>
  <c r="J45" i="44"/>
  <c r="K45" i="44" s="1"/>
  <c r="L45" i="44" s="1"/>
  <c r="M45" i="44" s="1"/>
  <c r="N45" i="44" s="1"/>
  <c r="J46" i="44" s="1"/>
  <c r="P38" i="36"/>
  <c r="S38" i="36" s="1"/>
  <c r="T38" i="36" s="1"/>
  <c r="U38" i="36"/>
  <c r="N44" i="36"/>
  <c r="U37" i="44"/>
  <c r="P37" i="44"/>
  <c r="S37" i="44" s="1"/>
  <c r="T37" i="44" s="1"/>
  <c r="E79" i="44"/>
  <c r="D79" i="44" l="1"/>
  <c r="F79" i="44"/>
  <c r="G79" i="44" s="1"/>
  <c r="Q45" i="44"/>
  <c r="K46" i="44"/>
  <c r="L46" i="44" s="1"/>
  <c r="M46" i="44" s="1"/>
  <c r="N46" i="44" s="1"/>
  <c r="Q44" i="36"/>
  <c r="J45" i="36"/>
  <c r="K45" i="36" s="1"/>
  <c r="L45" i="36" s="1"/>
  <c r="M45" i="36" s="1"/>
  <c r="N45" i="36" s="1"/>
  <c r="Y38" i="36"/>
  <c r="Z38" i="36" s="1"/>
  <c r="X39" i="36" s="1"/>
  <c r="AA39" i="36" s="1"/>
  <c r="Y37" i="44"/>
  <c r="Z37" i="44" s="1"/>
  <c r="X38" i="44" s="1"/>
  <c r="AA38" i="44" s="1"/>
  <c r="R39" i="36"/>
  <c r="V38" i="36"/>
  <c r="V37" i="44"/>
  <c r="R38" i="44"/>
  <c r="E79" i="36"/>
  <c r="E80" i="44"/>
  <c r="D79" i="36" l="1"/>
  <c r="F79" i="36"/>
  <c r="G79" i="36" s="1"/>
  <c r="D80" i="44"/>
  <c r="F80" i="44"/>
  <c r="G80" i="44" s="1"/>
  <c r="J47" i="44"/>
  <c r="Q46" i="44"/>
  <c r="U39" i="36"/>
  <c r="P39" i="36"/>
  <c r="S39" i="36" s="1"/>
  <c r="T39" i="36" s="1"/>
  <c r="J46" i="36"/>
  <c r="Q45" i="36"/>
  <c r="P38" i="44"/>
  <c r="S38" i="44" s="1"/>
  <c r="T38" i="44" s="1"/>
  <c r="U38" i="44"/>
  <c r="E80" i="36"/>
  <c r="E81" i="44"/>
  <c r="D80" i="36" l="1"/>
  <c r="F80" i="36"/>
  <c r="G80" i="36" s="1"/>
  <c r="D81" i="44"/>
  <c r="F81" i="44"/>
  <c r="G81" i="44" s="1"/>
  <c r="V39" i="36"/>
  <c r="R40" i="36"/>
  <c r="K46" i="36"/>
  <c r="L46" i="36" s="1"/>
  <c r="M46" i="36" s="1"/>
  <c r="N46" i="36" s="1"/>
  <c r="Y39" i="36"/>
  <c r="Z39" i="36" s="1"/>
  <c r="X40" i="36" s="1"/>
  <c r="AA40" i="36" s="1"/>
  <c r="V38" i="44"/>
  <c r="R39" i="44"/>
  <c r="Y38" i="44"/>
  <c r="Z38" i="44" s="1"/>
  <c r="X39" i="44" s="1"/>
  <c r="AA39" i="44" s="1"/>
  <c r="K47" i="44"/>
  <c r="L47" i="44" s="1"/>
  <c r="M47" i="44" s="1"/>
  <c r="N47" i="44" s="1"/>
  <c r="E81" i="36"/>
  <c r="E82" i="44"/>
  <c r="D81" i="36" l="1"/>
  <c r="F81" i="36"/>
  <c r="G81" i="36" s="1"/>
  <c r="E82" i="36"/>
  <c r="D82" i="36" l="1"/>
  <c r="F82" i="44"/>
  <c r="G82" i="44" s="1"/>
  <c r="D82" i="44"/>
  <c r="F82" i="36"/>
  <c r="G82" i="36" s="1"/>
  <c r="Q46" i="36"/>
  <c r="J47" i="36"/>
  <c r="K47" i="36" s="1"/>
  <c r="L47" i="36" s="1"/>
  <c r="M47" i="36" s="1"/>
  <c r="N47" i="36" s="1"/>
  <c r="J48" i="44"/>
  <c r="Q47" i="44"/>
  <c r="P39" i="44"/>
  <c r="S39" i="44" s="1"/>
  <c r="T39" i="44" s="1"/>
  <c r="U39" i="44"/>
  <c r="U40" i="36"/>
  <c r="P40" i="36"/>
  <c r="S40" i="36" s="1"/>
  <c r="T40" i="36" s="1"/>
  <c r="E83" i="44"/>
  <c r="F83" i="44" l="1"/>
  <c r="G83" i="44" s="1"/>
  <c r="D83" i="44"/>
  <c r="V39" i="44"/>
  <c r="R40" i="44"/>
  <c r="Y39" i="44"/>
  <c r="Z39" i="44" s="1"/>
  <c r="X40" i="44" s="1"/>
  <c r="AA40" i="44" s="1"/>
  <c r="R41" i="36"/>
  <c r="V40" i="36"/>
  <c r="Y40" i="36"/>
  <c r="Z40" i="36" s="1"/>
  <c r="X41" i="36" s="1"/>
  <c r="AA41" i="36" s="1"/>
  <c r="K48" i="44"/>
  <c r="L48" i="44" s="1"/>
  <c r="M48" i="44" s="1"/>
  <c r="N48" i="44" s="1"/>
  <c r="Q47" i="36"/>
  <c r="J48" i="36"/>
  <c r="E83" i="36"/>
  <c r="E84" i="44"/>
  <c r="D83" i="36" l="1"/>
  <c r="F83" i="36"/>
  <c r="G83" i="36" s="1"/>
  <c r="D84" i="44"/>
  <c r="F84" i="44"/>
  <c r="G84" i="44" s="1"/>
  <c r="J49" i="44"/>
  <c r="Q48" i="44"/>
  <c r="K48" i="36"/>
  <c r="L48" i="36" s="1"/>
  <c r="U41" i="36"/>
  <c r="P41" i="36"/>
  <c r="S41" i="36" s="1"/>
  <c r="T41" i="36" s="1"/>
  <c r="U40" i="44"/>
  <c r="P40" i="44"/>
  <c r="S40" i="44" s="1"/>
  <c r="T40" i="44" s="1"/>
  <c r="E84" i="36"/>
  <c r="E85" i="44"/>
  <c r="D84" i="36" l="1"/>
  <c r="F84" i="36"/>
  <c r="G84" i="36" s="1"/>
  <c r="E85" i="36"/>
  <c r="D85" i="36" l="1"/>
  <c r="F85" i="36"/>
  <c r="G85" i="36" s="1"/>
  <c r="D85" i="44"/>
  <c r="F85" i="44"/>
  <c r="G85" i="44" s="1"/>
  <c r="M48" i="36"/>
  <c r="N48" i="36" s="1"/>
  <c r="Q48" i="36" s="1"/>
  <c r="R42" i="36"/>
  <c r="V41" i="36"/>
  <c r="Y41" i="36"/>
  <c r="Z41" i="36" s="1"/>
  <c r="X42" i="36" s="1"/>
  <c r="AA42" i="36" s="1"/>
  <c r="Y40" i="44"/>
  <c r="Z40" i="44" s="1"/>
  <c r="X41" i="44" s="1"/>
  <c r="AA41" i="44" s="1"/>
  <c r="V40" i="44"/>
  <c r="R41" i="44"/>
  <c r="K49" i="44"/>
  <c r="L49" i="44" s="1"/>
  <c r="M49" i="44" s="1"/>
  <c r="N49" i="44" s="1"/>
  <c r="E86" i="44"/>
  <c r="D86" i="44" l="1"/>
  <c r="F86" i="44"/>
  <c r="G86" i="44" s="1"/>
  <c r="J49" i="36"/>
  <c r="K49" i="36" s="1"/>
  <c r="L49" i="36" s="1"/>
  <c r="J50" i="44"/>
  <c r="K50" i="44" s="1"/>
  <c r="L50" i="44" s="1"/>
  <c r="M50" i="44" s="1"/>
  <c r="N50" i="44" s="1"/>
  <c r="Q49" i="44"/>
  <c r="P41" i="44"/>
  <c r="S41" i="44" s="1"/>
  <c r="T41" i="44" s="1"/>
  <c r="U41" i="44"/>
  <c r="P42" i="36"/>
  <c r="S42" i="36" s="1"/>
  <c r="T42" i="36" s="1"/>
  <c r="U42" i="36"/>
  <c r="E86" i="36"/>
  <c r="E87" i="44"/>
  <c r="D86" i="36" l="1"/>
  <c r="F86" i="36"/>
  <c r="G86" i="36" s="1"/>
  <c r="E87" i="36"/>
  <c r="D87" i="36" l="1"/>
  <c r="F87" i="36"/>
  <c r="G87" i="36" s="1"/>
  <c r="F87" i="44"/>
  <c r="G87" i="44" s="1"/>
  <c r="D87" i="44"/>
  <c r="M49" i="36"/>
  <c r="N49" i="36" s="1"/>
  <c r="Q49" i="36" s="1"/>
  <c r="Y42" i="36"/>
  <c r="Z42" i="36" s="1"/>
  <c r="X43" i="36" s="1"/>
  <c r="AA43" i="36" s="1"/>
  <c r="V41" i="44"/>
  <c r="R42" i="44"/>
  <c r="Y41" i="44"/>
  <c r="Z41" i="44" s="1"/>
  <c r="X42" i="44" s="1"/>
  <c r="AA42" i="44" s="1"/>
  <c r="V42" i="36"/>
  <c r="R43" i="36"/>
  <c r="J51" i="44"/>
  <c r="K51" i="44" s="1"/>
  <c r="L51" i="44" s="1"/>
  <c r="M51" i="44" s="1"/>
  <c r="N51" i="44" s="1"/>
  <c r="Q50" i="44"/>
  <c r="E88" i="36"/>
  <c r="E88" i="44"/>
  <c r="D88" i="36" l="1"/>
  <c r="D88" i="44"/>
  <c r="F88" i="44"/>
  <c r="G88" i="44" s="1"/>
  <c r="F88" i="36"/>
  <c r="G88" i="36" s="1"/>
  <c r="J50" i="36"/>
  <c r="K50" i="36" s="1"/>
  <c r="L50" i="36" s="1"/>
  <c r="M50" i="36" s="1"/>
  <c r="N50" i="36" s="1"/>
  <c r="P42" i="44"/>
  <c r="S42" i="44" s="1"/>
  <c r="T42" i="44" s="1"/>
  <c r="U42" i="44"/>
  <c r="Q51" i="44"/>
  <c r="J52" i="44"/>
  <c r="U43" i="36"/>
  <c r="P43" i="36"/>
  <c r="S43" i="36" s="1"/>
  <c r="T43" i="36" s="1"/>
  <c r="E89" i="44"/>
  <c r="E89" i="36"/>
  <c r="D89" i="36" l="1"/>
  <c r="F89" i="36"/>
  <c r="G89" i="36" s="1"/>
  <c r="D89" i="44"/>
  <c r="F89" i="44"/>
  <c r="G89" i="44" s="1"/>
  <c r="Q50" i="36"/>
  <c r="J51" i="36"/>
  <c r="R44" i="36"/>
  <c r="V43" i="36"/>
  <c r="Y43" i="36"/>
  <c r="Z43" i="36" s="1"/>
  <c r="X44" i="36" s="1"/>
  <c r="AA44" i="36" s="1"/>
  <c r="V42" i="44"/>
  <c r="R43" i="44"/>
  <c r="K52" i="44"/>
  <c r="L52" i="44" s="1"/>
  <c r="M52" i="44" s="1"/>
  <c r="Y42" i="44"/>
  <c r="Z42" i="44" s="1"/>
  <c r="X43" i="44" s="1"/>
  <c r="AA43" i="44" s="1"/>
  <c r="E90" i="44"/>
  <c r="D90" i="44" l="1"/>
  <c r="F90" i="44"/>
  <c r="G90" i="44" s="1"/>
  <c r="U44" i="36"/>
  <c r="P44" i="36"/>
  <c r="S44" i="36" s="1"/>
  <c r="T44" i="36" s="1"/>
  <c r="K51" i="36"/>
  <c r="L51" i="36" s="1"/>
  <c r="M51" i="36" s="1"/>
  <c r="P43" i="44"/>
  <c r="S43" i="44" s="1"/>
  <c r="T43" i="44" s="1"/>
  <c r="U43" i="44"/>
  <c r="N52" i="44"/>
  <c r="E90" i="36"/>
  <c r="E91" i="44"/>
  <c r="D90" i="36" l="1"/>
  <c r="F90" i="36"/>
  <c r="G90" i="36" s="1"/>
  <c r="E91" i="36"/>
  <c r="D91" i="36" l="1"/>
  <c r="F91" i="36"/>
  <c r="G91" i="36" s="1"/>
  <c r="D91" i="44"/>
  <c r="F91" i="44"/>
  <c r="G91" i="44" s="1"/>
  <c r="R44" i="44"/>
  <c r="V43" i="44"/>
  <c r="Y43" i="44"/>
  <c r="Z43" i="44" s="1"/>
  <c r="X44" i="44" s="1"/>
  <c r="AA44" i="44" s="1"/>
  <c r="N51" i="36"/>
  <c r="Q52" i="44"/>
  <c r="J53" i="44"/>
  <c r="K53" i="44" s="1"/>
  <c r="L53" i="44" s="1"/>
  <c r="M53" i="44" s="1"/>
  <c r="N53" i="44" s="1"/>
  <c r="R45" i="36"/>
  <c r="V44" i="36"/>
  <c r="Y44" i="36"/>
  <c r="Z44" i="36" s="1"/>
  <c r="X45" i="36" s="1"/>
  <c r="AA45" i="36" s="1"/>
  <c r="E92" i="44"/>
  <c r="E92" i="36"/>
  <c r="D92" i="36" l="1"/>
  <c r="D92" i="44"/>
  <c r="F92" i="44"/>
  <c r="G92" i="44" s="1"/>
  <c r="F92" i="36"/>
  <c r="G92" i="36" s="1"/>
  <c r="U45" i="36"/>
  <c r="P45" i="36"/>
  <c r="S45" i="36" s="1"/>
  <c r="T45" i="36" s="1"/>
  <c r="Q53" i="44"/>
  <c r="J54" i="44"/>
  <c r="Q51" i="36"/>
  <c r="J52" i="36"/>
  <c r="K52" i="36" s="1"/>
  <c r="L52" i="36" s="1"/>
  <c r="M52" i="36" s="1"/>
  <c r="N52" i="36" s="1"/>
  <c r="P44" i="44"/>
  <c r="S44" i="44" s="1"/>
  <c r="T44" i="44" s="1"/>
  <c r="U44" i="44"/>
  <c r="E93" i="36"/>
  <c r="E93" i="44"/>
  <c r="D93" i="36" l="1"/>
  <c r="F93" i="36"/>
  <c r="G93" i="36" s="1"/>
  <c r="F93" i="44"/>
  <c r="G93" i="44" s="1"/>
  <c r="D93" i="44"/>
  <c r="Q52" i="36"/>
  <c r="J53" i="36"/>
  <c r="K54" i="44"/>
  <c r="L54" i="44" s="1"/>
  <c r="M54" i="44" s="1"/>
  <c r="N54" i="44" s="1"/>
  <c r="V44" i="44"/>
  <c r="R45" i="44"/>
  <c r="V45" i="36"/>
  <c r="R46" i="36"/>
  <c r="Y44" i="44"/>
  <c r="Z44" i="44" s="1"/>
  <c r="X45" i="44" s="1"/>
  <c r="AA45" i="44" s="1"/>
  <c r="Y45" i="36"/>
  <c r="Z45" i="36" s="1"/>
  <c r="X46" i="36" s="1"/>
  <c r="AA46" i="36" s="1"/>
  <c r="E94" i="36"/>
  <c r="E94" i="44"/>
  <c r="D94" i="36" l="1"/>
  <c r="D94" i="44"/>
  <c r="F94" i="44"/>
  <c r="G94" i="44" s="1"/>
  <c r="F94" i="36"/>
  <c r="G94" i="36" s="1"/>
  <c r="P46" i="36"/>
  <c r="U46" i="36"/>
  <c r="U45" i="44"/>
  <c r="P45" i="44"/>
  <c r="S45" i="44" s="1"/>
  <c r="T45" i="44" s="1"/>
  <c r="J55" i="44"/>
  <c r="K55" i="44" s="1"/>
  <c r="L55" i="44" s="1"/>
  <c r="M55" i="44" s="1"/>
  <c r="N55" i="44" s="1"/>
  <c r="Q54" i="44"/>
  <c r="K53" i="36"/>
  <c r="L53" i="36" s="1"/>
  <c r="M53" i="36" s="1"/>
  <c r="E95" i="44"/>
  <c r="F95" i="44" l="1"/>
  <c r="G95" i="44" s="1"/>
  <c r="D95" i="44"/>
  <c r="N53" i="36"/>
  <c r="Q55" i="44"/>
  <c r="J56" i="44"/>
  <c r="R46" i="44"/>
  <c r="V45" i="44"/>
  <c r="Y45" i="44"/>
  <c r="Z45" i="44" s="1"/>
  <c r="X46" i="44" s="1"/>
  <c r="AA46" i="44" s="1"/>
  <c r="S46" i="36"/>
  <c r="T46" i="36" s="1"/>
  <c r="E96" i="44"/>
  <c r="E95" i="36"/>
  <c r="D95" i="36" l="1"/>
  <c r="F95" i="36"/>
  <c r="G95" i="36" s="1"/>
  <c r="F96" i="44"/>
  <c r="G96" i="44" s="1"/>
  <c r="D96" i="44"/>
  <c r="Y46" i="36"/>
  <c r="Z46" i="36" s="1"/>
  <c r="X47" i="36" s="1"/>
  <c r="AA47" i="36" s="1"/>
  <c r="U46" i="44"/>
  <c r="P46" i="44"/>
  <c r="K56" i="44"/>
  <c r="L56" i="44" s="1"/>
  <c r="M56" i="44" s="1"/>
  <c r="N56" i="44" s="1"/>
  <c r="V46" i="36"/>
  <c r="R47" i="36"/>
  <c r="J54" i="36"/>
  <c r="Q53" i="36"/>
  <c r="E96" i="36"/>
  <c r="E97" i="44"/>
  <c r="D96" i="36" l="1"/>
  <c r="F96" i="36"/>
  <c r="G96" i="36" s="1"/>
  <c r="E97" i="36"/>
  <c r="D97" i="36" l="1"/>
  <c r="F97" i="36"/>
  <c r="G97" i="36" s="1"/>
  <c r="D97" i="44"/>
  <c r="F97" i="44"/>
  <c r="G97" i="44" s="1"/>
  <c r="Q56" i="44"/>
  <c r="J57" i="44"/>
  <c r="U47" i="36"/>
  <c r="P47" i="36"/>
  <c r="S47" i="36" s="1"/>
  <c r="T47" i="36" s="1"/>
  <c r="S46" i="44"/>
  <c r="T46" i="44" s="1"/>
  <c r="K54" i="36"/>
  <c r="L54" i="36" s="1"/>
  <c r="M54" i="36" s="1"/>
  <c r="E98" i="36"/>
  <c r="E98" i="44"/>
  <c r="D98" i="36" l="1"/>
  <c r="D98" i="44"/>
  <c r="F98" i="44"/>
  <c r="G98" i="44" s="1"/>
  <c r="F98" i="36"/>
  <c r="G98" i="36" s="1"/>
  <c r="Y46" i="44"/>
  <c r="Z46" i="44" s="1"/>
  <c r="X47" i="44" s="1"/>
  <c r="AA47" i="44" s="1"/>
  <c r="V46" i="44"/>
  <c r="R47" i="44"/>
  <c r="R48" i="36"/>
  <c r="V47" i="36"/>
  <c r="Y47" i="36"/>
  <c r="Z47" i="36" s="1"/>
  <c r="X48" i="36" s="1"/>
  <c r="AA48" i="36" s="1"/>
  <c r="K57" i="44"/>
  <c r="L57" i="44" s="1"/>
  <c r="N54" i="36"/>
  <c r="E99" i="44"/>
  <c r="D99" i="44" l="1"/>
  <c r="F99" i="44"/>
  <c r="G99" i="44" s="1"/>
  <c r="P48" i="36"/>
  <c r="S48" i="36" s="1"/>
  <c r="T48" i="36" s="1"/>
  <c r="U48" i="36"/>
  <c r="Q54" i="36"/>
  <c r="J55" i="36"/>
  <c r="U47" i="44"/>
  <c r="P47" i="44"/>
  <c r="S47" i="44" s="1"/>
  <c r="T47" i="44" s="1"/>
  <c r="M57" i="44"/>
  <c r="N57" i="44" s="1"/>
  <c r="E100" i="44"/>
  <c r="E99" i="36"/>
  <c r="D99" i="36" l="1"/>
  <c r="F99" i="36"/>
  <c r="G99" i="36" s="1"/>
  <c r="F100" i="44"/>
  <c r="G100" i="44" s="1"/>
  <c r="D100" i="44"/>
  <c r="R48" i="44"/>
  <c r="V47" i="44"/>
  <c r="K55" i="36"/>
  <c r="L55" i="36" s="1"/>
  <c r="M55" i="36" s="1"/>
  <c r="N55" i="36" s="1"/>
  <c r="V48" i="36"/>
  <c r="R49" i="36"/>
  <c r="Y47" i="44"/>
  <c r="Z47" i="44" s="1"/>
  <c r="X48" i="44" s="1"/>
  <c r="AA48" i="44" s="1"/>
  <c r="Y48" i="36"/>
  <c r="Z48" i="36" s="1"/>
  <c r="X49" i="36" s="1"/>
  <c r="AA49" i="36" s="1"/>
  <c r="Q57" i="44"/>
  <c r="J58" i="44"/>
  <c r="E100" i="36"/>
  <c r="E101" i="44"/>
  <c r="D100" i="36" l="1"/>
  <c r="F100" i="36"/>
  <c r="G100" i="36" s="1"/>
  <c r="F101" i="44"/>
  <c r="G101" i="44" s="1"/>
  <c r="D101" i="44"/>
  <c r="J56" i="36"/>
  <c r="Q55" i="36"/>
  <c r="U49" i="36"/>
  <c r="P49" i="36"/>
  <c r="S49" i="36" s="1"/>
  <c r="T49" i="36" s="1"/>
  <c r="K58" i="44"/>
  <c r="L58" i="44" s="1"/>
  <c r="M58" i="44" s="1"/>
  <c r="N58" i="44" s="1"/>
  <c r="U48" i="44"/>
  <c r="P48" i="44"/>
  <c r="S48" i="44" s="1"/>
  <c r="T48" i="44" s="1"/>
  <c r="E101" i="36"/>
  <c r="E102" i="44"/>
  <c r="D101" i="36" l="1"/>
  <c r="F101" i="36"/>
  <c r="G101" i="36" s="1"/>
  <c r="F102" i="44"/>
  <c r="G102" i="44" s="1"/>
  <c r="D102" i="44"/>
  <c r="V49" i="36"/>
  <c r="R50" i="36"/>
  <c r="Y49" i="36"/>
  <c r="Z49" i="36" s="1"/>
  <c r="X50" i="36" s="1"/>
  <c r="AA50" i="36" s="1"/>
  <c r="R49" i="44"/>
  <c r="V48" i="44"/>
  <c r="Y48" i="44"/>
  <c r="Z48" i="44" s="1"/>
  <c r="X49" i="44" s="1"/>
  <c r="AA49" i="44" s="1"/>
  <c r="J59" i="44"/>
  <c r="Q58" i="44"/>
  <c r="K56" i="36"/>
  <c r="L56" i="36" s="1"/>
  <c r="M56" i="36" s="1"/>
  <c r="E102" i="36"/>
  <c r="E103" i="44"/>
  <c r="D102" i="36" l="1"/>
  <c r="F102" i="36"/>
  <c r="G102" i="36" s="1"/>
  <c r="D103" i="44"/>
  <c r="F103" i="44"/>
  <c r="G103" i="44" s="1"/>
  <c r="U49" i="44"/>
  <c r="P49" i="44"/>
  <c r="S49" i="44" s="1"/>
  <c r="T49" i="44" s="1"/>
  <c r="U50" i="36"/>
  <c r="P50" i="36"/>
  <c r="S50" i="36" s="1"/>
  <c r="T50" i="36" s="1"/>
  <c r="N56" i="36"/>
  <c r="K59" i="44"/>
  <c r="L59" i="44" s="1"/>
  <c r="M59" i="44" s="1"/>
  <c r="E103" i="36"/>
  <c r="E104" i="44"/>
  <c r="D103" i="36" l="1"/>
  <c r="F103" i="36"/>
  <c r="G103" i="36" s="1"/>
  <c r="F104" i="44"/>
  <c r="G104" i="44" s="1"/>
  <c r="D104" i="44"/>
  <c r="R50" i="44"/>
  <c r="V49" i="44"/>
  <c r="Q56" i="36"/>
  <c r="J57" i="36"/>
  <c r="R51" i="36"/>
  <c r="V50" i="36"/>
  <c r="Y50" i="36"/>
  <c r="Z50" i="36" s="1"/>
  <c r="X51" i="36" s="1"/>
  <c r="AA51" i="36" s="1"/>
  <c r="N59" i="44"/>
  <c r="Y49" i="44"/>
  <c r="Z49" i="44" s="1"/>
  <c r="X50" i="44" s="1"/>
  <c r="AA50" i="44" s="1"/>
  <c r="E105" i="44"/>
  <c r="E104" i="36"/>
  <c r="D104" i="36" l="1"/>
  <c r="F104" i="36"/>
  <c r="G104" i="36" s="1"/>
  <c r="D105" i="44"/>
  <c r="F105" i="44"/>
  <c r="G105" i="44" s="1"/>
  <c r="U51" i="36"/>
  <c r="P51" i="36"/>
  <c r="S51" i="36" s="1"/>
  <c r="T51" i="36" s="1"/>
  <c r="K57" i="36"/>
  <c r="L57" i="36" s="1"/>
  <c r="M57" i="36" s="1"/>
  <c r="N57" i="36" s="1"/>
  <c r="J60" i="44"/>
  <c r="Q59" i="44"/>
  <c r="P50" i="44"/>
  <c r="U50" i="44"/>
  <c r="E105" i="36"/>
  <c r="E106" i="44"/>
  <c r="D105" i="36" l="1"/>
  <c r="F105" i="36"/>
  <c r="G105" i="36" s="1"/>
  <c r="F106" i="44"/>
  <c r="G106" i="44" s="1"/>
  <c r="D106" i="44"/>
  <c r="J58" i="36"/>
  <c r="Q57" i="36"/>
  <c r="V51" i="36"/>
  <c r="R52" i="36"/>
  <c r="K60" i="44"/>
  <c r="L60" i="44" s="1"/>
  <c r="M60" i="44" s="1"/>
  <c r="N60" i="44" s="1"/>
  <c r="S50" i="44"/>
  <c r="T50" i="44" s="1"/>
  <c r="Y51" i="36"/>
  <c r="Z51" i="36" s="1"/>
  <c r="X52" i="36" s="1"/>
  <c r="AA52" i="36" s="1"/>
  <c r="E106" i="36"/>
  <c r="E107" i="44"/>
  <c r="D106" i="36" l="1"/>
  <c r="F106" i="36"/>
  <c r="G106" i="36" s="1"/>
  <c r="F107" i="44"/>
  <c r="G107" i="44" s="1"/>
  <c r="D107" i="44"/>
  <c r="J61" i="44"/>
  <c r="Q60" i="44"/>
  <c r="R51" i="44"/>
  <c r="V50" i="44"/>
  <c r="Y50" i="44"/>
  <c r="Z50" i="44" s="1"/>
  <c r="X51" i="44" s="1"/>
  <c r="AA51" i="44" s="1"/>
  <c r="U52" i="36"/>
  <c r="P52" i="36"/>
  <c r="S52" i="36" s="1"/>
  <c r="T52" i="36" s="1"/>
  <c r="K58" i="36"/>
  <c r="L58" i="36" s="1"/>
  <c r="M58" i="36" s="1"/>
  <c r="E107" i="36"/>
  <c r="E108" i="44"/>
  <c r="D107" i="36" l="1"/>
  <c r="F107" i="36"/>
  <c r="G107" i="36" s="1"/>
  <c r="D108" i="44"/>
  <c r="F108" i="44"/>
  <c r="G108" i="44" s="1"/>
  <c r="N58" i="36"/>
  <c r="R53" i="36"/>
  <c r="V52" i="36"/>
  <c r="Y52" i="36"/>
  <c r="Z52" i="36" s="1"/>
  <c r="X53" i="36" s="1"/>
  <c r="AA53" i="36" s="1"/>
  <c r="U51" i="44"/>
  <c r="P51" i="44"/>
  <c r="S51" i="44" s="1"/>
  <c r="T51" i="44" s="1"/>
  <c r="K61" i="44"/>
  <c r="L61" i="44" s="1"/>
  <c r="M61" i="44" s="1"/>
  <c r="N61" i="44" s="1"/>
  <c r="E108" i="36"/>
  <c r="E109" i="44"/>
  <c r="D108" i="36" l="1"/>
  <c r="F108" i="36"/>
  <c r="G108" i="36" s="1"/>
  <c r="E109" i="36"/>
  <c r="D109" i="36" l="1"/>
  <c r="F109" i="36"/>
  <c r="G109" i="36" s="1"/>
  <c r="D109" i="44"/>
  <c r="F109" i="44"/>
  <c r="G109" i="44" s="1"/>
  <c r="Q61" i="44"/>
  <c r="J62" i="44"/>
  <c r="K62" i="44" s="1"/>
  <c r="L62" i="44" s="1"/>
  <c r="M62" i="44" s="1"/>
  <c r="N62" i="44" s="1"/>
  <c r="V51" i="44"/>
  <c r="R52" i="44"/>
  <c r="Y51" i="44"/>
  <c r="Z51" i="44" s="1"/>
  <c r="X52" i="44" s="1"/>
  <c r="AA52" i="44" s="1"/>
  <c r="Q58" i="36"/>
  <c r="J59" i="36"/>
  <c r="U53" i="36"/>
  <c r="P53" i="36"/>
  <c r="S53" i="36" s="1"/>
  <c r="T53" i="36" s="1"/>
  <c r="E110" i="44"/>
  <c r="E110" i="36"/>
  <c r="D110" i="36" l="1"/>
  <c r="F110" i="44"/>
  <c r="G110" i="44" s="1"/>
  <c r="D110" i="44"/>
  <c r="F110" i="36"/>
  <c r="G110" i="36" s="1"/>
  <c r="U52" i="44"/>
  <c r="P52" i="44"/>
  <c r="S52" i="44" s="1"/>
  <c r="T52" i="44" s="1"/>
  <c r="V53" i="36"/>
  <c r="R54" i="36"/>
  <c r="Y53" i="36"/>
  <c r="Z53" i="36" s="1"/>
  <c r="X54" i="36" s="1"/>
  <c r="AA54" i="36" s="1"/>
  <c r="Q62" i="44"/>
  <c r="J63" i="44"/>
  <c r="K59" i="36"/>
  <c r="L59" i="36" s="1"/>
  <c r="M59" i="36" s="1"/>
  <c r="E111" i="44"/>
  <c r="F111" i="44" l="1"/>
  <c r="G111" i="44" s="1"/>
  <c r="D111" i="44"/>
  <c r="V52" i="44"/>
  <c r="R53" i="44"/>
  <c r="N59" i="36"/>
  <c r="Y52" i="44"/>
  <c r="Z52" i="44" s="1"/>
  <c r="X53" i="44" s="1"/>
  <c r="AA53" i="44" s="1"/>
  <c r="K63" i="44"/>
  <c r="L63" i="44" s="1"/>
  <c r="M63" i="44" s="1"/>
  <c r="N63" i="44" s="1"/>
  <c r="P54" i="36"/>
  <c r="U54" i="36"/>
  <c r="E112" i="44"/>
  <c r="E111" i="36"/>
  <c r="D111" i="36" l="1"/>
  <c r="F111" i="36"/>
  <c r="G111" i="36" s="1"/>
  <c r="D112" i="44"/>
  <c r="F112" i="44"/>
  <c r="G112" i="44" s="1"/>
  <c r="Q63" i="44"/>
  <c r="J64" i="44"/>
  <c r="S54" i="36"/>
  <c r="T54" i="36" s="1"/>
  <c r="Q59" i="36"/>
  <c r="J60" i="36"/>
  <c r="K60" i="36" s="1"/>
  <c r="L60" i="36" s="1"/>
  <c r="M60" i="36" s="1"/>
  <c r="N60" i="36" s="1"/>
  <c r="P53" i="44"/>
  <c r="S53" i="44" s="1"/>
  <c r="T53" i="44" s="1"/>
  <c r="U53" i="44"/>
  <c r="E112" i="36"/>
  <c r="E113" i="44"/>
  <c r="D112" i="36" l="1"/>
  <c r="F112" i="36"/>
  <c r="G112" i="36" s="1"/>
  <c r="F113" i="44"/>
  <c r="G113" i="44" s="1"/>
  <c r="D113" i="44"/>
  <c r="V53" i="44"/>
  <c r="R54" i="44"/>
  <c r="Y53" i="44"/>
  <c r="Z53" i="44" s="1"/>
  <c r="X54" i="44" s="1"/>
  <c r="AA54" i="44" s="1"/>
  <c r="Q60" i="36"/>
  <c r="J61" i="36"/>
  <c r="R55" i="36"/>
  <c r="V54" i="36"/>
  <c r="Y54" i="36"/>
  <c r="Z54" i="36" s="1"/>
  <c r="X55" i="36" s="1"/>
  <c r="AA55" i="36" s="1"/>
  <c r="K64" i="44"/>
  <c r="L64" i="44" s="1"/>
  <c r="M64" i="44" s="1"/>
  <c r="N64" i="44" s="1"/>
  <c r="E114" i="44"/>
  <c r="E113" i="36"/>
  <c r="D113" i="36" l="1"/>
  <c r="F113" i="36"/>
  <c r="G113" i="36" s="1"/>
  <c r="E114" i="36"/>
  <c r="D114" i="36" l="1"/>
  <c r="F114" i="44"/>
  <c r="G114" i="44" s="1"/>
  <c r="D114" i="44"/>
  <c r="F114" i="36"/>
  <c r="G114" i="36" s="1"/>
  <c r="P55" i="36"/>
  <c r="S55" i="36" s="1"/>
  <c r="T55" i="36" s="1"/>
  <c r="U55" i="36"/>
  <c r="K61" i="36"/>
  <c r="L61" i="36" s="1"/>
  <c r="U54" i="44"/>
  <c r="P54" i="44"/>
  <c r="S54" i="44" s="1"/>
  <c r="T54" i="44" s="1"/>
  <c r="J65" i="44"/>
  <c r="Q64" i="44"/>
  <c r="E115" i="36"/>
  <c r="E115" i="44"/>
  <c r="D115" i="36" l="1"/>
  <c r="F115" i="36"/>
  <c r="G115" i="36" s="1"/>
  <c r="F115" i="44"/>
  <c r="G115" i="44" s="1"/>
  <c r="D115" i="44"/>
  <c r="M61" i="36"/>
  <c r="N61" i="36" s="1"/>
  <c r="Q61" i="36" s="1"/>
  <c r="V54" i="44"/>
  <c r="R55" i="44"/>
  <c r="Y54" i="44"/>
  <c r="Z54" i="44" s="1"/>
  <c r="X55" i="44" s="1"/>
  <c r="AA55" i="44" s="1"/>
  <c r="V55" i="36"/>
  <c r="R56" i="36"/>
  <c r="K65" i="44"/>
  <c r="L65" i="44" s="1"/>
  <c r="Y55" i="36"/>
  <c r="Z55" i="36" s="1"/>
  <c r="X56" i="36" s="1"/>
  <c r="AA56" i="36" s="1"/>
  <c r="E116" i="36"/>
  <c r="E116" i="44"/>
  <c r="D116" i="36" l="1"/>
  <c r="D116" i="44"/>
  <c r="F116" i="44"/>
  <c r="G116" i="44" s="1"/>
  <c r="F116" i="36"/>
  <c r="G116" i="36" s="1"/>
  <c r="J62" i="36"/>
  <c r="K62" i="36" s="1"/>
  <c r="L62" i="36" s="1"/>
  <c r="M62" i="36" s="1"/>
  <c r="N62" i="36" s="1"/>
  <c r="Q62" i="36" s="1"/>
  <c r="P56" i="36"/>
  <c r="S56" i="36" s="1"/>
  <c r="T56" i="36" s="1"/>
  <c r="U56" i="36"/>
  <c r="U55" i="44"/>
  <c r="P55" i="44"/>
  <c r="M65" i="44"/>
  <c r="N65" i="44" s="1"/>
  <c r="E117" i="44"/>
  <c r="D117" i="44" l="1"/>
  <c r="F117" i="44"/>
  <c r="G117" i="44" s="1"/>
  <c r="J63" i="36"/>
  <c r="K63" i="36" s="1"/>
  <c r="L63" i="36" s="1"/>
  <c r="M63" i="36" s="1"/>
  <c r="N63" i="36" s="1"/>
  <c r="Q65" i="44"/>
  <c r="J66" i="44"/>
  <c r="K66" i="44" s="1"/>
  <c r="L66" i="44" s="1"/>
  <c r="M66" i="44" s="1"/>
  <c r="N66" i="44" s="1"/>
  <c r="S55" i="44"/>
  <c r="T55" i="44" s="1"/>
  <c r="V56" i="36"/>
  <c r="R57" i="36"/>
  <c r="Y56" i="36"/>
  <c r="Z56" i="36" s="1"/>
  <c r="X57" i="36" s="1"/>
  <c r="AA57" i="36" s="1"/>
  <c r="E117" i="36"/>
  <c r="E118" i="44"/>
  <c r="D117" i="36" l="1"/>
  <c r="F117" i="36"/>
  <c r="G117" i="36" s="1"/>
  <c r="E118" i="36"/>
  <c r="D118" i="36" l="1"/>
  <c r="F118" i="44"/>
  <c r="G118" i="44" s="1"/>
  <c r="D118" i="44"/>
  <c r="F118" i="36"/>
  <c r="G118" i="36" s="1"/>
  <c r="J64" i="36"/>
  <c r="K64" i="36" s="1"/>
  <c r="L64" i="36" s="1"/>
  <c r="M64" i="36" s="1"/>
  <c r="N64" i="36" s="1"/>
  <c r="Q63" i="36"/>
  <c r="P57" i="36"/>
  <c r="U57" i="36"/>
  <c r="Y55" i="44"/>
  <c r="Z55" i="44" s="1"/>
  <c r="X56" i="44" s="1"/>
  <c r="AA56" i="44" s="1"/>
  <c r="V55" i="44"/>
  <c r="R56" i="44"/>
  <c r="Q66" i="44"/>
  <c r="J67" i="44"/>
  <c r="E119" i="44"/>
  <c r="E119" i="36"/>
  <c r="D119" i="36" l="1"/>
  <c r="F119" i="36"/>
  <c r="G119" i="36" s="1"/>
  <c r="F119" i="44"/>
  <c r="G119" i="44" s="1"/>
  <c r="D119" i="44"/>
  <c r="K67" i="44"/>
  <c r="L67" i="44" s="1"/>
  <c r="M67" i="44" s="1"/>
  <c r="U56" i="44"/>
  <c r="P56" i="44"/>
  <c r="S56" i="44" s="1"/>
  <c r="T56" i="44" s="1"/>
  <c r="S57" i="36"/>
  <c r="T57" i="36" s="1"/>
  <c r="Q64" i="36"/>
  <c r="J65" i="36"/>
  <c r="E120" i="44"/>
  <c r="D120" i="44" l="1"/>
  <c r="F120" i="44"/>
  <c r="G120" i="44" s="1"/>
  <c r="Y57" i="36"/>
  <c r="Z57" i="36" s="1"/>
  <c r="X58" i="36" s="1"/>
  <c r="AA58" i="36" s="1"/>
  <c r="R58" i="36"/>
  <c r="V57" i="36"/>
  <c r="V56" i="44"/>
  <c r="R57" i="44"/>
  <c r="Y56" i="44"/>
  <c r="Z56" i="44" s="1"/>
  <c r="X57" i="44" s="1"/>
  <c r="AA57" i="44" s="1"/>
  <c r="N67" i="44"/>
  <c r="K65" i="36"/>
  <c r="L65" i="36" s="1"/>
  <c r="M65" i="36" s="1"/>
  <c r="E121" i="44"/>
  <c r="E120" i="36"/>
  <c r="D120" i="36" l="1"/>
  <c r="F120" i="36"/>
  <c r="G120" i="36" s="1"/>
  <c r="E121" i="36"/>
  <c r="D121" i="36" l="1"/>
  <c r="F121" i="36"/>
  <c r="G121" i="36" s="1"/>
  <c r="F121" i="44"/>
  <c r="G121" i="44" s="1"/>
  <c r="D121" i="44"/>
  <c r="N65" i="36"/>
  <c r="J68" i="44"/>
  <c r="Q67" i="44"/>
  <c r="U57" i="44"/>
  <c r="P57" i="44"/>
  <c r="U58" i="36"/>
  <c r="P58" i="36"/>
  <c r="E122" i="44"/>
  <c r="F122" i="44" l="1"/>
  <c r="G122" i="44" s="1"/>
  <c r="D122" i="44"/>
  <c r="S57" i="44"/>
  <c r="T57" i="44" s="1"/>
  <c r="K68" i="44"/>
  <c r="L68" i="44" s="1"/>
  <c r="M68" i="44" s="1"/>
  <c r="N68" i="44" s="1"/>
  <c r="S58" i="36"/>
  <c r="T58" i="36" s="1"/>
  <c r="J66" i="36"/>
  <c r="Q65" i="36"/>
  <c r="E123" i="44"/>
  <c r="E122" i="36"/>
  <c r="D122" i="36" l="1"/>
  <c r="F122" i="36"/>
  <c r="G122" i="36" s="1"/>
  <c r="D123" i="44"/>
  <c r="F123" i="44"/>
  <c r="G123" i="44" s="1"/>
  <c r="Q68" i="44"/>
  <c r="J69" i="44"/>
  <c r="K66" i="36"/>
  <c r="L66" i="36" s="1"/>
  <c r="M66" i="36" s="1"/>
  <c r="N66" i="36" s="1"/>
  <c r="R59" i="36"/>
  <c r="V58" i="36"/>
  <c r="R58" i="44"/>
  <c r="V57" i="44"/>
  <c r="Y58" i="36"/>
  <c r="Z58" i="36" s="1"/>
  <c r="X59" i="36" s="1"/>
  <c r="AA59" i="36" s="1"/>
  <c r="Y57" i="44"/>
  <c r="Z57" i="44" s="1"/>
  <c r="X58" i="44" s="1"/>
  <c r="AA58" i="44" s="1"/>
  <c r="E123" i="36"/>
  <c r="E124" i="44"/>
  <c r="D123" i="36" l="1"/>
  <c r="F123" i="36"/>
  <c r="G123" i="36" s="1"/>
  <c r="F124" i="44"/>
  <c r="G124" i="44" s="1"/>
  <c r="D124" i="44"/>
  <c r="U58" i="44"/>
  <c r="P58" i="44"/>
  <c r="S58" i="44" s="1"/>
  <c r="T58" i="44" s="1"/>
  <c r="U59" i="36"/>
  <c r="P59" i="36"/>
  <c r="S59" i="36" s="1"/>
  <c r="T59" i="36" s="1"/>
  <c r="Q66" i="36"/>
  <c r="J67" i="36"/>
  <c r="K69" i="44"/>
  <c r="L69" i="44" s="1"/>
  <c r="M69" i="44" s="1"/>
  <c r="N69" i="44" s="1"/>
  <c r="E124" i="36"/>
  <c r="E125" i="44"/>
  <c r="D124" i="36" l="1"/>
  <c r="F124" i="36"/>
  <c r="G124" i="36" s="1"/>
  <c r="D125" i="44"/>
  <c r="F125" i="44"/>
  <c r="G125" i="44" s="1"/>
  <c r="J70" i="44"/>
  <c r="K70" i="44" s="1"/>
  <c r="L70" i="44" s="1"/>
  <c r="M70" i="44" s="1"/>
  <c r="N70" i="44" s="1"/>
  <c r="Q69" i="44"/>
  <c r="K67" i="36"/>
  <c r="L67" i="36" s="1"/>
  <c r="M67" i="36" s="1"/>
  <c r="N67" i="36" s="1"/>
  <c r="V59" i="36"/>
  <c r="R60" i="36"/>
  <c r="Y59" i="36"/>
  <c r="Z59" i="36" s="1"/>
  <c r="X60" i="36" s="1"/>
  <c r="AA60" i="36" s="1"/>
  <c r="R59" i="44"/>
  <c r="V58" i="44"/>
  <c r="Y58" i="44"/>
  <c r="Z58" i="44" s="1"/>
  <c r="X59" i="44" s="1"/>
  <c r="AA59" i="44" s="1"/>
  <c r="E126" i="44"/>
  <c r="E125" i="36"/>
  <c r="D125" i="36" l="1"/>
  <c r="F125" i="36"/>
  <c r="G125" i="36" s="1"/>
  <c r="D126" i="44"/>
  <c r="F126" i="44"/>
  <c r="G126" i="44" s="1"/>
  <c r="P59" i="44"/>
  <c r="S59" i="44" s="1"/>
  <c r="T59" i="44" s="1"/>
  <c r="U59" i="44"/>
  <c r="P60" i="36"/>
  <c r="S60" i="36" s="1"/>
  <c r="T60" i="36" s="1"/>
  <c r="U60" i="36"/>
  <c r="Q67" i="36"/>
  <c r="J68" i="36"/>
  <c r="J71" i="44"/>
  <c r="K71" i="44" s="1"/>
  <c r="L71" i="44" s="1"/>
  <c r="M71" i="44" s="1"/>
  <c r="N71" i="44" s="1"/>
  <c r="Q70" i="44"/>
  <c r="E126" i="36"/>
  <c r="E127" i="44"/>
  <c r="D126" i="36" l="1"/>
  <c r="F126" i="36"/>
  <c r="G126" i="36" s="1"/>
  <c r="E127" i="36"/>
  <c r="D127" i="36" l="1"/>
  <c r="F127" i="36"/>
  <c r="G127" i="36" s="1"/>
  <c r="D127" i="44"/>
  <c r="F127" i="44"/>
  <c r="G127" i="44" s="1"/>
  <c r="K68" i="36"/>
  <c r="L68" i="36" s="1"/>
  <c r="M68" i="36" s="1"/>
  <c r="Y60" i="36"/>
  <c r="Z60" i="36" s="1"/>
  <c r="X61" i="36" s="1"/>
  <c r="AA61" i="36" s="1"/>
  <c r="R61" i="36"/>
  <c r="V60" i="36"/>
  <c r="V59" i="44"/>
  <c r="R60" i="44"/>
  <c r="Y59" i="44"/>
  <c r="Z59" i="44" s="1"/>
  <c r="X60" i="44" s="1"/>
  <c r="AA60" i="44" s="1"/>
  <c r="Q71" i="44"/>
  <c r="J72" i="44"/>
  <c r="K72" i="44" s="1"/>
  <c r="L72" i="44" s="1"/>
  <c r="M72" i="44" s="1"/>
  <c r="N72" i="44" s="1"/>
  <c r="E128" i="44"/>
  <c r="E128" i="36"/>
  <c r="D128" i="36" l="1"/>
  <c r="F128" i="44"/>
  <c r="G128" i="44" s="1"/>
  <c r="D128" i="44"/>
  <c r="F128" i="36"/>
  <c r="G128" i="36" s="1"/>
  <c r="U60" i="44"/>
  <c r="P60" i="44"/>
  <c r="S60" i="44" s="1"/>
  <c r="T60" i="44" s="1"/>
  <c r="U61" i="36"/>
  <c r="P61" i="36"/>
  <c r="S61" i="36" s="1"/>
  <c r="T61" i="36" s="1"/>
  <c r="Q72" i="44"/>
  <c r="J73" i="44"/>
  <c r="N68" i="36"/>
  <c r="E129" i="44"/>
  <c r="D129" i="44" l="1"/>
  <c r="F129" i="44"/>
  <c r="G129" i="44" s="1"/>
  <c r="K73" i="44"/>
  <c r="L73" i="44" s="1"/>
  <c r="M73" i="44" s="1"/>
  <c r="N73" i="44" s="1"/>
  <c r="V61" i="36"/>
  <c r="R62" i="36"/>
  <c r="Y61" i="36"/>
  <c r="Z61" i="36" s="1"/>
  <c r="X62" i="36" s="1"/>
  <c r="AA62" i="36" s="1"/>
  <c r="V60" i="44"/>
  <c r="R61" i="44"/>
  <c r="Y60" i="44"/>
  <c r="Z60" i="44" s="1"/>
  <c r="X61" i="44" s="1"/>
  <c r="AA61" i="44" s="1"/>
  <c r="Q68" i="36"/>
  <c r="J69" i="36"/>
  <c r="E129" i="36"/>
  <c r="E130" i="44"/>
  <c r="D129" i="36" l="1"/>
  <c r="F129" i="36"/>
  <c r="G129" i="36" s="1"/>
  <c r="F130" i="44"/>
  <c r="G130" i="44" s="1"/>
  <c r="D130" i="44"/>
  <c r="J74" i="44"/>
  <c r="K74" i="44" s="1"/>
  <c r="L74" i="44" s="1"/>
  <c r="M74" i="44" s="1"/>
  <c r="N74" i="44" s="1"/>
  <c r="Q73" i="44"/>
  <c r="U61" i="44"/>
  <c r="P61" i="44"/>
  <c r="S61" i="44" s="1"/>
  <c r="T61" i="44" s="1"/>
  <c r="K69" i="36"/>
  <c r="L69" i="36" s="1"/>
  <c r="M69" i="36" s="1"/>
  <c r="U62" i="36"/>
  <c r="P62" i="36"/>
  <c r="E130" i="36"/>
  <c r="E131" i="44"/>
  <c r="D130" i="36" l="1"/>
  <c r="F130" i="36"/>
  <c r="G130" i="36" s="1"/>
  <c r="E131" i="36"/>
  <c r="D131" i="36" l="1"/>
  <c r="F131" i="36"/>
  <c r="G131" i="36" s="1"/>
  <c r="F131" i="44"/>
  <c r="G131" i="44" s="1"/>
  <c r="D131" i="44"/>
  <c r="V61" i="44"/>
  <c r="R62" i="44"/>
  <c r="N69" i="36"/>
  <c r="Y61" i="44"/>
  <c r="Z61" i="44" s="1"/>
  <c r="X62" i="44" s="1"/>
  <c r="AA62" i="44" s="1"/>
  <c r="S62" i="36"/>
  <c r="T62" i="36" s="1"/>
  <c r="Q74" i="44"/>
  <c r="J75" i="44"/>
  <c r="K75" i="44" s="1"/>
  <c r="L75" i="44" s="1"/>
  <c r="M75" i="44" s="1"/>
  <c r="N75" i="44" s="1"/>
  <c r="E132" i="44"/>
  <c r="D132" i="44" l="1"/>
  <c r="F132" i="44"/>
  <c r="G132" i="44" s="1"/>
  <c r="R63" i="36"/>
  <c r="V62" i="36"/>
  <c r="Q75" i="44"/>
  <c r="J76" i="44"/>
  <c r="K76" i="44" s="1"/>
  <c r="L76" i="44" s="1"/>
  <c r="M76" i="44" s="1"/>
  <c r="N76" i="44" s="1"/>
  <c r="Y62" i="36"/>
  <c r="Z62" i="36" s="1"/>
  <c r="X63" i="36" s="1"/>
  <c r="AA63" i="36" s="1"/>
  <c r="J70" i="36"/>
  <c r="K70" i="36" s="1"/>
  <c r="L70" i="36" s="1"/>
  <c r="M70" i="36" s="1"/>
  <c r="N70" i="36" s="1"/>
  <c r="Q69" i="36"/>
  <c r="U62" i="44"/>
  <c r="P62" i="44"/>
  <c r="E132" i="36"/>
  <c r="E133" i="44"/>
  <c r="D132" i="36" l="1"/>
  <c r="F132" i="36"/>
  <c r="G132" i="36" s="1"/>
  <c r="E133" i="36"/>
  <c r="D133" i="36" l="1"/>
  <c r="F133" i="36"/>
  <c r="G133" i="36" s="1"/>
  <c r="F133" i="44"/>
  <c r="G133" i="44" s="1"/>
  <c r="D133" i="44"/>
  <c r="Q70" i="36"/>
  <c r="J71" i="36"/>
  <c r="J77" i="44"/>
  <c r="K77" i="44" s="1"/>
  <c r="L77" i="44" s="1"/>
  <c r="M77" i="44" s="1"/>
  <c r="N77" i="44" s="1"/>
  <c r="Q76" i="44"/>
  <c r="S62" i="44"/>
  <c r="T62" i="44" s="1"/>
  <c r="U63" i="36"/>
  <c r="P63" i="36"/>
  <c r="E134" i="36"/>
  <c r="E134" i="44"/>
  <c r="D134" i="36" l="1"/>
  <c r="D134" i="44"/>
  <c r="F134" i="44"/>
  <c r="G134" i="44" s="1"/>
  <c r="F134" i="36"/>
  <c r="G134" i="36" s="1"/>
  <c r="Y62" i="44"/>
  <c r="Z62" i="44" s="1"/>
  <c r="X63" i="44" s="1"/>
  <c r="AA63" i="44" s="1"/>
  <c r="R63" i="44"/>
  <c r="V62" i="44"/>
  <c r="Q77" i="44"/>
  <c r="J78" i="44"/>
  <c r="K71" i="36"/>
  <c r="L71" i="36" s="1"/>
  <c r="M71" i="36" s="1"/>
  <c r="N71" i="36" s="1"/>
  <c r="S63" i="36"/>
  <c r="T63" i="36" s="1"/>
  <c r="E135" i="36"/>
  <c r="E135" i="44"/>
  <c r="D135" i="36" l="1"/>
  <c r="F135" i="36"/>
  <c r="G135" i="36" s="1"/>
  <c r="F135" i="44"/>
  <c r="G135" i="44" s="1"/>
  <c r="D135" i="44"/>
  <c r="Y63" i="36"/>
  <c r="Z63" i="36" s="1"/>
  <c r="X64" i="36" s="1"/>
  <c r="AA64" i="36" s="1"/>
  <c r="Q71" i="36"/>
  <c r="J72" i="36"/>
  <c r="K72" i="36" s="1"/>
  <c r="L72" i="36" s="1"/>
  <c r="M72" i="36" s="1"/>
  <c r="N72" i="36" s="1"/>
  <c r="K78" i="44"/>
  <c r="L78" i="44" s="1"/>
  <c r="U63" i="44"/>
  <c r="P63" i="44"/>
  <c r="S63" i="44" s="1"/>
  <c r="T63" i="44" s="1"/>
  <c r="R64" i="36"/>
  <c r="V63" i="36"/>
  <c r="E136" i="44"/>
  <c r="D136" i="44" l="1"/>
  <c r="F136" i="44"/>
  <c r="G136" i="44" s="1"/>
  <c r="M78" i="44"/>
  <c r="N78" i="44" s="1"/>
  <c r="J79" i="44" s="1"/>
  <c r="K79" i="44" s="1"/>
  <c r="L79" i="44" s="1"/>
  <c r="M79" i="44" s="1"/>
  <c r="N79" i="44" s="1"/>
  <c r="R64" i="44"/>
  <c r="V63" i="44"/>
  <c r="Y63" i="44"/>
  <c r="Z63" i="44" s="1"/>
  <c r="X64" i="44" s="1"/>
  <c r="AA64" i="44" s="1"/>
  <c r="P64" i="36"/>
  <c r="S64" i="36" s="1"/>
  <c r="T64" i="36" s="1"/>
  <c r="U64" i="36"/>
  <c r="Q72" i="36"/>
  <c r="J73" i="36"/>
  <c r="E136" i="36"/>
  <c r="E137" i="44"/>
  <c r="D136" i="36" l="1"/>
  <c r="F136" i="36"/>
  <c r="G136" i="36" s="1"/>
  <c r="Q78" i="44"/>
  <c r="D137" i="44"/>
  <c r="F137" i="44"/>
  <c r="G137" i="44" s="1"/>
  <c r="V64" i="36"/>
  <c r="R65" i="36"/>
  <c r="Y64" i="36"/>
  <c r="Z64" i="36" s="1"/>
  <c r="X65" i="36" s="1"/>
  <c r="AA65" i="36" s="1"/>
  <c r="Q79" i="44"/>
  <c r="J80" i="44"/>
  <c r="K73" i="36"/>
  <c r="L73" i="36" s="1"/>
  <c r="M73" i="36" s="1"/>
  <c r="N73" i="36" s="1"/>
  <c r="U64" i="44"/>
  <c r="P64" i="44"/>
  <c r="E137" i="36"/>
  <c r="E138" i="44"/>
  <c r="D137" i="36" l="1"/>
  <c r="F137" i="36"/>
  <c r="G137" i="36" s="1"/>
  <c r="E138" i="36"/>
  <c r="D138" i="36" l="1"/>
  <c r="D138" i="44"/>
  <c r="F138" i="44"/>
  <c r="G138" i="44" s="1"/>
  <c r="F138" i="36"/>
  <c r="G138" i="36" s="1"/>
  <c r="Q73" i="36"/>
  <c r="J74" i="36"/>
  <c r="K80" i="44"/>
  <c r="L80" i="44" s="1"/>
  <c r="M80" i="44" s="1"/>
  <c r="N80" i="44" s="1"/>
  <c r="U65" i="36"/>
  <c r="P65" i="36"/>
  <c r="S64" i="44"/>
  <c r="T64" i="44" s="1"/>
  <c r="E139" i="44"/>
  <c r="F139" i="44" l="1"/>
  <c r="G139" i="44" s="1"/>
  <c r="D139" i="44"/>
  <c r="Q80" i="44"/>
  <c r="J81" i="44"/>
  <c r="S65" i="36"/>
  <c r="T65" i="36" s="1"/>
  <c r="Y64" i="44"/>
  <c r="Z64" i="44" s="1"/>
  <c r="X65" i="44" s="1"/>
  <c r="AA65" i="44" s="1"/>
  <c r="K74" i="36"/>
  <c r="L74" i="36" s="1"/>
  <c r="V64" i="44"/>
  <c r="R65" i="44"/>
  <c r="E139" i="36"/>
  <c r="E140" i="44"/>
  <c r="D139" i="36" l="1"/>
  <c r="F139" i="36"/>
  <c r="G139" i="36" s="1"/>
  <c r="F140" i="44"/>
  <c r="G140" i="44" s="1"/>
  <c r="D140" i="44"/>
  <c r="M74" i="36"/>
  <c r="N74" i="36" s="1"/>
  <c r="J75" i="36" s="1"/>
  <c r="Y65" i="36"/>
  <c r="Z65" i="36" s="1"/>
  <c r="X66" i="36" s="1"/>
  <c r="AA66" i="36" s="1"/>
  <c r="V65" i="36"/>
  <c r="R66" i="36"/>
  <c r="K81" i="44"/>
  <c r="L81" i="44" s="1"/>
  <c r="M81" i="44" s="1"/>
  <c r="N81" i="44" s="1"/>
  <c r="U65" i="44"/>
  <c r="P65" i="44"/>
  <c r="S65" i="44" s="1"/>
  <c r="T65" i="44" s="1"/>
  <c r="E140" i="36"/>
  <c r="E141" i="44"/>
  <c r="D140" i="36" l="1"/>
  <c r="F140" i="36"/>
  <c r="G140" i="36" s="1"/>
  <c r="D141" i="44"/>
  <c r="F141" i="44"/>
  <c r="G141" i="44" s="1"/>
  <c r="Q74" i="36"/>
  <c r="Q81" i="44"/>
  <c r="J82" i="44"/>
  <c r="K82" i="44" s="1"/>
  <c r="L82" i="44" s="1"/>
  <c r="M82" i="44" s="1"/>
  <c r="N82" i="44" s="1"/>
  <c r="P66" i="36"/>
  <c r="U66" i="36"/>
  <c r="V65" i="44"/>
  <c r="R66" i="44"/>
  <c r="Y65" i="44"/>
  <c r="Z65" i="44" s="1"/>
  <c r="X66" i="44" s="1"/>
  <c r="AA66" i="44" s="1"/>
  <c r="K75" i="36"/>
  <c r="L75" i="36" s="1"/>
  <c r="M75" i="36" s="1"/>
  <c r="N75" i="36" s="1"/>
  <c r="E142" i="44"/>
  <c r="E141" i="36"/>
  <c r="D141" i="36" l="1"/>
  <c r="F141" i="36"/>
  <c r="G141" i="36" s="1"/>
  <c r="D142" i="44"/>
  <c r="F142" i="44"/>
  <c r="G142" i="44" s="1"/>
  <c r="Q75" i="36"/>
  <c r="J76" i="36"/>
  <c r="K76" i="36" s="1"/>
  <c r="L76" i="36" s="1"/>
  <c r="M76" i="36" s="1"/>
  <c r="N76" i="36" s="1"/>
  <c r="U66" i="44"/>
  <c r="P66" i="44"/>
  <c r="S66" i="44" s="1"/>
  <c r="T66" i="44" s="1"/>
  <c r="S66" i="36"/>
  <c r="T66" i="36" s="1"/>
  <c r="Q82" i="44"/>
  <c r="J83" i="44"/>
  <c r="E142" i="36"/>
  <c r="E143" i="44"/>
  <c r="D142" i="36" l="1"/>
  <c r="F142" i="36"/>
  <c r="G142" i="36" s="1"/>
  <c r="E143" i="36"/>
  <c r="D143" i="36" l="1"/>
  <c r="F143" i="36"/>
  <c r="G143" i="36" s="1"/>
  <c r="D143" i="44"/>
  <c r="F143" i="44"/>
  <c r="G143" i="44" s="1"/>
  <c r="V66" i="36"/>
  <c r="R67" i="36"/>
  <c r="Y66" i="36"/>
  <c r="Z66" i="36" s="1"/>
  <c r="X67" i="36" s="1"/>
  <c r="AA67" i="36" s="1"/>
  <c r="V66" i="44"/>
  <c r="R67" i="44"/>
  <c r="Y66" i="44"/>
  <c r="Z66" i="44" s="1"/>
  <c r="X67" i="44" s="1"/>
  <c r="AA67" i="44" s="1"/>
  <c r="K83" i="44"/>
  <c r="L83" i="44" s="1"/>
  <c r="M83" i="44" s="1"/>
  <c r="N83" i="44" s="1"/>
  <c r="Q76" i="36"/>
  <c r="J77" i="36"/>
  <c r="E144" i="44"/>
  <c r="E144" i="36"/>
  <c r="D144" i="36" l="1"/>
  <c r="D144" i="44"/>
  <c r="F144" i="44"/>
  <c r="G144" i="44" s="1"/>
  <c r="F144" i="36"/>
  <c r="G144" i="36" s="1"/>
  <c r="J84" i="44"/>
  <c r="Q83" i="44"/>
  <c r="K77" i="36"/>
  <c r="L77" i="36" s="1"/>
  <c r="M77" i="36" s="1"/>
  <c r="N77" i="36" s="1"/>
  <c r="U67" i="44"/>
  <c r="P67" i="44"/>
  <c r="S67" i="44" s="1"/>
  <c r="T67" i="44" s="1"/>
  <c r="P67" i="36"/>
  <c r="U67" i="36"/>
  <c r="E145" i="36"/>
  <c r="E145" i="44"/>
  <c r="D145" i="36" l="1"/>
  <c r="F145" i="36"/>
  <c r="G145" i="36" s="1"/>
  <c r="D145" i="44"/>
  <c r="F145" i="44"/>
  <c r="G145" i="44" s="1"/>
  <c r="Q77" i="36"/>
  <c r="J78" i="36"/>
  <c r="V67" i="44"/>
  <c r="R68" i="44"/>
  <c r="Y67" i="44"/>
  <c r="Z67" i="44" s="1"/>
  <c r="X68" i="44" s="1"/>
  <c r="AA68" i="44" s="1"/>
  <c r="S67" i="36"/>
  <c r="T67" i="36" s="1"/>
  <c r="K84" i="44"/>
  <c r="L84" i="44" s="1"/>
  <c r="M84" i="44" s="1"/>
  <c r="N84" i="44" s="1"/>
  <c r="E146" i="36"/>
  <c r="E146" i="44"/>
  <c r="D146" i="36" l="1"/>
  <c r="F146" i="44"/>
  <c r="G146" i="44" s="1"/>
  <c r="D146" i="44"/>
  <c r="F146" i="36"/>
  <c r="G146" i="36" s="1"/>
  <c r="Q84" i="44"/>
  <c r="J85" i="44"/>
  <c r="V67" i="36"/>
  <c r="R68" i="36"/>
  <c r="U68" i="44"/>
  <c r="P68" i="44"/>
  <c r="S68" i="44" s="1"/>
  <c r="T68" i="44" s="1"/>
  <c r="Y67" i="36"/>
  <c r="Z67" i="36" s="1"/>
  <c r="X68" i="36" s="1"/>
  <c r="AA68" i="36" s="1"/>
  <c r="K78" i="36"/>
  <c r="L78" i="36" s="1"/>
  <c r="E147" i="36"/>
  <c r="E147" i="44"/>
  <c r="D147" i="36" l="1"/>
  <c r="F147" i="36"/>
  <c r="G147" i="36" s="1"/>
  <c r="F147" i="44"/>
  <c r="G147" i="44" s="1"/>
  <c r="D147" i="44"/>
  <c r="M78" i="36"/>
  <c r="N78" i="36" s="1"/>
  <c r="Y68" i="44"/>
  <c r="Z68" i="44" s="1"/>
  <c r="X69" i="44" s="1"/>
  <c r="AA69" i="44" s="1"/>
  <c r="R69" i="44"/>
  <c r="V68" i="44"/>
  <c r="U68" i="36"/>
  <c r="P68" i="36"/>
  <c r="S68" i="36" s="1"/>
  <c r="T68" i="36" s="1"/>
  <c r="K85" i="44"/>
  <c r="L85" i="44" s="1"/>
  <c r="M85" i="44" s="1"/>
  <c r="N85" i="44" s="1"/>
  <c r="E148" i="44"/>
  <c r="D148" i="44" l="1"/>
  <c r="F148" i="44"/>
  <c r="G148" i="44" s="1"/>
  <c r="R69" i="36"/>
  <c r="V68" i="36"/>
  <c r="Q85" i="44"/>
  <c r="J86" i="44"/>
  <c r="K86" i="44" s="1"/>
  <c r="L86" i="44" s="1"/>
  <c r="M86" i="44" s="1"/>
  <c r="N86" i="44" s="1"/>
  <c r="Y68" i="36"/>
  <c r="Z68" i="36" s="1"/>
  <c r="X69" i="36" s="1"/>
  <c r="AA69" i="36" s="1"/>
  <c r="U69" i="44"/>
  <c r="P69" i="44"/>
  <c r="S69" i="44" s="1"/>
  <c r="T69" i="44" s="1"/>
  <c r="Q78" i="36"/>
  <c r="J79" i="36"/>
  <c r="E148" i="36"/>
  <c r="E149" i="44"/>
  <c r="D148" i="36" l="1"/>
  <c r="F148" i="36"/>
  <c r="G148" i="36" s="1"/>
  <c r="E149" i="36"/>
  <c r="D149" i="36" l="1"/>
  <c r="F149" i="36"/>
  <c r="G149" i="36" s="1"/>
  <c r="D149" i="44"/>
  <c r="F149" i="44"/>
  <c r="G149" i="44" s="1"/>
  <c r="R70" i="44"/>
  <c r="V69" i="44"/>
  <c r="Y69" i="44"/>
  <c r="Z69" i="44" s="1"/>
  <c r="X70" i="44" s="1"/>
  <c r="AA70" i="44" s="1"/>
  <c r="Q86" i="44"/>
  <c r="J87" i="44"/>
  <c r="K79" i="36"/>
  <c r="L79" i="36" s="1"/>
  <c r="M79" i="36" s="1"/>
  <c r="N79" i="36" s="1"/>
  <c r="P69" i="36"/>
  <c r="U69" i="36"/>
  <c r="E150" i="36"/>
  <c r="E150" i="44"/>
  <c r="D150" i="36" l="1"/>
  <c r="D150" i="44"/>
  <c r="F150" i="44"/>
  <c r="G150" i="44" s="1"/>
  <c r="F150" i="36"/>
  <c r="G150" i="36" s="1"/>
  <c r="J80" i="36"/>
  <c r="Q79" i="36"/>
  <c r="K87" i="44"/>
  <c r="L87" i="44" s="1"/>
  <c r="M87" i="44" s="1"/>
  <c r="S69" i="36"/>
  <c r="T69" i="36" s="1"/>
  <c r="P70" i="44"/>
  <c r="U70" i="44"/>
  <c r="E151" i="44"/>
  <c r="F151" i="44" l="1"/>
  <c r="G151" i="44" s="1"/>
  <c r="D151" i="44"/>
  <c r="V69" i="36"/>
  <c r="R70" i="36"/>
  <c r="N87" i="44"/>
  <c r="K80" i="36"/>
  <c r="L80" i="36" s="1"/>
  <c r="S70" i="44"/>
  <c r="T70" i="44" s="1"/>
  <c r="Y69" i="36"/>
  <c r="Z69" i="36" s="1"/>
  <c r="X70" i="36" s="1"/>
  <c r="AA70" i="36" s="1"/>
  <c r="E151" i="36"/>
  <c r="E152" i="44"/>
  <c r="D151" i="36" l="1"/>
  <c r="F151" i="36"/>
  <c r="G151" i="36" s="1"/>
  <c r="D152" i="44"/>
  <c r="F152" i="44"/>
  <c r="G152" i="44" s="1"/>
  <c r="R71" i="44"/>
  <c r="V70" i="44"/>
  <c r="M80" i="36"/>
  <c r="N80" i="36" s="1"/>
  <c r="Q87" i="44"/>
  <c r="J88" i="44"/>
  <c r="K88" i="44" s="1"/>
  <c r="L88" i="44" s="1"/>
  <c r="M88" i="44" s="1"/>
  <c r="N88" i="44" s="1"/>
  <c r="P70" i="36"/>
  <c r="S70" i="36" s="1"/>
  <c r="T70" i="36" s="1"/>
  <c r="U70" i="36"/>
  <c r="Y70" i="44"/>
  <c r="Z70" i="44" s="1"/>
  <c r="X71" i="44" s="1"/>
  <c r="AA71" i="44" s="1"/>
  <c r="E152" i="36"/>
  <c r="E153" i="44"/>
  <c r="D152" i="36" l="1"/>
  <c r="F152" i="36"/>
  <c r="G152" i="36" s="1"/>
  <c r="E153" i="36"/>
  <c r="D153" i="36" l="1"/>
  <c r="F153" i="36"/>
  <c r="G153" i="36" s="1"/>
  <c r="D153" i="44"/>
  <c r="F153" i="44"/>
  <c r="G153" i="44" s="1"/>
  <c r="V70" i="36"/>
  <c r="R71" i="36"/>
  <c r="Y70" i="36"/>
  <c r="Z70" i="36" s="1"/>
  <c r="X71" i="36" s="1"/>
  <c r="AA71" i="36" s="1"/>
  <c r="Q88" i="44"/>
  <c r="J89" i="44"/>
  <c r="Q80" i="36"/>
  <c r="J81" i="36"/>
  <c r="U71" i="44"/>
  <c r="P71" i="44"/>
  <c r="S71" i="44" s="1"/>
  <c r="T71" i="44" s="1"/>
  <c r="E154" i="36"/>
  <c r="E154" i="44"/>
  <c r="D154" i="36" l="1"/>
  <c r="D154" i="44"/>
  <c r="F154" i="44"/>
  <c r="G154" i="44" s="1"/>
  <c r="F154" i="36"/>
  <c r="G154" i="36" s="1"/>
  <c r="R72" i="44"/>
  <c r="V71" i="44"/>
  <c r="K89" i="44"/>
  <c r="L89" i="44" s="1"/>
  <c r="M89" i="44" s="1"/>
  <c r="N89" i="44" s="1"/>
  <c r="Y71" i="44"/>
  <c r="Z71" i="44" s="1"/>
  <c r="X72" i="44" s="1"/>
  <c r="AA72" i="44" s="1"/>
  <c r="U71" i="36"/>
  <c r="P71" i="36"/>
  <c r="S71" i="36" s="1"/>
  <c r="T71" i="36" s="1"/>
  <c r="K81" i="36"/>
  <c r="L81" i="36" s="1"/>
  <c r="E155" i="36"/>
  <c r="E155" i="44"/>
  <c r="D155" i="36" l="1"/>
  <c r="F155" i="36"/>
  <c r="G155" i="36" s="1"/>
  <c r="D155" i="44"/>
  <c r="F155" i="44"/>
  <c r="G155" i="44" s="1"/>
  <c r="Q89" i="44"/>
  <c r="J90" i="44"/>
  <c r="M81" i="36"/>
  <c r="N81" i="36" s="1"/>
  <c r="Y71" i="36"/>
  <c r="Z71" i="36" s="1"/>
  <c r="X72" i="36" s="1"/>
  <c r="AA72" i="36" s="1"/>
  <c r="V71" i="36"/>
  <c r="R72" i="36"/>
  <c r="P72" i="44"/>
  <c r="S72" i="44" s="1"/>
  <c r="T72" i="44" s="1"/>
  <c r="U72" i="44"/>
  <c r="E156" i="36"/>
  <c r="E156" i="44"/>
  <c r="D156" i="36" l="1"/>
  <c r="D156" i="44"/>
  <c r="F156" i="44"/>
  <c r="G156" i="44" s="1"/>
  <c r="F156" i="36"/>
  <c r="G156" i="36" s="1"/>
  <c r="R73" i="44"/>
  <c r="V72" i="44"/>
  <c r="Y72" i="44"/>
  <c r="Z72" i="44" s="1"/>
  <c r="X73" i="44" s="1"/>
  <c r="AA73" i="44" s="1"/>
  <c r="Q81" i="36"/>
  <c r="J82" i="36"/>
  <c r="K82" i="36" s="1"/>
  <c r="L82" i="36" s="1"/>
  <c r="M82" i="36" s="1"/>
  <c r="N82" i="36" s="1"/>
  <c r="U72" i="36"/>
  <c r="P72" i="36"/>
  <c r="S72" i="36" s="1"/>
  <c r="T72" i="36" s="1"/>
  <c r="K90" i="44"/>
  <c r="L90" i="44" s="1"/>
  <c r="E157" i="44"/>
  <c r="D157" i="44" l="1"/>
  <c r="F157" i="44"/>
  <c r="G157" i="44" s="1"/>
  <c r="M90" i="44"/>
  <c r="N90" i="44" s="1"/>
  <c r="Q90" i="44" s="1"/>
  <c r="Q82" i="36"/>
  <c r="J83" i="36"/>
  <c r="K83" i="36" s="1"/>
  <c r="L83" i="36" s="1"/>
  <c r="M83" i="36" s="1"/>
  <c r="N83" i="36" s="1"/>
  <c r="V72" i="36"/>
  <c r="R73" i="36"/>
  <c r="Y72" i="36"/>
  <c r="Z72" i="36" s="1"/>
  <c r="X73" i="36" s="1"/>
  <c r="AA73" i="36" s="1"/>
  <c r="P73" i="44"/>
  <c r="S73" i="44" s="1"/>
  <c r="T73" i="44" s="1"/>
  <c r="U73" i="44"/>
  <c r="E158" i="44"/>
  <c r="E157" i="36"/>
  <c r="D157" i="36" l="1"/>
  <c r="F157" i="36"/>
  <c r="G157" i="36" s="1"/>
  <c r="J91" i="44"/>
  <c r="K91" i="44" s="1"/>
  <c r="L91" i="44" s="1"/>
  <c r="D158" i="44"/>
  <c r="F158" i="44"/>
  <c r="G158" i="44" s="1"/>
  <c r="R74" i="44"/>
  <c r="V73" i="44"/>
  <c r="U73" i="36"/>
  <c r="P73" i="36"/>
  <c r="Q83" i="36"/>
  <c r="J84" i="36"/>
  <c r="K84" i="36" s="1"/>
  <c r="L84" i="36" s="1"/>
  <c r="M84" i="36" s="1"/>
  <c r="N84" i="36" s="1"/>
  <c r="Y73" i="44"/>
  <c r="Z73" i="44" s="1"/>
  <c r="X74" i="44" s="1"/>
  <c r="AA74" i="44" s="1"/>
  <c r="E158" i="36"/>
  <c r="E159" i="44"/>
  <c r="D158" i="36" l="1"/>
  <c r="F158" i="36"/>
  <c r="G158" i="36" s="1"/>
  <c r="F159" i="44"/>
  <c r="G159" i="44" s="1"/>
  <c r="D159" i="44"/>
  <c r="M91" i="44"/>
  <c r="N91" i="44" s="1"/>
  <c r="Q91" i="44" s="1"/>
  <c r="J85" i="36"/>
  <c r="Q84" i="36"/>
  <c r="S73" i="36"/>
  <c r="T73" i="36" s="1"/>
  <c r="P74" i="44"/>
  <c r="U74" i="44"/>
  <c r="E159" i="36"/>
  <c r="E160" i="44"/>
  <c r="D159" i="36" l="1"/>
  <c r="F159" i="36"/>
  <c r="G159" i="36" s="1"/>
  <c r="D160" i="44"/>
  <c r="F160" i="44"/>
  <c r="G160" i="44" s="1"/>
  <c r="J92" i="44"/>
  <c r="K92" i="44" s="1"/>
  <c r="L92" i="44" s="1"/>
  <c r="V73" i="36"/>
  <c r="R74" i="36"/>
  <c r="K85" i="36"/>
  <c r="L85" i="36" s="1"/>
  <c r="M85" i="36" s="1"/>
  <c r="N85" i="36" s="1"/>
  <c r="Y73" i="36"/>
  <c r="Z73" i="36" s="1"/>
  <c r="X74" i="36" s="1"/>
  <c r="AA74" i="36" s="1"/>
  <c r="S74" i="44"/>
  <c r="T74" i="44" s="1"/>
  <c r="E160" i="36"/>
  <c r="E161" i="44"/>
  <c r="D160" i="36" l="1"/>
  <c r="F160" i="36"/>
  <c r="G160" i="36" s="1"/>
  <c r="F161" i="44"/>
  <c r="G161" i="44" s="1"/>
  <c r="D161" i="44"/>
  <c r="J86" i="36"/>
  <c r="Q85" i="36"/>
  <c r="M92" i="44"/>
  <c r="N92" i="44" s="1"/>
  <c r="P74" i="36"/>
  <c r="S74" i="36" s="1"/>
  <c r="T74" i="36" s="1"/>
  <c r="U74" i="36"/>
  <c r="V74" i="44"/>
  <c r="R75" i="44"/>
  <c r="Y74" i="44"/>
  <c r="Z74" i="44" s="1"/>
  <c r="X75" i="44" s="1"/>
  <c r="AA75" i="44" s="1"/>
  <c r="E161" i="36"/>
  <c r="E162" i="44"/>
  <c r="D161" i="36" l="1"/>
  <c r="F161" i="36"/>
  <c r="G161" i="36" s="1"/>
  <c r="E162" i="36"/>
  <c r="D162" i="36" l="1"/>
  <c r="F162" i="44"/>
  <c r="G162" i="44" s="1"/>
  <c r="D162" i="44"/>
  <c r="F162" i="36"/>
  <c r="G162" i="36" s="1"/>
  <c r="V74" i="36"/>
  <c r="R75" i="36"/>
  <c r="U75" i="44"/>
  <c r="P75" i="44"/>
  <c r="S75" i="44" s="1"/>
  <c r="T75" i="44" s="1"/>
  <c r="Y74" i="36"/>
  <c r="Z74" i="36" s="1"/>
  <c r="X75" i="36" s="1"/>
  <c r="AA75" i="36" s="1"/>
  <c r="J93" i="44"/>
  <c r="K93" i="44" s="1"/>
  <c r="L93" i="44" s="1"/>
  <c r="M93" i="44" s="1"/>
  <c r="N93" i="44" s="1"/>
  <c r="Q92" i="44"/>
  <c r="K86" i="36"/>
  <c r="L86" i="36" s="1"/>
  <c r="M86" i="36" s="1"/>
  <c r="N86" i="36" s="1"/>
  <c r="E163" i="44"/>
  <c r="F163" i="44" l="1"/>
  <c r="G163" i="44" s="1"/>
  <c r="D163" i="44"/>
  <c r="Q86" i="36"/>
  <c r="J87" i="36"/>
  <c r="K87" i="36" s="1"/>
  <c r="L87" i="36" s="1"/>
  <c r="M87" i="36" s="1"/>
  <c r="N87" i="36" s="1"/>
  <c r="V75" i="44"/>
  <c r="R76" i="44"/>
  <c r="Y75" i="44"/>
  <c r="Z75" i="44" s="1"/>
  <c r="X76" i="44" s="1"/>
  <c r="AA76" i="44" s="1"/>
  <c r="J94" i="44"/>
  <c r="Q93" i="44"/>
  <c r="U75" i="36"/>
  <c r="P75" i="36"/>
  <c r="S75" i="36" s="1"/>
  <c r="T75" i="36" s="1"/>
  <c r="E164" i="44"/>
  <c r="E163" i="36"/>
  <c r="D163" i="36" l="1"/>
  <c r="F163" i="36"/>
  <c r="G163" i="36" s="1"/>
  <c r="E164" i="36"/>
  <c r="D164" i="36" l="1"/>
  <c r="F164" i="44"/>
  <c r="G164" i="44" s="1"/>
  <c r="D164" i="44"/>
  <c r="F164" i="36"/>
  <c r="G164" i="36" s="1"/>
  <c r="Y75" i="36"/>
  <c r="Z75" i="36" s="1"/>
  <c r="X76" i="36" s="1"/>
  <c r="AA76" i="36" s="1"/>
  <c r="R76" i="36"/>
  <c r="V75" i="36"/>
  <c r="K94" i="44"/>
  <c r="L94" i="44" s="1"/>
  <c r="M94" i="44" s="1"/>
  <c r="P76" i="44"/>
  <c r="S76" i="44" s="1"/>
  <c r="T76" i="44" s="1"/>
  <c r="U76" i="44"/>
  <c r="J88" i="36"/>
  <c r="K88" i="36" s="1"/>
  <c r="L88" i="36" s="1"/>
  <c r="M88" i="36" s="1"/>
  <c r="N88" i="36" s="1"/>
  <c r="Q87" i="36"/>
  <c r="E165" i="36"/>
  <c r="E165" i="44"/>
  <c r="D165" i="36" l="1"/>
  <c r="F165" i="36"/>
  <c r="G165" i="36" s="1"/>
  <c r="F165" i="44"/>
  <c r="G165" i="44" s="1"/>
  <c r="D165" i="44"/>
  <c r="J89" i="36"/>
  <c r="Q88" i="36"/>
  <c r="R77" i="44"/>
  <c r="V76" i="44"/>
  <c r="Y76" i="44"/>
  <c r="Z76" i="44" s="1"/>
  <c r="X77" i="44" s="1"/>
  <c r="AA77" i="44" s="1"/>
  <c r="N94" i="44"/>
  <c r="U76" i="36"/>
  <c r="P76" i="36"/>
  <c r="E166" i="36"/>
  <c r="E166" i="44"/>
  <c r="D166" i="36" l="1"/>
  <c r="D166" i="44"/>
  <c r="F166" i="44"/>
  <c r="G166" i="44" s="1"/>
  <c r="F166" i="36"/>
  <c r="G166" i="36" s="1"/>
  <c r="Q94" i="44"/>
  <c r="J95" i="44"/>
  <c r="S76" i="36"/>
  <c r="T76" i="36" s="1"/>
  <c r="P77" i="44"/>
  <c r="S77" i="44" s="1"/>
  <c r="T77" i="44" s="1"/>
  <c r="U77" i="44"/>
  <c r="K89" i="36"/>
  <c r="L89" i="36" s="1"/>
  <c r="E167" i="36"/>
  <c r="E167" i="44"/>
  <c r="D167" i="36" l="1"/>
  <c r="F167" i="36"/>
  <c r="G167" i="36" s="1"/>
  <c r="D167" i="44"/>
  <c r="F167" i="44"/>
  <c r="G167" i="44" s="1"/>
  <c r="V77" i="44"/>
  <c r="R78" i="44"/>
  <c r="Y77" i="44"/>
  <c r="Z77" i="44" s="1"/>
  <c r="X78" i="44" s="1"/>
  <c r="AA78" i="44" s="1"/>
  <c r="R77" i="36"/>
  <c r="V76" i="36"/>
  <c r="K95" i="44"/>
  <c r="L95" i="44" s="1"/>
  <c r="M95" i="44" s="1"/>
  <c r="N95" i="44" s="1"/>
  <c r="M89" i="36"/>
  <c r="N89" i="36" s="1"/>
  <c r="Y76" i="36"/>
  <c r="Z76" i="36" s="1"/>
  <c r="X77" i="36" s="1"/>
  <c r="AA77" i="36" s="1"/>
  <c r="E168" i="44"/>
  <c r="E168" i="36"/>
  <c r="D168" i="36" l="1"/>
  <c r="D168" i="44"/>
  <c r="F168" i="44"/>
  <c r="G168" i="44" s="1"/>
  <c r="F168" i="36"/>
  <c r="G168" i="36" s="1"/>
  <c r="Q95" i="44"/>
  <c r="J96" i="44"/>
  <c r="Q89" i="36"/>
  <c r="J90" i="36"/>
  <c r="K90" i="36" s="1"/>
  <c r="L90" i="36" s="1"/>
  <c r="M90" i="36" s="1"/>
  <c r="N90" i="36" s="1"/>
  <c r="U77" i="36"/>
  <c r="P77" i="36"/>
  <c r="P78" i="44"/>
  <c r="U78" i="44"/>
  <c r="E169" i="36"/>
  <c r="E169" i="44"/>
  <c r="D169" i="36" l="1"/>
  <c r="F169" i="36"/>
  <c r="G169" i="36" s="1"/>
  <c r="F169" i="44"/>
  <c r="G169" i="44" s="1"/>
  <c r="D169" i="44"/>
  <c r="J91" i="36"/>
  <c r="Q90" i="36"/>
  <c r="S77" i="36"/>
  <c r="T77" i="36" s="1"/>
  <c r="S78" i="44"/>
  <c r="T78" i="44" s="1"/>
  <c r="K96" i="44"/>
  <c r="L96" i="44" s="1"/>
  <c r="E170" i="36"/>
  <c r="E170" i="44"/>
  <c r="D170" i="36" l="1"/>
  <c r="F170" i="44"/>
  <c r="G170" i="44" s="1"/>
  <c r="D170" i="44"/>
  <c r="F170" i="36"/>
  <c r="G170" i="36" s="1"/>
  <c r="M96" i="44"/>
  <c r="N96" i="44" s="1"/>
  <c r="V78" i="44"/>
  <c r="R79" i="44"/>
  <c r="K91" i="36"/>
  <c r="L91" i="36" s="1"/>
  <c r="M91" i="36" s="1"/>
  <c r="Y77" i="36"/>
  <c r="Z77" i="36" s="1"/>
  <c r="X78" i="36" s="1"/>
  <c r="AA78" i="36" s="1"/>
  <c r="V77" i="36"/>
  <c r="R78" i="36"/>
  <c r="Y78" i="44"/>
  <c r="Z78" i="44" s="1"/>
  <c r="X79" i="44" s="1"/>
  <c r="AA79" i="44" s="1"/>
  <c r="E171" i="36"/>
  <c r="E171" i="44"/>
  <c r="D171" i="36" l="1"/>
  <c r="F171" i="36"/>
  <c r="G171" i="36" s="1"/>
  <c r="D171" i="44"/>
  <c r="F171" i="44"/>
  <c r="G171" i="44" s="1"/>
  <c r="N91" i="36"/>
  <c r="U78" i="36"/>
  <c r="P78" i="36"/>
  <c r="S78" i="36" s="1"/>
  <c r="T78" i="36" s="1"/>
  <c r="P79" i="44"/>
  <c r="S79" i="44" s="1"/>
  <c r="T79" i="44" s="1"/>
  <c r="U79" i="44"/>
  <c r="J97" i="44"/>
  <c r="K97" i="44" s="1"/>
  <c r="L97" i="44" s="1"/>
  <c r="M97" i="44" s="1"/>
  <c r="N97" i="44" s="1"/>
  <c r="Q96" i="44"/>
  <c r="E172" i="44"/>
  <c r="D172" i="44" l="1"/>
  <c r="F172" i="44"/>
  <c r="G172" i="44" s="1"/>
  <c r="J98" i="44"/>
  <c r="Q97" i="44"/>
  <c r="V79" i="44"/>
  <c r="R80" i="44"/>
  <c r="R79" i="36"/>
  <c r="V78" i="36"/>
  <c r="Y78" i="36"/>
  <c r="Z78" i="36" s="1"/>
  <c r="X79" i="36" s="1"/>
  <c r="AA79" i="36" s="1"/>
  <c r="Q91" i="36"/>
  <c r="J92" i="36"/>
  <c r="K92" i="36" s="1"/>
  <c r="L92" i="36" s="1"/>
  <c r="M92" i="36" s="1"/>
  <c r="N92" i="36" s="1"/>
  <c r="Y79" i="44"/>
  <c r="Z79" i="44" s="1"/>
  <c r="X80" i="44" s="1"/>
  <c r="AA80" i="44" s="1"/>
  <c r="E172" i="36"/>
  <c r="E173" i="44"/>
  <c r="D172" i="36" l="1"/>
  <c r="F172" i="36"/>
  <c r="G172" i="36" s="1"/>
  <c r="F173" i="44"/>
  <c r="G173" i="44" s="1"/>
  <c r="D173" i="44"/>
  <c r="J93" i="36"/>
  <c r="K93" i="36" s="1"/>
  <c r="L93" i="36" s="1"/>
  <c r="M93" i="36" s="1"/>
  <c r="N93" i="36" s="1"/>
  <c r="Q92" i="36"/>
  <c r="P79" i="36"/>
  <c r="S79" i="36" s="1"/>
  <c r="T79" i="36" s="1"/>
  <c r="U79" i="36"/>
  <c r="P80" i="44"/>
  <c r="S80" i="44" s="1"/>
  <c r="T80" i="44" s="1"/>
  <c r="U80" i="44"/>
  <c r="K98" i="44"/>
  <c r="L98" i="44" s="1"/>
  <c r="M98" i="44" s="1"/>
  <c r="N98" i="44" s="1"/>
  <c r="E173" i="36"/>
  <c r="E174" i="44"/>
  <c r="D173" i="36" l="1"/>
  <c r="F173" i="36"/>
  <c r="G173" i="36" s="1"/>
  <c r="E174" i="36"/>
  <c r="D174" i="36" l="1"/>
  <c r="D174" i="44"/>
  <c r="F174" i="44"/>
  <c r="G174" i="44" s="1"/>
  <c r="F174" i="36"/>
  <c r="G174" i="36" s="1"/>
  <c r="V80" i="44"/>
  <c r="R81" i="44"/>
  <c r="Y80" i="44"/>
  <c r="Z80" i="44" s="1"/>
  <c r="X81" i="44" s="1"/>
  <c r="AA81" i="44" s="1"/>
  <c r="V79" i="36"/>
  <c r="R80" i="36"/>
  <c r="Y79" i="36"/>
  <c r="Z79" i="36" s="1"/>
  <c r="X80" i="36" s="1"/>
  <c r="AA80" i="36" s="1"/>
  <c r="Q98" i="44"/>
  <c r="J99" i="44"/>
  <c r="Q93" i="36"/>
  <c r="J94" i="36"/>
  <c r="E175" i="44"/>
  <c r="F175" i="44" l="1"/>
  <c r="G175" i="44" s="1"/>
  <c r="D175" i="44"/>
  <c r="U80" i="36"/>
  <c r="P80" i="36"/>
  <c r="S80" i="36" s="1"/>
  <c r="T80" i="36" s="1"/>
  <c r="K99" i="44"/>
  <c r="L99" i="44" s="1"/>
  <c r="K94" i="36"/>
  <c r="L94" i="36" s="1"/>
  <c r="M94" i="36" s="1"/>
  <c r="P81" i="44"/>
  <c r="U81" i="44"/>
  <c r="E175" i="36"/>
  <c r="E176" i="44"/>
  <c r="D175" i="36" l="1"/>
  <c r="F175" i="36"/>
  <c r="G175" i="36" s="1"/>
  <c r="D176" i="44"/>
  <c r="F176" i="44"/>
  <c r="G176" i="44" s="1"/>
  <c r="M99" i="44"/>
  <c r="N99" i="44" s="1"/>
  <c r="Q99" i="44" s="1"/>
  <c r="N94" i="36"/>
  <c r="V80" i="36"/>
  <c r="R81" i="36"/>
  <c r="Y80" i="36"/>
  <c r="Z80" i="36" s="1"/>
  <c r="X81" i="36" s="1"/>
  <c r="AA81" i="36" s="1"/>
  <c r="S81" i="44"/>
  <c r="T81" i="44" s="1"/>
  <c r="E176" i="36"/>
  <c r="E177" i="44"/>
  <c r="D176" i="36" l="1"/>
  <c r="F176" i="36"/>
  <c r="G176" i="36" s="1"/>
  <c r="E177" i="36"/>
  <c r="D177" i="36" l="1"/>
  <c r="F177" i="36"/>
  <c r="G177" i="36" s="1"/>
  <c r="D177" i="44"/>
  <c r="F177" i="44"/>
  <c r="G177" i="44" s="1"/>
  <c r="J100" i="44"/>
  <c r="K100" i="44" s="1"/>
  <c r="L100" i="44" s="1"/>
  <c r="M100" i="44" s="1"/>
  <c r="N100" i="44" s="1"/>
  <c r="Q100" i="44" s="1"/>
  <c r="R82" i="44"/>
  <c r="V81" i="44"/>
  <c r="P81" i="36"/>
  <c r="U81" i="36"/>
  <c r="Y81" i="44"/>
  <c r="Z81" i="44" s="1"/>
  <c r="X82" i="44" s="1"/>
  <c r="AA82" i="44" s="1"/>
  <c r="Q94" i="36"/>
  <c r="J95" i="36"/>
  <c r="E178" i="44"/>
  <c r="J101" i="44" l="1"/>
  <c r="K101" i="44" s="1"/>
  <c r="L101" i="44" s="1"/>
  <c r="M101" i="44" s="1"/>
  <c r="N101" i="44" s="1"/>
  <c r="D178" i="44"/>
  <c r="F178" i="44"/>
  <c r="G178" i="44" s="1"/>
  <c r="K95" i="36"/>
  <c r="L95" i="36" s="1"/>
  <c r="M95" i="36" s="1"/>
  <c r="N95" i="36" s="1"/>
  <c r="S81" i="36"/>
  <c r="T81" i="36" s="1"/>
  <c r="U82" i="44"/>
  <c r="P82" i="44"/>
  <c r="S82" i="44" s="1"/>
  <c r="T82" i="44" s="1"/>
  <c r="E178" i="36"/>
  <c r="E179" i="44"/>
  <c r="D178" i="36" l="1"/>
  <c r="F178" i="36"/>
  <c r="G178" i="36" s="1"/>
  <c r="E179" i="36"/>
  <c r="D179" i="36" l="1"/>
  <c r="F179" i="36"/>
  <c r="G179" i="36" s="1"/>
  <c r="D179" i="44"/>
  <c r="F179" i="44"/>
  <c r="G179" i="44" s="1"/>
  <c r="Q95" i="36"/>
  <c r="J96" i="36"/>
  <c r="Y82" i="44"/>
  <c r="Z82" i="44" s="1"/>
  <c r="X83" i="44" s="1"/>
  <c r="AA83" i="44" s="1"/>
  <c r="R83" i="44"/>
  <c r="V82" i="44"/>
  <c r="Y81" i="36"/>
  <c r="Z81" i="36" s="1"/>
  <c r="X82" i="36" s="1"/>
  <c r="AA82" i="36" s="1"/>
  <c r="J102" i="44"/>
  <c r="K102" i="44" s="1"/>
  <c r="L102" i="44" s="1"/>
  <c r="M102" i="44" s="1"/>
  <c r="N102" i="44" s="1"/>
  <c r="Q101" i="44"/>
  <c r="R82" i="36"/>
  <c r="V81" i="36"/>
  <c r="E180" i="44"/>
  <c r="E180" i="36"/>
  <c r="D180" i="36" l="1"/>
  <c r="D180" i="44"/>
  <c r="F180" i="44"/>
  <c r="G180" i="44" s="1"/>
  <c r="F180" i="36"/>
  <c r="G180" i="36" s="1"/>
  <c r="J103" i="44"/>
  <c r="Q102" i="44"/>
  <c r="U83" i="44"/>
  <c r="P83" i="44"/>
  <c r="S83" i="44" s="1"/>
  <c r="T83" i="44" s="1"/>
  <c r="K96" i="36"/>
  <c r="L96" i="36" s="1"/>
  <c r="M96" i="36" s="1"/>
  <c r="N96" i="36" s="1"/>
  <c r="U82" i="36"/>
  <c r="P82" i="36"/>
  <c r="S82" i="36" s="1"/>
  <c r="T82" i="36" s="1"/>
  <c r="E181" i="44"/>
  <c r="F181" i="44" l="1"/>
  <c r="G181" i="44" s="1"/>
  <c r="D181" i="44"/>
  <c r="J97" i="36"/>
  <c r="Q96" i="36"/>
  <c r="V83" i="44"/>
  <c r="R84" i="44"/>
  <c r="Y83" i="44"/>
  <c r="Z83" i="44" s="1"/>
  <c r="X84" i="44" s="1"/>
  <c r="AA84" i="44" s="1"/>
  <c r="R83" i="36"/>
  <c r="V82" i="36"/>
  <c r="Y82" i="36"/>
  <c r="Z82" i="36" s="1"/>
  <c r="X83" i="36" s="1"/>
  <c r="AA83" i="36" s="1"/>
  <c r="K103" i="44"/>
  <c r="L103" i="44" s="1"/>
  <c r="M103" i="44" s="1"/>
  <c r="N103" i="44" s="1"/>
  <c r="E181" i="36"/>
  <c r="E182" i="44"/>
  <c r="D181" i="36" l="1"/>
  <c r="F181" i="36"/>
  <c r="G181" i="36" s="1"/>
  <c r="E182" i="36"/>
  <c r="D182" i="36" l="1"/>
  <c r="F182" i="44"/>
  <c r="G182" i="44" s="1"/>
  <c r="D182" i="44"/>
  <c r="F182" i="36"/>
  <c r="G182" i="36" s="1"/>
  <c r="U84" i="44"/>
  <c r="P84" i="44"/>
  <c r="S84" i="44" s="1"/>
  <c r="T84" i="44" s="1"/>
  <c r="U83" i="36"/>
  <c r="P83" i="36"/>
  <c r="J104" i="44"/>
  <c r="Q103" i="44"/>
  <c r="K97" i="36"/>
  <c r="L97" i="36" s="1"/>
  <c r="M97" i="36" s="1"/>
  <c r="N97" i="36" s="1"/>
  <c r="E183" i="36"/>
  <c r="E183" i="44"/>
  <c r="D183" i="36" l="1"/>
  <c r="F183" i="36"/>
  <c r="G183" i="36" s="1"/>
  <c r="F183" i="44"/>
  <c r="G183" i="44" s="1"/>
  <c r="D183" i="44"/>
  <c r="S83" i="36"/>
  <c r="T83" i="36" s="1"/>
  <c r="R85" i="44"/>
  <c r="V84" i="44"/>
  <c r="K104" i="44"/>
  <c r="L104" i="44" s="1"/>
  <c r="M104" i="44" s="1"/>
  <c r="N104" i="44" s="1"/>
  <c r="J98" i="36"/>
  <c r="K98" i="36" s="1"/>
  <c r="L98" i="36" s="1"/>
  <c r="M98" i="36" s="1"/>
  <c r="N98" i="36" s="1"/>
  <c r="Q97" i="36"/>
  <c r="Y84" i="44"/>
  <c r="Z84" i="44" s="1"/>
  <c r="X85" i="44" s="1"/>
  <c r="AA85" i="44" s="1"/>
  <c r="E184" i="44"/>
  <c r="D184" i="44" l="1"/>
  <c r="F184" i="44"/>
  <c r="G184" i="44" s="1"/>
  <c r="Q104" i="44"/>
  <c r="J105" i="44"/>
  <c r="Q98" i="36"/>
  <c r="J99" i="36"/>
  <c r="P85" i="44"/>
  <c r="S85" i="44" s="1"/>
  <c r="T85" i="44" s="1"/>
  <c r="U85" i="44"/>
  <c r="R84" i="36"/>
  <c r="V83" i="36"/>
  <c r="Y83" i="36"/>
  <c r="Z83" i="36" s="1"/>
  <c r="X84" i="36" s="1"/>
  <c r="AA84" i="36" s="1"/>
  <c r="E184" i="36"/>
  <c r="E185" i="44"/>
  <c r="D184" i="36" l="1"/>
  <c r="F184" i="36"/>
  <c r="G184" i="36" s="1"/>
  <c r="E185" i="36"/>
  <c r="D185" i="36" l="1"/>
  <c r="F185" i="36"/>
  <c r="G185" i="36" s="1"/>
  <c r="F185" i="44"/>
  <c r="G185" i="44" s="1"/>
  <c r="D185" i="44"/>
  <c r="P84" i="36"/>
  <c r="S84" i="36" s="1"/>
  <c r="T84" i="36" s="1"/>
  <c r="U84" i="36"/>
  <c r="V85" i="44"/>
  <c r="R86" i="44"/>
  <c r="Y85" i="44"/>
  <c r="Z85" i="44" s="1"/>
  <c r="X86" i="44" s="1"/>
  <c r="AA86" i="44" s="1"/>
  <c r="K99" i="36"/>
  <c r="L99" i="36" s="1"/>
  <c r="M99" i="36" s="1"/>
  <c r="N99" i="36" s="1"/>
  <c r="K105" i="44"/>
  <c r="L105" i="44" s="1"/>
  <c r="M105" i="44" s="1"/>
  <c r="N105" i="44" s="1"/>
  <c r="E186" i="44"/>
  <c r="E186" i="36"/>
  <c r="D186" i="36" l="1"/>
  <c r="D186" i="44"/>
  <c r="F186" i="44"/>
  <c r="G186" i="44" s="1"/>
  <c r="F186" i="36"/>
  <c r="G186" i="36" s="1"/>
  <c r="Q105" i="44"/>
  <c r="J106" i="44"/>
  <c r="K106" i="44" s="1"/>
  <c r="L106" i="44" s="1"/>
  <c r="M106" i="44" s="1"/>
  <c r="N106" i="44" s="1"/>
  <c r="J100" i="36"/>
  <c r="K100" i="36" s="1"/>
  <c r="L100" i="36" s="1"/>
  <c r="M100" i="36" s="1"/>
  <c r="N100" i="36" s="1"/>
  <c r="Q99" i="36"/>
  <c r="P86" i="44"/>
  <c r="S86" i="44" s="1"/>
  <c r="T86" i="44" s="1"/>
  <c r="U86" i="44"/>
  <c r="V84" i="36"/>
  <c r="R85" i="36"/>
  <c r="Y84" i="36"/>
  <c r="Z84" i="36" s="1"/>
  <c r="X85" i="36" s="1"/>
  <c r="AA85" i="36" s="1"/>
  <c r="E187" i="44"/>
  <c r="F187" i="44" l="1"/>
  <c r="G187" i="44" s="1"/>
  <c r="D187" i="44"/>
  <c r="Y86" i="44"/>
  <c r="Z86" i="44" s="1"/>
  <c r="X87" i="44" s="1"/>
  <c r="AA87" i="44" s="1"/>
  <c r="R87" i="44"/>
  <c r="V86" i="44"/>
  <c r="J101" i="36"/>
  <c r="K101" i="36" s="1"/>
  <c r="L101" i="36" s="1"/>
  <c r="M101" i="36" s="1"/>
  <c r="N101" i="36" s="1"/>
  <c r="Q100" i="36"/>
  <c r="U85" i="36"/>
  <c r="P85" i="36"/>
  <c r="J107" i="44"/>
  <c r="Q106" i="44"/>
  <c r="E187" i="36"/>
  <c r="E188" i="44"/>
  <c r="D187" i="36" l="1"/>
  <c r="F187" i="36"/>
  <c r="G187" i="36" s="1"/>
  <c r="D188" i="44"/>
  <c r="F188" i="44"/>
  <c r="G188" i="44" s="1"/>
  <c r="Q101" i="36"/>
  <c r="J102" i="36"/>
  <c r="K102" i="36" s="1"/>
  <c r="L102" i="36" s="1"/>
  <c r="S85" i="36"/>
  <c r="T85" i="36" s="1"/>
  <c r="P87" i="44"/>
  <c r="U87" i="44"/>
  <c r="K107" i="44"/>
  <c r="L107" i="44" s="1"/>
  <c r="M107" i="44" s="1"/>
  <c r="E188" i="36"/>
  <c r="E189" i="44"/>
  <c r="D188" i="36" l="1"/>
  <c r="F188" i="36"/>
  <c r="G188" i="36" s="1"/>
  <c r="D189" i="44"/>
  <c r="F189" i="44"/>
  <c r="G189" i="44" s="1"/>
  <c r="M102" i="36"/>
  <c r="N102" i="36" s="1"/>
  <c r="J103" i="36" s="1"/>
  <c r="N107" i="44"/>
  <c r="S87" i="44"/>
  <c r="T87" i="44" s="1"/>
  <c r="R86" i="36"/>
  <c r="V85" i="36"/>
  <c r="Y85" i="36"/>
  <c r="Z85" i="36" s="1"/>
  <c r="X86" i="36" s="1"/>
  <c r="AA86" i="36" s="1"/>
  <c r="E190" i="44"/>
  <c r="E189" i="36"/>
  <c r="D189" i="36" l="1"/>
  <c r="F189" i="36"/>
  <c r="G189" i="36" s="1"/>
  <c r="E190" i="36"/>
  <c r="D190" i="36" l="1"/>
  <c r="D190" i="44"/>
  <c r="F190" i="44"/>
  <c r="G190" i="44" s="1"/>
  <c r="F190" i="36"/>
  <c r="G190" i="36" s="1"/>
  <c r="Q102" i="36"/>
  <c r="U86" i="36"/>
  <c r="P86" i="36"/>
  <c r="S86" i="36" s="1"/>
  <c r="T86" i="36" s="1"/>
  <c r="Y87" i="44"/>
  <c r="Z87" i="44" s="1"/>
  <c r="X88" i="44" s="1"/>
  <c r="AA88" i="44" s="1"/>
  <c r="R88" i="44"/>
  <c r="V87" i="44"/>
  <c r="Q107" i="44"/>
  <c r="J108" i="44"/>
  <c r="K103" i="36"/>
  <c r="L103" i="36" s="1"/>
  <c r="E191" i="44"/>
  <c r="F191" i="44" l="1"/>
  <c r="G191" i="44" s="1"/>
  <c r="D191" i="44"/>
  <c r="M103" i="36"/>
  <c r="N103" i="36" s="1"/>
  <c r="J104" i="36" s="1"/>
  <c r="K108" i="44"/>
  <c r="L108" i="44" s="1"/>
  <c r="M108" i="44" s="1"/>
  <c r="N108" i="44" s="1"/>
  <c r="R87" i="36"/>
  <c r="V86" i="36"/>
  <c r="Y86" i="36"/>
  <c r="Z86" i="36" s="1"/>
  <c r="X87" i="36" s="1"/>
  <c r="AA87" i="36" s="1"/>
  <c r="P88" i="44"/>
  <c r="S88" i="44" s="1"/>
  <c r="T88" i="44" s="1"/>
  <c r="U88" i="44"/>
  <c r="E192" i="44"/>
  <c r="E191" i="36"/>
  <c r="D191" i="36" l="1"/>
  <c r="F191" i="36"/>
  <c r="G191" i="36" s="1"/>
  <c r="E192" i="36"/>
  <c r="D192" i="36" l="1"/>
  <c r="Q103" i="36"/>
  <c r="D192" i="44"/>
  <c r="F192" i="44"/>
  <c r="G192" i="44" s="1"/>
  <c r="F192" i="36"/>
  <c r="G192" i="36" s="1"/>
  <c r="Q108" i="44"/>
  <c r="J109" i="44"/>
  <c r="K109" i="44" s="1"/>
  <c r="L109" i="44" s="1"/>
  <c r="M109" i="44" s="1"/>
  <c r="N109" i="44" s="1"/>
  <c r="Y88" i="44"/>
  <c r="Z88" i="44" s="1"/>
  <c r="X89" i="44" s="1"/>
  <c r="AA89" i="44" s="1"/>
  <c r="R89" i="44"/>
  <c r="V88" i="44"/>
  <c r="U87" i="36"/>
  <c r="P87" i="36"/>
  <c r="S87" i="36" s="1"/>
  <c r="T87" i="36" s="1"/>
  <c r="K104" i="36"/>
  <c r="L104" i="36" s="1"/>
  <c r="M104" i="36" s="1"/>
  <c r="N104" i="36" s="1"/>
  <c r="E193" i="44"/>
  <c r="E193" i="36"/>
  <c r="D193" i="36" l="1"/>
  <c r="F193" i="36"/>
  <c r="G193" i="36" s="1"/>
  <c r="F193" i="44"/>
  <c r="G193" i="44" s="1"/>
  <c r="D193" i="44"/>
  <c r="V87" i="36"/>
  <c r="R88" i="36"/>
  <c r="P89" i="44"/>
  <c r="S89" i="44" s="1"/>
  <c r="T89" i="44" s="1"/>
  <c r="U89" i="44"/>
  <c r="Y87" i="36"/>
  <c r="Z87" i="36" s="1"/>
  <c r="X88" i="36" s="1"/>
  <c r="AA88" i="36" s="1"/>
  <c r="Q109" i="44"/>
  <c r="J110" i="44"/>
  <c r="J105" i="36"/>
  <c r="Q104" i="36"/>
  <c r="E194" i="44"/>
  <c r="D194" i="44" l="1"/>
  <c r="F194" i="44"/>
  <c r="G194" i="44" s="1"/>
  <c r="K110" i="44"/>
  <c r="L110" i="44" s="1"/>
  <c r="V89" i="44"/>
  <c r="R90" i="44"/>
  <c r="Y89" i="44"/>
  <c r="Z89" i="44" s="1"/>
  <c r="X90" i="44" s="1"/>
  <c r="AA90" i="44" s="1"/>
  <c r="U88" i="36"/>
  <c r="P88" i="36"/>
  <c r="S88" i="36" s="1"/>
  <c r="T88" i="36" s="1"/>
  <c r="R89" i="36" s="1"/>
  <c r="K105" i="36"/>
  <c r="L105" i="36" s="1"/>
  <c r="E195" i="44"/>
  <c r="E194" i="36"/>
  <c r="D194" i="36" l="1"/>
  <c r="F194" i="36"/>
  <c r="G194" i="36" s="1"/>
  <c r="D195" i="44"/>
  <c r="F195" i="44"/>
  <c r="G195" i="44" s="1"/>
  <c r="M110" i="44"/>
  <c r="N110" i="44" s="1"/>
  <c r="J111" i="44" s="1"/>
  <c r="K111" i="44" s="1"/>
  <c r="L111" i="44" s="1"/>
  <c r="P90" i="44"/>
  <c r="S90" i="44" s="1"/>
  <c r="T90" i="44" s="1"/>
  <c r="U90" i="44"/>
  <c r="Y88" i="36"/>
  <c r="Z88" i="36" s="1"/>
  <c r="X89" i="36" s="1"/>
  <c r="AA89" i="36" s="1"/>
  <c r="V88" i="36"/>
  <c r="M105" i="36"/>
  <c r="N105" i="36" s="1"/>
  <c r="U89" i="36"/>
  <c r="E195" i="36"/>
  <c r="E196" i="44"/>
  <c r="D195" i="36" l="1"/>
  <c r="F195" i="36"/>
  <c r="G195" i="36" s="1"/>
  <c r="D196" i="44"/>
  <c r="F196" i="44"/>
  <c r="G196" i="44" s="1"/>
  <c r="Q110" i="44"/>
  <c r="R91" i="44"/>
  <c r="V90" i="44"/>
  <c r="M111" i="44"/>
  <c r="N111" i="44" s="1"/>
  <c r="Q111" i="44" s="1"/>
  <c r="P89" i="36"/>
  <c r="S89" i="36" s="1"/>
  <c r="T89" i="36" s="1"/>
  <c r="V89" i="36" s="1"/>
  <c r="Y90" i="44"/>
  <c r="Z90" i="44" s="1"/>
  <c r="X91" i="44" s="1"/>
  <c r="AA91" i="44" s="1"/>
  <c r="J106" i="36"/>
  <c r="Q105" i="36"/>
  <c r="E196" i="36"/>
  <c r="E197" i="44"/>
  <c r="D196" i="36" l="1"/>
  <c r="F196" i="36"/>
  <c r="G196" i="36" s="1"/>
  <c r="D197" i="44"/>
  <c r="F197" i="44"/>
  <c r="G197" i="44" s="1"/>
  <c r="Y89" i="36"/>
  <c r="Z89" i="36" s="1"/>
  <c r="X90" i="36" s="1"/>
  <c r="AA90" i="36" s="1"/>
  <c r="R90" i="36"/>
  <c r="U90" i="36" s="1"/>
  <c r="J112" i="44"/>
  <c r="K112" i="44" s="1"/>
  <c r="L112" i="44" s="1"/>
  <c r="M112" i="44" s="1"/>
  <c r="U91" i="44"/>
  <c r="P91" i="44"/>
  <c r="S91" i="44" s="1"/>
  <c r="T91" i="44" s="1"/>
  <c r="K106" i="36"/>
  <c r="L106" i="36" s="1"/>
  <c r="M106" i="36" s="1"/>
  <c r="N106" i="36" s="1"/>
  <c r="E198" i="44"/>
  <c r="E197" i="36"/>
  <c r="D197" i="36" l="1"/>
  <c r="F197" i="36"/>
  <c r="G197" i="36" s="1"/>
  <c r="F198" i="44"/>
  <c r="G198" i="44" s="1"/>
  <c r="D198" i="44"/>
  <c r="P90" i="36"/>
  <c r="S90" i="36" s="1"/>
  <c r="T90" i="36" s="1"/>
  <c r="V91" i="44"/>
  <c r="R92" i="44"/>
  <c r="Y91" i="44"/>
  <c r="Z91" i="44" s="1"/>
  <c r="X92" i="44" s="1"/>
  <c r="AA92" i="44" s="1"/>
  <c r="N112" i="44"/>
  <c r="Q106" i="36"/>
  <c r="J107" i="36"/>
  <c r="E198" i="36"/>
  <c r="E199" i="44"/>
  <c r="D198" i="36" l="1"/>
  <c r="F198" i="36"/>
  <c r="G198" i="36" s="1"/>
  <c r="E199" i="36"/>
  <c r="D199" i="36" l="1"/>
  <c r="F199" i="36"/>
  <c r="G199" i="36" s="1"/>
  <c r="F199" i="44"/>
  <c r="G199" i="44" s="1"/>
  <c r="D199" i="44"/>
  <c r="U92" i="44"/>
  <c r="P92" i="44"/>
  <c r="S92" i="44" s="1"/>
  <c r="T92" i="44" s="1"/>
  <c r="R91" i="36"/>
  <c r="V90" i="36"/>
  <c r="K107" i="36"/>
  <c r="L107" i="36" s="1"/>
  <c r="M107" i="36" s="1"/>
  <c r="N107" i="36" s="1"/>
  <c r="Y90" i="36"/>
  <c r="Z90" i="36" s="1"/>
  <c r="X91" i="36" s="1"/>
  <c r="AA91" i="36" s="1"/>
  <c r="Q112" i="44"/>
  <c r="J113" i="44"/>
  <c r="E200" i="44"/>
  <c r="D200" i="44" l="1"/>
  <c r="F200" i="44"/>
  <c r="G200" i="44" s="1"/>
  <c r="R93" i="44"/>
  <c r="V92" i="44"/>
  <c r="Y92" i="44"/>
  <c r="Z92" i="44" s="1"/>
  <c r="X93" i="44" s="1"/>
  <c r="AA93" i="44" s="1"/>
  <c r="Q107" i="36"/>
  <c r="J108" i="36"/>
  <c r="K108" i="36" s="1"/>
  <c r="L108" i="36" s="1"/>
  <c r="M108" i="36" s="1"/>
  <c r="N108" i="36" s="1"/>
  <c r="K113" i="44"/>
  <c r="L113" i="44" s="1"/>
  <c r="M113" i="44" s="1"/>
  <c r="U91" i="36"/>
  <c r="P91" i="36"/>
  <c r="E200" i="36"/>
  <c r="E201" i="44"/>
  <c r="D200" i="36" l="1"/>
  <c r="F200" i="36"/>
  <c r="G200" i="36" s="1"/>
  <c r="D201" i="44"/>
  <c r="F201" i="44"/>
  <c r="G201" i="44" s="1"/>
  <c r="N113" i="44"/>
  <c r="Q113" i="44" s="1"/>
  <c r="P93" i="44"/>
  <c r="S93" i="44" s="1"/>
  <c r="T93" i="44" s="1"/>
  <c r="U93" i="44"/>
  <c r="Q108" i="36"/>
  <c r="J109" i="36"/>
  <c r="S91" i="36"/>
  <c r="T91" i="36" s="1"/>
  <c r="E202" i="44"/>
  <c r="E201" i="36"/>
  <c r="D201" i="36" l="1"/>
  <c r="F201" i="36"/>
  <c r="G201" i="36" s="1"/>
  <c r="E202" i="36"/>
  <c r="D202" i="36" l="1"/>
  <c r="D202" i="44"/>
  <c r="F202" i="44"/>
  <c r="G202" i="44" s="1"/>
  <c r="F202" i="36"/>
  <c r="G202" i="36" s="1"/>
  <c r="J114" i="44"/>
  <c r="K114" i="44" s="1"/>
  <c r="L114" i="44" s="1"/>
  <c r="V93" i="44"/>
  <c r="R94" i="44"/>
  <c r="Y93" i="44"/>
  <c r="Z93" i="44" s="1"/>
  <c r="X94" i="44" s="1"/>
  <c r="AA94" i="44" s="1"/>
  <c r="Y91" i="36"/>
  <c r="Z91" i="36" s="1"/>
  <c r="X92" i="36" s="1"/>
  <c r="AA92" i="36" s="1"/>
  <c r="R92" i="36"/>
  <c r="V91" i="36"/>
  <c r="K109" i="36"/>
  <c r="L109" i="36" s="1"/>
  <c r="M109" i="36" s="1"/>
  <c r="N109" i="36" s="1"/>
  <c r="E203" i="44"/>
  <c r="F203" i="44" l="1"/>
  <c r="G203" i="44" s="1"/>
  <c r="D203" i="44"/>
  <c r="P94" i="44"/>
  <c r="U94" i="44"/>
  <c r="M114" i="44"/>
  <c r="N114" i="44" s="1"/>
  <c r="P92" i="36"/>
  <c r="S92" i="36" s="1"/>
  <c r="T92" i="36" s="1"/>
  <c r="U92" i="36"/>
  <c r="J110" i="36"/>
  <c r="Q109" i="36"/>
  <c r="E204" i="44"/>
  <c r="E203" i="36"/>
  <c r="D203" i="36" l="1"/>
  <c r="F203" i="36"/>
  <c r="G203" i="36" s="1"/>
  <c r="E204" i="36"/>
  <c r="D204" i="36" l="1"/>
  <c r="F204" i="44"/>
  <c r="G204" i="44" s="1"/>
  <c r="D204" i="44"/>
  <c r="F204" i="36"/>
  <c r="G204" i="36" s="1"/>
  <c r="S94" i="44"/>
  <c r="T94" i="44" s="1"/>
  <c r="V92" i="36"/>
  <c r="R93" i="36"/>
  <c r="K110" i="36"/>
  <c r="L110" i="36" s="1"/>
  <c r="Y92" i="36"/>
  <c r="Z92" i="36" s="1"/>
  <c r="X93" i="36" s="1"/>
  <c r="AA93" i="36" s="1"/>
  <c r="Q114" i="44"/>
  <c r="J115" i="44"/>
  <c r="E205" i="36"/>
  <c r="E205" i="44"/>
  <c r="D205" i="36" l="1"/>
  <c r="F205" i="36"/>
  <c r="G205" i="36" s="1"/>
  <c r="F205" i="44"/>
  <c r="G205" i="44" s="1"/>
  <c r="D205" i="44"/>
  <c r="R95" i="44"/>
  <c r="V94" i="44"/>
  <c r="Y94" i="44"/>
  <c r="Z94" i="44" s="1"/>
  <c r="X95" i="44" s="1"/>
  <c r="AA95" i="44" s="1"/>
  <c r="M110" i="36"/>
  <c r="N110" i="36" s="1"/>
  <c r="K115" i="44"/>
  <c r="L115" i="44" s="1"/>
  <c r="M115" i="44" s="1"/>
  <c r="N115" i="44" s="1"/>
  <c r="P93" i="36"/>
  <c r="U93" i="36"/>
  <c r="E206" i="44"/>
  <c r="D206" i="44" l="1"/>
  <c r="F206" i="44"/>
  <c r="G206" i="44" s="1"/>
  <c r="P95" i="44"/>
  <c r="S95" i="44" s="1"/>
  <c r="T95" i="44" s="1"/>
  <c r="U95" i="44"/>
  <c r="Q115" i="44"/>
  <c r="J116" i="44"/>
  <c r="Q110" i="36"/>
  <c r="J111" i="36"/>
  <c r="K111" i="36" s="1"/>
  <c r="L111" i="36" s="1"/>
  <c r="M111" i="36" s="1"/>
  <c r="N111" i="36" s="1"/>
  <c r="S93" i="36"/>
  <c r="T93" i="36" s="1"/>
  <c r="E207" i="44"/>
  <c r="E206" i="36"/>
  <c r="D206" i="36" l="1"/>
  <c r="F206" i="36"/>
  <c r="G206" i="36" s="1"/>
  <c r="E207" i="36"/>
  <c r="D207" i="36" l="1"/>
  <c r="F207" i="36"/>
  <c r="G207" i="36" s="1"/>
  <c r="D207" i="44"/>
  <c r="F207" i="44"/>
  <c r="G207" i="44" s="1"/>
  <c r="R96" i="44"/>
  <c r="V95" i="44"/>
  <c r="Y95" i="44"/>
  <c r="Z95" i="44" s="1"/>
  <c r="X96" i="44" s="1"/>
  <c r="AA96" i="44" s="1"/>
  <c r="Q111" i="36"/>
  <c r="J112" i="36"/>
  <c r="K112" i="36" s="1"/>
  <c r="L112" i="36" s="1"/>
  <c r="M112" i="36" s="1"/>
  <c r="N112" i="36" s="1"/>
  <c r="Y93" i="36"/>
  <c r="Z93" i="36" s="1"/>
  <c r="X94" i="36" s="1"/>
  <c r="AA94" i="36" s="1"/>
  <c r="K116" i="44"/>
  <c r="L116" i="44" s="1"/>
  <c r="M116" i="44" s="1"/>
  <c r="N116" i="44" s="1"/>
  <c r="V93" i="36"/>
  <c r="R94" i="36"/>
  <c r="E208" i="44"/>
  <c r="F208" i="44" l="1"/>
  <c r="G208" i="44" s="1"/>
  <c r="D208" i="44"/>
  <c r="U96" i="44"/>
  <c r="P96" i="44"/>
  <c r="Q116" i="44"/>
  <c r="J117" i="44"/>
  <c r="K117" i="44" s="1"/>
  <c r="L117" i="44" s="1"/>
  <c r="M117" i="44" s="1"/>
  <c r="N117" i="44" s="1"/>
  <c r="Q112" i="36"/>
  <c r="J113" i="36"/>
  <c r="U94" i="36"/>
  <c r="P94" i="36"/>
  <c r="E209" i="44"/>
  <c r="E208" i="36"/>
  <c r="D208" i="36" l="1"/>
  <c r="F208" i="36"/>
  <c r="G208" i="36" s="1"/>
  <c r="F209" i="44"/>
  <c r="G209" i="44" s="1"/>
  <c r="D209" i="44"/>
  <c r="S96" i="44"/>
  <c r="T96" i="44" s="1"/>
  <c r="K113" i="36"/>
  <c r="L113" i="36" s="1"/>
  <c r="M113" i="36" s="1"/>
  <c r="S94" i="36"/>
  <c r="T94" i="36" s="1"/>
  <c r="Q117" i="44"/>
  <c r="J118" i="44"/>
  <c r="E210" i="44"/>
  <c r="E209" i="36"/>
  <c r="D209" i="36" l="1"/>
  <c r="F209" i="36"/>
  <c r="G209" i="36" s="1"/>
  <c r="D210" i="44"/>
  <c r="F210" i="44"/>
  <c r="G210" i="44" s="1"/>
  <c r="V96" i="44"/>
  <c r="R97" i="44"/>
  <c r="N113" i="36"/>
  <c r="J114" i="36" s="1"/>
  <c r="Y96" i="44"/>
  <c r="Z96" i="44" s="1"/>
  <c r="X97" i="44" s="1"/>
  <c r="AA97" i="44" s="1"/>
  <c r="V94" i="36"/>
  <c r="R95" i="36"/>
  <c r="Y94" i="36"/>
  <c r="Z94" i="36" s="1"/>
  <c r="X95" i="36" s="1"/>
  <c r="AA95" i="36" s="1"/>
  <c r="K118" i="44"/>
  <c r="L118" i="44" s="1"/>
  <c r="E210" i="36"/>
  <c r="E211" i="44"/>
  <c r="D210" i="36" l="1"/>
  <c r="F210" i="36"/>
  <c r="G210" i="36" s="1"/>
  <c r="E211" i="36"/>
  <c r="D211" i="36" l="1"/>
  <c r="Q113" i="36"/>
  <c r="F211" i="36"/>
  <c r="G211" i="36" s="1"/>
  <c r="F211" i="44"/>
  <c r="G211" i="44" s="1"/>
  <c r="D211" i="44"/>
  <c r="U97" i="44"/>
  <c r="P97" i="44"/>
  <c r="S97" i="44" s="1"/>
  <c r="T97" i="44" s="1"/>
  <c r="R98" i="44" s="1"/>
  <c r="U95" i="36"/>
  <c r="P95" i="36"/>
  <c r="K114" i="36"/>
  <c r="L114" i="36" s="1"/>
  <c r="M114" i="36" s="1"/>
  <c r="N114" i="36" s="1"/>
  <c r="M118" i="44"/>
  <c r="N118" i="44" s="1"/>
  <c r="E212" i="44"/>
  <c r="D212" i="44" l="1"/>
  <c r="F212" i="44"/>
  <c r="G212" i="44" s="1"/>
  <c r="Y97" i="44"/>
  <c r="Z97" i="44" s="1"/>
  <c r="X98" i="44" s="1"/>
  <c r="AA98" i="44" s="1"/>
  <c r="V97" i="44"/>
  <c r="J119" i="44"/>
  <c r="K119" i="44" s="1"/>
  <c r="L119" i="44" s="1"/>
  <c r="M119" i="44" s="1"/>
  <c r="N119" i="44" s="1"/>
  <c r="Q118" i="44"/>
  <c r="S95" i="36"/>
  <c r="T95" i="36" s="1"/>
  <c r="U98" i="44"/>
  <c r="Q114" i="36"/>
  <c r="J115" i="36"/>
  <c r="K115" i="36" s="1"/>
  <c r="L115" i="36" s="1"/>
  <c r="M115" i="36" s="1"/>
  <c r="N115" i="36" s="1"/>
  <c r="E212" i="36"/>
  <c r="E213" i="44"/>
  <c r="D212" i="36" l="1"/>
  <c r="F212" i="36"/>
  <c r="G212" i="36" s="1"/>
  <c r="E213" i="36"/>
  <c r="D213" i="36" l="1"/>
  <c r="P98" i="44"/>
  <c r="S98" i="44" s="1"/>
  <c r="T98" i="44" s="1"/>
  <c r="F213" i="36"/>
  <c r="G213" i="36" s="1"/>
  <c r="D213" i="44"/>
  <c r="F213" i="44"/>
  <c r="G213" i="44" s="1"/>
  <c r="Y95" i="36"/>
  <c r="Z95" i="36" s="1"/>
  <c r="X96" i="36" s="1"/>
  <c r="AA96" i="36" s="1"/>
  <c r="V95" i="36"/>
  <c r="R96" i="36"/>
  <c r="Q115" i="36"/>
  <c r="J116" i="36"/>
  <c r="Q119" i="44"/>
  <c r="J120" i="44"/>
  <c r="E214" i="44"/>
  <c r="D214" i="44" l="1"/>
  <c r="F214" i="44"/>
  <c r="G214" i="44" s="1"/>
  <c r="Y98" i="44"/>
  <c r="Z98" i="44" s="1"/>
  <c r="X99" i="44" s="1"/>
  <c r="AA99" i="44" s="1"/>
  <c r="K116" i="36"/>
  <c r="L116" i="36" s="1"/>
  <c r="M116" i="36" s="1"/>
  <c r="U96" i="36"/>
  <c r="P96" i="36"/>
  <c r="K120" i="44"/>
  <c r="L120" i="44" s="1"/>
  <c r="M120" i="44" s="1"/>
  <c r="N120" i="44" s="1"/>
  <c r="R99" i="44"/>
  <c r="V98" i="44"/>
  <c r="E215" i="44"/>
  <c r="E214" i="36"/>
  <c r="D214" i="36" l="1"/>
  <c r="F214" i="36"/>
  <c r="G214" i="36" s="1"/>
  <c r="F215" i="44"/>
  <c r="G215" i="44" s="1"/>
  <c r="D215" i="44"/>
  <c r="Q120" i="44"/>
  <c r="J121" i="44"/>
  <c r="S96" i="36"/>
  <c r="T96" i="36" s="1"/>
  <c r="U99" i="44"/>
  <c r="P99" i="44"/>
  <c r="N116" i="36"/>
  <c r="E215" i="36"/>
  <c r="E216" i="44"/>
  <c r="D215" i="36" l="1"/>
  <c r="F215" i="36"/>
  <c r="G215" i="36" s="1"/>
  <c r="F216" i="44"/>
  <c r="G216" i="44" s="1"/>
  <c r="D216" i="44"/>
  <c r="S99" i="44"/>
  <c r="T99" i="44" s="1"/>
  <c r="Q116" i="36"/>
  <c r="J117" i="36"/>
  <c r="K117" i="36" s="1"/>
  <c r="L117" i="36" s="1"/>
  <c r="M117" i="36" s="1"/>
  <c r="N117" i="36" s="1"/>
  <c r="Y96" i="36"/>
  <c r="Z96" i="36" s="1"/>
  <c r="X97" i="36" s="1"/>
  <c r="AA97" i="36" s="1"/>
  <c r="V96" i="36"/>
  <c r="R97" i="36"/>
  <c r="K121" i="44"/>
  <c r="L121" i="44" s="1"/>
  <c r="M121" i="44" s="1"/>
  <c r="E216" i="36"/>
  <c r="E217" i="44"/>
  <c r="D216" i="36" l="1"/>
  <c r="F216" i="36"/>
  <c r="G216" i="36" s="1"/>
  <c r="D217" i="44"/>
  <c r="F217" i="44"/>
  <c r="G217" i="44" s="1"/>
  <c r="Q117" i="36"/>
  <c r="J118" i="36"/>
  <c r="N121" i="44"/>
  <c r="U97" i="36"/>
  <c r="P97" i="36"/>
  <c r="Y99" i="44"/>
  <c r="Z99" i="44" s="1"/>
  <c r="X100" i="44" s="1"/>
  <c r="AA100" i="44" s="1"/>
  <c r="V99" i="44"/>
  <c r="R100" i="44"/>
  <c r="E217" i="36"/>
  <c r="E218" i="44"/>
  <c r="D217" i="36" l="1"/>
  <c r="F217" i="36"/>
  <c r="G217" i="36" s="1"/>
  <c r="D218" i="44"/>
  <c r="F218" i="44"/>
  <c r="G218" i="44" s="1"/>
  <c r="S97" i="36"/>
  <c r="T97" i="36" s="1"/>
  <c r="J122" i="44"/>
  <c r="Q121" i="44"/>
  <c r="U100" i="44"/>
  <c r="P100" i="44"/>
  <c r="S100" i="44" s="1"/>
  <c r="T100" i="44" s="1"/>
  <c r="K118" i="36"/>
  <c r="L118" i="36" s="1"/>
  <c r="M118" i="36" s="1"/>
  <c r="N118" i="36" s="1"/>
  <c r="E218" i="36"/>
  <c r="E219" i="44"/>
  <c r="D218" i="36" l="1"/>
  <c r="F218" i="36"/>
  <c r="G218" i="36" s="1"/>
  <c r="E219" i="36"/>
  <c r="D219" i="36" l="1"/>
  <c r="F219" i="36"/>
  <c r="G219" i="36" s="1"/>
  <c r="D219" i="44"/>
  <c r="F219" i="44"/>
  <c r="G219" i="44" s="1"/>
  <c r="Q118" i="36"/>
  <c r="J119" i="36"/>
  <c r="V100" i="44"/>
  <c r="R101" i="44"/>
  <c r="Y100" i="44"/>
  <c r="Z100" i="44" s="1"/>
  <c r="X101" i="44" s="1"/>
  <c r="AA101" i="44" s="1"/>
  <c r="K122" i="44"/>
  <c r="L122" i="44" s="1"/>
  <c r="M122" i="44" s="1"/>
  <c r="Y97" i="36"/>
  <c r="Z97" i="36" s="1"/>
  <c r="X98" i="36" s="1"/>
  <c r="AA98" i="36" s="1"/>
  <c r="R98" i="36"/>
  <c r="V97" i="36"/>
  <c r="E220" i="44"/>
  <c r="D220" i="44" l="1"/>
  <c r="F220" i="44"/>
  <c r="G220" i="44" s="1"/>
  <c r="U98" i="36"/>
  <c r="P98" i="36"/>
  <c r="S98" i="36" s="1"/>
  <c r="T98" i="36" s="1"/>
  <c r="U101" i="44"/>
  <c r="P101" i="44"/>
  <c r="S101" i="44" s="1"/>
  <c r="T101" i="44" s="1"/>
  <c r="K119" i="36"/>
  <c r="L119" i="36" s="1"/>
  <c r="M119" i="36" s="1"/>
  <c r="N122" i="44"/>
  <c r="E220" i="36"/>
  <c r="E221" i="44"/>
  <c r="D220" i="36" l="1"/>
  <c r="F220" i="36"/>
  <c r="G220" i="36" s="1"/>
  <c r="D221" i="44"/>
  <c r="F221" i="44"/>
  <c r="G221" i="44" s="1"/>
  <c r="R102" i="44"/>
  <c r="V101" i="44"/>
  <c r="Y101" i="44"/>
  <c r="Z101" i="44" s="1"/>
  <c r="X102" i="44" s="1"/>
  <c r="AA102" i="44" s="1"/>
  <c r="R99" i="36"/>
  <c r="V98" i="36"/>
  <c r="Q122" i="44"/>
  <c r="J123" i="44"/>
  <c r="K123" i="44" s="1"/>
  <c r="L123" i="44" s="1"/>
  <c r="M123" i="44" s="1"/>
  <c r="N123" i="44" s="1"/>
  <c r="N119" i="36"/>
  <c r="Y98" i="36"/>
  <c r="Z98" i="36" s="1"/>
  <c r="X99" i="36" s="1"/>
  <c r="AA99" i="36" s="1"/>
  <c r="E221" i="36"/>
  <c r="E222" i="44"/>
  <c r="D221" i="36" l="1"/>
  <c r="F221" i="36"/>
  <c r="G221" i="36" s="1"/>
  <c r="F222" i="44"/>
  <c r="G222" i="44" s="1"/>
  <c r="D222" i="44"/>
  <c r="U99" i="36"/>
  <c r="P99" i="36"/>
  <c r="S99" i="36" s="1"/>
  <c r="T99" i="36" s="1"/>
  <c r="Q119" i="36"/>
  <c r="J120" i="36"/>
  <c r="P102" i="44"/>
  <c r="S102" i="44" s="1"/>
  <c r="T102" i="44" s="1"/>
  <c r="U102" i="44"/>
  <c r="Q123" i="44"/>
  <c r="J124" i="44"/>
  <c r="E222" i="36"/>
  <c r="E223" i="44"/>
  <c r="D222" i="36" l="1"/>
  <c r="F222" i="36"/>
  <c r="G222" i="36" s="1"/>
  <c r="F223" i="44"/>
  <c r="G223" i="44" s="1"/>
  <c r="D223" i="44"/>
  <c r="V99" i="36"/>
  <c r="R100" i="36"/>
  <c r="Y102" i="44"/>
  <c r="Z102" i="44" s="1"/>
  <c r="X103" i="44" s="1"/>
  <c r="AA103" i="44" s="1"/>
  <c r="K124" i="44"/>
  <c r="L124" i="44" s="1"/>
  <c r="V102" i="44"/>
  <c r="R103" i="44"/>
  <c r="Y99" i="36"/>
  <c r="Z99" i="36" s="1"/>
  <c r="X100" i="36" s="1"/>
  <c r="AA100" i="36" s="1"/>
  <c r="K120" i="36"/>
  <c r="L120" i="36" s="1"/>
  <c r="M120" i="36" s="1"/>
  <c r="N120" i="36" s="1"/>
  <c r="E223" i="36"/>
  <c r="E224" i="44"/>
  <c r="D223" i="36" l="1"/>
  <c r="F223" i="36"/>
  <c r="G223" i="36" s="1"/>
  <c r="E224" i="36"/>
  <c r="D224" i="36" l="1"/>
  <c r="D224" i="44"/>
  <c r="F224" i="44"/>
  <c r="G224" i="44" s="1"/>
  <c r="F224" i="36"/>
  <c r="G224" i="36" s="1"/>
  <c r="Q120" i="36"/>
  <c r="J121" i="36"/>
  <c r="K121" i="36" s="1"/>
  <c r="L121" i="36" s="1"/>
  <c r="M121" i="36" s="1"/>
  <c r="N121" i="36" s="1"/>
  <c r="U103" i="44"/>
  <c r="P103" i="44"/>
  <c r="S103" i="44" s="1"/>
  <c r="T103" i="44" s="1"/>
  <c r="M124" i="44"/>
  <c r="N124" i="44" s="1"/>
  <c r="U100" i="36"/>
  <c r="P100" i="36"/>
  <c r="S100" i="36" s="1"/>
  <c r="T100" i="36" s="1"/>
  <c r="E225" i="36"/>
  <c r="E225" i="44"/>
  <c r="D225" i="36" l="1"/>
  <c r="F225" i="36"/>
  <c r="G225" i="36" s="1"/>
  <c r="D225" i="44"/>
  <c r="F225" i="44"/>
  <c r="G225" i="44" s="1"/>
  <c r="Y103" i="44"/>
  <c r="Z103" i="44" s="1"/>
  <c r="X104" i="44" s="1"/>
  <c r="AA104" i="44" s="1"/>
  <c r="V100" i="36"/>
  <c r="R101" i="36"/>
  <c r="Y100" i="36"/>
  <c r="Z100" i="36" s="1"/>
  <c r="X101" i="36" s="1"/>
  <c r="AA101" i="36" s="1"/>
  <c r="Q124" i="44"/>
  <c r="J125" i="44"/>
  <c r="K125" i="44" s="1"/>
  <c r="L125" i="44" s="1"/>
  <c r="M125" i="44" s="1"/>
  <c r="N125" i="44" s="1"/>
  <c r="J122" i="36"/>
  <c r="Q121" i="36"/>
  <c r="R104" i="44"/>
  <c r="V103" i="44"/>
  <c r="E226" i="44"/>
  <c r="E226" i="36"/>
  <c r="D226" i="36" l="1"/>
  <c r="D226" i="44"/>
  <c r="F226" i="44"/>
  <c r="G226" i="44" s="1"/>
  <c r="F226" i="36"/>
  <c r="G226" i="36" s="1"/>
  <c r="U104" i="44"/>
  <c r="P104" i="44"/>
  <c r="S104" i="44" s="1"/>
  <c r="T104" i="44" s="1"/>
  <c r="K122" i="36"/>
  <c r="L122" i="36" s="1"/>
  <c r="M122" i="36" s="1"/>
  <c r="U101" i="36"/>
  <c r="P101" i="36"/>
  <c r="J126" i="44"/>
  <c r="K126" i="44" s="1"/>
  <c r="L126" i="44" s="1"/>
  <c r="M126" i="44" s="1"/>
  <c r="N126" i="44" s="1"/>
  <c r="Q125" i="44"/>
  <c r="E227" i="36"/>
  <c r="E227" i="44"/>
  <c r="D227" i="36" l="1"/>
  <c r="F227" i="36"/>
  <c r="G227" i="36" s="1"/>
  <c r="F227" i="44"/>
  <c r="G227" i="44" s="1"/>
  <c r="D227" i="44"/>
  <c r="S101" i="36"/>
  <c r="T101" i="36" s="1"/>
  <c r="N122" i="36"/>
  <c r="V104" i="44"/>
  <c r="R105" i="44"/>
  <c r="Q126" i="44"/>
  <c r="J127" i="44"/>
  <c r="K127" i="44" s="1"/>
  <c r="L127" i="44" s="1"/>
  <c r="M127" i="44" s="1"/>
  <c r="N127" i="44" s="1"/>
  <c r="Y104" i="44"/>
  <c r="Z104" i="44" s="1"/>
  <c r="X105" i="44" s="1"/>
  <c r="AA105" i="44" s="1"/>
  <c r="E228" i="44"/>
  <c r="F228" i="44" l="1"/>
  <c r="G228" i="44" s="1"/>
  <c r="D228" i="44"/>
  <c r="Y101" i="36"/>
  <c r="Z101" i="36" s="1"/>
  <c r="X102" i="36" s="1"/>
  <c r="AA102" i="36" s="1"/>
  <c r="Q127" i="44"/>
  <c r="J128" i="44"/>
  <c r="K128" i="44" s="1"/>
  <c r="L128" i="44" s="1"/>
  <c r="M128" i="44" s="1"/>
  <c r="N128" i="44" s="1"/>
  <c r="P105" i="44"/>
  <c r="U105" i="44"/>
  <c r="Q122" i="36"/>
  <c r="J123" i="36"/>
  <c r="V101" i="36"/>
  <c r="R102" i="36"/>
  <c r="E228" i="36"/>
  <c r="E229" i="44"/>
  <c r="D228" i="36" l="1"/>
  <c r="F228" i="36"/>
  <c r="G228" i="36" s="1"/>
  <c r="E229" i="36"/>
  <c r="D229" i="36" l="1"/>
  <c r="F229" i="36"/>
  <c r="G229" i="36" s="1"/>
  <c r="F229" i="44"/>
  <c r="G229" i="44" s="1"/>
  <c r="D229" i="44"/>
  <c r="S105" i="44"/>
  <c r="T105" i="44" s="1"/>
  <c r="J129" i="44"/>
  <c r="Q128" i="44"/>
  <c r="U102" i="36"/>
  <c r="P102" i="36"/>
  <c r="S102" i="36" s="1"/>
  <c r="T102" i="36" s="1"/>
  <c r="K123" i="36"/>
  <c r="L123" i="36" s="1"/>
  <c r="M123" i="36" s="1"/>
  <c r="N123" i="36" s="1"/>
  <c r="E230" i="44"/>
  <c r="F230" i="44" l="1"/>
  <c r="G230" i="44" s="1"/>
  <c r="D230" i="44"/>
  <c r="J124" i="36"/>
  <c r="Q123" i="36"/>
  <c r="Y102" i="36"/>
  <c r="Z102" i="36" s="1"/>
  <c r="X103" i="36" s="1"/>
  <c r="AA103" i="36" s="1"/>
  <c r="K129" i="44"/>
  <c r="L129" i="44" s="1"/>
  <c r="M129" i="44" s="1"/>
  <c r="N129" i="44" s="1"/>
  <c r="V102" i="36"/>
  <c r="R103" i="36"/>
  <c r="Y105" i="44"/>
  <c r="Z105" i="44" s="1"/>
  <c r="X106" i="44" s="1"/>
  <c r="AA106" i="44" s="1"/>
  <c r="V105" i="44"/>
  <c r="R106" i="44"/>
  <c r="E230" i="36"/>
  <c r="E231" i="44"/>
  <c r="D230" i="36" l="1"/>
  <c r="F230" i="36"/>
  <c r="G230" i="36" s="1"/>
  <c r="F231" i="44"/>
  <c r="G231" i="44" s="1"/>
  <c r="D231" i="44"/>
  <c r="J130" i="44"/>
  <c r="Q129" i="44"/>
  <c r="P106" i="44"/>
  <c r="S106" i="44" s="1"/>
  <c r="T106" i="44" s="1"/>
  <c r="U106" i="44"/>
  <c r="U103" i="36"/>
  <c r="P103" i="36"/>
  <c r="S103" i="36" s="1"/>
  <c r="T103" i="36" s="1"/>
  <c r="K124" i="36"/>
  <c r="L124" i="36" s="1"/>
  <c r="M124" i="36" s="1"/>
  <c r="E231" i="36"/>
  <c r="E232" i="44"/>
  <c r="D231" i="36" l="1"/>
  <c r="F231" i="36"/>
  <c r="G231" i="36" s="1"/>
  <c r="D232" i="44"/>
  <c r="F232" i="44"/>
  <c r="G232" i="44" s="1"/>
  <c r="V103" i="36"/>
  <c r="R104" i="36"/>
  <c r="N124" i="36"/>
  <c r="V106" i="44"/>
  <c r="R107" i="44"/>
  <c r="Y106" i="44"/>
  <c r="Z106" i="44" s="1"/>
  <c r="X107" i="44" s="1"/>
  <c r="AA107" i="44" s="1"/>
  <c r="Y103" i="36"/>
  <c r="Z103" i="36" s="1"/>
  <c r="X104" i="36" s="1"/>
  <c r="AA104" i="36" s="1"/>
  <c r="K130" i="44"/>
  <c r="L130" i="44" s="1"/>
  <c r="E232" i="36"/>
  <c r="E233" i="44"/>
  <c r="D232" i="36" l="1"/>
  <c r="F232" i="36"/>
  <c r="G232" i="36" s="1"/>
  <c r="F233" i="44"/>
  <c r="G233" i="44" s="1"/>
  <c r="D233" i="44"/>
  <c r="U107" i="44"/>
  <c r="P107" i="44"/>
  <c r="S107" i="44" s="1"/>
  <c r="T107" i="44" s="1"/>
  <c r="M130" i="44"/>
  <c r="N130" i="44" s="1"/>
  <c r="Q124" i="36"/>
  <c r="J125" i="36"/>
  <c r="U104" i="36"/>
  <c r="P104" i="36"/>
  <c r="S104" i="36" s="1"/>
  <c r="T104" i="36" s="1"/>
  <c r="E233" i="36"/>
  <c r="E234" i="44"/>
  <c r="D233" i="36" l="1"/>
  <c r="F233" i="36"/>
  <c r="G233" i="36" s="1"/>
  <c r="D234" i="44"/>
  <c r="F234" i="44"/>
  <c r="G234" i="44" s="1"/>
  <c r="V107" i="44"/>
  <c r="R108" i="44"/>
  <c r="R105" i="36"/>
  <c r="V104" i="36"/>
  <c r="Q130" i="44"/>
  <c r="J131" i="44"/>
  <c r="K131" i="44" s="1"/>
  <c r="L131" i="44" s="1"/>
  <c r="M131" i="44" s="1"/>
  <c r="N131" i="44" s="1"/>
  <c r="Y104" i="36"/>
  <c r="Z104" i="36" s="1"/>
  <c r="X105" i="36" s="1"/>
  <c r="AA105" i="36" s="1"/>
  <c r="Y107" i="44"/>
  <c r="Z107" i="44" s="1"/>
  <c r="X108" i="44" s="1"/>
  <c r="AA108" i="44" s="1"/>
  <c r="K125" i="36"/>
  <c r="L125" i="36" s="1"/>
  <c r="M125" i="36" s="1"/>
  <c r="E234" i="36"/>
  <c r="E235" i="44"/>
  <c r="D234" i="36" l="1"/>
  <c r="F234" i="36"/>
  <c r="G234" i="36" s="1"/>
  <c r="E235" i="36"/>
  <c r="D235" i="36" l="1"/>
  <c r="F235" i="36"/>
  <c r="G235" i="36" s="1"/>
  <c r="F235" i="44"/>
  <c r="G235" i="44" s="1"/>
  <c r="D235" i="44"/>
  <c r="N125" i="36"/>
  <c r="Q125" i="36" s="1"/>
  <c r="Q131" i="44"/>
  <c r="J132" i="44"/>
  <c r="K132" i="44" s="1"/>
  <c r="L132" i="44" s="1"/>
  <c r="M132" i="44" s="1"/>
  <c r="N132" i="44" s="1"/>
  <c r="U108" i="44"/>
  <c r="P108" i="44"/>
  <c r="S108" i="44" s="1"/>
  <c r="T108" i="44" s="1"/>
  <c r="U105" i="36"/>
  <c r="P105" i="36"/>
  <c r="S105" i="36" s="1"/>
  <c r="T105" i="36" s="1"/>
  <c r="E236" i="36"/>
  <c r="E236" i="44"/>
  <c r="D236" i="36" l="1"/>
  <c r="J126" i="36"/>
  <c r="K126" i="36" s="1"/>
  <c r="L126" i="36" s="1"/>
  <c r="D236" i="44"/>
  <c r="F236" i="44"/>
  <c r="G236" i="44" s="1"/>
  <c r="F236" i="36"/>
  <c r="G236" i="36" s="1"/>
  <c r="Y108" i="44"/>
  <c r="Z108" i="44" s="1"/>
  <c r="X109" i="44" s="1"/>
  <c r="AA109" i="44" s="1"/>
  <c r="J133" i="44"/>
  <c r="Q132" i="44"/>
  <c r="V105" i="36"/>
  <c r="R106" i="36"/>
  <c r="Y105" i="36"/>
  <c r="Z105" i="36" s="1"/>
  <c r="X106" i="36" s="1"/>
  <c r="AA106" i="36" s="1"/>
  <c r="R109" i="44"/>
  <c r="V108" i="44"/>
  <c r="E237" i="44"/>
  <c r="F237" i="44" l="1"/>
  <c r="G237" i="44" s="1"/>
  <c r="D237" i="44"/>
  <c r="M126" i="36"/>
  <c r="N126" i="36" s="1"/>
  <c r="J127" i="36" s="1"/>
  <c r="K127" i="36" s="1"/>
  <c r="L127" i="36" s="1"/>
  <c r="M127" i="36" s="1"/>
  <c r="N127" i="36" s="1"/>
  <c r="U106" i="36"/>
  <c r="P106" i="36"/>
  <c r="K133" i="44"/>
  <c r="L133" i="44" s="1"/>
  <c r="M133" i="44" s="1"/>
  <c r="N133" i="44" s="1"/>
  <c r="U109" i="44"/>
  <c r="P109" i="44"/>
  <c r="E238" i="44"/>
  <c r="E237" i="36"/>
  <c r="D237" i="36" l="1"/>
  <c r="F237" i="36"/>
  <c r="G237" i="36" s="1"/>
  <c r="D238" i="44"/>
  <c r="F238" i="44"/>
  <c r="G238" i="44" s="1"/>
  <c r="Q126" i="36"/>
  <c r="J134" i="44"/>
  <c r="Q133" i="44"/>
  <c r="Q127" i="36"/>
  <c r="J128" i="36"/>
  <c r="S106" i="36"/>
  <c r="T106" i="36" s="1"/>
  <c r="S109" i="44"/>
  <c r="T109" i="44" s="1"/>
  <c r="E238" i="36"/>
  <c r="E239" i="44"/>
  <c r="D238" i="36" l="1"/>
  <c r="F238" i="36"/>
  <c r="G238" i="36" s="1"/>
  <c r="D239" i="44"/>
  <c r="F239" i="44"/>
  <c r="G239" i="44" s="1"/>
  <c r="K128" i="36"/>
  <c r="L128" i="36" s="1"/>
  <c r="M128" i="36" s="1"/>
  <c r="N128" i="36" s="1"/>
  <c r="V109" i="44"/>
  <c r="R110" i="44"/>
  <c r="Y109" i="44"/>
  <c r="Z109" i="44" s="1"/>
  <c r="X110" i="44" s="1"/>
  <c r="AA110" i="44" s="1"/>
  <c r="Y106" i="36"/>
  <c r="Z106" i="36" s="1"/>
  <c r="X107" i="36" s="1"/>
  <c r="AA107" i="36" s="1"/>
  <c r="R107" i="36"/>
  <c r="V106" i="36"/>
  <c r="K134" i="44"/>
  <c r="L134" i="44" s="1"/>
  <c r="M134" i="44" s="1"/>
  <c r="E239" i="36"/>
  <c r="E240" i="44"/>
  <c r="D239" i="36" l="1"/>
  <c r="F239" i="36"/>
  <c r="G239" i="36" s="1"/>
  <c r="E240" i="36"/>
  <c r="D240" i="36" l="1"/>
  <c r="F240" i="44"/>
  <c r="G240" i="44" s="1"/>
  <c r="D240" i="44"/>
  <c r="F240" i="36"/>
  <c r="G240" i="36" s="1"/>
  <c r="U110" i="44"/>
  <c r="P110" i="44"/>
  <c r="U107" i="36"/>
  <c r="P107" i="36"/>
  <c r="Q128" i="36"/>
  <c r="J129" i="36"/>
  <c r="N134" i="44"/>
  <c r="E241" i="44"/>
  <c r="F241" i="44" l="1"/>
  <c r="G241" i="44" s="1"/>
  <c r="D241" i="44"/>
  <c r="S107" i="36"/>
  <c r="T107" i="36" s="1"/>
  <c r="K129" i="36"/>
  <c r="L129" i="36" s="1"/>
  <c r="S110" i="44"/>
  <c r="T110" i="44" s="1"/>
  <c r="Q134" i="44"/>
  <c r="J135" i="44"/>
  <c r="E241" i="36"/>
  <c r="E242" i="44"/>
  <c r="D241" i="36" l="1"/>
  <c r="F241" i="36"/>
  <c r="G241" i="36" s="1"/>
  <c r="E242" i="36"/>
  <c r="D242" i="36" l="1"/>
  <c r="F242" i="44"/>
  <c r="G242" i="44" s="1"/>
  <c r="D242" i="44"/>
  <c r="F242" i="36"/>
  <c r="G242" i="36" s="1"/>
  <c r="Y107" i="36"/>
  <c r="Z107" i="36" s="1"/>
  <c r="X108" i="36" s="1"/>
  <c r="AA108" i="36" s="1"/>
  <c r="M129" i="36"/>
  <c r="N129" i="36" s="1"/>
  <c r="Q129" i="36" s="1"/>
  <c r="K135" i="44"/>
  <c r="L135" i="44" s="1"/>
  <c r="M135" i="44" s="1"/>
  <c r="N135" i="44" s="1"/>
  <c r="R111" i="44"/>
  <c r="V110" i="44"/>
  <c r="Y110" i="44"/>
  <c r="Z110" i="44" s="1"/>
  <c r="X111" i="44" s="1"/>
  <c r="AA111" i="44" s="1"/>
  <c r="V107" i="36"/>
  <c r="R108" i="36"/>
  <c r="E243" i="44"/>
  <c r="F243" i="44" l="1"/>
  <c r="G243" i="44" s="1"/>
  <c r="D243" i="44"/>
  <c r="J130" i="36"/>
  <c r="K130" i="36" s="1"/>
  <c r="L130" i="36" s="1"/>
  <c r="U111" i="44"/>
  <c r="P111" i="44"/>
  <c r="P108" i="36"/>
  <c r="U108" i="36"/>
  <c r="J136" i="44"/>
  <c r="K136" i="44" s="1"/>
  <c r="L136" i="44" s="1"/>
  <c r="M136" i="44" s="1"/>
  <c r="N136" i="44" s="1"/>
  <c r="Q135" i="44"/>
  <c r="E243" i="36"/>
  <c r="E244" i="44"/>
  <c r="D243" i="36" l="1"/>
  <c r="F243" i="36"/>
  <c r="G243" i="36" s="1"/>
  <c r="E244" i="36"/>
  <c r="D244" i="36" l="1"/>
  <c r="F244" i="44"/>
  <c r="G244" i="44" s="1"/>
  <c r="D244" i="44"/>
  <c r="F244" i="36"/>
  <c r="G244" i="36" s="1"/>
  <c r="J137" i="44"/>
  <c r="Q136" i="44"/>
  <c r="S108" i="36"/>
  <c r="T108" i="36" s="1"/>
  <c r="M130" i="36"/>
  <c r="N130" i="36" s="1"/>
  <c r="S111" i="44"/>
  <c r="T111" i="44" s="1"/>
  <c r="E245" i="44"/>
  <c r="F245" i="44" l="1"/>
  <c r="G245" i="44" s="1"/>
  <c r="D245" i="44"/>
  <c r="Y108" i="36"/>
  <c r="Z108" i="36" s="1"/>
  <c r="X109" i="36" s="1"/>
  <c r="AA109" i="36" s="1"/>
  <c r="V111" i="44"/>
  <c r="R112" i="44"/>
  <c r="Y111" i="44"/>
  <c r="Z111" i="44" s="1"/>
  <c r="X112" i="44" s="1"/>
  <c r="AA112" i="44" s="1"/>
  <c r="V108" i="36"/>
  <c r="R109" i="36"/>
  <c r="Q130" i="36"/>
  <c r="J131" i="36"/>
  <c r="K137" i="44"/>
  <c r="L137" i="44" s="1"/>
  <c r="M137" i="44" s="1"/>
  <c r="E246" i="44"/>
  <c r="E245" i="36"/>
  <c r="D245" i="36" l="1"/>
  <c r="F245" i="36"/>
  <c r="G245" i="36" s="1"/>
  <c r="F246" i="44"/>
  <c r="G246" i="44" s="1"/>
  <c r="D246" i="44"/>
  <c r="N137" i="44"/>
  <c r="K131" i="36"/>
  <c r="L131" i="36" s="1"/>
  <c r="M131" i="36" s="1"/>
  <c r="N131" i="36" s="1"/>
  <c r="U109" i="36"/>
  <c r="P109" i="36"/>
  <c r="U112" i="44"/>
  <c r="P112" i="44"/>
  <c r="E247" i="44"/>
  <c r="E246" i="36"/>
  <c r="D246" i="36" l="1"/>
  <c r="F246" i="36"/>
  <c r="G246" i="36" s="1"/>
  <c r="E247" i="36"/>
  <c r="D247" i="36" l="1"/>
  <c r="F247" i="36"/>
  <c r="G247" i="36" s="1"/>
  <c r="D247" i="44"/>
  <c r="F247" i="44"/>
  <c r="G247" i="44" s="1"/>
  <c r="S112" i="44"/>
  <c r="T112" i="44" s="1"/>
  <c r="S109" i="36"/>
  <c r="T109" i="36" s="1"/>
  <c r="J132" i="36"/>
  <c r="Q131" i="36"/>
  <c r="J138" i="44"/>
  <c r="K138" i="44" s="1"/>
  <c r="L138" i="44" s="1"/>
  <c r="M138" i="44" s="1"/>
  <c r="N138" i="44" s="1"/>
  <c r="Q137" i="44"/>
  <c r="E248" i="44"/>
  <c r="D248" i="44" l="1"/>
  <c r="F248" i="44"/>
  <c r="G248" i="44" s="1"/>
  <c r="Y109" i="36"/>
  <c r="Z109" i="36" s="1"/>
  <c r="X110" i="36" s="1"/>
  <c r="AA110" i="36" s="1"/>
  <c r="K132" i="36"/>
  <c r="L132" i="36" s="1"/>
  <c r="M132" i="36" s="1"/>
  <c r="N132" i="36" s="1"/>
  <c r="R110" i="36"/>
  <c r="V109" i="36"/>
  <c r="Q138" i="44"/>
  <c r="J139" i="44"/>
  <c r="Y112" i="44"/>
  <c r="Z112" i="44" s="1"/>
  <c r="X113" i="44" s="1"/>
  <c r="AA113" i="44" s="1"/>
  <c r="R113" i="44"/>
  <c r="V112" i="44"/>
  <c r="E248" i="36"/>
  <c r="E249" i="44"/>
  <c r="D248" i="36" l="1"/>
  <c r="F248" i="36"/>
  <c r="G248" i="36" s="1"/>
  <c r="E249" i="36"/>
  <c r="D249" i="36" l="1"/>
  <c r="F249" i="36"/>
  <c r="G249" i="36" s="1"/>
  <c r="F249" i="44"/>
  <c r="G249" i="44" s="1"/>
  <c r="D249" i="44"/>
  <c r="Q132" i="36"/>
  <c r="J133" i="36"/>
  <c r="K139" i="44"/>
  <c r="L139" i="44" s="1"/>
  <c r="M139" i="44" s="1"/>
  <c r="U110" i="36"/>
  <c r="P110" i="36"/>
  <c r="P113" i="44"/>
  <c r="U113" i="44"/>
  <c r="E250" i="36"/>
  <c r="E250" i="44"/>
  <c r="D250" i="36" l="1"/>
  <c r="F250" i="44"/>
  <c r="G250" i="44" s="1"/>
  <c r="D250" i="44"/>
  <c r="F250" i="36"/>
  <c r="G250" i="36" s="1"/>
  <c r="N139" i="44"/>
  <c r="S110" i="36"/>
  <c r="T110" i="36" s="1"/>
  <c r="K133" i="36"/>
  <c r="L133" i="36" s="1"/>
  <c r="M133" i="36" s="1"/>
  <c r="S113" i="44"/>
  <c r="T113" i="44" s="1"/>
  <c r="E251" i="44"/>
  <c r="D251" i="44" l="1"/>
  <c r="F251" i="44"/>
  <c r="G251" i="44" s="1"/>
  <c r="Y110" i="36"/>
  <c r="Z110" i="36" s="1"/>
  <c r="X111" i="36" s="1"/>
  <c r="AA111" i="36" s="1"/>
  <c r="R114" i="44"/>
  <c r="V113" i="44"/>
  <c r="N133" i="36"/>
  <c r="R111" i="36"/>
  <c r="V110" i="36"/>
  <c r="Y113" i="44"/>
  <c r="Z113" i="44" s="1"/>
  <c r="X114" i="44" s="1"/>
  <c r="AA114" i="44" s="1"/>
  <c r="Q139" i="44"/>
  <c r="J140" i="44"/>
  <c r="E251" i="36"/>
  <c r="E252" i="44"/>
  <c r="D251" i="36" l="1"/>
  <c r="F251" i="36"/>
  <c r="G251" i="36" s="1"/>
  <c r="E252" i="36"/>
  <c r="D252" i="36" l="1"/>
  <c r="D252" i="44"/>
  <c r="F252" i="44"/>
  <c r="G252" i="44" s="1"/>
  <c r="F252" i="36"/>
  <c r="G252" i="36" s="1"/>
  <c r="K140" i="44"/>
  <c r="L140" i="44" s="1"/>
  <c r="M140" i="44" s="1"/>
  <c r="U111" i="36"/>
  <c r="P111" i="36"/>
  <c r="Q133" i="36"/>
  <c r="J134" i="36"/>
  <c r="U114" i="44"/>
  <c r="P114" i="44"/>
  <c r="E253" i="44"/>
  <c r="F253" i="44" l="1"/>
  <c r="G253" i="44" s="1"/>
  <c r="D253" i="44"/>
  <c r="N140" i="44"/>
  <c r="J141" i="44" s="1"/>
  <c r="S114" i="44"/>
  <c r="T114" i="44" s="1"/>
  <c r="S111" i="36"/>
  <c r="T111" i="36" s="1"/>
  <c r="K134" i="36"/>
  <c r="L134" i="36" s="1"/>
  <c r="M134" i="36" s="1"/>
  <c r="N134" i="36" s="1"/>
  <c r="E253" i="36"/>
  <c r="E254" i="44"/>
  <c r="D253" i="36" l="1"/>
  <c r="F253" i="36"/>
  <c r="G253" i="36" s="1"/>
  <c r="E254" i="36"/>
  <c r="D254" i="36" l="1"/>
  <c r="D254" i="44"/>
  <c r="F254" i="44"/>
  <c r="G254" i="44" s="1"/>
  <c r="F254" i="36"/>
  <c r="G254" i="36" s="1"/>
  <c r="Q140" i="44"/>
  <c r="Y111" i="36"/>
  <c r="Z111" i="36" s="1"/>
  <c r="X112" i="36" s="1"/>
  <c r="AA112" i="36" s="1"/>
  <c r="Q134" i="36"/>
  <c r="J135" i="36"/>
  <c r="V111" i="36"/>
  <c r="R112" i="36"/>
  <c r="K141" i="44"/>
  <c r="L141" i="44" s="1"/>
  <c r="M141" i="44" s="1"/>
  <c r="N141" i="44" s="1"/>
  <c r="Y114" i="44"/>
  <c r="Z114" i="44" s="1"/>
  <c r="X115" i="44" s="1"/>
  <c r="AA115" i="44" s="1"/>
  <c r="V114" i="44"/>
  <c r="R115" i="44"/>
  <c r="E255" i="44"/>
  <c r="E255" i="36"/>
  <c r="D255" i="36" l="1"/>
  <c r="F255" i="36"/>
  <c r="G255" i="36" s="1"/>
  <c r="F255" i="44"/>
  <c r="G255" i="44" s="1"/>
  <c r="D255" i="44"/>
  <c r="J142" i="44"/>
  <c r="Q141" i="44"/>
  <c r="U112" i="36"/>
  <c r="P112" i="36"/>
  <c r="K135" i="36"/>
  <c r="L135" i="36" s="1"/>
  <c r="U115" i="44"/>
  <c r="P115" i="44"/>
  <c r="E256" i="36"/>
  <c r="E256" i="44"/>
  <c r="D256" i="36" l="1"/>
  <c r="D256" i="44"/>
  <c r="F256" i="44"/>
  <c r="G256" i="44" s="1"/>
  <c r="F256" i="36"/>
  <c r="G256" i="36" s="1"/>
  <c r="M135" i="36"/>
  <c r="N135" i="36" s="1"/>
  <c r="Q135" i="36" s="1"/>
  <c r="S112" i="36"/>
  <c r="T112" i="36" s="1"/>
  <c r="S115" i="44"/>
  <c r="T115" i="44" s="1"/>
  <c r="K142" i="44"/>
  <c r="L142" i="44" s="1"/>
  <c r="M142" i="44" s="1"/>
  <c r="N142" i="44" s="1"/>
  <c r="E257" i="36"/>
  <c r="E257" i="44"/>
  <c r="D257" i="36" l="1"/>
  <c r="F257" i="36"/>
  <c r="G257" i="36" s="1"/>
  <c r="F257" i="44"/>
  <c r="G257" i="44" s="1"/>
  <c r="D257" i="44"/>
  <c r="Y112" i="36"/>
  <c r="Z112" i="36" s="1"/>
  <c r="X113" i="36" s="1"/>
  <c r="AA113" i="36" s="1"/>
  <c r="J136" i="36"/>
  <c r="K136" i="36" s="1"/>
  <c r="L136" i="36" s="1"/>
  <c r="Y115" i="44"/>
  <c r="Z115" i="44" s="1"/>
  <c r="X116" i="44" s="1"/>
  <c r="AA116" i="44" s="1"/>
  <c r="J143" i="44"/>
  <c r="Q142" i="44"/>
  <c r="V115" i="44"/>
  <c r="R116" i="44"/>
  <c r="V112" i="36"/>
  <c r="R113" i="36"/>
  <c r="E258" i="44"/>
  <c r="F258" i="44" l="1"/>
  <c r="G258" i="44" s="1"/>
  <c r="D258" i="44"/>
  <c r="M136" i="36"/>
  <c r="N136" i="36" s="1"/>
  <c r="Q136" i="36" s="1"/>
  <c r="U113" i="36"/>
  <c r="P113" i="36"/>
  <c r="S113" i="36" s="1"/>
  <c r="T113" i="36" s="1"/>
  <c r="U116" i="44"/>
  <c r="P116" i="44"/>
  <c r="K143" i="44"/>
  <c r="L143" i="44" s="1"/>
  <c r="M143" i="44" s="1"/>
  <c r="E258" i="36"/>
  <c r="E259" i="44"/>
  <c r="D258" i="36" l="1"/>
  <c r="F258" i="36"/>
  <c r="G258" i="36" s="1"/>
  <c r="E259" i="36"/>
  <c r="D259" i="36" l="1"/>
  <c r="F259" i="36"/>
  <c r="G259" i="36" s="1"/>
  <c r="F259" i="44"/>
  <c r="G259" i="44" s="1"/>
  <c r="D259" i="44"/>
  <c r="J137" i="36"/>
  <c r="K137" i="36" s="1"/>
  <c r="L137" i="36" s="1"/>
  <c r="M137" i="36" s="1"/>
  <c r="N143" i="44"/>
  <c r="V113" i="36"/>
  <c r="R114" i="36"/>
  <c r="Y113" i="36"/>
  <c r="Z113" i="36" s="1"/>
  <c r="X114" i="36" s="1"/>
  <c r="AA114" i="36" s="1"/>
  <c r="S116" i="44"/>
  <c r="T116" i="44" s="1"/>
  <c r="E260" i="44"/>
  <c r="D260" i="44" l="1"/>
  <c r="F260" i="44"/>
  <c r="G260" i="44" s="1"/>
  <c r="R117" i="44"/>
  <c r="V116" i="44"/>
  <c r="U114" i="36"/>
  <c r="P114" i="36"/>
  <c r="S114" i="36" s="1"/>
  <c r="T114" i="36" s="1"/>
  <c r="Q143" i="44"/>
  <c r="J144" i="44"/>
  <c r="K144" i="44" s="1"/>
  <c r="L144" i="44" s="1"/>
  <c r="M144" i="44" s="1"/>
  <c r="N144" i="44" s="1"/>
  <c r="N137" i="36"/>
  <c r="Y116" i="44"/>
  <c r="Z116" i="44" s="1"/>
  <c r="X117" i="44" s="1"/>
  <c r="AA117" i="44" s="1"/>
  <c r="E260" i="36"/>
  <c r="E261" i="44"/>
  <c r="D260" i="36" l="1"/>
  <c r="F260" i="36"/>
  <c r="G260" i="36" s="1"/>
  <c r="D261" i="44"/>
  <c r="F261" i="44"/>
  <c r="G261" i="44" s="1"/>
  <c r="J138" i="36"/>
  <c r="Q137" i="36"/>
  <c r="V114" i="36"/>
  <c r="R115" i="36"/>
  <c r="Y114" i="36"/>
  <c r="Z114" i="36" s="1"/>
  <c r="X115" i="36" s="1"/>
  <c r="AA115" i="36" s="1"/>
  <c r="Q144" i="44"/>
  <c r="J145" i="44"/>
  <c r="U117" i="44"/>
  <c r="P117" i="44"/>
  <c r="E261" i="36"/>
  <c r="E262" i="44"/>
  <c r="D261" i="36" l="1"/>
  <c r="F261" i="36"/>
  <c r="G261" i="36" s="1"/>
  <c r="E262" i="36"/>
  <c r="D262" i="36" l="1"/>
  <c r="D262" i="44"/>
  <c r="F262" i="44"/>
  <c r="G262" i="44" s="1"/>
  <c r="F262" i="36"/>
  <c r="G262" i="36" s="1"/>
  <c r="K145" i="44"/>
  <c r="L145" i="44" s="1"/>
  <c r="U115" i="36"/>
  <c r="P115" i="36"/>
  <c r="S117" i="44"/>
  <c r="T117" i="44" s="1"/>
  <c r="K138" i="36"/>
  <c r="E263" i="36"/>
  <c r="E263" i="44"/>
  <c r="D263" i="36" l="1"/>
  <c r="F263" i="36"/>
  <c r="G263" i="36" s="1"/>
  <c r="F263" i="44"/>
  <c r="G263" i="44" s="1"/>
  <c r="D263" i="44"/>
  <c r="L138" i="36"/>
  <c r="M138" i="36" s="1"/>
  <c r="Y117" i="44"/>
  <c r="Z117" i="44" s="1"/>
  <c r="X118" i="44" s="1"/>
  <c r="AA118" i="44" s="1"/>
  <c r="S115" i="36"/>
  <c r="T115" i="36" s="1"/>
  <c r="M145" i="44"/>
  <c r="N145" i="44" s="1"/>
  <c r="R118" i="44"/>
  <c r="V117" i="44"/>
  <c r="E264" i="44"/>
  <c r="D264" i="44" l="1"/>
  <c r="F264" i="44"/>
  <c r="G264" i="44" s="1"/>
  <c r="N138" i="36"/>
  <c r="V115" i="36"/>
  <c r="R116" i="36"/>
  <c r="Y115" i="36"/>
  <c r="Z115" i="36" s="1"/>
  <c r="X116" i="36" s="1"/>
  <c r="AA116" i="36" s="1"/>
  <c r="U118" i="44"/>
  <c r="P118" i="44"/>
  <c r="Q145" i="44"/>
  <c r="J146" i="44"/>
  <c r="E264" i="36"/>
  <c r="E265" i="44"/>
  <c r="D264" i="36" l="1"/>
  <c r="F264" i="36"/>
  <c r="G264" i="36" s="1"/>
  <c r="E265" i="36"/>
  <c r="D265" i="36" l="1"/>
  <c r="F265" i="36"/>
  <c r="G265" i="36" s="1"/>
  <c r="D265" i="44"/>
  <c r="F265" i="44"/>
  <c r="G265" i="44" s="1"/>
  <c r="Q138" i="36"/>
  <c r="J139" i="36"/>
  <c r="K146" i="44"/>
  <c r="L146" i="44" s="1"/>
  <c r="M146" i="44" s="1"/>
  <c r="N146" i="44" s="1"/>
  <c r="S118" i="44"/>
  <c r="T118" i="44" s="1"/>
  <c r="U116" i="36"/>
  <c r="P116" i="36"/>
  <c r="S116" i="36" s="1"/>
  <c r="T116" i="36" s="1"/>
  <c r="E266" i="44"/>
  <c r="F266" i="44" l="1"/>
  <c r="G266" i="44" s="1"/>
  <c r="D266" i="44"/>
  <c r="K139" i="36"/>
  <c r="L139" i="36" s="1"/>
  <c r="M139" i="36" s="1"/>
  <c r="N139" i="36" s="1"/>
  <c r="V118" i="44"/>
  <c r="R119" i="44"/>
  <c r="Y118" i="44"/>
  <c r="Z118" i="44" s="1"/>
  <c r="X119" i="44" s="1"/>
  <c r="AA119" i="44" s="1"/>
  <c r="Q146" i="44"/>
  <c r="J147" i="44"/>
  <c r="Y116" i="36"/>
  <c r="Z116" i="36" s="1"/>
  <c r="X117" i="36" s="1"/>
  <c r="AA117" i="36" s="1"/>
  <c r="V116" i="36"/>
  <c r="R117" i="36"/>
  <c r="E266" i="36"/>
  <c r="E267" i="44"/>
  <c r="D266" i="36" l="1"/>
  <c r="F266" i="36"/>
  <c r="G266" i="36" s="1"/>
  <c r="D267" i="44"/>
  <c r="F267" i="44"/>
  <c r="G267" i="44" s="1"/>
  <c r="J140" i="36"/>
  <c r="K140" i="36" s="1"/>
  <c r="L140" i="36" s="1"/>
  <c r="M140" i="36" s="1"/>
  <c r="N140" i="36" s="1"/>
  <c r="Q140" i="36" s="1"/>
  <c r="Q139" i="36"/>
  <c r="U117" i="36"/>
  <c r="P117" i="36"/>
  <c r="K147" i="44"/>
  <c r="L147" i="44" s="1"/>
  <c r="M147" i="44" s="1"/>
  <c r="N147" i="44" s="1"/>
  <c r="P119" i="44"/>
  <c r="U119" i="44"/>
  <c r="E267" i="36"/>
  <c r="E268" i="44"/>
  <c r="D267" i="36" l="1"/>
  <c r="F267" i="36"/>
  <c r="G267" i="36" s="1"/>
  <c r="E268" i="36"/>
  <c r="D268" i="36" l="1"/>
  <c r="F268" i="44"/>
  <c r="G268" i="44" s="1"/>
  <c r="D268" i="44"/>
  <c r="F268" i="36"/>
  <c r="G268" i="36" s="1"/>
  <c r="J141" i="36"/>
  <c r="K141" i="36" s="1"/>
  <c r="L141" i="36" s="1"/>
  <c r="M141" i="36" s="1"/>
  <c r="J148" i="44"/>
  <c r="Q147" i="44"/>
  <c r="S119" i="44"/>
  <c r="T119" i="44" s="1"/>
  <c r="S117" i="36"/>
  <c r="T117" i="36" s="1"/>
  <c r="E269" i="36"/>
  <c r="E269" i="44"/>
  <c r="D269" i="36" l="1"/>
  <c r="F269" i="36"/>
  <c r="G269" i="36" s="1"/>
  <c r="F269" i="44"/>
  <c r="G269" i="44" s="1"/>
  <c r="D269" i="44"/>
  <c r="Y119" i="44"/>
  <c r="Z119" i="44" s="1"/>
  <c r="X120" i="44" s="1"/>
  <c r="AA120" i="44" s="1"/>
  <c r="N141" i="36"/>
  <c r="V117" i="36"/>
  <c r="R118" i="36"/>
  <c r="Y117" i="36"/>
  <c r="Z117" i="36" s="1"/>
  <c r="X118" i="36" s="1"/>
  <c r="AA118" i="36" s="1"/>
  <c r="R120" i="44"/>
  <c r="V119" i="44"/>
  <c r="K148" i="44"/>
  <c r="L148" i="44" s="1"/>
  <c r="M148" i="44" s="1"/>
  <c r="E270" i="36"/>
  <c r="E270" i="44"/>
  <c r="D270" i="36" l="1"/>
  <c r="D270" i="44"/>
  <c r="F270" i="44"/>
  <c r="G270" i="44" s="1"/>
  <c r="F270" i="36"/>
  <c r="G270" i="36" s="1"/>
  <c r="N148" i="44"/>
  <c r="J149" i="44" s="1"/>
  <c r="U118" i="36"/>
  <c r="P118" i="36"/>
  <c r="S118" i="36" s="1"/>
  <c r="T118" i="36" s="1"/>
  <c r="U120" i="44"/>
  <c r="P120" i="44"/>
  <c r="S120" i="44" s="1"/>
  <c r="T120" i="44" s="1"/>
  <c r="J142" i="36"/>
  <c r="Q141" i="36"/>
  <c r="E271" i="36"/>
  <c r="E271" i="44"/>
  <c r="D271" i="36" l="1"/>
  <c r="F271" i="36"/>
  <c r="G271" i="36" s="1"/>
  <c r="F271" i="44"/>
  <c r="G271" i="44" s="1"/>
  <c r="D271" i="44"/>
  <c r="Q148" i="44"/>
  <c r="K142" i="36"/>
  <c r="L142" i="36" s="1"/>
  <c r="Y120" i="44"/>
  <c r="Z120" i="44" s="1"/>
  <c r="X121" i="44" s="1"/>
  <c r="AA121" i="44" s="1"/>
  <c r="K149" i="44"/>
  <c r="L149" i="44" s="1"/>
  <c r="V118" i="36"/>
  <c r="R119" i="36"/>
  <c r="Y118" i="36"/>
  <c r="Z118" i="36" s="1"/>
  <c r="X119" i="36" s="1"/>
  <c r="AA119" i="36" s="1"/>
  <c r="R121" i="44"/>
  <c r="V120" i="44"/>
  <c r="E272" i="44"/>
  <c r="D272" i="44" l="1"/>
  <c r="F272" i="44"/>
  <c r="G272" i="44" s="1"/>
  <c r="U121" i="44"/>
  <c r="P121" i="44"/>
  <c r="M149" i="44"/>
  <c r="N149" i="44" s="1"/>
  <c r="M142" i="36"/>
  <c r="N142" i="36" s="1"/>
  <c r="U119" i="36"/>
  <c r="P119" i="36"/>
  <c r="E273" i="44"/>
  <c r="E272" i="36"/>
  <c r="D272" i="36" l="1"/>
  <c r="F272" i="36"/>
  <c r="G272" i="36" s="1"/>
  <c r="D273" i="44"/>
  <c r="F273" i="44"/>
  <c r="G273" i="44" s="1"/>
  <c r="J143" i="36"/>
  <c r="K143" i="36" s="1"/>
  <c r="L143" i="36" s="1"/>
  <c r="M143" i="36" s="1"/>
  <c r="N143" i="36" s="1"/>
  <c r="Q142" i="36"/>
  <c r="Q149" i="44"/>
  <c r="J150" i="44"/>
  <c r="K150" i="44" s="1"/>
  <c r="L150" i="44" s="1"/>
  <c r="M150" i="44" s="1"/>
  <c r="N150" i="44" s="1"/>
  <c r="S121" i="44"/>
  <c r="T121" i="44" s="1"/>
  <c r="S119" i="36"/>
  <c r="T119" i="36" s="1"/>
  <c r="E274" i="44"/>
  <c r="E273" i="36"/>
  <c r="D273" i="36" l="1"/>
  <c r="F273" i="36"/>
  <c r="G273" i="36" s="1"/>
  <c r="D274" i="44"/>
  <c r="F274" i="44"/>
  <c r="G274" i="44" s="1"/>
  <c r="Y121" i="44"/>
  <c r="Z121" i="44" s="1"/>
  <c r="X122" i="44" s="1"/>
  <c r="AA122" i="44" s="1"/>
  <c r="Y119" i="36"/>
  <c r="Z119" i="36" s="1"/>
  <c r="X120" i="36" s="1"/>
  <c r="AA120" i="36" s="1"/>
  <c r="J151" i="44"/>
  <c r="Q150" i="44"/>
  <c r="V119" i="36"/>
  <c r="R120" i="36"/>
  <c r="V121" i="44"/>
  <c r="R122" i="44"/>
  <c r="J144" i="36"/>
  <c r="Q143" i="36"/>
  <c r="E275" i="44"/>
  <c r="E274" i="36"/>
  <c r="D274" i="36" l="1"/>
  <c r="F274" i="36"/>
  <c r="G274" i="36" s="1"/>
  <c r="D275" i="44"/>
  <c r="F275" i="44"/>
  <c r="G275" i="44" s="1"/>
  <c r="K144" i="36"/>
  <c r="L144" i="36" s="1"/>
  <c r="M144" i="36" s="1"/>
  <c r="N144" i="36" s="1"/>
  <c r="U120" i="36"/>
  <c r="P120" i="36"/>
  <c r="U122" i="44"/>
  <c r="P122" i="44"/>
  <c r="K151" i="44"/>
  <c r="L151" i="44" s="1"/>
  <c r="M151" i="44" s="1"/>
  <c r="N151" i="44" s="1"/>
  <c r="E275" i="36"/>
  <c r="E276" i="44"/>
  <c r="D275" i="36" l="1"/>
  <c r="F275" i="36"/>
  <c r="G275" i="36" s="1"/>
  <c r="D276" i="44"/>
  <c r="F276" i="44"/>
  <c r="G276" i="44" s="1"/>
  <c r="Q151" i="44"/>
  <c r="J152" i="44"/>
  <c r="Q144" i="36"/>
  <c r="J145" i="36"/>
  <c r="S122" i="44"/>
  <c r="T122" i="44" s="1"/>
  <c r="S120" i="36"/>
  <c r="T120" i="36" s="1"/>
  <c r="E277" i="44"/>
  <c r="E276" i="36"/>
  <c r="D276" i="36" l="1"/>
  <c r="F276" i="36"/>
  <c r="G276" i="36" s="1"/>
  <c r="F277" i="44"/>
  <c r="G277" i="44" s="1"/>
  <c r="D277" i="44"/>
  <c r="R121" i="36"/>
  <c r="V120" i="36"/>
  <c r="K145" i="36"/>
  <c r="L145" i="36" s="1"/>
  <c r="V122" i="44"/>
  <c r="R123" i="44"/>
  <c r="K152" i="44"/>
  <c r="L152" i="44" s="1"/>
  <c r="M152" i="44" s="1"/>
  <c r="Y120" i="36"/>
  <c r="Z120" i="36" s="1"/>
  <c r="X121" i="36" s="1"/>
  <c r="AA121" i="36" s="1"/>
  <c r="Y122" i="44"/>
  <c r="Z122" i="44" s="1"/>
  <c r="X123" i="44" s="1"/>
  <c r="AA123" i="44" s="1"/>
  <c r="E277" i="36"/>
  <c r="E278" i="44"/>
  <c r="D277" i="36" l="1"/>
  <c r="F277" i="36"/>
  <c r="G277" i="36" s="1"/>
  <c r="F278" i="44"/>
  <c r="G278" i="44" s="1"/>
  <c r="D278" i="44"/>
  <c r="M145" i="36"/>
  <c r="N145" i="36" s="1"/>
  <c r="N152" i="44"/>
  <c r="P123" i="44"/>
  <c r="U123" i="44"/>
  <c r="U121" i="36"/>
  <c r="P121" i="36"/>
  <c r="E279" i="44"/>
  <c r="E278" i="36"/>
  <c r="D278" i="36" l="1"/>
  <c r="F278" i="36"/>
  <c r="G278" i="36" s="1"/>
  <c r="E279" i="36"/>
  <c r="D279" i="36" l="1"/>
  <c r="F279" i="36"/>
  <c r="G279" i="36" s="1"/>
  <c r="D279" i="44"/>
  <c r="F279" i="44"/>
  <c r="G279" i="44" s="1"/>
  <c r="S121" i="36"/>
  <c r="T121" i="36" s="1"/>
  <c r="Q152" i="44"/>
  <c r="J153" i="44"/>
  <c r="K153" i="44" s="1"/>
  <c r="L153" i="44" s="1"/>
  <c r="M153" i="44" s="1"/>
  <c r="N153" i="44" s="1"/>
  <c r="S123" i="44"/>
  <c r="T123" i="44" s="1"/>
  <c r="Q145" i="36"/>
  <c r="J146" i="36"/>
  <c r="E280" i="44"/>
  <c r="E280" i="36"/>
  <c r="D280" i="36" l="1"/>
  <c r="F280" i="44"/>
  <c r="G280" i="44" s="1"/>
  <c r="D280" i="44"/>
  <c r="F280" i="36"/>
  <c r="G280" i="36" s="1"/>
  <c r="Y121" i="36"/>
  <c r="Z121" i="36" s="1"/>
  <c r="X122" i="36" s="1"/>
  <c r="AA122" i="36" s="1"/>
  <c r="Q153" i="44"/>
  <c r="J154" i="44"/>
  <c r="R124" i="44"/>
  <c r="V123" i="44"/>
  <c r="K146" i="36"/>
  <c r="L146" i="36" s="1"/>
  <c r="M146" i="36" s="1"/>
  <c r="N146" i="36" s="1"/>
  <c r="Y123" i="44"/>
  <c r="Z123" i="44" s="1"/>
  <c r="X124" i="44" s="1"/>
  <c r="AA124" i="44" s="1"/>
  <c r="V121" i="36"/>
  <c r="R122" i="36"/>
  <c r="E281" i="36"/>
  <c r="E281" i="44"/>
  <c r="D281" i="36" l="1"/>
  <c r="F281" i="36"/>
  <c r="G281" i="36" s="1"/>
  <c r="F281" i="44"/>
  <c r="G281" i="44" s="1"/>
  <c r="D281" i="44"/>
  <c r="Q146" i="36"/>
  <c r="J147" i="36"/>
  <c r="U122" i="36"/>
  <c r="P122" i="36"/>
  <c r="S122" i="36" s="1"/>
  <c r="T122" i="36" s="1"/>
  <c r="U124" i="44"/>
  <c r="P124" i="44"/>
  <c r="K154" i="44"/>
  <c r="L154" i="44" s="1"/>
  <c r="M154" i="44" s="1"/>
  <c r="E282" i="44"/>
  <c r="D282" i="44" l="1"/>
  <c r="F282" i="44"/>
  <c r="G282" i="44" s="1"/>
  <c r="V122" i="36"/>
  <c r="R123" i="36"/>
  <c r="Y122" i="36"/>
  <c r="Z122" i="36" s="1"/>
  <c r="X123" i="36" s="1"/>
  <c r="AA123" i="36" s="1"/>
  <c r="N154" i="44"/>
  <c r="K147" i="36"/>
  <c r="L147" i="36" s="1"/>
  <c r="M147" i="36" s="1"/>
  <c r="N147" i="36" s="1"/>
  <c r="S124" i="44"/>
  <c r="T124" i="44" s="1"/>
  <c r="E282" i="36"/>
  <c r="E283" i="44"/>
  <c r="D282" i="36" l="1"/>
  <c r="F282" i="36"/>
  <c r="G282" i="36" s="1"/>
  <c r="E283" i="36"/>
  <c r="D283" i="36" l="1"/>
  <c r="F283" i="36"/>
  <c r="G283" i="36" s="1"/>
  <c r="F283" i="44"/>
  <c r="G283" i="44" s="1"/>
  <c r="D283" i="44"/>
  <c r="J148" i="36"/>
  <c r="Q147" i="36"/>
  <c r="Y124" i="44"/>
  <c r="Z124" i="44" s="1"/>
  <c r="X125" i="44" s="1"/>
  <c r="AA125" i="44" s="1"/>
  <c r="J155" i="44"/>
  <c r="Q154" i="44"/>
  <c r="U123" i="36"/>
  <c r="P123" i="36"/>
  <c r="R125" i="44"/>
  <c r="V124" i="44"/>
  <c r="E284" i="36"/>
  <c r="E284" i="44"/>
  <c r="D284" i="36" l="1"/>
  <c r="D284" i="44"/>
  <c r="F284" i="44"/>
  <c r="G284" i="44" s="1"/>
  <c r="F284" i="36"/>
  <c r="G284" i="36" s="1"/>
  <c r="S123" i="36"/>
  <c r="T123" i="36" s="1"/>
  <c r="K155" i="44"/>
  <c r="L155" i="44" s="1"/>
  <c r="U125" i="44"/>
  <c r="P125" i="44"/>
  <c r="S125" i="44" s="1"/>
  <c r="T125" i="44" s="1"/>
  <c r="K148" i="36"/>
  <c r="L148" i="36" s="1"/>
  <c r="M148" i="36" s="1"/>
  <c r="N148" i="36" s="1"/>
  <c r="E285" i="44"/>
  <c r="D285" i="44" l="1"/>
  <c r="F285" i="44"/>
  <c r="G285" i="44" s="1"/>
  <c r="Y123" i="36"/>
  <c r="Z123" i="36" s="1"/>
  <c r="X124" i="36" s="1"/>
  <c r="AA124" i="36" s="1"/>
  <c r="Q148" i="36"/>
  <c r="J149" i="36"/>
  <c r="R126" i="44"/>
  <c r="V125" i="44"/>
  <c r="M155" i="44"/>
  <c r="N155" i="44" s="1"/>
  <c r="R124" i="36"/>
  <c r="V123" i="36"/>
  <c r="Y125" i="44"/>
  <c r="Z125" i="44" s="1"/>
  <c r="X126" i="44" s="1"/>
  <c r="AA126" i="44" s="1"/>
  <c r="E285" i="36"/>
  <c r="E286" i="44"/>
  <c r="D285" i="36" l="1"/>
  <c r="F285" i="36"/>
  <c r="G285" i="36" s="1"/>
  <c r="E286" i="36"/>
  <c r="D286" i="36" l="1"/>
  <c r="F286" i="44"/>
  <c r="G286" i="44" s="1"/>
  <c r="D286" i="44"/>
  <c r="F286" i="36"/>
  <c r="G286" i="36" s="1"/>
  <c r="U124" i="36"/>
  <c r="P124" i="36"/>
  <c r="J156" i="44"/>
  <c r="Q155" i="44"/>
  <c r="P126" i="44"/>
  <c r="U126" i="44"/>
  <c r="K149" i="36"/>
  <c r="L149" i="36" s="1"/>
  <c r="M149" i="36" s="1"/>
  <c r="N149" i="36" s="1"/>
  <c r="E287" i="44"/>
  <c r="D287" i="44" l="1"/>
  <c r="F287" i="44"/>
  <c r="G287" i="44" s="1"/>
  <c r="Q149" i="36"/>
  <c r="J150" i="36"/>
  <c r="K156" i="44"/>
  <c r="L156" i="44" s="1"/>
  <c r="M156" i="44" s="1"/>
  <c r="S126" i="44"/>
  <c r="T126" i="44" s="1"/>
  <c r="S124" i="36"/>
  <c r="T124" i="36" s="1"/>
  <c r="E288" i="44"/>
  <c r="E287" i="36"/>
  <c r="D287" i="36" l="1"/>
  <c r="F287" i="36"/>
  <c r="G287" i="36" s="1"/>
  <c r="E288" i="36"/>
  <c r="D288" i="36" l="1"/>
  <c r="F288" i="44"/>
  <c r="G288" i="44" s="1"/>
  <c r="D288" i="44"/>
  <c r="F288" i="36"/>
  <c r="G288" i="36" s="1"/>
  <c r="Y124" i="36"/>
  <c r="Z124" i="36" s="1"/>
  <c r="X125" i="36" s="1"/>
  <c r="AA125" i="36" s="1"/>
  <c r="N156" i="44"/>
  <c r="V124" i="36"/>
  <c r="R125" i="36"/>
  <c r="Y126" i="44"/>
  <c r="Z126" i="44" s="1"/>
  <c r="X127" i="44" s="1"/>
  <c r="AA127" i="44" s="1"/>
  <c r="K150" i="36"/>
  <c r="L150" i="36" s="1"/>
  <c r="V126" i="44"/>
  <c r="R127" i="44"/>
  <c r="E289" i="44"/>
  <c r="F289" i="44" l="1"/>
  <c r="G289" i="44" s="1"/>
  <c r="D289" i="44"/>
  <c r="P127" i="44"/>
  <c r="U127" i="44"/>
  <c r="U125" i="36"/>
  <c r="P125" i="36"/>
  <c r="S125" i="36" s="1"/>
  <c r="T125" i="36" s="1"/>
  <c r="M150" i="36"/>
  <c r="N150" i="36" s="1"/>
  <c r="Q156" i="44"/>
  <c r="J157" i="44"/>
  <c r="E290" i="44"/>
  <c r="E289" i="36"/>
  <c r="D289" i="36" l="1"/>
  <c r="F289" i="36"/>
  <c r="G289" i="36" s="1"/>
  <c r="E290" i="36"/>
  <c r="D290" i="36" l="1"/>
  <c r="D290" i="44"/>
  <c r="F290" i="44"/>
  <c r="G290" i="44" s="1"/>
  <c r="F290" i="36"/>
  <c r="G290" i="36" s="1"/>
  <c r="R126" i="36"/>
  <c r="V125" i="36"/>
  <c r="K157" i="44"/>
  <c r="L157" i="44" s="1"/>
  <c r="M157" i="44" s="1"/>
  <c r="N157" i="44" s="1"/>
  <c r="Y125" i="36"/>
  <c r="Z125" i="36" s="1"/>
  <c r="X126" i="36" s="1"/>
  <c r="AA126" i="36" s="1"/>
  <c r="J151" i="36"/>
  <c r="Q150" i="36"/>
  <c r="S127" i="44"/>
  <c r="T127" i="44" s="1"/>
  <c r="E291" i="36"/>
  <c r="E291" i="44"/>
  <c r="D291" i="36" l="1"/>
  <c r="F291" i="36"/>
  <c r="G291" i="36" s="1"/>
  <c r="F291" i="44"/>
  <c r="G291" i="44" s="1"/>
  <c r="D291" i="44"/>
  <c r="V127" i="44"/>
  <c r="R128" i="44"/>
  <c r="Q157" i="44"/>
  <c r="J158" i="44"/>
  <c r="K151" i="36"/>
  <c r="L151" i="36" s="1"/>
  <c r="Y127" i="44"/>
  <c r="Z127" i="44" s="1"/>
  <c r="X128" i="44" s="1"/>
  <c r="AA128" i="44" s="1"/>
  <c r="U126" i="36"/>
  <c r="P126" i="36"/>
  <c r="S126" i="36" s="1"/>
  <c r="T126" i="36" s="1"/>
  <c r="E292" i="44"/>
  <c r="F292" i="44" l="1"/>
  <c r="G292" i="44" s="1"/>
  <c r="D292" i="44"/>
  <c r="R127" i="36"/>
  <c r="V126" i="36"/>
  <c r="Y126" i="36"/>
  <c r="Z126" i="36" s="1"/>
  <c r="X127" i="36" s="1"/>
  <c r="AA127" i="36" s="1"/>
  <c r="M151" i="36"/>
  <c r="N151" i="36" s="1"/>
  <c r="K158" i="44"/>
  <c r="L158" i="44" s="1"/>
  <c r="M158" i="44" s="1"/>
  <c r="U128" i="44"/>
  <c r="P128" i="44"/>
  <c r="E293" i="44"/>
  <c r="E292" i="36"/>
  <c r="D292" i="36" l="1"/>
  <c r="F292" i="36"/>
  <c r="G292" i="36" s="1"/>
  <c r="E293" i="36"/>
  <c r="D293" i="36" l="1"/>
  <c r="F293" i="36"/>
  <c r="G293" i="36" s="1"/>
  <c r="D293" i="44"/>
  <c r="F293" i="44"/>
  <c r="G293" i="44" s="1"/>
  <c r="Q151" i="36"/>
  <c r="J152" i="36"/>
  <c r="S128" i="44"/>
  <c r="T128" i="44" s="1"/>
  <c r="N158" i="44"/>
  <c r="U127" i="36"/>
  <c r="P127" i="36"/>
  <c r="E294" i="36"/>
  <c r="E294" i="44"/>
  <c r="D294" i="36" l="1"/>
  <c r="F294" i="44"/>
  <c r="G294" i="44" s="1"/>
  <c r="D294" i="44"/>
  <c r="F294" i="36"/>
  <c r="G294" i="36" s="1"/>
  <c r="Y128" i="44"/>
  <c r="Z128" i="44" s="1"/>
  <c r="X129" i="44" s="1"/>
  <c r="AA129" i="44" s="1"/>
  <c r="S127" i="36"/>
  <c r="T127" i="36" s="1"/>
  <c r="Q158" i="44"/>
  <c r="J159" i="44"/>
  <c r="V128" i="44"/>
  <c r="R129" i="44"/>
  <c r="K152" i="36"/>
  <c r="L152" i="36" s="1"/>
  <c r="E295" i="44"/>
  <c r="D295" i="44" l="1"/>
  <c r="F295" i="44"/>
  <c r="G295" i="44" s="1"/>
  <c r="K159" i="44"/>
  <c r="L159" i="44" s="1"/>
  <c r="P129" i="44"/>
  <c r="S129" i="44" s="1"/>
  <c r="T129" i="44" s="1"/>
  <c r="U129" i="44"/>
  <c r="Y127" i="36"/>
  <c r="Z127" i="36" s="1"/>
  <c r="X128" i="36" s="1"/>
  <c r="AA128" i="36" s="1"/>
  <c r="M152" i="36"/>
  <c r="N152" i="36" s="1"/>
  <c r="R128" i="36"/>
  <c r="V127" i="36"/>
  <c r="E296" i="44"/>
  <c r="E295" i="36"/>
  <c r="D295" i="36" l="1"/>
  <c r="F295" i="36"/>
  <c r="G295" i="36" s="1"/>
  <c r="E296" i="36"/>
  <c r="D296" i="36" l="1"/>
  <c r="D296" i="44"/>
  <c r="F296" i="44"/>
  <c r="G296" i="44" s="1"/>
  <c r="F296" i="36"/>
  <c r="G296" i="36" s="1"/>
  <c r="U128" i="36"/>
  <c r="P128" i="36"/>
  <c r="Y129" i="44"/>
  <c r="Z129" i="44" s="1"/>
  <c r="X130" i="44" s="1"/>
  <c r="AA130" i="44" s="1"/>
  <c r="J153" i="36"/>
  <c r="Q152" i="36"/>
  <c r="M159" i="44"/>
  <c r="N159" i="44" s="1"/>
  <c r="V129" i="44"/>
  <c r="R130" i="44"/>
  <c r="E297" i="44"/>
  <c r="D297" i="44" l="1"/>
  <c r="F297" i="44"/>
  <c r="G297" i="44" s="1"/>
  <c r="U130" i="44"/>
  <c r="P130" i="44"/>
  <c r="S130" i="44" s="1"/>
  <c r="T130" i="44" s="1"/>
  <c r="J160" i="44"/>
  <c r="K160" i="44" s="1"/>
  <c r="L160" i="44" s="1"/>
  <c r="M160" i="44" s="1"/>
  <c r="N160" i="44" s="1"/>
  <c r="Q159" i="44"/>
  <c r="K153" i="36"/>
  <c r="L153" i="36" s="1"/>
  <c r="M153" i="36" s="1"/>
  <c r="N153" i="36" s="1"/>
  <c r="S128" i="36"/>
  <c r="T128" i="36" s="1"/>
  <c r="E297" i="36"/>
  <c r="E298" i="44"/>
  <c r="D297" i="36" l="1"/>
  <c r="F297" i="36"/>
  <c r="G297" i="36" s="1"/>
  <c r="F298" i="44"/>
  <c r="G298" i="44" s="1"/>
  <c r="D298" i="44"/>
  <c r="Y128" i="36"/>
  <c r="Z128" i="36" s="1"/>
  <c r="X129" i="36" s="1"/>
  <c r="AA129" i="36" s="1"/>
  <c r="J154" i="36"/>
  <c r="Q153" i="36"/>
  <c r="Q160" i="44"/>
  <c r="J161" i="44"/>
  <c r="R131" i="44"/>
  <c r="V130" i="44"/>
  <c r="V128" i="36"/>
  <c r="R129" i="36"/>
  <c r="Y130" i="44"/>
  <c r="Z130" i="44" s="1"/>
  <c r="X131" i="44" s="1"/>
  <c r="AA131" i="44" s="1"/>
  <c r="E299" i="44"/>
  <c r="E298" i="36"/>
  <c r="D298" i="36" l="1"/>
  <c r="F298" i="36"/>
  <c r="G298" i="36" s="1"/>
  <c r="E299" i="36"/>
  <c r="D299" i="36" l="1"/>
  <c r="F299" i="44"/>
  <c r="G299" i="44" s="1"/>
  <c r="D299" i="44"/>
  <c r="F299" i="36"/>
  <c r="G299" i="36" s="1"/>
  <c r="U129" i="36"/>
  <c r="P129" i="36"/>
  <c r="K161" i="44"/>
  <c r="L161" i="44" s="1"/>
  <c r="P131" i="44"/>
  <c r="U131" i="44"/>
  <c r="K154" i="36"/>
  <c r="L154" i="36" s="1"/>
  <c r="M154" i="36" s="1"/>
  <c r="E300" i="36"/>
  <c r="E300" i="44"/>
  <c r="D300" i="36" l="1"/>
  <c r="F300" i="36"/>
  <c r="G300" i="36" s="1"/>
  <c r="F300" i="44"/>
  <c r="G300" i="44" s="1"/>
  <c r="D300" i="44"/>
  <c r="N154" i="36"/>
  <c r="S129" i="36"/>
  <c r="T129" i="36" s="1"/>
  <c r="S131" i="44"/>
  <c r="T131" i="44" s="1"/>
  <c r="M161" i="44"/>
  <c r="N161" i="44" s="1"/>
  <c r="E301" i="44"/>
  <c r="D301" i="44" l="1"/>
  <c r="F301" i="44"/>
  <c r="G301" i="44" s="1"/>
  <c r="Q161" i="44"/>
  <c r="J162" i="44"/>
  <c r="Y131" i="44"/>
  <c r="Z131" i="44" s="1"/>
  <c r="X132" i="44" s="1"/>
  <c r="AA132" i="44" s="1"/>
  <c r="V131" i="44"/>
  <c r="R132" i="44"/>
  <c r="Y129" i="36"/>
  <c r="Z129" i="36" s="1"/>
  <c r="X130" i="36" s="1"/>
  <c r="AA130" i="36" s="1"/>
  <c r="V129" i="36"/>
  <c r="R130" i="36"/>
  <c r="Q154" i="36"/>
  <c r="J155" i="36"/>
  <c r="K155" i="36" s="1"/>
  <c r="L155" i="36" s="1"/>
  <c r="M155" i="36" s="1"/>
  <c r="N155" i="36" s="1"/>
  <c r="E301" i="36"/>
  <c r="E302" i="44"/>
  <c r="D301" i="36" l="1"/>
  <c r="F301" i="36"/>
  <c r="G301" i="36" s="1"/>
  <c r="F302" i="44"/>
  <c r="G302" i="44" s="1"/>
  <c r="D302" i="44"/>
  <c r="P130" i="36"/>
  <c r="U130" i="36"/>
  <c r="P132" i="44"/>
  <c r="U132" i="44"/>
  <c r="K162" i="44"/>
  <c r="L162" i="44" s="1"/>
  <c r="M162" i="44" s="1"/>
  <c r="N162" i="44" s="1"/>
  <c r="Q155" i="36"/>
  <c r="J156" i="36"/>
  <c r="E302" i="36"/>
  <c r="E303" i="44"/>
  <c r="D302" i="36" l="1"/>
  <c r="F302" i="36"/>
  <c r="G302" i="36" s="1"/>
  <c r="E303" i="36"/>
  <c r="D303" i="36" l="1"/>
  <c r="F303" i="44"/>
  <c r="G303" i="44" s="1"/>
  <c r="D303" i="44"/>
  <c r="F303" i="36"/>
  <c r="G303" i="36" s="1"/>
  <c r="J163" i="44"/>
  <c r="Q162" i="44"/>
  <c r="K156" i="36"/>
  <c r="L156" i="36" s="1"/>
  <c r="M156" i="36" s="1"/>
  <c r="N156" i="36" s="1"/>
  <c r="S132" i="44"/>
  <c r="T132" i="44" s="1"/>
  <c r="S130" i="36"/>
  <c r="T130" i="36" s="1"/>
  <c r="E304" i="36"/>
  <c r="E304" i="44"/>
  <c r="D304" i="36" l="1"/>
  <c r="F304" i="36"/>
  <c r="G304" i="36" s="1"/>
  <c r="F304" i="44"/>
  <c r="G304" i="44" s="1"/>
  <c r="D304" i="44"/>
  <c r="Q156" i="36"/>
  <c r="J157" i="36"/>
  <c r="V130" i="36"/>
  <c r="R131" i="36"/>
  <c r="Y132" i="44"/>
  <c r="Z132" i="44" s="1"/>
  <c r="X133" i="44" s="1"/>
  <c r="AA133" i="44" s="1"/>
  <c r="Y130" i="36"/>
  <c r="Z130" i="36" s="1"/>
  <c r="X131" i="36" s="1"/>
  <c r="AA131" i="36" s="1"/>
  <c r="V132" i="44"/>
  <c r="R133" i="44"/>
  <c r="K163" i="44"/>
  <c r="L163" i="44" s="1"/>
  <c r="E305" i="44"/>
  <c r="F305" i="44" l="1"/>
  <c r="G305" i="44" s="1"/>
  <c r="D305" i="44"/>
  <c r="M163" i="44"/>
  <c r="N163" i="44" s="1"/>
  <c r="J164" i="44" s="1"/>
  <c r="U133" i="44"/>
  <c r="P133" i="44"/>
  <c r="U131" i="36"/>
  <c r="P131" i="36"/>
  <c r="S131" i="36" s="1"/>
  <c r="T131" i="36" s="1"/>
  <c r="K157" i="36"/>
  <c r="L157" i="36" s="1"/>
  <c r="M157" i="36" s="1"/>
  <c r="E305" i="36"/>
  <c r="E306" i="44"/>
  <c r="D305" i="36" l="1"/>
  <c r="F305" i="36"/>
  <c r="G305" i="36" s="1"/>
  <c r="E306" i="36"/>
  <c r="D306" i="36" l="1"/>
  <c r="F306" i="36"/>
  <c r="G306" i="36" s="1"/>
  <c r="D306" i="44"/>
  <c r="F306" i="44"/>
  <c r="G306" i="44" s="1"/>
  <c r="Q163" i="44"/>
  <c r="V131" i="36"/>
  <c r="R132" i="36"/>
  <c r="N157" i="36"/>
  <c r="Y131" i="36"/>
  <c r="Z131" i="36" s="1"/>
  <c r="X132" i="36" s="1"/>
  <c r="AA132" i="36" s="1"/>
  <c r="S133" i="44"/>
  <c r="T133" i="44" s="1"/>
  <c r="K164" i="44"/>
  <c r="L164" i="44" s="1"/>
  <c r="M164" i="44" s="1"/>
  <c r="E307" i="44"/>
  <c r="D307" i="44" l="1"/>
  <c r="F307" i="44"/>
  <c r="G307" i="44" s="1"/>
  <c r="Y133" i="44"/>
  <c r="Z133" i="44" s="1"/>
  <c r="X134" i="44" s="1"/>
  <c r="AA134" i="44" s="1"/>
  <c r="N164" i="44"/>
  <c r="R134" i="44"/>
  <c r="V133" i="44"/>
  <c r="Q157" i="36"/>
  <c r="J158" i="36"/>
  <c r="U132" i="36"/>
  <c r="P132" i="36"/>
  <c r="S132" i="36" s="1"/>
  <c r="T132" i="36" s="1"/>
  <c r="E308" i="44"/>
  <c r="E307" i="36"/>
  <c r="D307" i="36" l="1"/>
  <c r="F307" i="36"/>
  <c r="G307" i="36" s="1"/>
  <c r="E308" i="36"/>
  <c r="D308" i="36" l="1"/>
  <c r="F308" i="36"/>
  <c r="G308" i="36" s="1"/>
  <c r="F308" i="44"/>
  <c r="G308" i="44" s="1"/>
  <c r="D308" i="44"/>
  <c r="K158" i="36"/>
  <c r="L158" i="36" s="1"/>
  <c r="V132" i="36"/>
  <c r="R133" i="36"/>
  <c r="Y132" i="36"/>
  <c r="Z132" i="36" s="1"/>
  <c r="X133" i="36" s="1"/>
  <c r="AA133" i="36" s="1"/>
  <c r="U134" i="44"/>
  <c r="P134" i="44"/>
  <c r="Q164" i="44"/>
  <c r="J165" i="44"/>
  <c r="E309" i="36"/>
  <c r="E309" i="44"/>
  <c r="D309" i="36" l="1"/>
  <c r="F309" i="44"/>
  <c r="G309" i="44" s="1"/>
  <c r="D309" i="44"/>
  <c r="F309" i="36"/>
  <c r="G309" i="36" s="1"/>
  <c r="S134" i="44"/>
  <c r="T134" i="44" s="1"/>
  <c r="P133" i="36"/>
  <c r="U133" i="36"/>
  <c r="K165" i="44"/>
  <c r="L165" i="44" s="1"/>
  <c r="M165" i="44" s="1"/>
  <c r="M158" i="36"/>
  <c r="N158" i="36" s="1"/>
  <c r="E310" i="44"/>
  <c r="F310" i="44" l="1"/>
  <c r="G310" i="44" s="1"/>
  <c r="D310" i="44"/>
  <c r="Q158" i="36"/>
  <c r="J159" i="36"/>
  <c r="S133" i="36"/>
  <c r="T133" i="36" s="1"/>
  <c r="Y134" i="44"/>
  <c r="Z134" i="44" s="1"/>
  <c r="X135" i="44" s="1"/>
  <c r="AA135" i="44" s="1"/>
  <c r="N165" i="44"/>
  <c r="V134" i="44"/>
  <c r="R135" i="44"/>
  <c r="E310" i="36"/>
  <c r="E311" i="44"/>
  <c r="D310" i="36" l="1"/>
  <c r="F310" i="36"/>
  <c r="G310" i="36" s="1"/>
  <c r="E311" i="36"/>
  <c r="D311" i="36" l="1"/>
  <c r="D311" i="44"/>
  <c r="F311" i="44"/>
  <c r="G311" i="44" s="1"/>
  <c r="F311" i="36"/>
  <c r="G311" i="36" s="1"/>
  <c r="Y133" i="36"/>
  <c r="Z133" i="36" s="1"/>
  <c r="X134" i="36" s="1"/>
  <c r="AA134" i="36" s="1"/>
  <c r="Q165" i="44"/>
  <c r="J166" i="44"/>
  <c r="V133" i="36"/>
  <c r="R134" i="36"/>
  <c r="K159" i="36"/>
  <c r="L159" i="36" s="1"/>
  <c r="M159" i="36" s="1"/>
  <c r="N159" i="36" s="1"/>
  <c r="U135" i="44"/>
  <c r="P135" i="44"/>
  <c r="E312" i="44"/>
  <c r="F312" i="44" l="1"/>
  <c r="G312" i="44" s="1"/>
  <c r="D312" i="44"/>
  <c r="U134" i="36"/>
  <c r="P134" i="36"/>
  <c r="S135" i="44"/>
  <c r="T135" i="44" s="1"/>
  <c r="K166" i="44"/>
  <c r="L166" i="44" s="1"/>
  <c r="Q159" i="36"/>
  <c r="J160" i="36"/>
  <c r="E313" i="44"/>
  <c r="E312" i="36"/>
  <c r="D312" i="36" l="1"/>
  <c r="F312" i="36"/>
  <c r="G312" i="36" s="1"/>
  <c r="E313" i="36"/>
  <c r="D313" i="36" l="1"/>
  <c r="D313" i="44"/>
  <c r="F313" i="44"/>
  <c r="G313" i="44" s="1"/>
  <c r="F313" i="36"/>
  <c r="G313" i="36" s="1"/>
  <c r="M166" i="44"/>
  <c r="N166" i="44" s="1"/>
  <c r="Y135" i="44"/>
  <c r="Z135" i="44" s="1"/>
  <c r="X136" i="44" s="1"/>
  <c r="AA136" i="44" s="1"/>
  <c r="V135" i="44"/>
  <c r="R136" i="44"/>
  <c r="S134" i="36"/>
  <c r="T134" i="36" s="1"/>
  <c r="K160" i="36"/>
  <c r="L160" i="36" s="1"/>
  <c r="M160" i="36" s="1"/>
  <c r="E314" i="36"/>
  <c r="E314" i="44"/>
  <c r="D314" i="36" l="1"/>
  <c r="F314" i="36"/>
  <c r="G314" i="36" s="1"/>
  <c r="D314" i="44"/>
  <c r="F314" i="44"/>
  <c r="G314" i="44" s="1"/>
  <c r="R135" i="36"/>
  <c r="V134" i="36"/>
  <c r="N160" i="36"/>
  <c r="Y134" i="36"/>
  <c r="Z134" i="36" s="1"/>
  <c r="X135" i="36" s="1"/>
  <c r="AA135" i="36" s="1"/>
  <c r="U136" i="44"/>
  <c r="P136" i="44"/>
  <c r="J167" i="44"/>
  <c r="Q166" i="44"/>
  <c r="E315" i="36"/>
  <c r="E315" i="44"/>
  <c r="D315" i="36" l="1"/>
  <c r="D315" i="44"/>
  <c r="F315" i="44"/>
  <c r="G315" i="44" s="1"/>
  <c r="F315" i="36"/>
  <c r="G315" i="36" s="1"/>
  <c r="S136" i="44"/>
  <c r="T136" i="44" s="1"/>
  <c r="K167" i="44"/>
  <c r="L167" i="44" s="1"/>
  <c r="Q160" i="36"/>
  <c r="J161" i="36"/>
  <c r="U135" i="36"/>
  <c r="P135" i="36"/>
  <c r="S135" i="36" s="1"/>
  <c r="T135" i="36" s="1"/>
  <c r="E316" i="44"/>
  <c r="D316" i="44" l="1"/>
  <c r="F316" i="44"/>
  <c r="G316" i="44" s="1"/>
  <c r="M167" i="44"/>
  <c r="N167" i="44" s="1"/>
  <c r="Q167" i="44" s="1"/>
  <c r="R136" i="36"/>
  <c r="V135" i="36"/>
  <c r="Y135" i="36"/>
  <c r="Z135" i="36" s="1"/>
  <c r="X136" i="36" s="1"/>
  <c r="AA136" i="36" s="1"/>
  <c r="Y136" i="44"/>
  <c r="Z136" i="44" s="1"/>
  <c r="X137" i="44" s="1"/>
  <c r="AA137" i="44" s="1"/>
  <c r="K161" i="36"/>
  <c r="L161" i="36" s="1"/>
  <c r="M161" i="36" s="1"/>
  <c r="N161" i="36" s="1"/>
  <c r="V136" i="44"/>
  <c r="R137" i="44"/>
  <c r="E317" i="44"/>
  <c r="E316" i="36"/>
  <c r="D316" i="36" l="1"/>
  <c r="F316" i="36"/>
  <c r="G316" i="36" s="1"/>
  <c r="D317" i="44"/>
  <c r="F317" i="44"/>
  <c r="G317" i="44" s="1"/>
  <c r="J168" i="44"/>
  <c r="K168" i="44" s="1"/>
  <c r="L168" i="44" s="1"/>
  <c r="J162" i="36"/>
  <c r="K162" i="36" s="1"/>
  <c r="L162" i="36" s="1"/>
  <c r="M162" i="36" s="1"/>
  <c r="N162" i="36" s="1"/>
  <c r="Q161" i="36"/>
  <c r="U137" i="44"/>
  <c r="P137" i="44"/>
  <c r="U136" i="36"/>
  <c r="P136" i="36"/>
  <c r="S136" i="36" s="1"/>
  <c r="T136" i="36" s="1"/>
  <c r="E317" i="36"/>
  <c r="E318" i="44"/>
  <c r="D317" i="36" l="1"/>
  <c r="F317" i="36"/>
  <c r="G317" i="36" s="1"/>
  <c r="E318" i="36"/>
  <c r="D318" i="36" l="1"/>
  <c r="F318" i="36"/>
  <c r="G318" i="36" s="1"/>
  <c r="F318" i="44"/>
  <c r="G318" i="44" s="1"/>
  <c r="D318" i="44"/>
  <c r="M168" i="44"/>
  <c r="N168" i="44" s="1"/>
  <c r="Q168" i="44" s="1"/>
  <c r="S137" i="44"/>
  <c r="T137" i="44" s="1"/>
  <c r="V136" i="36"/>
  <c r="R137" i="36"/>
  <c r="Y136" i="36"/>
  <c r="Z136" i="36" s="1"/>
  <c r="X137" i="36" s="1"/>
  <c r="AA137" i="36" s="1"/>
  <c r="Q162" i="36"/>
  <c r="J163" i="36"/>
  <c r="E319" i="44"/>
  <c r="F319" i="44" l="1"/>
  <c r="G319" i="44" s="1"/>
  <c r="D319" i="44"/>
  <c r="J169" i="44"/>
  <c r="K169" i="44" s="1"/>
  <c r="L169" i="44" s="1"/>
  <c r="Y137" i="44"/>
  <c r="Z137" i="44" s="1"/>
  <c r="X138" i="44" s="1"/>
  <c r="AA138" i="44" s="1"/>
  <c r="K163" i="36"/>
  <c r="L163" i="36" s="1"/>
  <c r="M163" i="36" s="1"/>
  <c r="U137" i="36"/>
  <c r="P137" i="36"/>
  <c r="S137" i="36" s="1"/>
  <c r="T137" i="36" s="1"/>
  <c r="V137" i="44"/>
  <c r="R138" i="44"/>
  <c r="E319" i="36"/>
  <c r="E320" i="44"/>
  <c r="D319" i="36" l="1"/>
  <c r="F319" i="36"/>
  <c r="G319" i="36" s="1"/>
  <c r="E320" i="36"/>
  <c r="D320" i="36" l="1"/>
  <c r="F320" i="36"/>
  <c r="G320" i="36" s="1"/>
  <c r="D320" i="44"/>
  <c r="F320" i="44"/>
  <c r="G320" i="44" s="1"/>
  <c r="Y137" i="36"/>
  <c r="Z137" i="36" s="1"/>
  <c r="X138" i="36" s="1"/>
  <c r="AA138" i="36" s="1"/>
  <c r="U138" i="44"/>
  <c r="P138" i="44"/>
  <c r="V137" i="36"/>
  <c r="R138" i="36"/>
  <c r="N163" i="36"/>
  <c r="M169" i="44"/>
  <c r="N169" i="44" s="1"/>
  <c r="E321" i="44"/>
  <c r="E321" i="36"/>
  <c r="D321" i="36" l="1"/>
  <c r="F321" i="44"/>
  <c r="G321" i="44" s="1"/>
  <c r="D321" i="44"/>
  <c r="F321" i="36"/>
  <c r="G321" i="36" s="1"/>
  <c r="J164" i="36"/>
  <c r="Q163" i="36"/>
  <c r="S138" i="44"/>
  <c r="T138" i="44" s="1"/>
  <c r="U138" i="36"/>
  <c r="P138" i="36"/>
  <c r="Q169" i="44"/>
  <c r="J170" i="44"/>
  <c r="E322" i="36"/>
  <c r="E322" i="44"/>
  <c r="D322" i="36" l="1"/>
  <c r="F322" i="36"/>
  <c r="G322" i="36" s="1"/>
  <c r="D322" i="44"/>
  <c r="F322" i="44"/>
  <c r="G322" i="44" s="1"/>
  <c r="Y138" i="44"/>
  <c r="Z138" i="44" s="1"/>
  <c r="X139" i="44" s="1"/>
  <c r="AA139" i="44" s="1"/>
  <c r="K170" i="44"/>
  <c r="L170" i="44" s="1"/>
  <c r="R139" i="44"/>
  <c r="V138" i="44"/>
  <c r="S138" i="36"/>
  <c r="T138" i="36" s="1"/>
  <c r="K164" i="36"/>
  <c r="L164" i="36" s="1"/>
  <c r="E323" i="44"/>
  <c r="E323" i="36"/>
  <c r="D323" i="36" l="1"/>
  <c r="F323" i="44"/>
  <c r="G323" i="44" s="1"/>
  <c r="D323" i="44"/>
  <c r="F323" i="36"/>
  <c r="G323" i="36" s="1"/>
  <c r="V138" i="36"/>
  <c r="R139" i="36"/>
  <c r="U139" i="44"/>
  <c r="P139" i="44"/>
  <c r="M170" i="44"/>
  <c r="N170" i="44" s="1"/>
  <c r="M164" i="36"/>
  <c r="N164" i="36" s="1"/>
  <c r="Y138" i="36"/>
  <c r="Z138" i="36" s="1"/>
  <c r="X139" i="36" s="1"/>
  <c r="AA139" i="36" s="1"/>
  <c r="E324" i="36"/>
  <c r="E324" i="44"/>
  <c r="D324" i="36" l="1"/>
  <c r="F324" i="36"/>
  <c r="G324" i="36" s="1"/>
  <c r="F324" i="44"/>
  <c r="G324" i="44" s="1"/>
  <c r="D324" i="44"/>
  <c r="J171" i="44"/>
  <c r="Q170" i="44"/>
  <c r="S139" i="44"/>
  <c r="T139" i="44" s="1"/>
  <c r="J165" i="36"/>
  <c r="Q164" i="36"/>
  <c r="U139" i="36"/>
  <c r="P139" i="36"/>
  <c r="E325" i="36"/>
  <c r="E325" i="44"/>
  <c r="D325" i="36" l="1"/>
  <c r="D325" i="44"/>
  <c r="F325" i="44"/>
  <c r="G325" i="44" s="1"/>
  <c r="F325" i="36"/>
  <c r="G325" i="36" s="1"/>
  <c r="S139" i="36"/>
  <c r="T139" i="36" s="1"/>
  <c r="K165" i="36"/>
  <c r="L165" i="36" s="1"/>
  <c r="M165" i="36" s="1"/>
  <c r="N165" i="36" s="1"/>
  <c r="Y139" i="44"/>
  <c r="Z139" i="44" s="1"/>
  <c r="X140" i="44" s="1"/>
  <c r="AA140" i="44" s="1"/>
  <c r="V139" i="44"/>
  <c r="R140" i="44"/>
  <c r="K171" i="44"/>
  <c r="L171" i="44" s="1"/>
  <c r="M171" i="44" s="1"/>
  <c r="N171" i="44" s="1"/>
  <c r="E326" i="36"/>
  <c r="E326" i="44"/>
  <c r="D326" i="36" l="1"/>
  <c r="F326" i="36"/>
  <c r="G326" i="36" s="1"/>
  <c r="F326" i="44"/>
  <c r="G326" i="44" s="1"/>
  <c r="D326" i="44"/>
  <c r="J172" i="44"/>
  <c r="Q171" i="44"/>
  <c r="Q165" i="36"/>
  <c r="J166" i="36"/>
  <c r="U140" i="44"/>
  <c r="P140" i="44"/>
  <c r="S140" i="44" s="1"/>
  <c r="T140" i="44" s="1"/>
  <c r="V139" i="36"/>
  <c r="R140" i="36"/>
  <c r="Y139" i="36"/>
  <c r="Z139" i="36" s="1"/>
  <c r="X140" i="36" s="1"/>
  <c r="AA140" i="36" s="1"/>
  <c r="E327" i="44"/>
  <c r="D327" i="44" l="1"/>
  <c r="F327" i="44"/>
  <c r="G327" i="44" s="1"/>
  <c r="V140" i="44"/>
  <c r="R141" i="44"/>
  <c r="Y140" i="44"/>
  <c r="Z140" i="44" s="1"/>
  <c r="X141" i="44" s="1"/>
  <c r="AA141" i="44" s="1"/>
  <c r="K166" i="36"/>
  <c r="L166" i="36" s="1"/>
  <c r="M166" i="36" s="1"/>
  <c r="N166" i="36" s="1"/>
  <c r="U140" i="36"/>
  <c r="P140" i="36"/>
  <c r="S140" i="36" s="1"/>
  <c r="T140" i="36" s="1"/>
  <c r="K172" i="44"/>
  <c r="L172" i="44" s="1"/>
  <c r="M172" i="44" s="1"/>
  <c r="N172" i="44" s="1"/>
  <c r="E328" i="44"/>
  <c r="E327" i="36"/>
  <c r="D327" i="36" l="1"/>
  <c r="F327" i="36"/>
  <c r="G327" i="36" s="1"/>
  <c r="F328" i="44"/>
  <c r="G328" i="44" s="1"/>
  <c r="D328" i="44"/>
  <c r="J173" i="44"/>
  <c r="Q172" i="44"/>
  <c r="Q166" i="36"/>
  <c r="J167" i="36"/>
  <c r="Y140" i="36"/>
  <c r="Z140" i="36" s="1"/>
  <c r="X141" i="36" s="1"/>
  <c r="AA141" i="36" s="1"/>
  <c r="U141" i="44"/>
  <c r="P141" i="44"/>
  <c r="S141" i="44" s="1"/>
  <c r="T141" i="44" s="1"/>
  <c r="V140" i="36"/>
  <c r="R141" i="36"/>
  <c r="E329" i="44"/>
  <c r="E328" i="36"/>
  <c r="D328" i="36" l="1"/>
  <c r="F328" i="36"/>
  <c r="G328" i="36" s="1"/>
  <c r="E329" i="36"/>
  <c r="D329" i="36" l="1"/>
  <c r="F329" i="44"/>
  <c r="G329" i="44" s="1"/>
  <c r="D329" i="44"/>
  <c r="F329" i="36"/>
  <c r="G329" i="36" s="1"/>
  <c r="V141" i="44"/>
  <c r="R142" i="44"/>
  <c r="K167" i="36"/>
  <c r="L167" i="36" s="1"/>
  <c r="U141" i="36"/>
  <c r="P141" i="36"/>
  <c r="S141" i="36" s="1"/>
  <c r="T141" i="36" s="1"/>
  <c r="Y141" i="44"/>
  <c r="Z141" i="44" s="1"/>
  <c r="X142" i="44" s="1"/>
  <c r="AA142" i="44" s="1"/>
  <c r="K173" i="44"/>
  <c r="L173" i="44" s="1"/>
  <c r="M173" i="44" s="1"/>
  <c r="N173" i="44" s="1"/>
  <c r="E330" i="36"/>
  <c r="E330" i="44"/>
  <c r="D330" i="36" l="1"/>
  <c r="F330" i="36"/>
  <c r="G330" i="36" s="1"/>
  <c r="D330" i="44"/>
  <c r="F330" i="44"/>
  <c r="G330" i="44" s="1"/>
  <c r="R142" i="36"/>
  <c r="V141" i="36"/>
  <c r="Y141" i="36"/>
  <c r="Z141" i="36" s="1"/>
  <c r="X142" i="36" s="1"/>
  <c r="AA142" i="36" s="1"/>
  <c r="J174" i="44"/>
  <c r="Q173" i="44"/>
  <c r="M167" i="36"/>
  <c r="N167" i="36" s="1"/>
  <c r="U142" i="44"/>
  <c r="P142" i="44"/>
  <c r="S142" i="44" s="1"/>
  <c r="T142" i="44" s="1"/>
  <c r="E331" i="36"/>
  <c r="E331" i="44"/>
  <c r="D331" i="36" l="1"/>
  <c r="F331" i="44"/>
  <c r="G331" i="44" s="1"/>
  <c r="D331" i="44"/>
  <c r="F331" i="36"/>
  <c r="G331" i="36" s="1"/>
  <c r="R143" i="44"/>
  <c r="V142" i="44"/>
  <c r="Y142" i="44"/>
  <c r="Z142" i="44" s="1"/>
  <c r="X143" i="44" s="1"/>
  <c r="AA143" i="44" s="1"/>
  <c r="J168" i="36"/>
  <c r="Q167" i="36"/>
  <c r="K174" i="44"/>
  <c r="L174" i="44" s="1"/>
  <c r="U142" i="36"/>
  <c r="P142" i="36"/>
  <c r="S142" i="36" s="1"/>
  <c r="T142" i="36" s="1"/>
  <c r="E332" i="36"/>
  <c r="E332" i="44"/>
  <c r="D332" i="36" l="1"/>
  <c r="F332" i="36"/>
  <c r="G332" i="36" s="1"/>
  <c r="D332" i="44"/>
  <c r="F332" i="44"/>
  <c r="G332" i="44" s="1"/>
  <c r="Y142" i="36"/>
  <c r="Z142" i="36" s="1"/>
  <c r="X143" i="36" s="1"/>
  <c r="AA143" i="36" s="1"/>
  <c r="M174" i="44"/>
  <c r="N174" i="44" s="1"/>
  <c r="K168" i="36"/>
  <c r="L168" i="36" s="1"/>
  <c r="V142" i="36"/>
  <c r="R143" i="36"/>
  <c r="U143" i="44"/>
  <c r="P143" i="44"/>
  <c r="E333" i="36"/>
  <c r="E333" i="44"/>
  <c r="D333" i="36" l="1"/>
  <c r="F333" i="36"/>
  <c r="G333" i="36" s="1"/>
  <c r="D333" i="44"/>
  <c r="F333" i="44"/>
  <c r="G333" i="44" s="1"/>
  <c r="M168" i="36"/>
  <c r="N168" i="36" s="1"/>
  <c r="J169" i="36" s="1"/>
  <c r="U143" i="36"/>
  <c r="P143" i="36"/>
  <c r="Q174" i="44"/>
  <c r="J175" i="44"/>
  <c r="S143" i="44"/>
  <c r="T143" i="44" s="1"/>
  <c r="E334" i="44"/>
  <c r="E334" i="36"/>
  <c r="D334" i="36" l="1"/>
  <c r="F334" i="36"/>
  <c r="G334" i="36" s="1"/>
  <c r="F334" i="44"/>
  <c r="G334" i="44" s="1"/>
  <c r="D334" i="44"/>
  <c r="Q168" i="36"/>
  <c r="Y143" i="44"/>
  <c r="Z143" i="44" s="1"/>
  <c r="X144" i="44" s="1"/>
  <c r="AA144" i="44" s="1"/>
  <c r="K169" i="36"/>
  <c r="L169" i="36" s="1"/>
  <c r="K175" i="44"/>
  <c r="L175" i="44" s="1"/>
  <c r="S143" i="36"/>
  <c r="T143" i="36" s="1"/>
  <c r="V143" i="44"/>
  <c r="R144" i="44"/>
  <c r="E335" i="36"/>
  <c r="E335" i="44"/>
  <c r="D335" i="36" l="1"/>
  <c r="F335" i="36"/>
  <c r="G335" i="36" s="1"/>
  <c r="D335" i="44"/>
  <c r="F335" i="44"/>
  <c r="G335" i="44" s="1"/>
  <c r="V143" i="36"/>
  <c r="R144" i="36"/>
  <c r="U144" i="44"/>
  <c r="P144" i="44"/>
  <c r="Y143" i="36"/>
  <c r="Z143" i="36" s="1"/>
  <c r="X144" i="36" s="1"/>
  <c r="AA144" i="36" s="1"/>
  <c r="M175" i="44"/>
  <c r="N175" i="44" s="1"/>
  <c r="M169" i="36"/>
  <c r="N169" i="36" s="1"/>
  <c r="E336" i="36"/>
  <c r="E336" i="44"/>
  <c r="D336" i="36" l="1"/>
  <c r="F336" i="36"/>
  <c r="G336" i="36" s="1"/>
  <c r="F336" i="44"/>
  <c r="G336" i="44" s="1"/>
  <c r="D336" i="44"/>
  <c r="J170" i="36"/>
  <c r="Q169" i="36"/>
  <c r="S144" i="44"/>
  <c r="T144" i="44" s="1"/>
  <c r="Q175" i="44"/>
  <c r="J176" i="44"/>
  <c r="U144" i="36"/>
  <c r="P144" i="36"/>
  <c r="E337" i="36"/>
  <c r="E337" i="44"/>
  <c r="D337" i="36" l="1"/>
  <c r="F337" i="36"/>
  <c r="G337" i="36" s="1"/>
  <c r="D337" i="44"/>
  <c r="F337" i="44"/>
  <c r="G337" i="44" s="1"/>
  <c r="Y144" i="44"/>
  <c r="Z144" i="44" s="1"/>
  <c r="X145" i="44" s="1"/>
  <c r="AA145" i="44" s="1"/>
  <c r="K176" i="44"/>
  <c r="L176" i="44" s="1"/>
  <c r="M176" i="44" s="1"/>
  <c r="V144" i="44"/>
  <c r="R145" i="44"/>
  <c r="S144" i="36"/>
  <c r="T144" i="36" s="1"/>
  <c r="K170" i="36"/>
  <c r="L170" i="36" s="1"/>
  <c r="E338" i="44"/>
  <c r="E338" i="36"/>
  <c r="D338" i="36" l="1"/>
  <c r="F338" i="36"/>
  <c r="G338" i="36" s="1"/>
  <c r="D338" i="44"/>
  <c r="F338" i="44"/>
  <c r="G338" i="44" s="1"/>
  <c r="N176" i="44"/>
  <c r="Q176" i="44" s="1"/>
  <c r="Y144" i="36"/>
  <c r="Z144" i="36" s="1"/>
  <c r="X145" i="36" s="1"/>
  <c r="AA145" i="36" s="1"/>
  <c r="V144" i="36"/>
  <c r="R145" i="36"/>
  <c r="U145" i="44"/>
  <c r="P145" i="44"/>
  <c r="M170" i="36"/>
  <c r="N170" i="36" s="1"/>
  <c r="E339" i="36"/>
  <c r="E339" i="44"/>
  <c r="D339" i="36" l="1"/>
  <c r="F339" i="36"/>
  <c r="G339" i="36" s="1"/>
  <c r="D339" i="44"/>
  <c r="F339" i="44"/>
  <c r="G339" i="44" s="1"/>
  <c r="J177" i="44"/>
  <c r="K177" i="44" s="1"/>
  <c r="L177" i="44" s="1"/>
  <c r="M177" i="44" s="1"/>
  <c r="N177" i="44" s="1"/>
  <c r="Q177" i="44" s="1"/>
  <c r="Q170" i="36"/>
  <c r="J171" i="36"/>
  <c r="S145" i="44"/>
  <c r="T145" i="44" s="1"/>
  <c r="U145" i="36"/>
  <c r="P145" i="36"/>
  <c r="E340" i="44"/>
  <c r="E340" i="36"/>
  <c r="D340" i="36" l="1"/>
  <c r="F340" i="36"/>
  <c r="G340" i="36" s="1"/>
  <c r="F340" i="44"/>
  <c r="G340" i="44" s="1"/>
  <c r="D340" i="44"/>
  <c r="J178" i="44"/>
  <c r="K178" i="44" s="1"/>
  <c r="L178" i="44" s="1"/>
  <c r="V145" i="44"/>
  <c r="R146" i="44"/>
  <c r="S145" i="36"/>
  <c r="T145" i="36" s="1"/>
  <c r="Y145" i="44"/>
  <c r="Z145" i="44" s="1"/>
  <c r="X146" i="44" s="1"/>
  <c r="AA146" i="44" s="1"/>
  <c r="K171" i="36"/>
  <c r="L171" i="36" s="1"/>
  <c r="M171" i="36" s="1"/>
  <c r="E341" i="36"/>
  <c r="E341" i="44"/>
  <c r="D341" i="36" l="1"/>
  <c r="F341" i="36"/>
  <c r="G341" i="36" s="1"/>
  <c r="F341" i="44"/>
  <c r="G341" i="44" s="1"/>
  <c r="D341" i="44"/>
  <c r="Y145" i="36"/>
  <c r="Z145" i="36" s="1"/>
  <c r="X146" i="36" s="1"/>
  <c r="AA146" i="36" s="1"/>
  <c r="V145" i="36"/>
  <c r="R146" i="36"/>
  <c r="U146" i="44"/>
  <c r="P146" i="44"/>
  <c r="S146" i="44" s="1"/>
  <c r="T146" i="44" s="1"/>
  <c r="M178" i="44"/>
  <c r="N178" i="44" s="1"/>
  <c r="N171" i="36"/>
  <c r="E342" i="36"/>
  <c r="E342" i="44"/>
  <c r="D342" i="36" l="1"/>
  <c r="F342" i="36"/>
  <c r="G342" i="36" s="1"/>
  <c r="D342" i="44"/>
  <c r="F342" i="44"/>
  <c r="G342" i="44" s="1"/>
  <c r="R147" i="44"/>
  <c r="V146" i="44"/>
  <c r="Y146" i="44"/>
  <c r="Z146" i="44" s="1"/>
  <c r="X147" i="44" s="1"/>
  <c r="AA147" i="44" s="1"/>
  <c r="J179" i="44"/>
  <c r="Q178" i="44"/>
  <c r="U146" i="36"/>
  <c r="P146" i="36"/>
  <c r="Q171" i="36"/>
  <c r="J172" i="36"/>
  <c r="E343" i="36"/>
  <c r="E343" i="44"/>
  <c r="D343" i="36" l="1"/>
  <c r="F343" i="36"/>
  <c r="G343" i="36" s="1"/>
  <c r="D343" i="44"/>
  <c r="F343" i="44"/>
  <c r="G343" i="44" s="1"/>
  <c r="S146" i="36"/>
  <c r="T146" i="36" s="1"/>
  <c r="K179" i="44"/>
  <c r="L179" i="44" s="1"/>
  <c r="K172" i="36"/>
  <c r="L172" i="36" s="1"/>
  <c r="M172" i="36" s="1"/>
  <c r="N172" i="36" s="1"/>
  <c r="U147" i="44"/>
  <c r="P147" i="44"/>
  <c r="E344" i="44"/>
  <c r="E344" i="36"/>
  <c r="D344" i="36" l="1"/>
  <c r="F344" i="36"/>
  <c r="G344" i="36" s="1"/>
  <c r="D344" i="44"/>
  <c r="F344" i="44"/>
  <c r="G344" i="44" s="1"/>
  <c r="Y146" i="36"/>
  <c r="Z146" i="36" s="1"/>
  <c r="X147" i="36" s="1"/>
  <c r="AA147" i="36" s="1"/>
  <c r="J173" i="36"/>
  <c r="Q172" i="36"/>
  <c r="M179" i="44"/>
  <c r="N179" i="44" s="1"/>
  <c r="S147" i="44"/>
  <c r="T147" i="44" s="1"/>
  <c r="V146" i="36"/>
  <c r="R147" i="36"/>
  <c r="E345" i="36"/>
  <c r="E345" i="44"/>
  <c r="D345" i="36" l="1"/>
  <c r="F345" i="36"/>
  <c r="G345" i="36" s="1"/>
  <c r="D345" i="44"/>
  <c r="F345" i="44"/>
  <c r="G345" i="44" s="1"/>
  <c r="U147" i="36"/>
  <c r="P147" i="36"/>
  <c r="S147" i="36" s="1"/>
  <c r="T147" i="36" s="1"/>
  <c r="Y147" i="44"/>
  <c r="Z147" i="44" s="1"/>
  <c r="X148" i="44" s="1"/>
  <c r="AA148" i="44" s="1"/>
  <c r="Q179" i="44"/>
  <c r="J180" i="44"/>
  <c r="R148" i="44"/>
  <c r="V147" i="44"/>
  <c r="K173" i="36"/>
  <c r="L173" i="36" s="1"/>
  <c r="M173" i="36" s="1"/>
  <c r="N173" i="36" s="1"/>
  <c r="E346" i="36"/>
  <c r="E346" i="44"/>
  <c r="D346" i="36" l="1"/>
  <c r="F346" i="36"/>
  <c r="G346" i="36" s="1"/>
  <c r="D346" i="44"/>
  <c r="F346" i="44"/>
  <c r="G346" i="44" s="1"/>
  <c r="Q173" i="36"/>
  <c r="J174" i="36"/>
  <c r="K180" i="44"/>
  <c r="L180" i="44" s="1"/>
  <c r="M180" i="44" s="1"/>
  <c r="N180" i="44" s="1"/>
  <c r="U148" i="44"/>
  <c r="P148" i="44"/>
  <c r="V147" i="36"/>
  <c r="R148" i="36"/>
  <c r="Y147" i="36"/>
  <c r="Z147" i="36" s="1"/>
  <c r="X148" i="36" s="1"/>
  <c r="AA148" i="36" s="1"/>
  <c r="E347" i="36"/>
  <c r="E347" i="44"/>
  <c r="D347" i="36" l="1"/>
  <c r="F347" i="36"/>
  <c r="G347" i="36" s="1"/>
  <c r="D347" i="44"/>
  <c r="F347" i="44"/>
  <c r="G347" i="44" s="1"/>
  <c r="U148" i="36"/>
  <c r="P148" i="36"/>
  <c r="S148" i="36" s="1"/>
  <c r="T148" i="36" s="1"/>
  <c r="J181" i="44"/>
  <c r="Q180" i="44"/>
  <c r="K174" i="36"/>
  <c r="L174" i="36" s="1"/>
  <c r="M174" i="36" s="1"/>
  <c r="S148" i="44"/>
  <c r="T148" i="44" s="1"/>
  <c r="E348" i="36"/>
  <c r="E348" i="44"/>
  <c r="D348" i="36" l="1"/>
  <c r="F348" i="36"/>
  <c r="G348" i="36" s="1"/>
  <c r="F348" i="44"/>
  <c r="G348" i="44" s="1"/>
  <c r="D348" i="44"/>
  <c r="N174" i="36"/>
  <c r="Q174" i="36" s="1"/>
  <c r="R149" i="44"/>
  <c r="V148" i="44"/>
  <c r="V148" i="36"/>
  <c r="R149" i="36"/>
  <c r="Y148" i="44"/>
  <c r="Z148" i="44" s="1"/>
  <c r="X149" i="44" s="1"/>
  <c r="AA149" i="44" s="1"/>
  <c r="K181" i="44"/>
  <c r="L181" i="44" s="1"/>
  <c r="Y148" i="36"/>
  <c r="Z148" i="36" s="1"/>
  <c r="X149" i="36" s="1"/>
  <c r="AA149" i="36" s="1"/>
  <c r="E349" i="36"/>
  <c r="E349" i="44"/>
  <c r="D349" i="36" l="1"/>
  <c r="F349" i="36"/>
  <c r="G349" i="36" s="1"/>
  <c r="F349" i="44"/>
  <c r="G349" i="44" s="1"/>
  <c r="D349" i="44"/>
  <c r="J175" i="36"/>
  <c r="K175" i="36" s="1"/>
  <c r="L175" i="36" s="1"/>
  <c r="M175" i="36" s="1"/>
  <c r="N175" i="36" s="1"/>
  <c r="Q175" i="36" s="1"/>
  <c r="M181" i="44"/>
  <c r="N181" i="44" s="1"/>
  <c r="U149" i="36"/>
  <c r="P149" i="36"/>
  <c r="S149" i="36" s="1"/>
  <c r="T149" i="36" s="1"/>
  <c r="U149" i="44"/>
  <c r="P149" i="44"/>
  <c r="E350" i="44"/>
  <c r="E350" i="36"/>
  <c r="D350" i="36" l="1"/>
  <c r="F350" i="36"/>
  <c r="G350" i="36" s="1"/>
  <c r="F350" i="44"/>
  <c r="G350" i="44" s="1"/>
  <c r="D350" i="44"/>
  <c r="J176" i="36"/>
  <c r="K176" i="36" s="1"/>
  <c r="L176" i="36" s="1"/>
  <c r="M176" i="36" s="1"/>
  <c r="R150" i="36"/>
  <c r="V149" i="36"/>
  <c r="S149" i="44"/>
  <c r="T149" i="44" s="1"/>
  <c r="Y149" i="36"/>
  <c r="Z149" i="36" s="1"/>
  <c r="X150" i="36" s="1"/>
  <c r="AA150" i="36" s="1"/>
  <c r="Q181" i="44"/>
  <c r="J182" i="44"/>
  <c r="E351" i="36"/>
  <c r="E351" i="44"/>
  <c r="D351" i="36" l="1"/>
  <c r="F351" i="36"/>
  <c r="G351" i="36" s="1"/>
  <c r="D351" i="44"/>
  <c r="F351" i="44"/>
  <c r="G351" i="44" s="1"/>
  <c r="K182" i="44"/>
  <c r="L182" i="44" s="1"/>
  <c r="N176" i="36"/>
  <c r="V149" i="44"/>
  <c r="R150" i="44"/>
  <c r="Y149" i="44"/>
  <c r="Z149" i="44" s="1"/>
  <c r="X150" i="44" s="1"/>
  <c r="AA150" i="44" s="1"/>
  <c r="U150" i="36"/>
  <c r="P150" i="36"/>
  <c r="E352" i="36"/>
  <c r="E352" i="44"/>
  <c r="D352" i="36" l="1"/>
  <c r="F352" i="36"/>
  <c r="G352" i="36" s="1"/>
  <c r="F352" i="44"/>
  <c r="G352" i="44" s="1"/>
  <c r="D352" i="44"/>
  <c r="U150" i="44"/>
  <c r="P150" i="44"/>
  <c r="J177" i="36"/>
  <c r="Q176" i="36"/>
  <c r="M182" i="44"/>
  <c r="N182" i="44" s="1"/>
  <c r="S150" i="36"/>
  <c r="T150" i="36" s="1"/>
  <c r="E353" i="44"/>
  <c r="E353" i="36"/>
  <c r="D353" i="36" l="1"/>
  <c r="F353" i="36"/>
  <c r="G353" i="36" s="1"/>
  <c r="D353" i="44"/>
  <c r="F353" i="44"/>
  <c r="G353" i="44" s="1"/>
  <c r="Y150" i="36"/>
  <c r="Z150" i="36" s="1"/>
  <c r="X151" i="36" s="1"/>
  <c r="AA151" i="36" s="1"/>
  <c r="V150" i="36"/>
  <c r="R151" i="36"/>
  <c r="K177" i="36"/>
  <c r="L177" i="36" s="1"/>
  <c r="M177" i="36" s="1"/>
  <c r="N177" i="36" s="1"/>
  <c r="S150" i="44"/>
  <c r="T150" i="44" s="1"/>
  <c r="Q182" i="44"/>
  <c r="J183" i="44"/>
  <c r="K183" i="44" s="1"/>
  <c r="L183" i="44" s="1"/>
  <c r="M183" i="44" s="1"/>
  <c r="N183" i="44" s="1"/>
  <c r="E354" i="36"/>
  <c r="E354" i="44"/>
  <c r="D354" i="36" l="1"/>
  <c r="F354" i="36"/>
  <c r="G354" i="36" s="1"/>
  <c r="D354" i="44"/>
  <c r="F354" i="44"/>
  <c r="G354" i="44" s="1"/>
  <c r="Y150" i="44"/>
  <c r="Z150" i="44" s="1"/>
  <c r="X151" i="44" s="1"/>
  <c r="AA151" i="44" s="1"/>
  <c r="J178" i="36"/>
  <c r="Q177" i="36"/>
  <c r="R151" i="44"/>
  <c r="V150" i="44"/>
  <c r="U151" i="36"/>
  <c r="P151" i="36"/>
  <c r="S151" i="36" s="1"/>
  <c r="T151" i="36" s="1"/>
  <c r="Q183" i="44"/>
  <c r="J184" i="44"/>
  <c r="E355" i="44"/>
  <c r="E355" i="36"/>
  <c r="D355" i="44" l="1"/>
  <c r="F355" i="44"/>
  <c r="G355" i="44" s="1"/>
  <c r="D355" i="36"/>
  <c r="F355" i="36"/>
  <c r="G355" i="36" s="1"/>
  <c r="K184" i="44"/>
  <c r="L184" i="44" s="1"/>
  <c r="M184" i="44" s="1"/>
  <c r="N184" i="44" s="1"/>
  <c r="V151" i="36"/>
  <c r="R152" i="36"/>
  <c r="U151" i="44"/>
  <c r="P151" i="44"/>
  <c r="Y151" i="36"/>
  <c r="Z151" i="36" s="1"/>
  <c r="X152" i="36" s="1"/>
  <c r="AA152" i="36" s="1"/>
  <c r="K178" i="36"/>
  <c r="L178" i="36" s="1"/>
  <c r="M178" i="36" s="1"/>
  <c r="N178" i="36" s="1"/>
  <c r="E356" i="44"/>
  <c r="E356" i="36"/>
  <c r="D356" i="44" l="1"/>
  <c r="F356" i="44"/>
  <c r="G356" i="44" s="1"/>
  <c r="D356" i="36"/>
  <c r="F356" i="36"/>
  <c r="G356" i="36" s="1"/>
  <c r="J179" i="36"/>
  <c r="Q178" i="36"/>
  <c r="S151" i="44"/>
  <c r="T151" i="44" s="1"/>
  <c r="U152" i="36"/>
  <c r="P152" i="36"/>
  <c r="S152" i="36" s="1"/>
  <c r="T152" i="36" s="1"/>
  <c r="Q184" i="44"/>
  <c r="J185" i="44"/>
  <c r="E357" i="44"/>
  <c r="E357" i="36"/>
  <c r="D357" i="44" l="1"/>
  <c r="F357" i="44"/>
  <c r="G357" i="44" s="1"/>
  <c r="D357" i="36"/>
  <c r="F357" i="36"/>
  <c r="G357" i="36" s="1"/>
  <c r="Y152" i="36"/>
  <c r="Z152" i="36" s="1"/>
  <c r="X153" i="36" s="1"/>
  <c r="AA153" i="36" s="1"/>
  <c r="R152" i="44"/>
  <c r="V151" i="44"/>
  <c r="K185" i="44"/>
  <c r="L185" i="44" s="1"/>
  <c r="M185" i="44" s="1"/>
  <c r="N185" i="44" s="1"/>
  <c r="Y151" i="44"/>
  <c r="Z151" i="44" s="1"/>
  <c r="X152" i="44" s="1"/>
  <c r="AA152" i="44" s="1"/>
  <c r="V152" i="36"/>
  <c r="R153" i="36"/>
  <c r="K179" i="36"/>
  <c r="L179" i="36" s="1"/>
  <c r="E358" i="44"/>
  <c r="E358" i="36"/>
  <c r="D358" i="44" l="1"/>
  <c r="F358" i="44"/>
  <c r="G358" i="44" s="1"/>
  <c r="D358" i="36"/>
  <c r="F358" i="36"/>
  <c r="G358" i="36" s="1"/>
  <c r="M179" i="36"/>
  <c r="N179" i="36" s="1"/>
  <c r="U153" i="36"/>
  <c r="P153" i="36"/>
  <c r="S153" i="36" s="1"/>
  <c r="T153" i="36" s="1"/>
  <c r="Q185" i="44"/>
  <c r="J186" i="44"/>
  <c r="P152" i="44"/>
  <c r="U152" i="44"/>
  <c r="E359" i="44"/>
  <c r="E359" i="36"/>
  <c r="D359" i="44" l="1"/>
  <c r="F359" i="44"/>
  <c r="G359" i="44" s="1"/>
  <c r="D359" i="36"/>
  <c r="F359" i="36"/>
  <c r="G359" i="36" s="1"/>
  <c r="V153" i="36"/>
  <c r="R154" i="36"/>
  <c r="K186" i="44"/>
  <c r="L186" i="44" s="1"/>
  <c r="S152" i="44"/>
  <c r="T152" i="44" s="1"/>
  <c r="Y153" i="36"/>
  <c r="Z153" i="36" s="1"/>
  <c r="X154" i="36" s="1"/>
  <c r="AA154" i="36" s="1"/>
  <c r="J180" i="36"/>
  <c r="Q179" i="36"/>
  <c r="E360" i="44"/>
  <c r="E360" i="36"/>
  <c r="D360" i="44" l="1"/>
  <c r="F360" i="44"/>
  <c r="G360" i="44" s="1"/>
  <c r="D360" i="36"/>
  <c r="F360" i="36"/>
  <c r="G360" i="36" s="1"/>
  <c r="Y152" i="44"/>
  <c r="Z152" i="44" s="1"/>
  <c r="X153" i="44" s="1"/>
  <c r="AA153" i="44" s="1"/>
  <c r="R153" i="44"/>
  <c r="V152" i="44"/>
  <c r="K180" i="36"/>
  <c r="L180" i="36" s="1"/>
  <c r="M186" i="44"/>
  <c r="N186" i="44" s="1"/>
  <c r="U154" i="36"/>
  <c r="P154" i="36"/>
  <c r="S154" i="36" s="1"/>
  <c r="T154" i="36" s="1"/>
  <c r="E361" i="44"/>
  <c r="E361" i="36"/>
  <c r="D361" i="44" l="1"/>
  <c r="F361" i="44"/>
  <c r="G361" i="44" s="1"/>
  <c r="D361" i="36"/>
  <c r="F361" i="36"/>
  <c r="G361" i="36" s="1"/>
  <c r="M180" i="36"/>
  <c r="N180" i="36" s="1"/>
  <c r="Q180" i="36" s="1"/>
  <c r="V154" i="36"/>
  <c r="R155" i="36"/>
  <c r="J187" i="44"/>
  <c r="Q186" i="44"/>
  <c r="U153" i="44"/>
  <c r="P153" i="44"/>
  <c r="Y154" i="36"/>
  <c r="Z154" i="36" s="1"/>
  <c r="X155" i="36" s="1"/>
  <c r="AA155" i="36" s="1"/>
  <c r="E362" i="44"/>
  <c r="E362" i="36"/>
  <c r="D362" i="44" l="1"/>
  <c r="F362" i="44"/>
  <c r="G362" i="44" s="1"/>
  <c r="D362" i="36"/>
  <c r="F362" i="36"/>
  <c r="G362" i="36" s="1"/>
  <c r="J181" i="36"/>
  <c r="K181" i="36" s="1"/>
  <c r="L181" i="36" s="1"/>
  <c r="M181" i="36" s="1"/>
  <c r="N181" i="36" s="1"/>
  <c r="K187" i="44"/>
  <c r="L187" i="44" s="1"/>
  <c r="S153" i="44"/>
  <c r="T153" i="44" s="1"/>
  <c r="U155" i="36"/>
  <c r="P155" i="36"/>
  <c r="E363" i="36"/>
  <c r="E363" i="44"/>
  <c r="D363" i="44" l="1"/>
  <c r="F363" i="44"/>
  <c r="G363" i="44" s="1"/>
  <c r="D363" i="36"/>
  <c r="F363" i="36"/>
  <c r="G363" i="36" s="1"/>
  <c r="M187" i="44"/>
  <c r="N187" i="44" s="1"/>
  <c r="J188" i="44" s="1"/>
  <c r="Q181" i="36"/>
  <c r="J182" i="36"/>
  <c r="V153" i="44"/>
  <c r="R154" i="44"/>
  <c r="S155" i="36"/>
  <c r="T155" i="36" s="1"/>
  <c r="Y153" i="44"/>
  <c r="Z153" i="44" s="1"/>
  <c r="X154" i="44" s="1"/>
  <c r="AA154" i="44" s="1"/>
  <c r="E364" i="44"/>
  <c r="E364" i="36"/>
  <c r="D364" i="44" l="1"/>
  <c r="F364" i="44"/>
  <c r="G364" i="44" s="1"/>
  <c r="D364" i="36"/>
  <c r="F364" i="36"/>
  <c r="G364" i="36" s="1"/>
  <c r="Q187" i="44"/>
  <c r="V155" i="36"/>
  <c r="R156" i="36"/>
  <c r="K188" i="44"/>
  <c r="L188" i="44" s="1"/>
  <c r="M188" i="44" s="1"/>
  <c r="U154" i="44"/>
  <c r="P154" i="44"/>
  <c r="Y155" i="36"/>
  <c r="Z155" i="36" s="1"/>
  <c r="X156" i="36" s="1"/>
  <c r="AA156" i="36" s="1"/>
  <c r="K182" i="36"/>
  <c r="L182" i="36" s="1"/>
  <c r="M182" i="36" s="1"/>
  <c r="N182" i="36" s="1"/>
  <c r="E365" i="44"/>
  <c r="E365" i="36"/>
  <c r="D365" i="44" l="1"/>
  <c r="F365" i="44"/>
  <c r="G365" i="44" s="1"/>
  <c r="D365" i="36"/>
  <c r="F365" i="36"/>
  <c r="G365" i="36" s="1"/>
  <c r="N188" i="44"/>
  <c r="Q188" i="44" s="1"/>
  <c r="Q182" i="36"/>
  <c r="J183" i="36"/>
  <c r="U156" i="36"/>
  <c r="P156" i="36"/>
  <c r="S156" i="36" s="1"/>
  <c r="T156" i="36" s="1"/>
  <c r="S154" i="44"/>
  <c r="T154" i="44" s="1"/>
  <c r="E366" i="44"/>
  <c r="E366" i="36"/>
  <c r="D366" i="44" l="1"/>
  <c r="F366" i="44"/>
  <c r="G366" i="44" s="1"/>
  <c r="D366" i="36"/>
  <c r="F366" i="36"/>
  <c r="G366" i="36" s="1"/>
  <c r="J189" i="44"/>
  <c r="K189" i="44" s="1"/>
  <c r="L189" i="44" s="1"/>
  <c r="M189" i="44" s="1"/>
  <c r="N189" i="44" s="1"/>
  <c r="Y156" i="36"/>
  <c r="Z156" i="36" s="1"/>
  <c r="X157" i="36" s="1"/>
  <c r="AA157" i="36" s="1"/>
  <c r="Y154" i="44"/>
  <c r="Z154" i="44" s="1"/>
  <c r="X155" i="44" s="1"/>
  <c r="AA155" i="44" s="1"/>
  <c r="V156" i="36"/>
  <c r="R157" i="36"/>
  <c r="K183" i="36"/>
  <c r="L183" i="36" s="1"/>
  <c r="M183" i="36" s="1"/>
  <c r="V154" i="44"/>
  <c r="R155" i="44"/>
  <c r="E367" i="44"/>
  <c r="E367" i="36"/>
  <c r="D367" i="44" l="1"/>
  <c r="F367" i="44"/>
  <c r="G367" i="44" s="1"/>
  <c r="D367" i="36"/>
  <c r="F367" i="36"/>
  <c r="G367" i="36" s="1"/>
  <c r="N183" i="36"/>
  <c r="Q183" i="36" s="1"/>
  <c r="J190" i="44"/>
  <c r="Q189" i="44"/>
  <c r="U155" i="44"/>
  <c r="P155" i="44"/>
  <c r="U157" i="36"/>
  <c r="P157" i="36"/>
  <c r="S157" i="36" s="1"/>
  <c r="T157" i="36" s="1"/>
  <c r="E368" i="44"/>
  <c r="E368" i="36"/>
  <c r="D368" i="44" l="1"/>
  <c r="F368" i="44"/>
  <c r="G368" i="44" s="1"/>
  <c r="D368" i="36"/>
  <c r="F368" i="36"/>
  <c r="G368" i="36" s="1"/>
  <c r="J184" i="36"/>
  <c r="K184" i="36" s="1"/>
  <c r="L184" i="36" s="1"/>
  <c r="Y157" i="36"/>
  <c r="Z157" i="36" s="1"/>
  <c r="X158" i="36" s="1"/>
  <c r="AA158" i="36" s="1"/>
  <c r="R158" i="36"/>
  <c r="V157" i="36"/>
  <c r="S155" i="44"/>
  <c r="T155" i="44" s="1"/>
  <c r="K190" i="44"/>
  <c r="L190" i="44" s="1"/>
  <c r="M190" i="44" s="1"/>
  <c r="N190" i="44" s="1"/>
  <c r="E369" i="44"/>
  <c r="E369" i="36"/>
  <c r="D369" i="44" l="1"/>
  <c r="F369" i="44"/>
  <c r="G369" i="44" s="1"/>
  <c r="D369" i="36"/>
  <c r="F369" i="36"/>
  <c r="G369" i="36" s="1"/>
  <c r="Q190" i="44"/>
  <c r="J191" i="44"/>
  <c r="M184" i="36"/>
  <c r="N184" i="36" s="1"/>
  <c r="Y155" i="44"/>
  <c r="Z155" i="44" s="1"/>
  <c r="X156" i="44" s="1"/>
  <c r="AA156" i="44" s="1"/>
  <c r="U158" i="36"/>
  <c r="P158" i="36"/>
  <c r="S158" i="36" s="1"/>
  <c r="T158" i="36" s="1"/>
  <c r="R156" i="44"/>
  <c r="V155" i="44"/>
  <c r="E370" i="44"/>
  <c r="E370" i="36"/>
  <c r="D370" i="44" l="1"/>
  <c r="F370" i="44"/>
  <c r="G370" i="44" s="1"/>
  <c r="D370" i="36"/>
  <c r="F370" i="36"/>
  <c r="G370" i="36" s="1"/>
  <c r="U156" i="44"/>
  <c r="P156" i="44"/>
  <c r="R159" i="36"/>
  <c r="V158" i="36"/>
  <c r="Y158" i="36"/>
  <c r="Z158" i="36" s="1"/>
  <c r="X159" i="36" s="1"/>
  <c r="AA159" i="36" s="1"/>
  <c r="Q184" i="36"/>
  <c r="J185" i="36"/>
  <c r="K191" i="44"/>
  <c r="L191" i="44" s="1"/>
  <c r="E371" i="44"/>
  <c r="E371" i="36"/>
  <c r="D371" i="44" l="1"/>
  <c r="F371" i="44"/>
  <c r="G371" i="44" s="1"/>
  <c r="D371" i="36"/>
  <c r="F371" i="36"/>
  <c r="G371" i="36" s="1"/>
  <c r="U159" i="36"/>
  <c r="P159" i="36"/>
  <c r="S159" i="36" s="1"/>
  <c r="T159" i="36" s="1"/>
  <c r="M191" i="44"/>
  <c r="N191" i="44" s="1"/>
  <c r="K185" i="36"/>
  <c r="L185" i="36" s="1"/>
  <c r="M185" i="36" s="1"/>
  <c r="S156" i="44"/>
  <c r="T156" i="44" s="1"/>
  <c r="E372" i="36"/>
  <c r="E372" i="44"/>
  <c r="D372" i="44" l="1"/>
  <c r="F372" i="44"/>
  <c r="G372" i="44" s="1"/>
  <c r="D372" i="36"/>
  <c r="F372" i="36"/>
  <c r="G372" i="36" s="1"/>
  <c r="V159" i="36"/>
  <c r="R160" i="36"/>
  <c r="N185" i="36"/>
  <c r="J192" i="44"/>
  <c r="Q191" i="44"/>
  <c r="V156" i="44"/>
  <c r="R157" i="44"/>
  <c r="Y159" i="36"/>
  <c r="Z159" i="36" s="1"/>
  <c r="X160" i="36" s="1"/>
  <c r="AA160" i="36" s="1"/>
  <c r="Y156" i="44"/>
  <c r="Z156" i="44" s="1"/>
  <c r="X157" i="44" s="1"/>
  <c r="AA157" i="44" s="1"/>
  <c r="E373" i="44"/>
  <c r="E373" i="36"/>
  <c r="D373" i="44" l="1"/>
  <c r="F373" i="44"/>
  <c r="G373" i="44" s="1"/>
  <c r="D373" i="36"/>
  <c r="F373" i="36"/>
  <c r="G373" i="36" s="1"/>
  <c r="K192" i="44"/>
  <c r="L192" i="44" s="1"/>
  <c r="M192" i="44" s="1"/>
  <c r="N192" i="44" s="1"/>
  <c r="Q185" i="36"/>
  <c r="J186" i="36"/>
  <c r="U160" i="36"/>
  <c r="P160" i="36"/>
  <c r="U157" i="44"/>
  <c r="P157" i="44"/>
  <c r="E374" i="44"/>
  <c r="E374" i="36"/>
  <c r="D374" i="44" l="1"/>
  <c r="F374" i="44"/>
  <c r="G374" i="44" s="1"/>
  <c r="D374" i="36"/>
  <c r="F374" i="36"/>
  <c r="G374" i="36" s="1"/>
  <c r="Q192" i="44"/>
  <c r="J193" i="44"/>
  <c r="S160" i="36"/>
  <c r="T160" i="36" s="1"/>
  <c r="K186" i="36"/>
  <c r="L186" i="36" s="1"/>
  <c r="M186" i="36" s="1"/>
  <c r="S157" i="44"/>
  <c r="T157" i="44" s="1"/>
  <c r="E375" i="44"/>
  <c r="E375" i="36"/>
  <c r="D375" i="44" l="1"/>
  <c r="F375" i="44"/>
  <c r="G375" i="44" s="1"/>
  <c r="D375" i="36"/>
  <c r="F375" i="36"/>
  <c r="G375" i="36" s="1"/>
  <c r="Y157" i="44"/>
  <c r="Z157" i="44" s="1"/>
  <c r="X158" i="44" s="1"/>
  <c r="AA158" i="44" s="1"/>
  <c r="Y160" i="36"/>
  <c r="Z160" i="36" s="1"/>
  <c r="X161" i="36" s="1"/>
  <c r="AA161" i="36" s="1"/>
  <c r="V157" i="44"/>
  <c r="R158" i="44"/>
  <c r="V160" i="36"/>
  <c r="R161" i="36"/>
  <c r="K193" i="44"/>
  <c r="L193" i="44" s="1"/>
  <c r="M193" i="44" s="1"/>
  <c r="N193" i="44" s="1"/>
  <c r="N186" i="36"/>
  <c r="E376" i="44"/>
  <c r="E376" i="36"/>
  <c r="D376" i="44" l="1"/>
  <c r="F376" i="44"/>
  <c r="G376" i="44" s="1"/>
  <c r="D376" i="36"/>
  <c r="F376" i="36"/>
  <c r="G376" i="36" s="1"/>
  <c r="Q193" i="44"/>
  <c r="J194" i="44"/>
  <c r="U161" i="36"/>
  <c r="P161" i="36"/>
  <c r="S161" i="36" s="1"/>
  <c r="T161" i="36" s="1"/>
  <c r="J187" i="36"/>
  <c r="Q186" i="36"/>
  <c r="U158" i="44"/>
  <c r="P158" i="44"/>
  <c r="S158" i="44" s="1"/>
  <c r="T158" i="44" s="1"/>
  <c r="E377" i="44"/>
  <c r="E377" i="36"/>
  <c r="D377" i="44" l="1"/>
  <c r="F377" i="44"/>
  <c r="G377" i="44" s="1"/>
  <c r="D377" i="36"/>
  <c r="F377" i="36"/>
  <c r="G377" i="36" s="1"/>
  <c r="V161" i="36"/>
  <c r="R162" i="36"/>
  <c r="Y161" i="36"/>
  <c r="Z161" i="36" s="1"/>
  <c r="X162" i="36" s="1"/>
  <c r="AA162" i="36" s="1"/>
  <c r="V158" i="44"/>
  <c r="R159" i="44"/>
  <c r="K187" i="36"/>
  <c r="L187" i="36" s="1"/>
  <c r="M187" i="36" s="1"/>
  <c r="N187" i="36" s="1"/>
  <c r="K194" i="44"/>
  <c r="L194" i="44" s="1"/>
  <c r="Y158" i="44"/>
  <c r="Z158" i="44" s="1"/>
  <c r="X159" i="44" s="1"/>
  <c r="AA159" i="44" s="1"/>
  <c r="E378" i="44"/>
  <c r="E378" i="36"/>
  <c r="D378" i="44" l="1"/>
  <c r="F378" i="44"/>
  <c r="G378" i="44" s="1"/>
  <c r="D378" i="36"/>
  <c r="F378" i="36"/>
  <c r="G378" i="36" s="1"/>
  <c r="M194" i="44"/>
  <c r="N194" i="44" s="1"/>
  <c r="U159" i="44"/>
  <c r="P159" i="44"/>
  <c r="S159" i="44" s="1"/>
  <c r="T159" i="44" s="1"/>
  <c r="Q187" i="36"/>
  <c r="J188" i="36"/>
  <c r="U162" i="36"/>
  <c r="P162" i="36"/>
  <c r="E379" i="44"/>
  <c r="E379" i="36"/>
  <c r="D379" i="44" l="1"/>
  <c r="F379" i="44"/>
  <c r="G379" i="44" s="1"/>
  <c r="D379" i="36"/>
  <c r="F379" i="36"/>
  <c r="G379" i="36" s="1"/>
  <c r="Y159" i="44"/>
  <c r="Z159" i="44" s="1"/>
  <c r="X160" i="44" s="1"/>
  <c r="AA160" i="44" s="1"/>
  <c r="S162" i="36"/>
  <c r="T162" i="36" s="1"/>
  <c r="V159" i="44"/>
  <c r="R160" i="44"/>
  <c r="K188" i="36"/>
  <c r="L188" i="36" s="1"/>
  <c r="M188" i="36" s="1"/>
  <c r="N188" i="36" s="1"/>
  <c r="Q194" i="44"/>
  <c r="J195" i="44"/>
  <c r="E380" i="44"/>
  <c r="E380" i="36"/>
  <c r="D380" i="44" l="1"/>
  <c r="F380" i="44"/>
  <c r="G380" i="44" s="1"/>
  <c r="D380" i="36"/>
  <c r="F380" i="36"/>
  <c r="G380" i="36" s="1"/>
  <c r="Q188" i="36"/>
  <c r="J189" i="36"/>
  <c r="K195" i="44"/>
  <c r="L195" i="44" s="1"/>
  <c r="U160" i="44"/>
  <c r="P160" i="44"/>
  <c r="Y162" i="36"/>
  <c r="Z162" i="36" s="1"/>
  <c r="X163" i="36" s="1"/>
  <c r="AA163" i="36" s="1"/>
  <c r="R163" i="36"/>
  <c r="V162" i="36"/>
  <c r="E381" i="44"/>
  <c r="E381" i="36"/>
  <c r="D381" i="44" l="1"/>
  <c r="F381" i="44"/>
  <c r="G381" i="44" s="1"/>
  <c r="D381" i="36"/>
  <c r="F381" i="36"/>
  <c r="G381" i="36" s="1"/>
  <c r="U163" i="36"/>
  <c r="P163" i="36"/>
  <c r="M195" i="44"/>
  <c r="N195" i="44" s="1"/>
  <c r="K189" i="36"/>
  <c r="L189" i="36" s="1"/>
  <c r="M189" i="36" s="1"/>
  <c r="N189" i="36" s="1"/>
  <c r="S160" i="44"/>
  <c r="T160" i="44" s="1"/>
  <c r="E382" i="44"/>
  <c r="E382" i="36"/>
  <c r="D382" i="44" l="1"/>
  <c r="F382" i="44"/>
  <c r="G382" i="44" s="1"/>
  <c r="D382" i="36"/>
  <c r="F382" i="36"/>
  <c r="G382" i="36" s="1"/>
  <c r="Y160" i="44"/>
  <c r="Z160" i="44" s="1"/>
  <c r="X161" i="44" s="1"/>
  <c r="AA161" i="44" s="1"/>
  <c r="Q189" i="36"/>
  <c r="J190" i="36"/>
  <c r="J196" i="44"/>
  <c r="Q195" i="44"/>
  <c r="V160" i="44"/>
  <c r="R161" i="44"/>
  <c r="S163" i="36"/>
  <c r="T163" i="36" s="1"/>
  <c r="E383" i="44"/>
  <c r="E383" i="36"/>
  <c r="D383" i="44" l="1"/>
  <c r="F383" i="44"/>
  <c r="G383" i="44" s="1"/>
  <c r="D383" i="36"/>
  <c r="F383" i="36"/>
  <c r="G383" i="36" s="1"/>
  <c r="Y163" i="36"/>
  <c r="Z163" i="36" s="1"/>
  <c r="X164" i="36" s="1"/>
  <c r="AA164" i="36" s="1"/>
  <c r="U161" i="44"/>
  <c r="P161" i="44"/>
  <c r="K196" i="44"/>
  <c r="L196" i="44" s="1"/>
  <c r="M196" i="44" s="1"/>
  <c r="V163" i="36"/>
  <c r="R164" i="36"/>
  <c r="K190" i="36"/>
  <c r="L190" i="36" s="1"/>
  <c r="M190" i="36" s="1"/>
  <c r="N190" i="36" s="1"/>
  <c r="E384" i="44"/>
  <c r="E384" i="36"/>
  <c r="D384" i="44" l="1"/>
  <c r="F384" i="44"/>
  <c r="G384" i="44" s="1"/>
  <c r="D384" i="36"/>
  <c r="F384" i="36"/>
  <c r="G384" i="36" s="1"/>
  <c r="J191" i="36"/>
  <c r="Q190" i="36"/>
  <c r="N196" i="44"/>
  <c r="U164" i="36"/>
  <c r="P164" i="36"/>
  <c r="S161" i="44"/>
  <c r="T161" i="44" s="1"/>
  <c r="E385" i="36"/>
  <c r="E385" i="44"/>
  <c r="D385" i="44" l="1"/>
  <c r="F385" i="44"/>
  <c r="G385" i="44" s="1"/>
  <c r="D385" i="36"/>
  <c r="F385" i="36"/>
  <c r="G385" i="36" s="1"/>
  <c r="V161" i="44"/>
  <c r="R162" i="44"/>
  <c r="Q196" i="44"/>
  <c r="J197" i="44"/>
  <c r="S164" i="36"/>
  <c r="T164" i="36" s="1"/>
  <c r="Y161" i="44"/>
  <c r="Z161" i="44" s="1"/>
  <c r="X162" i="44" s="1"/>
  <c r="AA162" i="44" s="1"/>
  <c r="K191" i="36"/>
  <c r="L191" i="36" s="1"/>
  <c r="M191" i="36" s="1"/>
  <c r="N191" i="36" s="1"/>
  <c r="E386" i="44"/>
  <c r="E386" i="36"/>
  <c r="D386" i="44" l="1"/>
  <c r="F386" i="44"/>
  <c r="G386" i="44" s="1"/>
  <c r="D386" i="36"/>
  <c r="F386" i="36"/>
  <c r="G386" i="36" s="1"/>
  <c r="Q191" i="36"/>
  <c r="J192" i="36"/>
  <c r="R165" i="36"/>
  <c r="V164" i="36"/>
  <c r="K197" i="44"/>
  <c r="L197" i="44" s="1"/>
  <c r="U162" i="44"/>
  <c r="P162" i="44"/>
  <c r="S162" i="44" s="1"/>
  <c r="T162" i="44" s="1"/>
  <c r="Y164" i="36"/>
  <c r="Z164" i="36" s="1"/>
  <c r="X165" i="36" s="1"/>
  <c r="AA165" i="36" s="1"/>
  <c r="E387" i="44"/>
  <c r="E387" i="36"/>
  <c r="D387" i="44" l="1"/>
  <c r="F387" i="44"/>
  <c r="G387" i="44" s="1"/>
  <c r="D387" i="36"/>
  <c r="F387" i="36"/>
  <c r="G387" i="36" s="1"/>
  <c r="M197" i="44"/>
  <c r="N197" i="44" s="1"/>
  <c r="V162" i="44"/>
  <c r="R163" i="44"/>
  <c r="U165" i="36"/>
  <c r="P165" i="36"/>
  <c r="K192" i="36"/>
  <c r="L192" i="36" s="1"/>
  <c r="Y162" i="44"/>
  <c r="Z162" i="44" s="1"/>
  <c r="X163" i="44" s="1"/>
  <c r="AA163" i="44" s="1"/>
  <c r="E388" i="44"/>
  <c r="E388" i="36"/>
  <c r="D388" i="44" l="1"/>
  <c r="F388" i="44"/>
  <c r="G388" i="44" s="1"/>
  <c r="D388" i="36"/>
  <c r="F388" i="36"/>
  <c r="G388" i="36" s="1"/>
  <c r="M192" i="36"/>
  <c r="N192" i="36" s="1"/>
  <c r="S165" i="36"/>
  <c r="T165" i="36" s="1"/>
  <c r="U163" i="44"/>
  <c r="P163" i="44"/>
  <c r="S163" i="44" s="1"/>
  <c r="T163" i="44" s="1"/>
  <c r="Q197" i="44"/>
  <c r="J198" i="44"/>
  <c r="E389" i="36"/>
  <c r="E389" i="44"/>
  <c r="D389" i="44" l="1"/>
  <c r="F389" i="44"/>
  <c r="G389" i="44" s="1"/>
  <c r="D389" i="36"/>
  <c r="F389" i="36"/>
  <c r="G389" i="36" s="1"/>
  <c r="Y165" i="36"/>
  <c r="Z165" i="36" s="1"/>
  <c r="X166" i="36" s="1"/>
  <c r="AA166" i="36" s="1"/>
  <c r="K198" i="44"/>
  <c r="L198" i="44" s="1"/>
  <c r="M198" i="44" s="1"/>
  <c r="N198" i="44" s="1"/>
  <c r="Y163" i="44"/>
  <c r="Z163" i="44" s="1"/>
  <c r="X164" i="44" s="1"/>
  <c r="AA164" i="44" s="1"/>
  <c r="V163" i="44"/>
  <c r="R164" i="44"/>
  <c r="V165" i="36"/>
  <c r="R166" i="36"/>
  <c r="Q192" i="36"/>
  <c r="J193" i="36"/>
  <c r="E390" i="44"/>
  <c r="E390" i="36"/>
  <c r="D390" i="44" l="1"/>
  <c r="F390" i="44"/>
  <c r="G390" i="44" s="1"/>
  <c r="D390" i="36"/>
  <c r="F390" i="36"/>
  <c r="G390" i="36" s="1"/>
  <c r="U166" i="36"/>
  <c r="P166" i="36"/>
  <c r="U164" i="44"/>
  <c r="P164" i="44"/>
  <c r="S164" i="44" s="1"/>
  <c r="T164" i="44" s="1"/>
  <c r="K193" i="36"/>
  <c r="L193" i="36" s="1"/>
  <c r="M193" i="36" s="1"/>
  <c r="N193" i="36" s="1"/>
  <c r="Q198" i="44"/>
  <c r="J199" i="44"/>
  <c r="E391" i="44"/>
  <c r="E391" i="36"/>
  <c r="D391" i="44" l="1"/>
  <c r="F391" i="44"/>
  <c r="G391" i="44" s="1"/>
  <c r="D391" i="36"/>
  <c r="F391" i="36"/>
  <c r="G391" i="36" s="1"/>
  <c r="Q193" i="36"/>
  <c r="J194" i="36"/>
  <c r="K199" i="44"/>
  <c r="L199" i="44" s="1"/>
  <c r="M199" i="44" s="1"/>
  <c r="Y164" i="44"/>
  <c r="Z164" i="44" s="1"/>
  <c r="X165" i="44" s="1"/>
  <c r="AA165" i="44" s="1"/>
  <c r="V164" i="44"/>
  <c r="R165" i="44"/>
  <c r="S166" i="36"/>
  <c r="T166" i="36" s="1"/>
  <c r="E392" i="44"/>
  <c r="E392" i="36"/>
  <c r="D392" i="44" l="1"/>
  <c r="F392" i="44"/>
  <c r="G392" i="44" s="1"/>
  <c r="D392" i="36"/>
  <c r="F392" i="36"/>
  <c r="G392" i="36" s="1"/>
  <c r="U165" i="44"/>
  <c r="P165" i="44"/>
  <c r="S165" i="44" s="1"/>
  <c r="T165" i="44" s="1"/>
  <c r="Y166" i="36"/>
  <c r="Z166" i="36" s="1"/>
  <c r="X167" i="36" s="1"/>
  <c r="AA167" i="36" s="1"/>
  <c r="N199" i="44"/>
  <c r="V166" i="36"/>
  <c r="R167" i="36"/>
  <c r="K194" i="36"/>
  <c r="L194" i="36" s="1"/>
  <c r="M194" i="36" s="1"/>
  <c r="N194" i="36" s="1"/>
  <c r="E393" i="44"/>
  <c r="E393" i="36"/>
  <c r="D393" i="44" l="1"/>
  <c r="F393" i="44"/>
  <c r="G393" i="44" s="1"/>
  <c r="D393" i="36"/>
  <c r="F393" i="36"/>
  <c r="G393" i="36" s="1"/>
  <c r="R166" i="44"/>
  <c r="V165" i="44"/>
  <c r="Q194" i="36"/>
  <c r="J195" i="36"/>
  <c r="Q199" i="44"/>
  <c r="J200" i="44"/>
  <c r="Y165" i="44"/>
  <c r="Z165" i="44" s="1"/>
  <c r="X166" i="44" s="1"/>
  <c r="AA166" i="44" s="1"/>
  <c r="U167" i="36"/>
  <c r="P167" i="36"/>
  <c r="S167" i="36" s="1"/>
  <c r="T167" i="36" s="1"/>
  <c r="E394" i="44"/>
  <c r="E394" i="36"/>
  <c r="D394" i="44" l="1"/>
  <c r="F394" i="44"/>
  <c r="G394" i="44" s="1"/>
  <c r="D394" i="36"/>
  <c r="F394" i="36"/>
  <c r="G394" i="36" s="1"/>
  <c r="V167" i="36"/>
  <c r="R168" i="36"/>
  <c r="K200" i="44"/>
  <c r="L200" i="44" s="1"/>
  <c r="M200" i="44" s="1"/>
  <c r="N200" i="44" s="1"/>
  <c r="K195" i="36"/>
  <c r="L195" i="36" s="1"/>
  <c r="M195" i="36" s="1"/>
  <c r="Y167" i="36"/>
  <c r="Z167" i="36" s="1"/>
  <c r="X168" i="36" s="1"/>
  <c r="AA168" i="36" s="1"/>
  <c r="U166" i="44"/>
  <c r="P166" i="44"/>
  <c r="E395" i="44"/>
  <c r="E395" i="36"/>
  <c r="D395" i="44" l="1"/>
  <c r="F395" i="44"/>
  <c r="G395" i="44" s="1"/>
  <c r="D395" i="36"/>
  <c r="F395" i="36"/>
  <c r="G395" i="36" s="1"/>
  <c r="J201" i="44"/>
  <c r="Q200" i="44"/>
  <c r="S166" i="44"/>
  <c r="T166" i="44" s="1"/>
  <c r="U168" i="36"/>
  <c r="P168" i="36"/>
  <c r="S168" i="36" s="1"/>
  <c r="T168" i="36" s="1"/>
  <c r="N195" i="36"/>
  <c r="E396" i="36"/>
  <c r="E396" i="44"/>
  <c r="D396" i="44" l="1"/>
  <c r="F396" i="44"/>
  <c r="G396" i="44" s="1"/>
  <c r="D396" i="36"/>
  <c r="F396" i="36"/>
  <c r="G396" i="36" s="1"/>
  <c r="R169" i="36"/>
  <c r="V168" i="36"/>
  <c r="Q195" i="36"/>
  <c r="J196" i="36"/>
  <c r="V166" i="44"/>
  <c r="R167" i="44"/>
  <c r="Y168" i="36"/>
  <c r="Z168" i="36" s="1"/>
  <c r="X169" i="36" s="1"/>
  <c r="AA169" i="36" s="1"/>
  <c r="Y166" i="44"/>
  <c r="Z166" i="44" s="1"/>
  <c r="X167" i="44" s="1"/>
  <c r="AA167" i="44" s="1"/>
  <c r="K201" i="44"/>
  <c r="L201" i="44" s="1"/>
  <c r="E397" i="44"/>
  <c r="E397" i="36"/>
  <c r="D397" i="44" l="1"/>
  <c r="F397" i="44"/>
  <c r="G397" i="44" s="1"/>
  <c r="D397" i="36"/>
  <c r="F397" i="36"/>
  <c r="G397" i="36" s="1"/>
  <c r="M201" i="44"/>
  <c r="N201" i="44" s="1"/>
  <c r="K196" i="36"/>
  <c r="L196" i="36" s="1"/>
  <c r="M196" i="36" s="1"/>
  <c r="U167" i="44"/>
  <c r="P167" i="44"/>
  <c r="S167" i="44" s="1"/>
  <c r="T167" i="44" s="1"/>
  <c r="U169" i="36"/>
  <c r="P169" i="36"/>
  <c r="S169" i="36" s="1"/>
  <c r="T169" i="36" s="1"/>
  <c r="E398" i="44"/>
  <c r="E398" i="36"/>
  <c r="D398" i="44" l="1"/>
  <c r="F398" i="44"/>
  <c r="G398" i="44" s="1"/>
  <c r="D398" i="36"/>
  <c r="F398" i="36"/>
  <c r="G398" i="36" s="1"/>
  <c r="N196" i="36"/>
  <c r="Q196" i="36" s="1"/>
  <c r="Y169" i="36"/>
  <c r="Z169" i="36" s="1"/>
  <c r="X170" i="36" s="1"/>
  <c r="AA170" i="36" s="1"/>
  <c r="V169" i="36"/>
  <c r="R170" i="36"/>
  <c r="Y167" i="44"/>
  <c r="Z167" i="44" s="1"/>
  <c r="X168" i="44" s="1"/>
  <c r="AA168" i="44" s="1"/>
  <c r="R168" i="44"/>
  <c r="V167" i="44"/>
  <c r="J202" i="44"/>
  <c r="Q201" i="44"/>
  <c r="E399" i="44"/>
  <c r="E399" i="36"/>
  <c r="D399" i="44" l="1"/>
  <c r="F399" i="44"/>
  <c r="G399" i="44" s="1"/>
  <c r="D399" i="36"/>
  <c r="F399" i="36"/>
  <c r="G399" i="36" s="1"/>
  <c r="J197" i="36"/>
  <c r="K197" i="36" s="1"/>
  <c r="L197" i="36" s="1"/>
  <c r="U170" i="36"/>
  <c r="P170" i="36"/>
  <c r="S170" i="36" s="1"/>
  <c r="T170" i="36" s="1"/>
  <c r="K202" i="44"/>
  <c r="L202" i="44" s="1"/>
  <c r="U168" i="44"/>
  <c r="P168" i="44"/>
  <c r="E400" i="44"/>
  <c r="E400" i="36"/>
  <c r="D400" i="44" l="1"/>
  <c r="F400" i="44"/>
  <c r="G400" i="44" s="1"/>
  <c r="D400" i="36"/>
  <c r="F400" i="36"/>
  <c r="G400" i="36" s="1"/>
  <c r="M202" i="44"/>
  <c r="N202" i="44" s="1"/>
  <c r="S168" i="44"/>
  <c r="T168" i="44" s="1"/>
  <c r="V170" i="36"/>
  <c r="R171" i="36"/>
  <c r="Y170" i="36"/>
  <c r="Z170" i="36" s="1"/>
  <c r="X171" i="36" s="1"/>
  <c r="AA171" i="36" s="1"/>
  <c r="M197" i="36"/>
  <c r="N197" i="36" s="1"/>
  <c r="E401" i="36"/>
  <c r="E401" i="44"/>
  <c r="F401" i="44" l="1"/>
  <c r="G401" i="44" s="1"/>
  <c r="D401" i="44"/>
  <c r="D401" i="36"/>
  <c r="F401" i="36"/>
  <c r="G401" i="36" s="1"/>
  <c r="Y168" i="44"/>
  <c r="Z168" i="44" s="1"/>
  <c r="X169" i="44" s="1"/>
  <c r="AA169" i="44" s="1"/>
  <c r="V168" i="44"/>
  <c r="R169" i="44"/>
  <c r="Q197" i="36"/>
  <c r="J198" i="36"/>
  <c r="U171" i="36"/>
  <c r="P171" i="36"/>
  <c r="S171" i="36" s="1"/>
  <c r="T171" i="36" s="1"/>
  <c r="Q202" i="44"/>
  <c r="J203" i="44"/>
  <c r="E402" i="44"/>
  <c r="E402" i="36"/>
  <c r="D402" i="44" l="1"/>
  <c r="F402" i="44"/>
  <c r="G402" i="44" s="1"/>
  <c r="D402" i="36"/>
  <c r="F402" i="36"/>
  <c r="G402" i="36" s="1"/>
  <c r="Y171" i="36"/>
  <c r="Z171" i="36" s="1"/>
  <c r="X172" i="36" s="1"/>
  <c r="AA172" i="36" s="1"/>
  <c r="K198" i="36"/>
  <c r="L198" i="36" s="1"/>
  <c r="M198" i="36" s="1"/>
  <c r="K203" i="44"/>
  <c r="L203" i="44" s="1"/>
  <c r="V171" i="36"/>
  <c r="R172" i="36"/>
  <c r="U169" i="44"/>
  <c r="P169" i="44"/>
  <c r="E403" i="44"/>
  <c r="E403" i="36"/>
  <c r="D403" i="44" l="1"/>
  <c r="F403" i="44"/>
  <c r="G403" i="44" s="1"/>
  <c r="D403" i="36"/>
  <c r="F403" i="36"/>
  <c r="G403" i="36" s="1"/>
  <c r="M203" i="44"/>
  <c r="N203" i="44" s="1"/>
  <c r="N198" i="36"/>
  <c r="S169" i="44"/>
  <c r="T169" i="44" s="1"/>
  <c r="U172" i="36"/>
  <c r="P172" i="36"/>
  <c r="S172" i="36" s="1"/>
  <c r="T172" i="36" s="1"/>
  <c r="E404" i="36"/>
  <c r="E404" i="44"/>
  <c r="F404" i="44" l="1"/>
  <c r="G404" i="44" s="1"/>
  <c r="D404" i="44"/>
  <c r="D404" i="36"/>
  <c r="F404" i="36"/>
  <c r="G404" i="36" s="1"/>
  <c r="V172" i="36"/>
  <c r="R173" i="36"/>
  <c r="Y169" i="44"/>
  <c r="Z169" i="44" s="1"/>
  <c r="X170" i="44" s="1"/>
  <c r="AA170" i="44" s="1"/>
  <c r="Y172" i="36"/>
  <c r="Z172" i="36" s="1"/>
  <c r="X173" i="36" s="1"/>
  <c r="AA173" i="36" s="1"/>
  <c r="J199" i="36"/>
  <c r="Q198" i="36"/>
  <c r="V169" i="44"/>
  <c r="R170" i="44"/>
  <c r="Q203" i="44"/>
  <c r="J204" i="44"/>
  <c r="E405" i="44"/>
  <c r="E405" i="36"/>
  <c r="D405" i="44" l="1"/>
  <c r="F405" i="44"/>
  <c r="G405" i="44" s="1"/>
  <c r="D405" i="36"/>
  <c r="F405" i="36"/>
  <c r="G405" i="36" s="1"/>
  <c r="K204" i="44"/>
  <c r="L204" i="44" s="1"/>
  <c r="U170" i="44"/>
  <c r="P170" i="44"/>
  <c r="K199" i="36"/>
  <c r="L199" i="36" s="1"/>
  <c r="U173" i="36"/>
  <c r="P173" i="36"/>
  <c r="S173" i="36" s="1"/>
  <c r="T173" i="36" s="1"/>
  <c r="E406" i="44"/>
  <c r="E406" i="36"/>
  <c r="D406" i="44" l="1"/>
  <c r="F406" i="44"/>
  <c r="G406" i="44" s="1"/>
  <c r="D406" i="36"/>
  <c r="F406" i="36"/>
  <c r="G406" i="36" s="1"/>
  <c r="S170" i="44"/>
  <c r="T170" i="44" s="1"/>
  <c r="Y173" i="36"/>
  <c r="Z173" i="36" s="1"/>
  <c r="X174" i="36" s="1"/>
  <c r="AA174" i="36" s="1"/>
  <c r="M204" i="44"/>
  <c r="N204" i="44" s="1"/>
  <c r="V173" i="36"/>
  <c r="R174" i="36"/>
  <c r="M199" i="36"/>
  <c r="N199" i="36" s="1"/>
  <c r="E407" i="44"/>
  <c r="E407" i="36"/>
  <c r="D407" i="44" l="1"/>
  <c r="F407" i="44"/>
  <c r="G407" i="44" s="1"/>
  <c r="D407" i="36"/>
  <c r="F407" i="36"/>
  <c r="G407" i="36" s="1"/>
  <c r="Q204" i="44"/>
  <c r="J205" i="44"/>
  <c r="Q199" i="36"/>
  <c r="J200" i="36"/>
  <c r="U174" i="36"/>
  <c r="P174" i="36"/>
  <c r="S174" i="36" s="1"/>
  <c r="T174" i="36" s="1"/>
  <c r="Y170" i="44"/>
  <c r="Z170" i="44" s="1"/>
  <c r="X171" i="44" s="1"/>
  <c r="AA171" i="44" s="1"/>
  <c r="R171" i="44"/>
  <c r="V170" i="44"/>
  <c r="E408" i="44"/>
  <c r="E408" i="36"/>
  <c r="D408" i="44" l="1"/>
  <c r="F408" i="44"/>
  <c r="G408" i="44" s="1"/>
  <c r="D408" i="36"/>
  <c r="F408" i="36"/>
  <c r="G408" i="36" s="1"/>
  <c r="Y174" i="36"/>
  <c r="Z174" i="36" s="1"/>
  <c r="X175" i="36" s="1"/>
  <c r="AA175" i="36" s="1"/>
  <c r="U171" i="44"/>
  <c r="P171" i="44"/>
  <c r="S171" i="44" s="1"/>
  <c r="T171" i="44" s="1"/>
  <c r="K200" i="36"/>
  <c r="L200" i="36" s="1"/>
  <c r="M200" i="36" s="1"/>
  <c r="V174" i="36"/>
  <c r="R175" i="36"/>
  <c r="K205" i="44"/>
  <c r="L205" i="44" s="1"/>
  <c r="M205" i="44" s="1"/>
  <c r="N205" i="44" s="1"/>
  <c r="E409" i="44"/>
  <c r="E409" i="36"/>
  <c r="D409" i="44" l="1"/>
  <c r="F409" i="44"/>
  <c r="G409" i="44" s="1"/>
  <c r="D409" i="36"/>
  <c r="F409" i="36"/>
  <c r="G409" i="36" s="1"/>
  <c r="Q205" i="44"/>
  <c r="J206" i="44"/>
  <c r="U175" i="36"/>
  <c r="P175" i="36"/>
  <c r="V171" i="44"/>
  <c r="R172" i="44"/>
  <c r="Y171" i="44"/>
  <c r="Z171" i="44" s="1"/>
  <c r="X172" i="44" s="1"/>
  <c r="AA172" i="44" s="1"/>
  <c r="N200" i="36"/>
  <c r="E410" i="44"/>
  <c r="E410" i="36"/>
  <c r="D410" i="44" l="1"/>
  <c r="F410" i="44"/>
  <c r="G410" i="44" s="1"/>
  <c r="D410" i="36"/>
  <c r="F410" i="36"/>
  <c r="G410" i="36" s="1"/>
  <c r="U172" i="44"/>
  <c r="P172" i="44"/>
  <c r="S175" i="36"/>
  <c r="T175" i="36" s="1"/>
  <c r="Q200" i="36"/>
  <c r="J201" i="36"/>
  <c r="K206" i="44"/>
  <c r="L206" i="44" s="1"/>
  <c r="M206" i="44" s="1"/>
  <c r="E411" i="36"/>
  <c r="E411" i="44"/>
  <c r="D411" i="44" l="1"/>
  <c r="F411" i="44"/>
  <c r="G411" i="44" s="1"/>
  <c r="D411" i="36"/>
  <c r="F411" i="36"/>
  <c r="G411" i="36" s="1"/>
  <c r="K201" i="36"/>
  <c r="L201" i="36" s="1"/>
  <c r="M201" i="36" s="1"/>
  <c r="N201" i="36" s="1"/>
  <c r="Y175" i="36"/>
  <c r="Z175" i="36" s="1"/>
  <c r="X176" i="36" s="1"/>
  <c r="AA176" i="36" s="1"/>
  <c r="V175" i="36"/>
  <c r="R176" i="36"/>
  <c r="S172" i="44"/>
  <c r="T172" i="44" s="1"/>
  <c r="N206" i="44"/>
  <c r="E412" i="44"/>
  <c r="E412" i="36"/>
  <c r="D412" i="44" l="1"/>
  <c r="F412" i="44"/>
  <c r="G412" i="44" s="1"/>
  <c r="D412" i="36"/>
  <c r="F412" i="36"/>
  <c r="G412" i="36" s="1"/>
  <c r="V172" i="44"/>
  <c r="R173" i="44"/>
  <c r="Q206" i="44"/>
  <c r="J207" i="44"/>
  <c r="Y172" i="44"/>
  <c r="Z172" i="44" s="1"/>
  <c r="X173" i="44" s="1"/>
  <c r="AA173" i="44" s="1"/>
  <c r="U176" i="36"/>
  <c r="P176" i="36"/>
  <c r="S176" i="36" s="1"/>
  <c r="T176" i="36" s="1"/>
  <c r="Q201" i="36"/>
  <c r="J202" i="36"/>
  <c r="E413" i="44"/>
  <c r="E413" i="36"/>
  <c r="D413" i="44" l="1"/>
  <c r="F413" i="44"/>
  <c r="G413" i="44" s="1"/>
  <c r="D413" i="36"/>
  <c r="F413" i="36"/>
  <c r="G413" i="36" s="1"/>
  <c r="K207" i="44"/>
  <c r="L207" i="44" s="1"/>
  <c r="M207" i="44" s="1"/>
  <c r="N207" i="44" s="1"/>
  <c r="V176" i="36"/>
  <c r="R177" i="36"/>
  <c r="U173" i="44"/>
  <c r="P173" i="44"/>
  <c r="K202" i="36"/>
  <c r="L202" i="36" s="1"/>
  <c r="M202" i="36" s="1"/>
  <c r="Y176" i="36"/>
  <c r="Z176" i="36" s="1"/>
  <c r="X177" i="36" s="1"/>
  <c r="AA177" i="36" s="1"/>
  <c r="E414" i="44"/>
  <c r="E414" i="36"/>
  <c r="D414" i="44" l="1"/>
  <c r="F414" i="44"/>
  <c r="G414" i="44" s="1"/>
  <c r="D414" i="36"/>
  <c r="F414" i="36"/>
  <c r="G414" i="36" s="1"/>
  <c r="Q207" i="44"/>
  <c r="J208" i="44"/>
  <c r="S173" i="44"/>
  <c r="T173" i="44" s="1"/>
  <c r="U177" i="36"/>
  <c r="P177" i="36"/>
  <c r="N202" i="36"/>
  <c r="E415" i="44"/>
  <c r="E415" i="36"/>
  <c r="D415" i="44" l="1"/>
  <c r="F415" i="44"/>
  <c r="G415" i="44" s="1"/>
  <c r="D415" i="36"/>
  <c r="F415" i="36"/>
  <c r="G415" i="36" s="1"/>
  <c r="R174" i="44"/>
  <c r="V173" i="44"/>
  <c r="J203" i="36"/>
  <c r="Q202" i="36"/>
  <c r="Y173" i="44"/>
  <c r="Z173" i="44" s="1"/>
  <c r="X174" i="44" s="1"/>
  <c r="AA174" i="44" s="1"/>
  <c r="K208" i="44"/>
  <c r="L208" i="44" s="1"/>
  <c r="S177" i="36"/>
  <c r="T177" i="36" s="1"/>
  <c r="E416" i="44"/>
  <c r="E416" i="36"/>
  <c r="D416" i="44" l="1"/>
  <c r="F416" i="44"/>
  <c r="G416" i="44" s="1"/>
  <c r="D416" i="36"/>
  <c r="F416" i="36"/>
  <c r="G416" i="36" s="1"/>
  <c r="V177" i="36"/>
  <c r="R178" i="36"/>
  <c r="M208" i="44"/>
  <c r="N208" i="44" s="1"/>
  <c r="U174" i="44"/>
  <c r="P174" i="44"/>
  <c r="S174" i="44" s="1"/>
  <c r="T174" i="44" s="1"/>
  <c r="K203" i="36"/>
  <c r="L203" i="36" s="1"/>
  <c r="M203" i="36" s="1"/>
  <c r="Y177" i="36"/>
  <c r="Z177" i="36" s="1"/>
  <c r="X178" i="36" s="1"/>
  <c r="AA178" i="36" s="1"/>
  <c r="E417" i="44"/>
  <c r="E417" i="36"/>
  <c r="D417" i="44" l="1"/>
  <c r="F417" i="44"/>
  <c r="G417" i="44" s="1"/>
  <c r="D417" i="36"/>
  <c r="F417" i="36"/>
  <c r="G417" i="36" s="1"/>
  <c r="V174" i="44"/>
  <c r="R175" i="44"/>
  <c r="J209" i="44"/>
  <c r="Q208" i="44"/>
  <c r="Y174" i="44"/>
  <c r="Z174" i="44" s="1"/>
  <c r="X175" i="44" s="1"/>
  <c r="AA175" i="44" s="1"/>
  <c r="U178" i="36"/>
  <c r="P178" i="36"/>
  <c r="S178" i="36" s="1"/>
  <c r="T178" i="36" s="1"/>
  <c r="N203" i="36"/>
  <c r="E418" i="44"/>
  <c r="E418" i="36"/>
  <c r="D418" i="44" l="1"/>
  <c r="F418" i="44"/>
  <c r="G418" i="44" s="1"/>
  <c r="D418" i="36"/>
  <c r="F418" i="36"/>
  <c r="G418" i="36" s="1"/>
  <c r="V178" i="36"/>
  <c r="R179" i="36"/>
  <c r="Y178" i="36"/>
  <c r="Z178" i="36" s="1"/>
  <c r="X179" i="36" s="1"/>
  <c r="AA179" i="36" s="1"/>
  <c r="K209" i="44"/>
  <c r="L209" i="44" s="1"/>
  <c r="M209" i="44" s="1"/>
  <c r="N209" i="44" s="1"/>
  <c r="U175" i="44"/>
  <c r="P175" i="44"/>
  <c r="S175" i="44" s="1"/>
  <c r="T175" i="44" s="1"/>
  <c r="Q203" i="36"/>
  <c r="J204" i="36"/>
  <c r="E419" i="44"/>
  <c r="E419" i="36"/>
  <c r="D419" i="44" l="1"/>
  <c r="F419" i="44"/>
  <c r="G419" i="44" s="1"/>
  <c r="D419" i="36"/>
  <c r="F419" i="36"/>
  <c r="G419" i="36" s="1"/>
  <c r="Q209" i="44"/>
  <c r="J210" i="44"/>
  <c r="Y175" i="44"/>
  <c r="Z175" i="44" s="1"/>
  <c r="X176" i="44" s="1"/>
  <c r="AA176" i="44" s="1"/>
  <c r="K204" i="36"/>
  <c r="L204" i="36" s="1"/>
  <c r="M204" i="36" s="1"/>
  <c r="N204" i="36" s="1"/>
  <c r="U179" i="36"/>
  <c r="P179" i="36"/>
  <c r="S179" i="36" s="1"/>
  <c r="T179" i="36" s="1"/>
  <c r="R176" i="44"/>
  <c r="V175" i="44"/>
  <c r="E420" i="44"/>
  <c r="E420" i="36"/>
  <c r="D420" i="44" l="1"/>
  <c r="F420" i="44"/>
  <c r="G420" i="44" s="1"/>
  <c r="D420" i="36"/>
  <c r="F420" i="36"/>
  <c r="G420" i="36" s="1"/>
  <c r="V179" i="36"/>
  <c r="R180" i="36"/>
  <c r="Y179" i="36"/>
  <c r="Z179" i="36" s="1"/>
  <c r="X180" i="36" s="1"/>
  <c r="AA180" i="36" s="1"/>
  <c r="Q204" i="36"/>
  <c r="J205" i="36"/>
  <c r="U176" i="44"/>
  <c r="P176" i="44"/>
  <c r="S176" i="44" s="1"/>
  <c r="T176" i="44" s="1"/>
  <c r="K210" i="44"/>
  <c r="L210" i="44" s="1"/>
  <c r="M210" i="44" s="1"/>
  <c r="N210" i="44" s="1"/>
  <c r="E421" i="44"/>
  <c r="E421" i="36"/>
  <c r="D421" i="44" l="1"/>
  <c r="F421" i="44"/>
  <c r="G421" i="44" s="1"/>
  <c r="D421" i="36"/>
  <c r="F421" i="36"/>
  <c r="G421" i="36" s="1"/>
  <c r="Q210" i="44"/>
  <c r="J211" i="44"/>
  <c r="K211" i="44" s="1"/>
  <c r="L211" i="44" s="1"/>
  <c r="M211" i="44" s="1"/>
  <c r="N211" i="44" s="1"/>
  <c r="Y176" i="44"/>
  <c r="Z176" i="44" s="1"/>
  <c r="X177" i="44" s="1"/>
  <c r="AA177" i="44" s="1"/>
  <c r="V176" i="44"/>
  <c r="R177" i="44"/>
  <c r="K205" i="36"/>
  <c r="L205" i="36" s="1"/>
  <c r="M205" i="36" s="1"/>
  <c r="N205" i="36" s="1"/>
  <c r="P180" i="36"/>
  <c r="U180" i="36"/>
  <c r="E422" i="44"/>
  <c r="E422" i="36"/>
  <c r="F422" i="44" l="1"/>
  <c r="G422" i="44" s="1"/>
  <c r="D422" i="44"/>
  <c r="D422" i="36"/>
  <c r="F422" i="36"/>
  <c r="G422" i="36" s="1"/>
  <c r="Q205" i="36"/>
  <c r="J206" i="36"/>
  <c r="S180" i="36"/>
  <c r="T180" i="36" s="1"/>
  <c r="U177" i="44"/>
  <c r="P177" i="44"/>
  <c r="Q211" i="44"/>
  <c r="J212" i="44"/>
  <c r="E423" i="36"/>
  <c r="E423" i="44"/>
  <c r="F423" i="44" l="1"/>
  <c r="G423" i="44" s="1"/>
  <c r="D423" i="44"/>
  <c r="D423" i="36"/>
  <c r="F423" i="36"/>
  <c r="G423" i="36" s="1"/>
  <c r="K212" i="44"/>
  <c r="L212" i="44" s="1"/>
  <c r="M212" i="44" s="1"/>
  <c r="Y180" i="36"/>
  <c r="Z180" i="36" s="1"/>
  <c r="X181" i="36" s="1"/>
  <c r="AA181" i="36" s="1"/>
  <c r="V180" i="36"/>
  <c r="R181" i="36"/>
  <c r="S177" i="44"/>
  <c r="T177" i="44" s="1"/>
  <c r="K206" i="36"/>
  <c r="L206" i="36" s="1"/>
  <c r="E424" i="36"/>
  <c r="E424" i="44"/>
  <c r="F424" i="44" l="1"/>
  <c r="G424" i="44" s="1"/>
  <c r="D424" i="44"/>
  <c r="D424" i="36"/>
  <c r="F424" i="36"/>
  <c r="G424" i="36" s="1"/>
  <c r="M206" i="36"/>
  <c r="N206" i="36" s="1"/>
  <c r="J207" i="36" s="1"/>
  <c r="R178" i="44"/>
  <c r="V177" i="44"/>
  <c r="Y177" i="44"/>
  <c r="Z177" i="44" s="1"/>
  <c r="X178" i="44" s="1"/>
  <c r="AA178" i="44" s="1"/>
  <c r="U181" i="36"/>
  <c r="P181" i="36"/>
  <c r="N212" i="44"/>
  <c r="E425" i="44"/>
  <c r="E425" i="36"/>
  <c r="F425" i="44" l="1"/>
  <c r="G425" i="44" s="1"/>
  <c r="D425" i="44"/>
  <c r="D425" i="36"/>
  <c r="F425" i="36"/>
  <c r="G425" i="36" s="1"/>
  <c r="Q206" i="36"/>
  <c r="J213" i="44"/>
  <c r="K213" i="44" s="1"/>
  <c r="L213" i="44" s="1"/>
  <c r="M213" i="44" s="1"/>
  <c r="N213" i="44" s="1"/>
  <c r="Q212" i="44"/>
  <c r="K207" i="36"/>
  <c r="L207" i="36" s="1"/>
  <c r="M207" i="36" s="1"/>
  <c r="N207" i="36" s="1"/>
  <c r="S181" i="36"/>
  <c r="T181" i="36" s="1"/>
  <c r="U178" i="44"/>
  <c r="P178" i="44"/>
  <c r="S178" i="44" s="1"/>
  <c r="T178" i="44" s="1"/>
  <c r="E426" i="44"/>
  <c r="E426" i="36"/>
  <c r="F426" i="44" l="1"/>
  <c r="G426" i="44" s="1"/>
  <c r="D426" i="44"/>
  <c r="D426" i="36"/>
  <c r="F426" i="36"/>
  <c r="G426" i="36" s="1"/>
  <c r="Q207" i="36"/>
  <c r="J208" i="36"/>
  <c r="V181" i="36"/>
  <c r="R182" i="36"/>
  <c r="V178" i="44"/>
  <c r="R179" i="44"/>
  <c r="Y178" i="44"/>
  <c r="Z178" i="44" s="1"/>
  <c r="X179" i="44" s="1"/>
  <c r="AA179" i="44" s="1"/>
  <c r="Y181" i="36"/>
  <c r="Z181" i="36" s="1"/>
  <c r="X182" i="36" s="1"/>
  <c r="AA182" i="36" s="1"/>
  <c r="Q213" i="44"/>
  <c r="J214" i="44"/>
  <c r="E427" i="44"/>
  <c r="E427" i="36"/>
  <c r="D427" i="44" l="1"/>
  <c r="F427" i="44"/>
  <c r="G427" i="44" s="1"/>
  <c r="D427" i="36"/>
  <c r="F427" i="36"/>
  <c r="G427" i="36" s="1"/>
  <c r="U182" i="36"/>
  <c r="P182" i="36"/>
  <c r="K214" i="44"/>
  <c r="L214" i="44" s="1"/>
  <c r="M214" i="44" s="1"/>
  <c r="N214" i="44" s="1"/>
  <c r="K208" i="36"/>
  <c r="L208" i="36" s="1"/>
  <c r="M208" i="36" s="1"/>
  <c r="N208" i="36" s="1"/>
  <c r="U179" i="44"/>
  <c r="P179" i="44"/>
  <c r="S179" i="44" s="1"/>
  <c r="T179" i="44" s="1"/>
  <c r="E428" i="44"/>
  <c r="E428" i="36"/>
  <c r="F428" i="44" l="1"/>
  <c r="G428" i="44" s="1"/>
  <c r="D428" i="44"/>
  <c r="D428" i="36"/>
  <c r="F428" i="36"/>
  <c r="G428" i="36" s="1"/>
  <c r="Q208" i="36"/>
  <c r="J209" i="36"/>
  <c r="J215" i="44"/>
  <c r="Q214" i="44"/>
  <c r="R180" i="44"/>
  <c r="V179" i="44"/>
  <c r="S182" i="36"/>
  <c r="T182" i="36" s="1"/>
  <c r="Y179" i="44"/>
  <c r="Z179" i="44" s="1"/>
  <c r="X180" i="44" s="1"/>
  <c r="AA180" i="44" s="1"/>
  <c r="E429" i="36"/>
  <c r="E429" i="44"/>
  <c r="F429" i="44" l="1"/>
  <c r="G429" i="44" s="1"/>
  <c r="D429" i="44"/>
  <c r="D429" i="36"/>
  <c r="F429" i="36"/>
  <c r="G429" i="36" s="1"/>
  <c r="U180" i="44"/>
  <c r="P180" i="44"/>
  <c r="Y182" i="36"/>
  <c r="Z182" i="36" s="1"/>
  <c r="X183" i="36" s="1"/>
  <c r="AA183" i="36" s="1"/>
  <c r="K215" i="44"/>
  <c r="L215" i="44" s="1"/>
  <c r="M215" i="44" s="1"/>
  <c r="K209" i="36"/>
  <c r="L209" i="36" s="1"/>
  <c r="M209" i="36" s="1"/>
  <c r="N209" i="36" s="1"/>
  <c r="R183" i="36"/>
  <c r="V182" i="36"/>
  <c r="E430" i="36"/>
  <c r="E430" i="44"/>
  <c r="D430" i="44" l="1"/>
  <c r="F430" i="44"/>
  <c r="G430" i="44" s="1"/>
  <c r="D430" i="36"/>
  <c r="F430" i="36"/>
  <c r="G430" i="36" s="1"/>
  <c r="Q209" i="36"/>
  <c r="J210" i="36"/>
  <c r="U183" i="36"/>
  <c r="P183" i="36"/>
  <c r="S180" i="44"/>
  <c r="T180" i="44" s="1"/>
  <c r="N215" i="44"/>
  <c r="E431" i="36"/>
  <c r="E431" i="44"/>
  <c r="F431" i="44" l="1"/>
  <c r="G431" i="44" s="1"/>
  <c r="D431" i="44"/>
  <c r="D431" i="36"/>
  <c r="F431" i="36"/>
  <c r="G431" i="36" s="1"/>
  <c r="J216" i="44"/>
  <c r="Q215" i="44"/>
  <c r="Y180" i="44"/>
  <c r="Z180" i="44" s="1"/>
  <c r="X181" i="44" s="1"/>
  <c r="AA181" i="44" s="1"/>
  <c r="K210" i="36"/>
  <c r="L210" i="36" s="1"/>
  <c r="V180" i="44"/>
  <c r="R181" i="44"/>
  <c r="S183" i="36"/>
  <c r="T183" i="36" s="1"/>
  <c r="E432" i="44"/>
  <c r="E432" i="36"/>
  <c r="D432" i="44" l="1"/>
  <c r="F432" i="44"/>
  <c r="G432" i="44" s="1"/>
  <c r="D432" i="36"/>
  <c r="F432" i="36"/>
  <c r="G432" i="36" s="1"/>
  <c r="V183" i="36"/>
  <c r="R184" i="36"/>
  <c r="Y183" i="36"/>
  <c r="Z183" i="36" s="1"/>
  <c r="X184" i="36" s="1"/>
  <c r="AA184" i="36" s="1"/>
  <c r="U181" i="44"/>
  <c r="P181" i="44"/>
  <c r="M210" i="36"/>
  <c r="N210" i="36" s="1"/>
  <c r="K216" i="44"/>
  <c r="L216" i="44" s="1"/>
  <c r="M216" i="44" s="1"/>
  <c r="N216" i="44" s="1"/>
  <c r="E433" i="44"/>
  <c r="E433" i="36"/>
  <c r="D433" i="44" l="1"/>
  <c r="F433" i="44"/>
  <c r="G433" i="44" s="1"/>
  <c r="D433" i="36"/>
  <c r="F433" i="36"/>
  <c r="G433" i="36" s="1"/>
  <c r="J211" i="36"/>
  <c r="Q210" i="36"/>
  <c r="S181" i="44"/>
  <c r="T181" i="44" s="1"/>
  <c r="U184" i="36"/>
  <c r="P184" i="36"/>
  <c r="Q216" i="44"/>
  <c r="J217" i="44"/>
  <c r="K217" i="44" s="1"/>
  <c r="L217" i="44" s="1"/>
  <c r="M217" i="44" s="1"/>
  <c r="N217" i="44" s="1"/>
  <c r="E434" i="44"/>
  <c r="E434" i="36"/>
  <c r="F434" i="44" l="1"/>
  <c r="G434" i="44" s="1"/>
  <c r="D434" i="44"/>
  <c r="D434" i="36"/>
  <c r="F434" i="36"/>
  <c r="G434" i="36" s="1"/>
  <c r="Y181" i="44"/>
  <c r="Z181" i="44" s="1"/>
  <c r="X182" i="44" s="1"/>
  <c r="AA182" i="44" s="1"/>
  <c r="S184" i="36"/>
  <c r="T184" i="36" s="1"/>
  <c r="V181" i="44"/>
  <c r="R182" i="44"/>
  <c r="J218" i="44"/>
  <c r="Q217" i="44"/>
  <c r="K211" i="36"/>
  <c r="L211" i="36" s="1"/>
  <c r="M211" i="36" s="1"/>
  <c r="E435" i="36"/>
  <c r="E435" i="44"/>
  <c r="D435" i="44" l="1"/>
  <c r="F435" i="44"/>
  <c r="G435" i="44" s="1"/>
  <c r="D435" i="36"/>
  <c r="F435" i="36"/>
  <c r="G435" i="36" s="1"/>
  <c r="K218" i="44"/>
  <c r="L218" i="44" s="1"/>
  <c r="M218" i="44" s="1"/>
  <c r="N218" i="44" s="1"/>
  <c r="N211" i="36"/>
  <c r="U182" i="44"/>
  <c r="P182" i="44"/>
  <c r="S182" i="44" s="1"/>
  <c r="T182" i="44" s="1"/>
  <c r="Y184" i="36"/>
  <c r="Z184" i="36" s="1"/>
  <c r="X185" i="36" s="1"/>
  <c r="AA185" i="36" s="1"/>
  <c r="R185" i="36"/>
  <c r="V184" i="36"/>
  <c r="E436" i="44"/>
  <c r="E436" i="36"/>
  <c r="D436" i="44" l="1"/>
  <c r="F436" i="44"/>
  <c r="G436" i="44" s="1"/>
  <c r="D436" i="36"/>
  <c r="F436" i="36"/>
  <c r="G436" i="36" s="1"/>
  <c r="Q218" i="44"/>
  <c r="J219" i="44"/>
  <c r="K219" i="44" s="1"/>
  <c r="L219" i="44" s="1"/>
  <c r="M219" i="44" s="1"/>
  <c r="N219" i="44" s="1"/>
  <c r="Y182" i="44"/>
  <c r="Z182" i="44" s="1"/>
  <c r="X183" i="44" s="1"/>
  <c r="AA183" i="44" s="1"/>
  <c r="V182" i="44"/>
  <c r="R183" i="44"/>
  <c r="J212" i="36"/>
  <c r="Q211" i="36"/>
  <c r="U185" i="36"/>
  <c r="P185" i="36"/>
  <c r="S185" i="36" s="1"/>
  <c r="T185" i="36" s="1"/>
  <c r="E437" i="36"/>
  <c r="E437" i="44"/>
  <c r="F437" i="44" l="1"/>
  <c r="G437" i="44" s="1"/>
  <c r="D437" i="44"/>
  <c r="D437" i="36"/>
  <c r="F437" i="36"/>
  <c r="G437" i="36" s="1"/>
  <c r="R186" i="36"/>
  <c r="V185" i="36"/>
  <c r="U183" i="44"/>
  <c r="P183" i="44"/>
  <c r="Y185" i="36"/>
  <c r="Z185" i="36" s="1"/>
  <c r="X186" i="36" s="1"/>
  <c r="AA186" i="36" s="1"/>
  <c r="K212" i="36"/>
  <c r="L212" i="36" s="1"/>
  <c r="M212" i="36" s="1"/>
  <c r="N212" i="36" s="1"/>
  <c r="J220" i="44"/>
  <c r="Q219" i="44"/>
  <c r="E438" i="44"/>
  <c r="E438" i="36"/>
  <c r="D438" i="44" l="1"/>
  <c r="F438" i="44"/>
  <c r="G438" i="44" s="1"/>
  <c r="D438" i="36"/>
  <c r="F438" i="36"/>
  <c r="G438" i="36" s="1"/>
  <c r="Q212" i="36"/>
  <c r="J213" i="36"/>
  <c r="S183" i="44"/>
  <c r="T183" i="44" s="1"/>
  <c r="K220" i="44"/>
  <c r="L220" i="44" s="1"/>
  <c r="M220" i="44" s="1"/>
  <c r="U186" i="36"/>
  <c r="P186" i="36"/>
  <c r="S186" i="36" s="1"/>
  <c r="T186" i="36" s="1"/>
  <c r="E439" i="44"/>
  <c r="E439" i="36"/>
  <c r="D439" i="44" l="1"/>
  <c r="F439" i="44"/>
  <c r="G439" i="44" s="1"/>
  <c r="D439" i="36"/>
  <c r="F439" i="36"/>
  <c r="G439" i="36" s="1"/>
  <c r="N220" i="44"/>
  <c r="Y183" i="44"/>
  <c r="Z183" i="44" s="1"/>
  <c r="X184" i="44" s="1"/>
  <c r="AA184" i="44" s="1"/>
  <c r="R187" i="36"/>
  <c r="V186" i="36"/>
  <c r="V183" i="44"/>
  <c r="R184" i="44"/>
  <c r="Y186" i="36"/>
  <c r="Z186" i="36" s="1"/>
  <c r="X187" i="36" s="1"/>
  <c r="AA187" i="36" s="1"/>
  <c r="K213" i="36"/>
  <c r="L213" i="36" s="1"/>
  <c r="M213" i="36" s="1"/>
  <c r="E440" i="44"/>
  <c r="E440" i="36"/>
  <c r="F440" i="44" l="1"/>
  <c r="G440" i="44" s="1"/>
  <c r="D440" i="44"/>
  <c r="D440" i="36"/>
  <c r="F440" i="36"/>
  <c r="G440" i="36" s="1"/>
  <c r="N213" i="36"/>
  <c r="U187" i="36"/>
  <c r="P187" i="36"/>
  <c r="S187" i="36" s="1"/>
  <c r="T187" i="36" s="1"/>
  <c r="U184" i="44"/>
  <c r="P184" i="44"/>
  <c r="Q220" i="44"/>
  <c r="J221" i="44"/>
  <c r="E441" i="44"/>
  <c r="E441" i="36"/>
  <c r="D441" i="44" l="1"/>
  <c r="F441" i="44"/>
  <c r="G441" i="44" s="1"/>
  <c r="D441" i="36"/>
  <c r="F441" i="36"/>
  <c r="G441" i="36" s="1"/>
  <c r="V187" i="36"/>
  <c r="R188" i="36"/>
  <c r="S184" i="44"/>
  <c r="T184" i="44" s="1"/>
  <c r="Y187" i="36"/>
  <c r="Z187" i="36" s="1"/>
  <c r="X188" i="36" s="1"/>
  <c r="AA188" i="36" s="1"/>
  <c r="K221" i="44"/>
  <c r="L221" i="44" s="1"/>
  <c r="M221" i="44" s="1"/>
  <c r="J214" i="36"/>
  <c r="Q213" i="36"/>
  <c r="E442" i="44"/>
  <c r="E442" i="36"/>
  <c r="F442" i="44" l="1"/>
  <c r="G442" i="44" s="1"/>
  <c r="D442" i="44"/>
  <c r="D442" i="36"/>
  <c r="F442" i="36"/>
  <c r="G442" i="36" s="1"/>
  <c r="N221" i="44"/>
  <c r="Y184" i="44"/>
  <c r="Z184" i="44" s="1"/>
  <c r="X185" i="44" s="1"/>
  <c r="AA185" i="44" s="1"/>
  <c r="K214" i="36"/>
  <c r="L214" i="36" s="1"/>
  <c r="M214" i="36" s="1"/>
  <c r="R185" i="44"/>
  <c r="V184" i="44"/>
  <c r="U188" i="36"/>
  <c r="P188" i="36"/>
  <c r="S188" i="36" s="1"/>
  <c r="T188" i="36" s="1"/>
  <c r="E443" i="44"/>
  <c r="E443" i="36"/>
  <c r="D443" i="44" l="1"/>
  <c r="F443" i="44"/>
  <c r="G443" i="44" s="1"/>
  <c r="D443" i="36"/>
  <c r="F443" i="36"/>
  <c r="G443" i="36" s="1"/>
  <c r="N214" i="36"/>
  <c r="Q214" i="36" s="1"/>
  <c r="U185" i="44"/>
  <c r="P185" i="44"/>
  <c r="S185" i="44" s="1"/>
  <c r="T185" i="44" s="1"/>
  <c r="V188" i="36"/>
  <c r="R189" i="36"/>
  <c r="Y188" i="36"/>
  <c r="Z188" i="36" s="1"/>
  <c r="X189" i="36" s="1"/>
  <c r="AA189" i="36" s="1"/>
  <c r="J222" i="44"/>
  <c r="Q221" i="44"/>
  <c r="E444" i="44"/>
  <c r="E444" i="36"/>
  <c r="D444" i="44" l="1"/>
  <c r="F444" i="44"/>
  <c r="G444" i="44" s="1"/>
  <c r="D444" i="36"/>
  <c r="F444" i="36"/>
  <c r="G444" i="36" s="1"/>
  <c r="J215" i="36"/>
  <c r="K215" i="36" s="1"/>
  <c r="L215" i="36" s="1"/>
  <c r="U189" i="36"/>
  <c r="P189" i="36"/>
  <c r="R186" i="44"/>
  <c r="V185" i="44"/>
  <c r="K222" i="44"/>
  <c r="L222" i="44" s="1"/>
  <c r="M222" i="44" s="1"/>
  <c r="N222" i="44" s="1"/>
  <c r="Y185" i="44"/>
  <c r="Z185" i="44" s="1"/>
  <c r="X186" i="44" s="1"/>
  <c r="AA186" i="44" s="1"/>
  <c r="E445" i="44"/>
  <c r="E445" i="36"/>
  <c r="D445" i="44" l="1"/>
  <c r="F445" i="44"/>
  <c r="G445" i="44" s="1"/>
  <c r="D445" i="36"/>
  <c r="F445" i="36"/>
  <c r="G445" i="36" s="1"/>
  <c r="M215" i="36"/>
  <c r="N215" i="36" s="1"/>
  <c r="J216" i="36" s="1"/>
  <c r="J223" i="44"/>
  <c r="Q222" i="44"/>
  <c r="U186" i="44"/>
  <c r="P186" i="44"/>
  <c r="S186" i="44" s="1"/>
  <c r="T186" i="44" s="1"/>
  <c r="S189" i="36"/>
  <c r="T189" i="36" s="1"/>
  <c r="E446" i="36"/>
  <c r="E446" i="44"/>
  <c r="D446" i="44" l="1"/>
  <c r="F446" i="44"/>
  <c r="G446" i="44" s="1"/>
  <c r="D446" i="36"/>
  <c r="F446" i="36"/>
  <c r="G446" i="36" s="1"/>
  <c r="Q215" i="36"/>
  <c r="V186" i="44"/>
  <c r="R187" i="44"/>
  <c r="Y186" i="44"/>
  <c r="Z186" i="44" s="1"/>
  <c r="X187" i="44" s="1"/>
  <c r="AA187" i="44" s="1"/>
  <c r="R190" i="36"/>
  <c r="V189" i="36"/>
  <c r="K216" i="36"/>
  <c r="L216" i="36" s="1"/>
  <c r="M216" i="36" s="1"/>
  <c r="N216" i="36" s="1"/>
  <c r="Y189" i="36"/>
  <c r="Z189" i="36" s="1"/>
  <c r="X190" i="36" s="1"/>
  <c r="AA190" i="36" s="1"/>
  <c r="K223" i="44"/>
  <c r="L223" i="44" s="1"/>
  <c r="M223" i="44" s="1"/>
  <c r="N223" i="44" s="1"/>
  <c r="E447" i="44"/>
  <c r="E447" i="36"/>
  <c r="D447" i="44" l="1"/>
  <c r="F447" i="44"/>
  <c r="G447" i="44" s="1"/>
  <c r="D447" i="36"/>
  <c r="F447" i="36"/>
  <c r="G447" i="36" s="1"/>
  <c r="J217" i="36"/>
  <c r="Q216" i="36"/>
  <c r="Q223" i="44"/>
  <c r="J224" i="44"/>
  <c r="U190" i="36"/>
  <c r="P190" i="36"/>
  <c r="S190" i="36" s="1"/>
  <c r="T190" i="36" s="1"/>
  <c r="U187" i="44"/>
  <c r="P187" i="44"/>
  <c r="S187" i="44" s="1"/>
  <c r="T187" i="44" s="1"/>
  <c r="E448" i="44"/>
  <c r="E448" i="36"/>
  <c r="D448" i="44" l="1"/>
  <c r="F448" i="44"/>
  <c r="G448" i="44" s="1"/>
  <c r="D448" i="36"/>
  <c r="F448" i="36"/>
  <c r="G448" i="36" s="1"/>
  <c r="V190" i="36"/>
  <c r="R191" i="36"/>
  <c r="Y190" i="36"/>
  <c r="Z190" i="36" s="1"/>
  <c r="X191" i="36" s="1"/>
  <c r="AA191" i="36" s="1"/>
  <c r="V187" i="44"/>
  <c r="R188" i="44"/>
  <c r="Y187" i="44"/>
  <c r="Z187" i="44" s="1"/>
  <c r="X188" i="44" s="1"/>
  <c r="AA188" i="44" s="1"/>
  <c r="K224" i="44"/>
  <c r="L224" i="44" s="1"/>
  <c r="M224" i="44" s="1"/>
  <c r="K217" i="36"/>
  <c r="L217" i="36" s="1"/>
  <c r="M217" i="36" s="1"/>
  <c r="N217" i="36" s="1"/>
  <c r="E449" i="44"/>
  <c r="E449" i="36"/>
  <c r="D449" i="44" l="1"/>
  <c r="F449" i="44"/>
  <c r="G449" i="44" s="1"/>
  <c r="D449" i="36"/>
  <c r="F449" i="36"/>
  <c r="G449" i="36" s="1"/>
  <c r="J218" i="36"/>
  <c r="Q217" i="36"/>
  <c r="U188" i="44"/>
  <c r="P188" i="44"/>
  <c r="S188" i="44" s="1"/>
  <c r="T188" i="44" s="1"/>
  <c r="U191" i="36"/>
  <c r="P191" i="36"/>
  <c r="N224" i="44"/>
  <c r="E450" i="44"/>
  <c r="E450" i="36"/>
  <c r="D450" i="44" l="1"/>
  <c r="F450" i="44"/>
  <c r="G450" i="44" s="1"/>
  <c r="D450" i="36"/>
  <c r="F450" i="36"/>
  <c r="G450" i="36" s="1"/>
  <c r="S191" i="36"/>
  <c r="T191" i="36" s="1"/>
  <c r="R189" i="44"/>
  <c r="V188" i="44"/>
  <c r="Q224" i="44"/>
  <c r="J225" i="44"/>
  <c r="Y188" i="44"/>
  <c r="Z188" i="44" s="1"/>
  <c r="X189" i="44" s="1"/>
  <c r="AA189" i="44" s="1"/>
  <c r="K218" i="36"/>
  <c r="L218" i="36" s="1"/>
  <c r="M218" i="36" s="1"/>
  <c r="N218" i="36" s="1"/>
  <c r="E451" i="44"/>
  <c r="E451" i="36"/>
  <c r="D451" i="44" l="1"/>
  <c r="F451" i="44"/>
  <c r="G451" i="44" s="1"/>
  <c r="D451" i="36"/>
  <c r="F451" i="36"/>
  <c r="G451" i="36" s="1"/>
  <c r="Y191" i="36"/>
  <c r="Z191" i="36" s="1"/>
  <c r="X192" i="36" s="1"/>
  <c r="AA192" i="36" s="1"/>
  <c r="J219" i="36"/>
  <c r="Q218" i="36"/>
  <c r="K225" i="44"/>
  <c r="L225" i="44" s="1"/>
  <c r="U189" i="44"/>
  <c r="P189" i="44"/>
  <c r="S189" i="44" s="1"/>
  <c r="T189" i="44" s="1"/>
  <c r="R192" i="36"/>
  <c r="V191" i="36"/>
  <c r="E452" i="36"/>
  <c r="E452" i="44"/>
  <c r="D452" i="44" l="1"/>
  <c r="F452" i="44"/>
  <c r="G452" i="44" s="1"/>
  <c r="D452" i="36"/>
  <c r="F452" i="36"/>
  <c r="G452" i="36" s="1"/>
  <c r="U192" i="36"/>
  <c r="P192" i="36"/>
  <c r="Y189" i="44"/>
  <c r="Z189" i="44" s="1"/>
  <c r="X190" i="44" s="1"/>
  <c r="AA190" i="44" s="1"/>
  <c r="M225" i="44"/>
  <c r="N225" i="44" s="1"/>
  <c r="R190" i="44"/>
  <c r="V189" i="44"/>
  <c r="K219" i="36"/>
  <c r="L219" i="36" s="1"/>
  <c r="E453" i="44"/>
  <c r="E453" i="36"/>
  <c r="D453" i="44" l="1"/>
  <c r="F453" i="44"/>
  <c r="G453" i="44" s="1"/>
  <c r="D453" i="36"/>
  <c r="F453" i="36"/>
  <c r="G453" i="36" s="1"/>
  <c r="M219" i="36"/>
  <c r="N219" i="36" s="1"/>
  <c r="J226" i="44"/>
  <c r="Q225" i="44"/>
  <c r="S192" i="36"/>
  <c r="T192" i="36" s="1"/>
  <c r="U190" i="44"/>
  <c r="P190" i="44"/>
  <c r="E454" i="44"/>
  <c r="E454" i="36"/>
  <c r="D454" i="44" l="1"/>
  <c r="F454" i="44"/>
  <c r="G454" i="44" s="1"/>
  <c r="D454" i="36"/>
  <c r="F454" i="36"/>
  <c r="G454" i="36" s="1"/>
  <c r="Y192" i="36"/>
  <c r="Z192" i="36" s="1"/>
  <c r="X193" i="36" s="1"/>
  <c r="AA193" i="36" s="1"/>
  <c r="V192" i="36"/>
  <c r="R193" i="36"/>
  <c r="K226" i="44"/>
  <c r="L226" i="44" s="1"/>
  <c r="S190" i="44"/>
  <c r="T190" i="44" s="1"/>
  <c r="J220" i="36"/>
  <c r="Q219" i="36"/>
  <c r="E455" i="44"/>
  <c r="E455" i="36"/>
  <c r="D455" i="44" l="1"/>
  <c r="F455" i="44"/>
  <c r="G455" i="44" s="1"/>
  <c r="D455" i="36"/>
  <c r="F455" i="36"/>
  <c r="G455" i="36" s="1"/>
  <c r="V190" i="44"/>
  <c r="R191" i="44"/>
  <c r="U193" i="36"/>
  <c r="P193" i="36"/>
  <c r="Y190" i="44"/>
  <c r="Z190" i="44" s="1"/>
  <c r="X191" i="44" s="1"/>
  <c r="AA191" i="44" s="1"/>
  <c r="M226" i="44"/>
  <c r="N226" i="44" s="1"/>
  <c r="K220" i="36"/>
  <c r="L220" i="36" s="1"/>
  <c r="E456" i="44"/>
  <c r="E456" i="36"/>
  <c r="D456" i="44" l="1"/>
  <c r="F456" i="44"/>
  <c r="G456" i="44" s="1"/>
  <c r="D456" i="36"/>
  <c r="F456" i="36"/>
  <c r="G456" i="36" s="1"/>
  <c r="J227" i="44"/>
  <c r="Q226" i="44"/>
  <c r="S193" i="36"/>
  <c r="T193" i="36" s="1"/>
  <c r="M220" i="36"/>
  <c r="N220" i="36" s="1"/>
  <c r="U191" i="44"/>
  <c r="P191" i="44"/>
  <c r="S191" i="44" s="1"/>
  <c r="T191" i="44" s="1"/>
  <c r="E457" i="44"/>
  <c r="E457" i="36"/>
  <c r="D457" i="44" l="1"/>
  <c r="F457" i="44"/>
  <c r="G457" i="44" s="1"/>
  <c r="D457" i="36"/>
  <c r="F457" i="36"/>
  <c r="G457" i="36" s="1"/>
  <c r="Y191" i="44"/>
  <c r="Z191" i="44" s="1"/>
  <c r="X192" i="44" s="1"/>
  <c r="AA192" i="44" s="1"/>
  <c r="J221" i="36"/>
  <c r="Q220" i="36"/>
  <c r="R194" i="36"/>
  <c r="V193" i="36"/>
  <c r="Y193" i="36"/>
  <c r="Z193" i="36" s="1"/>
  <c r="X194" i="36" s="1"/>
  <c r="AA194" i="36" s="1"/>
  <c r="V191" i="44"/>
  <c r="R192" i="44"/>
  <c r="K227" i="44"/>
  <c r="L227" i="44" s="1"/>
  <c r="M227" i="44" s="1"/>
  <c r="N227" i="44" s="1"/>
  <c r="E458" i="44"/>
  <c r="E458" i="36"/>
  <c r="D458" i="44" l="1"/>
  <c r="F458" i="44"/>
  <c r="G458" i="44" s="1"/>
  <c r="D458" i="36"/>
  <c r="F458" i="36"/>
  <c r="G458" i="36" s="1"/>
  <c r="Q227" i="44"/>
  <c r="J228" i="44"/>
  <c r="U194" i="36"/>
  <c r="P194" i="36"/>
  <c r="S194" i="36" s="1"/>
  <c r="T194" i="36" s="1"/>
  <c r="U192" i="44"/>
  <c r="P192" i="44"/>
  <c r="K221" i="36"/>
  <c r="L221" i="36" s="1"/>
  <c r="E459" i="44"/>
  <c r="E459" i="36"/>
  <c r="D459" i="44" l="1"/>
  <c r="F459" i="44"/>
  <c r="G459" i="44" s="1"/>
  <c r="D459" i="36"/>
  <c r="F459" i="36"/>
  <c r="G459" i="36" s="1"/>
  <c r="M221" i="36"/>
  <c r="N221" i="36" s="1"/>
  <c r="Y194" i="36"/>
  <c r="Z194" i="36" s="1"/>
  <c r="X195" i="36" s="1"/>
  <c r="AA195" i="36" s="1"/>
  <c r="V194" i="36"/>
  <c r="R195" i="36"/>
  <c r="K228" i="44"/>
  <c r="L228" i="44" s="1"/>
  <c r="M228" i="44" s="1"/>
  <c r="N228" i="44" s="1"/>
  <c r="S192" i="44"/>
  <c r="T192" i="44" s="1"/>
  <c r="E460" i="44"/>
  <c r="E460" i="36"/>
  <c r="F460" i="44" l="1"/>
  <c r="G460" i="44" s="1"/>
  <c r="D460" i="44"/>
  <c r="D460" i="36"/>
  <c r="F460" i="36"/>
  <c r="G460" i="36" s="1"/>
  <c r="V192" i="44"/>
  <c r="R193" i="44"/>
  <c r="U195" i="36"/>
  <c r="P195" i="36"/>
  <c r="Y192" i="44"/>
  <c r="Z192" i="44" s="1"/>
  <c r="X193" i="44" s="1"/>
  <c r="AA193" i="44" s="1"/>
  <c r="Q228" i="44"/>
  <c r="J229" i="44"/>
  <c r="J222" i="36"/>
  <c r="Q221" i="36"/>
  <c r="E461" i="44"/>
  <c r="E461" i="36"/>
  <c r="D461" i="44" l="1"/>
  <c r="F461" i="44"/>
  <c r="G461" i="44" s="1"/>
  <c r="D461" i="36"/>
  <c r="F461" i="36"/>
  <c r="G461" i="36" s="1"/>
  <c r="K229" i="44"/>
  <c r="L229" i="44" s="1"/>
  <c r="S195" i="36"/>
  <c r="T195" i="36" s="1"/>
  <c r="U193" i="44"/>
  <c r="P193" i="44"/>
  <c r="S193" i="44" s="1"/>
  <c r="T193" i="44" s="1"/>
  <c r="K222" i="36"/>
  <c r="L222" i="36" s="1"/>
  <c r="E462" i="44"/>
  <c r="E462" i="36"/>
  <c r="D462" i="44" l="1"/>
  <c r="F462" i="44"/>
  <c r="G462" i="44" s="1"/>
  <c r="D462" i="36"/>
  <c r="F462" i="36"/>
  <c r="G462" i="36" s="1"/>
  <c r="Y193" i="44"/>
  <c r="Z193" i="44" s="1"/>
  <c r="X194" i="44" s="1"/>
  <c r="AA194" i="44" s="1"/>
  <c r="Y195" i="36"/>
  <c r="Z195" i="36" s="1"/>
  <c r="X196" i="36" s="1"/>
  <c r="AA196" i="36" s="1"/>
  <c r="M222" i="36"/>
  <c r="N222" i="36" s="1"/>
  <c r="V195" i="36"/>
  <c r="R196" i="36"/>
  <c r="M229" i="44"/>
  <c r="N229" i="44" s="1"/>
  <c r="V193" i="44"/>
  <c r="R194" i="44"/>
  <c r="E463" i="44"/>
  <c r="E463" i="36"/>
  <c r="D463" i="44" l="1"/>
  <c r="F463" i="44"/>
  <c r="G463" i="44" s="1"/>
  <c r="D463" i="36"/>
  <c r="F463" i="36"/>
  <c r="G463" i="36" s="1"/>
  <c r="J230" i="44"/>
  <c r="Q229" i="44"/>
  <c r="U196" i="36"/>
  <c r="P196" i="36"/>
  <c r="U194" i="44"/>
  <c r="P194" i="44"/>
  <c r="S194" i="44" s="1"/>
  <c r="T194" i="44" s="1"/>
  <c r="Q222" i="36"/>
  <c r="J223" i="36"/>
  <c r="E464" i="44"/>
  <c r="E464" i="36"/>
  <c r="D464" i="44" l="1"/>
  <c r="F464" i="44"/>
  <c r="G464" i="44" s="1"/>
  <c r="D464" i="36"/>
  <c r="F464" i="36"/>
  <c r="G464" i="36" s="1"/>
  <c r="Y194" i="44"/>
  <c r="Z194" i="44" s="1"/>
  <c r="X195" i="44" s="1"/>
  <c r="AA195" i="44" s="1"/>
  <c r="S196" i="36"/>
  <c r="T196" i="36" s="1"/>
  <c r="V194" i="44"/>
  <c r="R195" i="44"/>
  <c r="K223" i="36"/>
  <c r="L223" i="36" s="1"/>
  <c r="M223" i="36" s="1"/>
  <c r="N223" i="36" s="1"/>
  <c r="K230" i="44"/>
  <c r="L230" i="44" s="1"/>
  <c r="M230" i="44" s="1"/>
  <c r="N230" i="44" s="1"/>
  <c r="E465" i="44"/>
  <c r="E465" i="36"/>
  <c r="D465" i="44" l="1"/>
  <c r="F465" i="44"/>
  <c r="G465" i="44" s="1"/>
  <c r="D465" i="36"/>
  <c r="F465" i="36"/>
  <c r="G465" i="36" s="1"/>
  <c r="J231" i="44"/>
  <c r="Q230" i="44"/>
  <c r="J224" i="36"/>
  <c r="Q223" i="36"/>
  <c r="U195" i="44"/>
  <c r="P195" i="44"/>
  <c r="Y196" i="36"/>
  <c r="Z196" i="36" s="1"/>
  <c r="X197" i="36" s="1"/>
  <c r="AA197" i="36" s="1"/>
  <c r="V196" i="36"/>
  <c r="R197" i="36"/>
  <c r="E466" i="44"/>
  <c r="E466" i="36"/>
  <c r="D466" i="44" l="1"/>
  <c r="F466" i="44"/>
  <c r="G466" i="44" s="1"/>
  <c r="D466" i="36"/>
  <c r="F466" i="36"/>
  <c r="G466" i="36" s="1"/>
  <c r="U197" i="36"/>
  <c r="P197" i="36"/>
  <c r="S195" i="44"/>
  <c r="T195" i="44" s="1"/>
  <c r="K224" i="36"/>
  <c r="L224" i="36" s="1"/>
  <c r="M224" i="36" s="1"/>
  <c r="N224" i="36" s="1"/>
  <c r="K231" i="44"/>
  <c r="L231" i="44" s="1"/>
  <c r="M231" i="44" s="1"/>
  <c r="E467" i="36"/>
  <c r="E467" i="44"/>
  <c r="N467" i="44" l="1"/>
  <c r="Y467" i="44"/>
  <c r="Z467" i="44"/>
  <c r="AA467" i="44"/>
  <c r="L467" i="44"/>
  <c r="Q467" i="44"/>
  <c r="R467" i="44"/>
  <c r="S467" i="44"/>
  <c r="T467" i="44"/>
  <c r="X467" i="44"/>
  <c r="D467" i="44"/>
  <c r="F467" i="44"/>
  <c r="G467" i="44" s="1"/>
  <c r="U467" i="44"/>
  <c r="V467" i="44"/>
  <c r="D467" i="36"/>
  <c r="X467" i="36"/>
  <c r="AA467" i="36"/>
  <c r="F467" i="36"/>
  <c r="G467" i="36" s="1"/>
  <c r="Y467" i="36"/>
  <c r="Z467" i="36"/>
  <c r="U467" i="36"/>
  <c r="L467" i="36"/>
  <c r="N467" i="36"/>
  <c r="Q467" i="36"/>
  <c r="S467" i="36"/>
  <c r="R467" i="36"/>
  <c r="T467" i="36"/>
  <c r="V467" i="36"/>
  <c r="N231" i="44"/>
  <c r="J232" i="44" s="1"/>
  <c r="Y195" i="44"/>
  <c r="Z195" i="44" s="1"/>
  <c r="X196" i="44" s="1"/>
  <c r="AA196" i="44" s="1"/>
  <c r="V195" i="44"/>
  <c r="R196" i="44"/>
  <c r="Q224" i="36"/>
  <c r="J225" i="36"/>
  <c r="S197" i="36"/>
  <c r="T197" i="36" s="1"/>
  <c r="E468" i="44"/>
  <c r="E468" i="36"/>
  <c r="D468" i="44" l="1"/>
  <c r="S468" i="44"/>
  <c r="T468" i="44"/>
  <c r="R468" i="44"/>
  <c r="U468" i="44"/>
  <c r="V468" i="44"/>
  <c r="F468" i="44"/>
  <c r="G468" i="44" s="1"/>
  <c r="X468" i="44"/>
  <c r="Y468" i="44"/>
  <c r="Z468" i="44"/>
  <c r="AA468" i="44"/>
  <c r="L468" i="44"/>
  <c r="N468" i="44"/>
  <c r="Q468" i="44"/>
  <c r="P467" i="44"/>
  <c r="D468" i="36"/>
  <c r="N468" i="36"/>
  <c r="R468" i="36"/>
  <c r="S468" i="36"/>
  <c r="T468" i="36"/>
  <c r="U468" i="36"/>
  <c r="V468" i="36"/>
  <c r="F468" i="36"/>
  <c r="G468" i="36" s="1"/>
  <c r="X468" i="36"/>
  <c r="Y468" i="36"/>
  <c r="Z468" i="36"/>
  <c r="AA468" i="36"/>
  <c r="L468" i="36"/>
  <c r="Q468" i="36"/>
  <c r="P467" i="36"/>
  <c r="Q231" i="44"/>
  <c r="K225" i="36"/>
  <c r="L225" i="36" s="1"/>
  <c r="M225" i="36" s="1"/>
  <c r="N225" i="36" s="1"/>
  <c r="Y197" i="36"/>
  <c r="Z197" i="36" s="1"/>
  <c r="X198" i="36" s="1"/>
  <c r="AA198" i="36" s="1"/>
  <c r="U196" i="44"/>
  <c r="P196" i="44"/>
  <c r="R198" i="36"/>
  <c r="V197" i="36"/>
  <c r="K232" i="44"/>
  <c r="L232" i="44" s="1"/>
  <c r="E469" i="44"/>
  <c r="E469" i="36"/>
  <c r="X469" i="44" l="1"/>
  <c r="Y469" i="44"/>
  <c r="N469" i="44"/>
  <c r="Q469" i="44"/>
  <c r="R469" i="44"/>
  <c r="S469" i="44"/>
  <c r="T469" i="44"/>
  <c r="D469" i="44"/>
  <c r="U469" i="44"/>
  <c r="V469" i="44"/>
  <c r="F469" i="44"/>
  <c r="G469" i="44" s="1"/>
  <c r="L469" i="44"/>
  <c r="Z469" i="44"/>
  <c r="AA469" i="44"/>
  <c r="J468" i="44"/>
  <c r="P468" i="44"/>
  <c r="D469" i="36"/>
  <c r="S469" i="36"/>
  <c r="L469" i="36"/>
  <c r="AA469" i="36"/>
  <c r="N469" i="36"/>
  <c r="Q469" i="36"/>
  <c r="R469" i="36"/>
  <c r="T469" i="36"/>
  <c r="U469" i="36"/>
  <c r="V469" i="36"/>
  <c r="F469" i="36"/>
  <c r="G469" i="36" s="1"/>
  <c r="X469" i="36"/>
  <c r="Y469" i="36"/>
  <c r="Z469" i="36"/>
  <c r="P468" i="36"/>
  <c r="J468" i="36"/>
  <c r="J226" i="36"/>
  <c r="Q225" i="36"/>
  <c r="M232" i="44"/>
  <c r="N232" i="44" s="1"/>
  <c r="S196" i="44"/>
  <c r="T196" i="44" s="1"/>
  <c r="U198" i="36"/>
  <c r="P198" i="36"/>
  <c r="S198" i="36" s="1"/>
  <c r="T198" i="36" s="1"/>
  <c r="E470" i="44"/>
  <c r="E470" i="36"/>
  <c r="N470" i="44" l="1"/>
  <c r="V470" i="44"/>
  <c r="F470" i="44"/>
  <c r="G470" i="44" s="1"/>
  <c r="X470" i="44"/>
  <c r="Y470" i="44"/>
  <c r="Z470" i="44"/>
  <c r="AA470" i="44"/>
  <c r="L470" i="44"/>
  <c r="Q470" i="44"/>
  <c r="R470" i="44"/>
  <c r="U470" i="44"/>
  <c r="D470" i="44"/>
  <c r="S470" i="44"/>
  <c r="T470" i="44"/>
  <c r="J469" i="44"/>
  <c r="P469" i="44"/>
  <c r="K468" i="44"/>
  <c r="M468" i="44" s="1"/>
  <c r="D470" i="36"/>
  <c r="X470" i="36"/>
  <c r="S470" i="36"/>
  <c r="T470" i="36"/>
  <c r="Q470" i="36"/>
  <c r="U470" i="36"/>
  <c r="F470" i="36"/>
  <c r="G470" i="36" s="1"/>
  <c r="V470" i="36"/>
  <c r="Y470" i="36"/>
  <c r="N470" i="36"/>
  <c r="Z470" i="36"/>
  <c r="L470" i="36"/>
  <c r="AA470" i="36"/>
  <c r="R470" i="36"/>
  <c r="J469" i="36"/>
  <c r="P469" i="36"/>
  <c r="K468" i="36"/>
  <c r="M468" i="36" s="1"/>
  <c r="Y196" i="44"/>
  <c r="Z196" i="44" s="1"/>
  <c r="X197" i="44" s="1"/>
  <c r="AA197" i="44" s="1"/>
  <c r="V198" i="36"/>
  <c r="R199" i="36"/>
  <c r="Q232" i="44"/>
  <c r="J233" i="44"/>
  <c r="Y198" i="36"/>
  <c r="Z198" i="36" s="1"/>
  <c r="X199" i="36" s="1"/>
  <c r="AA199" i="36" s="1"/>
  <c r="R197" i="44"/>
  <c r="V196" i="44"/>
  <c r="K226" i="36"/>
  <c r="L226" i="36" s="1"/>
  <c r="M226" i="36" s="1"/>
  <c r="N226" i="36" s="1"/>
  <c r="E471" i="36"/>
  <c r="E471" i="44"/>
  <c r="D471" i="44" l="1"/>
  <c r="T471" i="44"/>
  <c r="Q471" i="44"/>
  <c r="R471" i="44"/>
  <c r="S471" i="44"/>
  <c r="U471" i="44"/>
  <c r="F471" i="44"/>
  <c r="G471" i="44" s="1"/>
  <c r="V471" i="44"/>
  <c r="X471" i="44"/>
  <c r="Y471" i="44"/>
  <c r="Z471" i="44"/>
  <c r="L471" i="44"/>
  <c r="N471" i="44"/>
  <c r="AA471" i="44"/>
  <c r="K469" i="44"/>
  <c r="M469" i="44" s="1"/>
  <c r="P470" i="44"/>
  <c r="J470" i="44"/>
  <c r="D471" i="36"/>
  <c r="N471" i="36"/>
  <c r="Z471" i="36"/>
  <c r="L471" i="36"/>
  <c r="AA471" i="36"/>
  <c r="X471" i="36"/>
  <c r="Q471" i="36"/>
  <c r="R471" i="36"/>
  <c r="S471" i="36"/>
  <c r="U471" i="36"/>
  <c r="T471" i="36"/>
  <c r="F471" i="36"/>
  <c r="G471" i="36" s="1"/>
  <c r="V471" i="36"/>
  <c r="Y471" i="36"/>
  <c r="K469" i="36"/>
  <c r="M469" i="36" s="1"/>
  <c r="J470" i="36"/>
  <c r="P470" i="36"/>
  <c r="U199" i="36"/>
  <c r="P199" i="36"/>
  <c r="S199" i="36" s="1"/>
  <c r="T199" i="36" s="1"/>
  <c r="K233" i="44"/>
  <c r="L233" i="44" s="1"/>
  <c r="M233" i="44" s="1"/>
  <c r="N233" i="44" s="1"/>
  <c r="Q226" i="36"/>
  <c r="J227" i="36"/>
  <c r="U197" i="44"/>
  <c r="P197" i="44"/>
  <c r="E472" i="44"/>
  <c r="E472" i="36"/>
  <c r="Y472" i="44" l="1"/>
  <c r="F472" i="44"/>
  <c r="G472" i="44" s="1"/>
  <c r="V472" i="44"/>
  <c r="X472" i="44"/>
  <c r="Z472" i="44"/>
  <c r="L472" i="44"/>
  <c r="AA472" i="44"/>
  <c r="N472" i="44"/>
  <c r="Q472" i="44"/>
  <c r="R472" i="44"/>
  <c r="D472" i="44"/>
  <c r="S472" i="44"/>
  <c r="T472" i="44"/>
  <c r="U472" i="44"/>
  <c r="P471" i="44"/>
  <c r="J471" i="44"/>
  <c r="K470" i="44"/>
  <c r="M470" i="44" s="1"/>
  <c r="D472" i="36"/>
  <c r="S472" i="36"/>
  <c r="R472" i="36"/>
  <c r="T472" i="36"/>
  <c r="U472" i="36"/>
  <c r="F472" i="36"/>
  <c r="G472" i="36" s="1"/>
  <c r="V472" i="36"/>
  <c r="X472" i="36"/>
  <c r="Y472" i="36"/>
  <c r="Z472" i="36"/>
  <c r="L472" i="36"/>
  <c r="AA472" i="36"/>
  <c r="N472" i="36"/>
  <c r="Q472" i="36"/>
  <c r="K470" i="36"/>
  <c r="M470" i="36" s="1"/>
  <c r="P471" i="36"/>
  <c r="J471" i="36"/>
  <c r="S197" i="44"/>
  <c r="T197" i="44" s="1"/>
  <c r="J234" i="44"/>
  <c r="Q233" i="44"/>
  <c r="R200" i="36"/>
  <c r="V199" i="36"/>
  <c r="K227" i="36"/>
  <c r="L227" i="36" s="1"/>
  <c r="M227" i="36" s="1"/>
  <c r="N227" i="36" s="1"/>
  <c r="Y199" i="36"/>
  <c r="Z199" i="36" s="1"/>
  <c r="X200" i="36" s="1"/>
  <c r="AA200" i="36" s="1"/>
  <c r="E473" i="44"/>
  <c r="E473" i="36"/>
  <c r="N473" i="44" l="1"/>
  <c r="Q473" i="44"/>
  <c r="R473" i="44"/>
  <c r="S473" i="44"/>
  <c r="D473" i="44"/>
  <c r="T473" i="44"/>
  <c r="U473" i="44"/>
  <c r="F473" i="44"/>
  <c r="G473" i="44" s="1"/>
  <c r="V473" i="44"/>
  <c r="X473" i="44"/>
  <c r="Y473" i="44"/>
  <c r="Z473" i="44"/>
  <c r="AA473" i="44"/>
  <c r="L473" i="44"/>
  <c r="K471" i="44"/>
  <c r="M471" i="44" s="1"/>
  <c r="J472" i="44"/>
  <c r="P472" i="44"/>
  <c r="D473" i="36"/>
  <c r="X473" i="36"/>
  <c r="Z473" i="36"/>
  <c r="L473" i="36"/>
  <c r="AA473" i="36"/>
  <c r="F473" i="36"/>
  <c r="G473" i="36" s="1"/>
  <c r="N473" i="36"/>
  <c r="Q473" i="36"/>
  <c r="R473" i="36"/>
  <c r="S473" i="36"/>
  <c r="T473" i="36"/>
  <c r="U473" i="36"/>
  <c r="V473" i="36"/>
  <c r="Y473" i="36"/>
  <c r="K471" i="36"/>
  <c r="M471" i="36" s="1"/>
  <c r="P472" i="36"/>
  <c r="J472" i="36"/>
  <c r="J228" i="36"/>
  <c r="Q227" i="36"/>
  <c r="U200" i="36"/>
  <c r="P200" i="36"/>
  <c r="K234" i="44"/>
  <c r="L234" i="44" s="1"/>
  <c r="M234" i="44" s="1"/>
  <c r="N234" i="44" s="1"/>
  <c r="Y197" i="44"/>
  <c r="Z197" i="44" s="1"/>
  <c r="X198" i="44" s="1"/>
  <c r="AA198" i="44" s="1"/>
  <c r="R198" i="44"/>
  <c r="V197" i="44"/>
  <c r="E474" i="36"/>
  <c r="E474" i="44"/>
  <c r="T474" i="44" l="1"/>
  <c r="F474" i="44"/>
  <c r="G474" i="44" s="1"/>
  <c r="V474" i="44"/>
  <c r="X474" i="44"/>
  <c r="Y474" i="44"/>
  <c r="Z474" i="44"/>
  <c r="L474" i="44"/>
  <c r="AA474" i="44"/>
  <c r="N474" i="44"/>
  <c r="Q474" i="44"/>
  <c r="D474" i="44"/>
  <c r="R474" i="44"/>
  <c r="S474" i="44"/>
  <c r="U474" i="44"/>
  <c r="K472" i="44"/>
  <c r="M472" i="44" s="1"/>
  <c r="P473" i="44"/>
  <c r="J473" i="44"/>
  <c r="D474" i="36"/>
  <c r="N474" i="36"/>
  <c r="R474" i="36"/>
  <c r="S474" i="36"/>
  <c r="T474" i="36"/>
  <c r="U474" i="36"/>
  <c r="F474" i="36"/>
  <c r="G474" i="36" s="1"/>
  <c r="V474" i="36"/>
  <c r="AA474" i="36"/>
  <c r="X474" i="36"/>
  <c r="Y474" i="36"/>
  <c r="L474" i="36"/>
  <c r="Z474" i="36"/>
  <c r="Q474" i="36"/>
  <c r="J473" i="36"/>
  <c r="P473" i="36"/>
  <c r="K472" i="36"/>
  <c r="M472" i="36" s="1"/>
  <c r="Q234" i="44"/>
  <c r="J235" i="44"/>
  <c r="S200" i="36"/>
  <c r="T200" i="36" s="1"/>
  <c r="P198" i="44"/>
  <c r="S198" i="44" s="1"/>
  <c r="T198" i="44" s="1"/>
  <c r="U198" i="44"/>
  <c r="K228" i="36"/>
  <c r="L228" i="36" s="1"/>
  <c r="M228" i="36" s="1"/>
  <c r="N228" i="36" s="1"/>
  <c r="E475" i="44"/>
  <c r="E475" i="36"/>
  <c r="Y475" i="44" l="1"/>
  <c r="N475" i="44"/>
  <c r="Q475" i="44"/>
  <c r="R475" i="44"/>
  <c r="S475" i="44"/>
  <c r="D475" i="44"/>
  <c r="T475" i="44"/>
  <c r="U475" i="44"/>
  <c r="F475" i="44"/>
  <c r="G475" i="44" s="1"/>
  <c r="V475" i="44"/>
  <c r="X475" i="44"/>
  <c r="L475" i="44"/>
  <c r="Z475" i="44"/>
  <c r="AA475" i="44"/>
  <c r="K473" i="44"/>
  <c r="M473" i="44" s="1"/>
  <c r="J474" i="44"/>
  <c r="P474" i="44"/>
  <c r="D475" i="36"/>
  <c r="X475" i="36"/>
  <c r="Y475" i="36"/>
  <c r="F475" i="36"/>
  <c r="G475" i="36" s="1"/>
  <c r="L475" i="36"/>
  <c r="Z475" i="36"/>
  <c r="U475" i="36"/>
  <c r="AA475" i="36"/>
  <c r="N475" i="36"/>
  <c r="Q475" i="36"/>
  <c r="R475" i="36"/>
  <c r="S475" i="36"/>
  <c r="T475" i="36"/>
  <c r="V475" i="36"/>
  <c r="P474" i="36"/>
  <c r="J474" i="36"/>
  <c r="K473" i="36"/>
  <c r="M473" i="36" s="1"/>
  <c r="J229" i="36"/>
  <c r="Q228" i="36"/>
  <c r="R199" i="44"/>
  <c r="V198" i="44"/>
  <c r="Y198" i="44"/>
  <c r="Z198" i="44" s="1"/>
  <c r="X199" i="44" s="1"/>
  <c r="AA199" i="44" s="1"/>
  <c r="Y200" i="36"/>
  <c r="Z200" i="36" s="1"/>
  <c r="X201" i="36" s="1"/>
  <c r="AA201" i="36" s="1"/>
  <c r="K235" i="44"/>
  <c r="L235" i="44" s="1"/>
  <c r="M235" i="44" s="1"/>
  <c r="V200" i="36"/>
  <c r="R201" i="36"/>
  <c r="E476" i="36"/>
  <c r="E476" i="44"/>
  <c r="U476" i="44" l="1"/>
  <c r="F476" i="44"/>
  <c r="G476" i="44" s="1"/>
  <c r="V476" i="44"/>
  <c r="X476" i="44"/>
  <c r="Y476" i="44"/>
  <c r="Z476" i="44"/>
  <c r="L476" i="44"/>
  <c r="AA476" i="44"/>
  <c r="N476" i="44"/>
  <c r="Q476" i="44"/>
  <c r="D476" i="44"/>
  <c r="R476" i="44"/>
  <c r="S476" i="44"/>
  <c r="T476" i="44"/>
  <c r="P475" i="44"/>
  <c r="J475" i="44"/>
  <c r="K474" i="44"/>
  <c r="M474" i="44" s="1"/>
  <c r="D476" i="36"/>
  <c r="N476" i="36"/>
  <c r="L476" i="36"/>
  <c r="Z476" i="36"/>
  <c r="Q476" i="36"/>
  <c r="R476" i="36"/>
  <c r="S476" i="36"/>
  <c r="T476" i="36"/>
  <c r="F476" i="36"/>
  <c r="G476" i="36" s="1"/>
  <c r="U476" i="36"/>
  <c r="X476" i="36"/>
  <c r="V476" i="36"/>
  <c r="Y476" i="36"/>
  <c r="AA476" i="36"/>
  <c r="J475" i="36"/>
  <c r="P475" i="36"/>
  <c r="K474" i="36"/>
  <c r="M474" i="36" s="1"/>
  <c r="N235" i="44"/>
  <c r="P199" i="44"/>
  <c r="U199" i="44"/>
  <c r="U201" i="36"/>
  <c r="P201" i="36"/>
  <c r="K229" i="36"/>
  <c r="L229" i="36" s="1"/>
  <c r="M229" i="36" s="1"/>
  <c r="N229" i="36" s="1"/>
  <c r="E477" i="36"/>
  <c r="E477" i="44"/>
  <c r="T477" i="44" l="1"/>
  <c r="N477" i="44"/>
  <c r="Q477" i="44"/>
  <c r="R477" i="44"/>
  <c r="S477" i="44"/>
  <c r="D477" i="44"/>
  <c r="U477" i="44"/>
  <c r="F477" i="44"/>
  <c r="G477" i="44" s="1"/>
  <c r="V477" i="44"/>
  <c r="X477" i="44"/>
  <c r="L477" i="44"/>
  <c r="Y477" i="44"/>
  <c r="Z477" i="44"/>
  <c r="AA477" i="44"/>
  <c r="K475" i="44"/>
  <c r="M475" i="44" s="1"/>
  <c r="P476" i="44"/>
  <c r="J476" i="44"/>
  <c r="D477" i="36"/>
  <c r="S477" i="36"/>
  <c r="T477" i="36"/>
  <c r="F477" i="36"/>
  <c r="G477" i="36" s="1"/>
  <c r="U477" i="36"/>
  <c r="Q477" i="36"/>
  <c r="V477" i="36"/>
  <c r="X477" i="36"/>
  <c r="Y477" i="36"/>
  <c r="L477" i="36"/>
  <c r="Z477" i="36"/>
  <c r="AA477" i="36"/>
  <c r="N477" i="36"/>
  <c r="R477" i="36"/>
  <c r="K475" i="36"/>
  <c r="M475" i="36" s="1"/>
  <c r="P476" i="36"/>
  <c r="J476" i="36"/>
  <c r="S201" i="36"/>
  <c r="T201" i="36" s="1"/>
  <c r="Q229" i="36"/>
  <c r="J230" i="36"/>
  <c r="K230" i="36" s="1"/>
  <c r="L230" i="36" s="1"/>
  <c r="M230" i="36" s="1"/>
  <c r="N230" i="36" s="1"/>
  <c r="S199" i="44"/>
  <c r="T199" i="44" s="1"/>
  <c r="J236" i="44"/>
  <c r="Q235" i="44"/>
  <c r="E478" i="36"/>
  <c r="E478" i="44"/>
  <c r="Y478" i="44" l="1"/>
  <c r="D478" i="44"/>
  <c r="T478" i="44"/>
  <c r="U478" i="44"/>
  <c r="F478" i="44"/>
  <c r="G478" i="44" s="1"/>
  <c r="V478" i="44"/>
  <c r="X478" i="44"/>
  <c r="Z478" i="44"/>
  <c r="L478" i="44"/>
  <c r="AA478" i="44"/>
  <c r="N478" i="44"/>
  <c r="S478" i="44"/>
  <c r="Q478" i="44"/>
  <c r="R478" i="44"/>
  <c r="P477" i="44"/>
  <c r="J477" i="44"/>
  <c r="K476" i="44"/>
  <c r="M476" i="44" s="1"/>
  <c r="D478" i="36"/>
  <c r="X478" i="36"/>
  <c r="Y478" i="36"/>
  <c r="F478" i="36"/>
  <c r="G478" i="36" s="1"/>
  <c r="L478" i="36"/>
  <c r="Z478" i="36"/>
  <c r="AA478" i="36"/>
  <c r="N478" i="36"/>
  <c r="Q478" i="36"/>
  <c r="R478" i="36"/>
  <c r="S478" i="36"/>
  <c r="T478" i="36"/>
  <c r="U478" i="36"/>
  <c r="V478" i="36"/>
  <c r="K476" i="36"/>
  <c r="M476" i="36" s="1"/>
  <c r="J477" i="36"/>
  <c r="P477" i="36"/>
  <c r="R200" i="44"/>
  <c r="V199" i="44"/>
  <c r="Q230" i="36"/>
  <c r="J231" i="36"/>
  <c r="Y199" i="44"/>
  <c r="Z199" i="44" s="1"/>
  <c r="X200" i="44" s="1"/>
  <c r="AA200" i="44" s="1"/>
  <c r="Y201" i="36"/>
  <c r="Z201" i="36" s="1"/>
  <c r="X202" i="36" s="1"/>
  <c r="AA202" i="36" s="1"/>
  <c r="K236" i="44"/>
  <c r="L236" i="44" s="1"/>
  <c r="M236" i="44" s="1"/>
  <c r="N236" i="44" s="1"/>
  <c r="V201" i="36"/>
  <c r="R202" i="36"/>
  <c r="E479" i="44"/>
  <c r="E479" i="36"/>
  <c r="L479" i="44" l="1"/>
  <c r="AA479" i="44"/>
  <c r="N479" i="44"/>
  <c r="Q479" i="44"/>
  <c r="R479" i="44"/>
  <c r="S479" i="44"/>
  <c r="D479" i="44"/>
  <c r="T479" i="44"/>
  <c r="U479" i="44"/>
  <c r="F479" i="44"/>
  <c r="G479" i="44" s="1"/>
  <c r="V479" i="44"/>
  <c r="X479" i="44"/>
  <c r="Y479" i="44"/>
  <c r="Z479" i="44"/>
  <c r="J478" i="44"/>
  <c r="P478" i="44"/>
  <c r="K477" i="44"/>
  <c r="M477" i="44" s="1"/>
  <c r="D479" i="36"/>
  <c r="N479" i="36"/>
  <c r="Z479" i="36"/>
  <c r="Q479" i="36"/>
  <c r="L479" i="36"/>
  <c r="R479" i="36"/>
  <c r="S479" i="36"/>
  <c r="T479" i="36"/>
  <c r="F479" i="36"/>
  <c r="G479" i="36" s="1"/>
  <c r="U479" i="36"/>
  <c r="X479" i="36"/>
  <c r="V479" i="36"/>
  <c r="Y479" i="36"/>
  <c r="AA479" i="36"/>
  <c r="K477" i="36"/>
  <c r="M477" i="36" s="1"/>
  <c r="J478" i="36"/>
  <c r="P478" i="36"/>
  <c r="Q236" i="44"/>
  <c r="J237" i="44"/>
  <c r="U202" i="36"/>
  <c r="P202" i="36"/>
  <c r="K231" i="36"/>
  <c r="L231" i="36" s="1"/>
  <c r="U200" i="44"/>
  <c r="P200" i="44"/>
  <c r="E480" i="36"/>
  <c r="E480" i="44"/>
  <c r="T480" i="44" l="1"/>
  <c r="S480" i="44"/>
  <c r="D480" i="44"/>
  <c r="U480" i="44"/>
  <c r="F480" i="44"/>
  <c r="G480" i="44" s="1"/>
  <c r="V480" i="44"/>
  <c r="X480" i="44"/>
  <c r="Y480" i="44"/>
  <c r="Z480" i="44"/>
  <c r="L480" i="44"/>
  <c r="AA480" i="44"/>
  <c r="N480" i="44"/>
  <c r="Q480" i="44"/>
  <c r="R480" i="44"/>
  <c r="P479" i="44"/>
  <c r="J479" i="44"/>
  <c r="K478" i="44"/>
  <c r="M478" i="44" s="1"/>
  <c r="D480" i="36"/>
  <c r="S480" i="36"/>
  <c r="T480" i="36"/>
  <c r="F480" i="36"/>
  <c r="G480" i="36" s="1"/>
  <c r="U480" i="36"/>
  <c r="Q480" i="36"/>
  <c r="V480" i="36"/>
  <c r="X480" i="36"/>
  <c r="N480" i="36"/>
  <c r="Y480" i="36"/>
  <c r="L480" i="36"/>
  <c r="Z480" i="36"/>
  <c r="AA480" i="36"/>
  <c r="R480" i="36"/>
  <c r="K478" i="36"/>
  <c r="M478" i="36" s="1"/>
  <c r="P479" i="36"/>
  <c r="J479" i="36"/>
  <c r="M231" i="36"/>
  <c r="N231" i="36" s="1"/>
  <c r="Q231" i="36" s="1"/>
  <c r="S202" i="36"/>
  <c r="T202" i="36" s="1"/>
  <c r="K237" i="44"/>
  <c r="L237" i="44" s="1"/>
  <c r="M237" i="44" s="1"/>
  <c r="N237" i="44" s="1"/>
  <c r="S200" i="44"/>
  <c r="T200" i="44" s="1"/>
  <c r="E481" i="36"/>
  <c r="E481" i="44"/>
  <c r="Y481" i="44" l="1"/>
  <c r="L481" i="44"/>
  <c r="AA481" i="44"/>
  <c r="N481" i="44"/>
  <c r="Q481" i="44"/>
  <c r="R481" i="44"/>
  <c r="S481" i="44"/>
  <c r="D481" i="44"/>
  <c r="T481" i="44"/>
  <c r="U481" i="44"/>
  <c r="V481" i="44"/>
  <c r="X481" i="44"/>
  <c r="Z481" i="44"/>
  <c r="F481" i="44"/>
  <c r="G481" i="44" s="1"/>
  <c r="J480" i="44"/>
  <c r="P480" i="44"/>
  <c r="K479" i="44"/>
  <c r="M479" i="44" s="1"/>
  <c r="D481" i="36"/>
  <c r="X481" i="36"/>
  <c r="Y481" i="36"/>
  <c r="U481" i="36"/>
  <c r="L481" i="36"/>
  <c r="Z481" i="36"/>
  <c r="AA481" i="36"/>
  <c r="N481" i="36"/>
  <c r="S481" i="36"/>
  <c r="Q481" i="36"/>
  <c r="R481" i="36"/>
  <c r="T481" i="36"/>
  <c r="F481" i="36"/>
  <c r="G481" i="36" s="1"/>
  <c r="V481" i="36"/>
  <c r="K479" i="36"/>
  <c r="M479" i="36" s="1"/>
  <c r="J480" i="36"/>
  <c r="P480" i="36"/>
  <c r="J232" i="36"/>
  <c r="K232" i="36" s="1"/>
  <c r="L232" i="36" s="1"/>
  <c r="M232" i="36" s="1"/>
  <c r="N232" i="36" s="1"/>
  <c r="V200" i="44"/>
  <c r="R201" i="44"/>
  <c r="Y200" i="44"/>
  <c r="Z200" i="44" s="1"/>
  <c r="X201" i="44" s="1"/>
  <c r="AA201" i="44" s="1"/>
  <c r="V202" i="36"/>
  <c r="R203" i="36"/>
  <c r="Q237" i="44"/>
  <c r="J238" i="44"/>
  <c r="K238" i="44" s="1"/>
  <c r="L238" i="44" s="1"/>
  <c r="M238" i="44" s="1"/>
  <c r="N238" i="44" s="1"/>
  <c r="Y202" i="36"/>
  <c r="Z202" i="36" s="1"/>
  <c r="X203" i="36" s="1"/>
  <c r="AA203" i="36" s="1"/>
  <c r="E482" i="44"/>
  <c r="E482" i="36"/>
  <c r="S482" i="44" l="1"/>
  <c r="D482" i="44"/>
  <c r="T482" i="44"/>
  <c r="U482" i="44"/>
  <c r="F482" i="44"/>
  <c r="G482" i="44" s="1"/>
  <c r="V482" i="44"/>
  <c r="X482" i="44"/>
  <c r="Y482" i="44"/>
  <c r="Z482" i="44"/>
  <c r="L482" i="44"/>
  <c r="AA482" i="44"/>
  <c r="N482" i="44"/>
  <c r="Q482" i="44"/>
  <c r="R482" i="44"/>
  <c r="P481" i="44"/>
  <c r="J481" i="44"/>
  <c r="K480" i="44"/>
  <c r="M480" i="44" s="1"/>
  <c r="D482" i="36"/>
  <c r="N482" i="36"/>
  <c r="Z482" i="36"/>
  <c r="Q482" i="36"/>
  <c r="L482" i="36"/>
  <c r="R482" i="36"/>
  <c r="S482" i="36"/>
  <c r="X482" i="36"/>
  <c r="T482" i="36"/>
  <c r="F482" i="36"/>
  <c r="G482" i="36" s="1"/>
  <c r="U482" i="36"/>
  <c r="V482" i="36"/>
  <c r="Y482" i="36"/>
  <c r="AA482" i="36"/>
  <c r="J481" i="36"/>
  <c r="P481" i="36"/>
  <c r="K480" i="36"/>
  <c r="M480" i="36" s="1"/>
  <c r="U203" i="36"/>
  <c r="P203" i="36"/>
  <c r="S203" i="36" s="1"/>
  <c r="T203" i="36" s="1"/>
  <c r="J239" i="44"/>
  <c r="Q238" i="44"/>
  <c r="J233" i="36"/>
  <c r="Q232" i="36"/>
  <c r="U201" i="44"/>
  <c r="P201" i="44"/>
  <c r="S201" i="44" s="1"/>
  <c r="T201" i="44" s="1"/>
  <c r="E483" i="36"/>
  <c r="E483" i="44"/>
  <c r="T483" i="44" l="1"/>
  <c r="Z483" i="44"/>
  <c r="L483" i="44"/>
  <c r="AA483" i="44"/>
  <c r="N483" i="44"/>
  <c r="Q483" i="44"/>
  <c r="R483" i="44"/>
  <c r="S483" i="44"/>
  <c r="D483" i="44"/>
  <c r="U483" i="44"/>
  <c r="Y483" i="44"/>
  <c r="F483" i="44"/>
  <c r="G483" i="44" s="1"/>
  <c r="V483" i="44"/>
  <c r="X483" i="44"/>
  <c r="K481" i="44"/>
  <c r="M481" i="44" s="1"/>
  <c r="P482" i="44"/>
  <c r="J482" i="44"/>
  <c r="D483" i="36"/>
  <c r="S483" i="36"/>
  <c r="T483" i="36"/>
  <c r="F483" i="36"/>
  <c r="G483" i="36" s="1"/>
  <c r="U483" i="36"/>
  <c r="V483" i="36"/>
  <c r="X483" i="36"/>
  <c r="Y483" i="36"/>
  <c r="L483" i="36"/>
  <c r="Z483" i="36"/>
  <c r="AA483" i="36"/>
  <c r="N483" i="36"/>
  <c r="R483" i="36"/>
  <c r="Q483" i="36"/>
  <c r="K481" i="36"/>
  <c r="M481" i="36" s="1"/>
  <c r="P482" i="36"/>
  <c r="J482" i="36"/>
  <c r="Y201" i="44"/>
  <c r="Z201" i="44" s="1"/>
  <c r="X202" i="44" s="1"/>
  <c r="AA202" i="44" s="1"/>
  <c r="V201" i="44"/>
  <c r="R202" i="44"/>
  <c r="K239" i="44"/>
  <c r="L239" i="44" s="1"/>
  <c r="M239" i="44" s="1"/>
  <c r="R204" i="36"/>
  <c r="V203" i="36"/>
  <c r="K233" i="36"/>
  <c r="L233" i="36" s="1"/>
  <c r="M233" i="36" s="1"/>
  <c r="N233" i="36" s="1"/>
  <c r="Y203" i="36"/>
  <c r="Z203" i="36" s="1"/>
  <c r="X204" i="36" s="1"/>
  <c r="AA204" i="36" s="1"/>
  <c r="E484" i="44"/>
  <c r="E484" i="36"/>
  <c r="R484" i="44" l="1"/>
  <c r="S484" i="44"/>
  <c r="D484" i="44"/>
  <c r="T484" i="44"/>
  <c r="U484" i="44"/>
  <c r="F484" i="44"/>
  <c r="G484" i="44" s="1"/>
  <c r="V484" i="44"/>
  <c r="X484" i="44"/>
  <c r="Y484" i="44"/>
  <c r="L484" i="44"/>
  <c r="Z484" i="44"/>
  <c r="AA484" i="44"/>
  <c r="N484" i="44"/>
  <c r="Q484" i="44"/>
  <c r="K482" i="44"/>
  <c r="M482" i="44" s="1"/>
  <c r="P483" i="44"/>
  <c r="J483" i="44"/>
  <c r="D484" i="36"/>
  <c r="X484" i="36"/>
  <c r="Y484" i="36"/>
  <c r="F484" i="36"/>
  <c r="G484" i="36" s="1"/>
  <c r="L484" i="36"/>
  <c r="Z484" i="36"/>
  <c r="AA484" i="36"/>
  <c r="N484" i="36"/>
  <c r="S484" i="36"/>
  <c r="Q484" i="36"/>
  <c r="R484" i="36"/>
  <c r="T484" i="36"/>
  <c r="U484" i="36"/>
  <c r="V484" i="36"/>
  <c r="K482" i="36"/>
  <c r="M482" i="36" s="1"/>
  <c r="J483" i="36"/>
  <c r="P483" i="36"/>
  <c r="Q233" i="36"/>
  <c r="J234" i="36"/>
  <c r="N239" i="44"/>
  <c r="U202" i="44"/>
  <c r="P202" i="44"/>
  <c r="U204" i="36"/>
  <c r="P204" i="36"/>
  <c r="S204" i="36" s="1"/>
  <c r="T204" i="36" s="1"/>
  <c r="E485" i="36"/>
  <c r="E485" i="44"/>
  <c r="V485" i="44" l="1"/>
  <c r="X485" i="44"/>
  <c r="Y485" i="44"/>
  <c r="L485" i="44"/>
  <c r="Z485" i="44"/>
  <c r="AA485" i="44"/>
  <c r="N485" i="44"/>
  <c r="Q485" i="44"/>
  <c r="R485" i="44"/>
  <c r="D485" i="44"/>
  <c r="F485" i="44"/>
  <c r="G485" i="44" s="1"/>
  <c r="S485" i="44"/>
  <c r="T485" i="44"/>
  <c r="U485" i="44"/>
  <c r="J484" i="44"/>
  <c r="P484" i="44"/>
  <c r="K483" i="44"/>
  <c r="M483" i="44" s="1"/>
  <c r="D485" i="36"/>
  <c r="N485" i="36"/>
  <c r="Q485" i="36"/>
  <c r="R485" i="36"/>
  <c r="S485" i="36"/>
  <c r="X485" i="36"/>
  <c r="T485" i="36"/>
  <c r="F485" i="36"/>
  <c r="G485" i="36" s="1"/>
  <c r="U485" i="36"/>
  <c r="V485" i="36"/>
  <c r="Y485" i="36"/>
  <c r="Z485" i="36"/>
  <c r="AA485" i="36"/>
  <c r="L485" i="36"/>
  <c r="J484" i="36"/>
  <c r="P484" i="36"/>
  <c r="K483" i="36"/>
  <c r="M483" i="36" s="1"/>
  <c r="S202" i="44"/>
  <c r="T202" i="44" s="1"/>
  <c r="V204" i="36"/>
  <c r="R205" i="36"/>
  <c r="K234" i="36"/>
  <c r="L234" i="36" s="1"/>
  <c r="Y204" i="36"/>
  <c r="Z204" i="36" s="1"/>
  <c r="X205" i="36" s="1"/>
  <c r="AA205" i="36" s="1"/>
  <c r="Q239" i="44"/>
  <c r="J240" i="44"/>
  <c r="E486" i="44"/>
  <c r="E486" i="36"/>
  <c r="AA486" i="44" l="1"/>
  <c r="N486" i="44"/>
  <c r="Q486" i="44"/>
  <c r="R486" i="44"/>
  <c r="D486" i="44"/>
  <c r="S486" i="44"/>
  <c r="T486" i="44"/>
  <c r="F486" i="44"/>
  <c r="G486" i="44" s="1"/>
  <c r="U486" i="44"/>
  <c r="V486" i="44"/>
  <c r="L486" i="44"/>
  <c r="X486" i="44"/>
  <c r="Y486" i="44"/>
  <c r="Z486" i="44"/>
  <c r="J485" i="44"/>
  <c r="P485" i="44"/>
  <c r="K484" i="44"/>
  <c r="M484" i="44" s="1"/>
  <c r="D486" i="36"/>
  <c r="S486" i="36"/>
  <c r="T486" i="36"/>
  <c r="F486" i="36"/>
  <c r="G486" i="36" s="1"/>
  <c r="U486" i="36"/>
  <c r="V486" i="36"/>
  <c r="X486" i="36"/>
  <c r="Y486" i="36"/>
  <c r="L486" i="36"/>
  <c r="Z486" i="36"/>
  <c r="AA486" i="36"/>
  <c r="N486" i="36"/>
  <c r="R486" i="36"/>
  <c r="Q486" i="36"/>
  <c r="P485" i="36"/>
  <c r="J485" i="36"/>
  <c r="K484" i="36"/>
  <c r="M484" i="36" s="1"/>
  <c r="Y202" i="44"/>
  <c r="Z202" i="44" s="1"/>
  <c r="X203" i="44" s="1"/>
  <c r="AA203" i="44" s="1"/>
  <c r="K240" i="44"/>
  <c r="L240" i="44" s="1"/>
  <c r="M234" i="36"/>
  <c r="N234" i="36" s="1"/>
  <c r="U205" i="36"/>
  <c r="P205" i="36"/>
  <c r="S205" i="36" s="1"/>
  <c r="T205" i="36" s="1"/>
  <c r="V202" i="44"/>
  <c r="R203" i="44"/>
  <c r="E487" i="44"/>
  <c r="E487" i="36"/>
  <c r="R487" i="44" l="1"/>
  <c r="D487" i="44"/>
  <c r="S487" i="44"/>
  <c r="T487" i="44"/>
  <c r="F487" i="44"/>
  <c r="G487" i="44" s="1"/>
  <c r="U487" i="44"/>
  <c r="V487" i="44"/>
  <c r="X487" i="44"/>
  <c r="Y487" i="44"/>
  <c r="L487" i="44"/>
  <c r="Z487" i="44"/>
  <c r="AA487" i="44"/>
  <c r="N487" i="44"/>
  <c r="Q487" i="44"/>
  <c r="P486" i="44"/>
  <c r="J486" i="44"/>
  <c r="K485" i="44"/>
  <c r="M485" i="44" s="1"/>
  <c r="D487" i="36"/>
  <c r="X487" i="36"/>
  <c r="Y487" i="36"/>
  <c r="L487" i="36"/>
  <c r="Z487" i="36"/>
  <c r="AA487" i="36"/>
  <c r="N487" i="36"/>
  <c r="S487" i="36"/>
  <c r="Q487" i="36"/>
  <c r="R487" i="36"/>
  <c r="T487" i="36"/>
  <c r="F487" i="36"/>
  <c r="G487" i="36" s="1"/>
  <c r="U487" i="36"/>
  <c r="V487" i="36"/>
  <c r="J486" i="36"/>
  <c r="P486" i="36"/>
  <c r="K485" i="36"/>
  <c r="M485" i="36" s="1"/>
  <c r="R206" i="36"/>
  <c r="V205" i="36"/>
  <c r="Q234" i="36"/>
  <c r="J235" i="36"/>
  <c r="K235" i="36" s="1"/>
  <c r="L235" i="36" s="1"/>
  <c r="M235" i="36" s="1"/>
  <c r="N235" i="36" s="1"/>
  <c r="M240" i="44"/>
  <c r="N240" i="44" s="1"/>
  <c r="U203" i="44"/>
  <c r="P203" i="44"/>
  <c r="S203" i="44" s="1"/>
  <c r="T203" i="44" s="1"/>
  <c r="Y205" i="36"/>
  <c r="Z205" i="36" s="1"/>
  <c r="X206" i="36" s="1"/>
  <c r="AA206" i="36" s="1"/>
  <c r="E488" i="44"/>
  <c r="E488" i="36"/>
  <c r="V488" i="44" l="1"/>
  <c r="X488" i="44"/>
  <c r="Y488" i="44"/>
  <c r="L488" i="44"/>
  <c r="Z488" i="44"/>
  <c r="AA488" i="44"/>
  <c r="N488" i="44"/>
  <c r="Q488" i="44"/>
  <c r="R488" i="44"/>
  <c r="U488" i="44"/>
  <c r="D488" i="44"/>
  <c r="F488" i="44"/>
  <c r="G488" i="44" s="1"/>
  <c r="S488" i="44"/>
  <c r="T488" i="44"/>
  <c r="J487" i="44"/>
  <c r="P487" i="44"/>
  <c r="K486" i="44"/>
  <c r="M486" i="44" s="1"/>
  <c r="D488" i="36"/>
  <c r="N488" i="36"/>
  <c r="Q488" i="36"/>
  <c r="R488" i="36"/>
  <c r="S488" i="36"/>
  <c r="X488" i="36"/>
  <c r="T488" i="36"/>
  <c r="F488" i="36"/>
  <c r="G488" i="36" s="1"/>
  <c r="U488" i="36"/>
  <c r="V488" i="36"/>
  <c r="Y488" i="36"/>
  <c r="AA488" i="36"/>
  <c r="L488" i="36"/>
  <c r="Z488" i="36"/>
  <c r="K486" i="36"/>
  <c r="M486" i="36" s="1"/>
  <c r="J487" i="36"/>
  <c r="P487" i="36"/>
  <c r="Y203" i="44"/>
  <c r="Z203" i="44" s="1"/>
  <c r="X204" i="44" s="1"/>
  <c r="AA204" i="44" s="1"/>
  <c r="J241" i="44"/>
  <c r="Q240" i="44"/>
  <c r="Q235" i="36"/>
  <c r="J236" i="36"/>
  <c r="V203" i="44"/>
  <c r="R204" i="44"/>
  <c r="U206" i="36"/>
  <c r="P206" i="36"/>
  <c r="E489" i="36"/>
  <c r="E489" i="44"/>
  <c r="AA489" i="44" l="1"/>
  <c r="N489" i="44"/>
  <c r="Q489" i="44"/>
  <c r="R489" i="44"/>
  <c r="D489" i="44"/>
  <c r="S489" i="44"/>
  <c r="T489" i="44"/>
  <c r="F489" i="44"/>
  <c r="G489" i="44" s="1"/>
  <c r="U489" i="44"/>
  <c r="V489" i="44"/>
  <c r="L489" i="44"/>
  <c r="X489" i="44"/>
  <c r="Y489" i="44"/>
  <c r="Z489" i="44"/>
  <c r="K487" i="44"/>
  <c r="M487" i="44" s="1"/>
  <c r="J488" i="44"/>
  <c r="P488" i="44"/>
  <c r="D489" i="36"/>
  <c r="S489" i="36"/>
  <c r="T489" i="36"/>
  <c r="F489" i="36"/>
  <c r="G489" i="36" s="1"/>
  <c r="U489" i="36"/>
  <c r="V489" i="36"/>
  <c r="X489" i="36"/>
  <c r="Y489" i="36"/>
  <c r="L489" i="36"/>
  <c r="Z489" i="36"/>
  <c r="AA489" i="36"/>
  <c r="N489" i="36"/>
  <c r="Q489" i="36"/>
  <c r="R489" i="36"/>
  <c r="P488" i="36"/>
  <c r="J488" i="36"/>
  <c r="K487" i="36"/>
  <c r="M487" i="36" s="1"/>
  <c r="S206" i="36"/>
  <c r="T206" i="36" s="1"/>
  <c r="K236" i="36"/>
  <c r="L236" i="36" s="1"/>
  <c r="M236" i="36" s="1"/>
  <c r="N236" i="36" s="1"/>
  <c r="U204" i="44"/>
  <c r="P204" i="44"/>
  <c r="K241" i="44"/>
  <c r="L241" i="44" s="1"/>
  <c r="M241" i="44" s="1"/>
  <c r="N241" i="44" s="1"/>
  <c r="P489" i="44" l="1"/>
  <c r="J489" i="44"/>
  <c r="K488" i="44"/>
  <c r="M488" i="44" s="1"/>
  <c r="J489" i="36"/>
  <c r="P489" i="36"/>
  <c r="K488" i="36"/>
  <c r="M488" i="36" s="1"/>
  <c r="Q241" i="44"/>
  <c r="J242" i="44"/>
  <c r="K242" i="44" s="1"/>
  <c r="L242" i="44" s="1"/>
  <c r="M242" i="44" s="1"/>
  <c r="N242" i="44" s="1"/>
  <c r="J237" i="36"/>
  <c r="Q236" i="36"/>
  <c r="S204" i="44"/>
  <c r="T204" i="44" s="1"/>
  <c r="Y206" i="36"/>
  <c r="Z206" i="36" s="1"/>
  <c r="X207" i="36" s="1"/>
  <c r="AA207" i="36" s="1"/>
  <c r="V206" i="36"/>
  <c r="R207" i="36"/>
  <c r="K489" i="44" l="1"/>
  <c r="M489" i="44" s="1"/>
  <c r="K489" i="36"/>
  <c r="M489" i="36" s="1"/>
  <c r="Y204" i="44"/>
  <c r="Z204" i="44" s="1"/>
  <c r="X205" i="44" s="1"/>
  <c r="AA205" i="44" s="1"/>
  <c r="U207" i="36"/>
  <c r="P207" i="36"/>
  <c r="S207" i="36" s="1"/>
  <c r="T207" i="36" s="1"/>
  <c r="K237" i="36"/>
  <c r="L237" i="36" s="1"/>
  <c r="M237" i="36" s="1"/>
  <c r="N237" i="36" s="1"/>
  <c r="Q242" i="44"/>
  <c r="J243" i="44"/>
  <c r="R205" i="44"/>
  <c r="V204" i="44"/>
  <c r="J238" i="36" l="1"/>
  <c r="Q237" i="36"/>
  <c r="V207" i="36"/>
  <c r="R208" i="36"/>
  <c r="K243" i="44"/>
  <c r="L243" i="44" s="1"/>
  <c r="M243" i="44" s="1"/>
  <c r="Y207" i="36"/>
  <c r="Z207" i="36" s="1"/>
  <c r="X208" i="36" s="1"/>
  <c r="AA208" i="36" s="1"/>
  <c r="U205" i="44"/>
  <c r="P205" i="44"/>
  <c r="S205" i="44" l="1"/>
  <c r="T205" i="44" s="1"/>
  <c r="U208" i="36"/>
  <c r="P208" i="36"/>
  <c r="N243" i="44"/>
  <c r="K238" i="36"/>
  <c r="L238" i="36" s="1"/>
  <c r="M238" i="36" s="1"/>
  <c r="S208" i="36" l="1"/>
  <c r="T208" i="36" s="1"/>
  <c r="N238" i="36"/>
  <c r="Q243" i="44"/>
  <c r="J244" i="44"/>
  <c r="K244" i="44" s="1"/>
  <c r="L244" i="44" s="1"/>
  <c r="M244" i="44" s="1"/>
  <c r="N244" i="44" s="1"/>
  <c r="Y205" i="44"/>
  <c r="Z205" i="44" s="1"/>
  <c r="X206" i="44" s="1"/>
  <c r="AA206" i="44" s="1"/>
  <c r="V205" i="44"/>
  <c r="R206" i="44"/>
  <c r="U206" i="44" l="1"/>
  <c r="P206" i="44"/>
  <c r="S206" i="44" s="1"/>
  <c r="T206" i="44" s="1"/>
  <c r="Q238" i="36"/>
  <c r="J239" i="36"/>
  <c r="Y208" i="36"/>
  <c r="Z208" i="36" s="1"/>
  <c r="X209" i="36" s="1"/>
  <c r="AA209" i="36" s="1"/>
  <c r="Q244" i="44"/>
  <c r="J245" i="44"/>
  <c r="V208" i="36"/>
  <c r="R209" i="36"/>
  <c r="U209" i="36" l="1"/>
  <c r="P209" i="36"/>
  <c r="S209" i="36" s="1"/>
  <c r="T209" i="36" s="1"/>
  <c r="K245" i="44"/>
  <c r="L245" i="44" s="1"/>
  <c r="K239" i="36"/>
  <c r="L239" i="36" s="1"/>
  <c r="M239" i="36" s="1"/>
  <c r="V206" i="44"/>
  <c r="R207" i="44"/>
  <c r="Y206" i="44"/>
  <c r="Z206" i="44" s="1"/>
  <c r="X207" i="44" s="1"/>
  <c r="AA207" i="44" s="1"/>
  <c r="N239" i="36" l="1"/>
  <c r="M245" i="44"/>
  <c r="N245" i="44" s="1"/>
  <c r="U207" i="44"/>
  <c r="P207" i="44"/>
  <c r="S207" i="44" s="1"/>
  <c r="T207" i="44" s="1"/>
  <c r="V209" i="36"/>
  <c r="R210" i="36"/>
  <c r="Y209" i="36"/>
  <c r="Z209" i="36" s="1"/>
  <c r="X210" i="36" s="1"/>
  <c r="AA210" i="36" s="1"/>
  <c r="R208" i="44" l="1"/>
  <c r="V207" i="44"/>
  <c r="Y207" i="44"/>
  <c r="Z207" i="44" s="1"/>
  <c r="X208" i="44" s="1"/>
  <c r="AA208" i="44" s="1"/>
  <c r="J246" i="44"/>
  <c r="K246" i="44" s="1"/>
  <c r="L246" i="44" s="1"/>
  <c r="M246" i="44" s="1"/>
  <c r="N246" i="44" s="1"/>
  <c r="Q245" i="44"/>
  <c r="U210" i="36"/>
  <c r="P210" i="36"/>
  <c r="S210" i="36" s="1"/>
  <c r="T210" i="36" s="1"/>
  <c r="Q239" i="36"/>
  <c r="J240" i="36"/>
  <c r="K240" i="36" s="1"/>
  <c r="L240" i="36" s="1"/>
  <c r="M240" i="36" s="1"/>
  <c r="N240" i="36" s="1"/>
  <c r="J241" i="36" l="1"/>
  <c r="Q240" i="36"/>
  <c r="R211" i="36"/>
  <c r="V210" i="36"/>
  <c r="Q246" i="44"/>
  <c r="J247" i="44"/>
  <c r="Y210" i="36"/>
  <c r="Z210" i="36" s="1"/>
  <c r="X211" i="36" s="1"/>
  <c r="AA211" i="36" s="1"/>
  <c r="U208" i="44"/>
  <c r="P208" i="44"/>
  <c r="S208" i="44" s="1"/>
  <c r="T208" i="44" s="1"/>
  <c r="V208" i="44" l="1"/>
  <c r="R209" i="44"/>
  <c r="Y208" i="44"/>
  <c r="Z208" i="44" s="1"/>
  <c r="X209" i="44" s="1"/>
  <c r="AA209" i="44" s="1"/>
  <c r="K247" i="44"/>
  <c r="L247" i="44" s="1"/>
  <c r="M247" i="44" s="1"/>
  <c r="N247" i="44" s="1"/>
  <c r="U211" i="36"/>
  <c r="P211" i="36"/>
  <c r="S211" i="36" s="1"/>
  <c r="T211" i="36" s="1"/>
  <c r="K241" i="36"/>
  <c r="L241" i="36" s="1"/>
  <c r="M241" i="36" s="1"/>
  <c r="N241" i="36" s="1"/>
  <c r="Q247" i="44" l="1"/>
  <c r="J248" i="44"/>
  <c r="K248" i="44" s="1"/>
  <c r="L248" i="44" s="1"/>
  <c r="M248" i="44" s="1"/>
  <c r="N248" i="44" s="1"/>
  <c r="Q241" i="36"/>
  <c r="J242" i="36"/>
  <c r="V211" i="36"/>
  <c r="R212" i="36"/>
  <c r="U209" i="44"/>
  <c r="P209" i="44"/>
  <c r="S209" i="44" s="1"/>
  <c r="T209" i="44" s="1"/>
  <c r="Y211" i="36"/>
  <c r="Z211" i="36" s="1"/>
  <c r="X212" i="36" s="1"/>
  <c r="AA212" i="36" s="1"/>
  <c r="Y209" i="44" l="1"/>
  <c r="Z209" i="44" s="1"/>
  <c r="X210" i="44" s="1"/>
  <c r="AA210" i="44" s="1"/>
  <c r="U212" i="36"/>
  <c r="P212" i="36"/>
  <c r="S212" i="36" s="1"/>
  <c r="T212" i="36" s="1"/>
  <c r="K242" i="36"/>
  <c r="L242" i="36" s="1"/>
  <c r="M242" i="36" s="1"/>
  <c r="J249" i="44"/>
  <c r="Q248" i="44"/>
  <c r="R210" i="44"/>
  <c r="V209" i="44"/>
  <c r="N242" i="36" l="1"/>
  <c r="Q242" i="36" s="1"/>
  <c r="R213" i="36"/>
  <c r="V212" i="36"/>
  <c r="Y212" i="36"/>
  <c r="Z212" i="36" s="1"/>
  <c r="X213" i="36" s="1"/>
  <c r="AA213" i="36" s="1"/>
  <c r="K249" i="44"/>
  <c r="L249" i="44" s="1"/>
  <c r="M249" i="44" s="1"/>
  <c r="U210" i="44"/>
  <c r="P210" i="44"/>
  <c r="S210" i="44" s="1"/>
  <c r="T210" i="44" s="1"/>
  <c r="J243" i="36" l="1"/>
  <c r="K243" i="36" s="1"/>
  <c r="L243" i="36" s="1"/>
  <c r="M243" i="36" s="1"/>
  <c r="N249" i="44"/>
  <c r="Q249" i="44" s="1"/>
  <c r="R211" i="44"/>
  <c r="V210" i="44"/>
  <c r="U213" i="36"/>
  <c r="P213" i="36"/>
  <c r="S213" i="36" s="1"/>
  <c r="T213" i="36" s="1"/>
  <c r="Y210" i="44"/>
  <c r="Z210" i="44" s="1"/>
  <c r="X211" i="44" s="1"/>
  <c r="AA211" i="44" s="1"/>
  <c r="J250" i="44" l="1"/>
  <c r="K250" i="44" s="1"/>
  <c r="L250" i="44" s="1"/>
  <c r="M250" i="44" s="1"/>
  <c r="N243" i="36"/>
  <c r="Q243" i="36" s="1"/>
  <c r="V213" i="36"/>
  <c r="R214" i="36"/>
  <c r="U211" i="44"/>
  <c r="P211" i="44"/>
  <c r="Y213" i="36"/>
  <c r="Z213" i="36" s="1"/>
  <c r="X214" i="36" s="1"/>
  <c r="AA214" i="36" s="1"/>
  <c r="J244" i="36" l="1"/>
  <c r="K244" i="36" s="1"/>
  <c r="L244" i="36" s="1"/>
  <c r="M244" i="36" s="1"/>
  <c r="N250" i="44"/>
  <c r="S211" i="44"/>
  <c r="T211" i="44" s="1"/>
  <c r="U214" i="36"/>
  <c r="P214" i="36"/>
  <c r="S214" i="36" s="1"/>
  <c r="T214" i="36" s="1"/>
  <c r="N244" i="36" l="1"/>
  <c r="Q244" i="36" s="1"/>
  <c r="V214" i="36"/>
  <c r="R215" i="36"/>
  <c r="Y214" i="36"/>
  <c r="Z214" i="36" s="1"/>
  <c r="X215" i="36" s="1"/>
  <c r="AA215" i="36" s="1"/>
  <c r="Y211" i="44"/>
  <c r="Z211" i="44" s="1"/>
  <c r="X212" i="44" s="1"/>
  <c r="AA212" i="44" s="1"/>
  <c r="R212" i="44"/>
  <c r="V211" i="44"/>
  <c r="Q250" i="44"/>
  <c r="J251" i="44"/>
  <c r="J245" i="36" l="1"/>
  <c r="K245" i="36" s="1"/>
  <c r="L245" i="36" s="1"/>
  <c r="M245" i="36" s="1"/>
  <c r="N245" i="36" s="1"/>
  <c r="U212" i="44"/>
  <c r="P212" i="44"/>
  <c r="S212" i="44" s="1"/>
  <c r="T212" i="44" s="1"/>
  <c r="K251" i="44"/>
  <c r="L251" i="44" s="1"/>
  <c r="M251" i="44" s="1"/>
  <c r="N251" i="44" s="1"/>
  <c r="U215" i="36"/>
  <c r="P215" i="36"/>
  <c r="J252" i="44" l="1"/>
  <c r="Q251" i="44"/>
  <c r="Q245" i="36"/>
  <c r="J246" i="36"/>
  <c r="S215" i="36"/>
  <c r="T215" i="36" s="1"/>
  <c r="V212" i="44"/>
  <c r="R213" i="44"/>
  <c r="Y212" i="44"/>
  <c r="Z212" i="44" s="1"/>
  <c r="X213" i="44" s="1"/>
  <c r="AA213" i="44" s="1"/>
  <c r="Y215" i="36" l="1"/>
  <c r="Z215" i="36" s="1"/>
  <c r="X216" i="36" s="1"/>
  <c r="AA216" i="36" s="1"/>
  <c r="V215" i="36"/>
  <c r="R216" i="36"/>
  <c r="K246" i="36"/>
  <c r="L246" i="36" s="1"/>
  <c r="M246" i="36" s="1"/>
  <c r="U213" i="44"/>
  <c r="P213" i="44"/>
  <c r="K252" i="44"/>
  <c r="L252" i="44" s="1"/>
  <c r="M252" i="44" s="1"/>
  <c r="N252" i="44" s="1"/>
  <c r="Q252" i="44" l="1"/>
  <c r="J253" i="44"/>
  <c r="N246" i="36"/>
  <c r="U216" i="36"/>
  <c r="P216" i="36"/>
  <c r="S213" i="44"/>
  <c r="T213" i="44" s="1"/>
  <c r="V213" i="44" l="1"/>
  <c r="R214" i="44"/>
  <c r="Y213" i="44"/>
  <c r="Z213" i="44" s="1"/>
  <c r="X214" i="44" s="1"/>
  <c r="AA214" i="44" s="1"/>
  <c r="K253" i="44"/>
  <c r="L253" i="44" s="1"/>
  <c r="M253" i="44" s="1"/>
  <c r="S216" i="36"/>
  <c r="T216" i="36" s="1"/>
  <c r="J247" i="36"/>
  <c r="Q246" i="36"/>
  <c r="N253" i="44" l="1"/>
  <c r="Q253" i="44" s="1"/>
  <c r="R217" i="36"/>
  <c r="V216" i="36"/>
  <c r="Y216" i="36"/>
  <c r="Z216" i="36" s="1"/>
  <c r="X217" i="36" s="1"/>
  <c r="AA217" i="36" s="1"/>
  <c r="K247" i="36"/>
  <c r="L247" i="36" s="1"/>
  <c r="M247" i="36" s="1"/>
  <c r="U214" i="44"/>
  <c r="P214" i="44"/>
  <c r="J254" i="44" l="1"/>
  <c r="K254" i="44" s="1"/>
  <c r="L254" i="44" s="1"/>
  <c r="S214" i="44"/>
  <c r="T214" i="44" s="1"/>
  <c r="N247" i="36"/>
  <c r="U217" i="36"/>
  <c r="P217" i="36"/>
  <c r="Y214" i="44" l="1"/>
  <c r="Z214" i="44" s="1"/>
  <c r="X215" i="44" s="1"/>
  <c r="AA215" i="44" s="1"/>
  <c r="S217" i="36"/>
  <c r="T217" i="36" s="1"/>
  <c r="Q247" i="36"/>
  <c r="J248" i="36"/>
  <c r="K248" i="36" s="1"/>
  <c r="L248" i="36" s="1"/>
  <c r="M248" i="36" s="1"/>
  <c r="N248" i="36" s="1"/>
  <c r="M254" i="44"/>
  <c r="N254" i="44" s="1"/>
  <c r="R215" i="44"/>
  <c r="V214" i="44"/>
  <c r="Y217" i="36" l="1"/>
  <c r="Z217" i="36" s="1"/>
  <c r="X218" i="36" s="1"/>
  <c r="AA218" i="36" s="1"/>
  <c r="J255" i="44"/>
  <c r="Q254" i="44"/>
  <c r="U215" i="44"/>
  <c r="P215" i="44"/>
  <c r="S215" i="44" s="1"/>
  <c r="T215" i="44" s="1"/>
  <c r="J249" i="36"/>
  <c r="Q248" i="36"/>
  <c r="V217" i="36"/>
  <c r="R218" i="36"/>
  <c r="U218" i="36" l="1"/>
  <c r="P218" i="36"/>
  <c r="S218" i="36" s="1"/>
  <c r="T218" i="36" s="1"/>
  <c r="K249" i="36"/>
  <c r="L249" i="36" s="1"/>
  <c r="M249" i="36" s="1"/>
  <c r="N249" i="36" s="1"/>
  <c r="V215" i="44"/>
  <c r="R216" i="44"/>
  <c r="Y215" i="44"/>
  <c r="Z215" i="44" s="1"/>
  <c r="X216" i="44" s="1"/>
  <c r="AA216" i="44" s="1"/>
  <c r="K255" i="44"/>
  <c r="L255" i="44" s="1"/>
  <c r="M255" i="44" s="1"/>
  <c r="V218" i="36" l="1"/>
  <c r="R219" i="36"/>
  <c r="Q249" i="36"/>
  <c r="J250" i="36"/>
  <c r="N255" i="44"/>
  <c r="U216" i="44"/>
  <c r="P216" i="44"/>
  <c r="S216" i="44" s="1"/>
  <c r="T216" i="44" s="1"/>
  <c r="Y218" i="36"/>
  <c r="Z218" i="36" s="1"/>
  <c r="X219" i="36" s="1"/>
  <c r="AA219" i="36" s="1"/>
  <c r="K250" i="36" l="1"/>
  <c r="L250" i="36" s="1"/>
  <c r="M250" i="36" s="1"/>
  <c r="Y216" i="44"/>
  <c r="Z216" i="44" s="1"/>
  <c r="X217" i="44" s="1"/>
  <c r="AA217" i="44" s="1"/>
  <c r="V216" i="44"/>
  <c r="R217" i="44"/>
  <c r="U219" i="36"/>
  <c r="P219" i="36"/>
  <c r="S219" i="36" s="1"/>
  <c r="T219" i="36" s="1"/>
  <c r="Q255" i="44"/>
  <c r="J256" i="44"/>
  <c r="N250" i="36" l="1"/>
  <c r="J251" i="36" s="1"/>
  <c r="K256" i="44"/>
  <c r="L256" i="44" s="1"/>
  <c r="M256" i="44" s="1"/>
  <c r="N256" i="44" s="1"/>
  <c r="U217" i="44"/>
  <c r="P217" i="44"/>
  <c r="V219" i="36"/>
  <c r="R220" i="36"/>
  <c r="Y219" i="36"/>
  <c r="Z219" i="36" s="1"/>
  <c r="X220" i="36" s="1"/>
  <c r="AA220" i="36" s="1"/>
  <c r="Q250" i="36" l="1"/>
  <c r="K251" i="36"/>
  <c r="L251" i="36" s="1"/>
  <c r="S217" i="44"/>
  <c r="T217" i="44" s="1"/>
  <c r="U220" i="36"/>
  <c r="P220" i="36"/>
  <c r="J257" i="44"/>
  <c r="K257" i="44" s="1"/>
  <c r="L257" i="44" s="1"/>
  <c r="M257" i="44" s="1"/>
  <c r="N257" i="44" s="1"/>
  <c r="Q256" i="44"/>
  <c r="Y217" i="44" l="1"/>
  <c r="Z217" i="44" s="1"/>
  <c r="X218" i="44" s="1"/>
  <c r="AA218" i="44" s="1"/>
  <c r="S220" i="36"/>
  <c r="T220" i="36" s="1"/>
  <c r="R218" i="44"/>
  <c r="V217" i="44"/>
  <c r="M251" i="36"/>
  <c r="N251" i="36" s="1"/>
  <c r="Q257" i="44"/>
  <c r="J258" i="44"/>
  <c r="U218" i="44" l="1"/>
  <c r="P218" i="44"/>
  <c r="Q251" i="36"/>
  <c r="J252" i="36"/>
  <c r="Y220" i="36"/>
  <c r="Z220" i="36" s="1"/>
  <c r="X221" i="36" s="1"/>
  <c r="AA221" i="36" s="1"/>
  <c r="V220" i="36"/>
  <c r="R221" i="36"/>
  <c r="K258" i="44"/>
  <c r="L258" i="44" s="1"/>
  <c r="M258" i="44" s="1"/>
  <c r="N258" i="44" s="1"/>
  <c r="Q258" i="44" l="1"/>
  <c r="J259" i="44"/>
  <c r="U221" i="36"/>
  <c r="P221" i="36"/>
  <c r="S221" i="36" s="1"/>
  <c r="T221" i="36" s="1"/>
  <c r="K252" i="36"/>
  <c r="L252" i="36" s="1"/>
  <c r="S218" i="44"/>
  <c r="T218" i="44" s="1"/>
  <c r="V221" i="36" l="1"/>
  <c r="R222" i="36"/>
  <c r="Y221" i="36"/>
  <c r="Z221" i="36" s="1"/>
  <c r="X222" i="36" s="1"/>
  <c r="AA222" i="36" s="1"/>
  <c r="Y218" i="44"/>
  <c r="Z218" i="44" s="1"/>
  <c r="X219" i="44" s="1"/>
  <c r="AA219" i="44" s="1"/>
  <c r="K259" i="44"/>
  <c r="L259" i="44" s="1"/>
  <c r="V218" i="44"/>
  <c r="R219" i="44"/>
  <c r="M252" i="36"/>
  <c r="N252" i="36" s="1"/>
  <c r="M259" i="44" l="1"/>
  <c r="N259" i="44" s="1"/>
  <c r="J253" i="36"/>
  <c r="Q252" i="36"/>
  <c r="U222" i="36"/>
  <c r="P222" i="36"/>
  <c r="S222" i="36" s="1"/>
  <c r="T222" i="36" s="1"/>
  <c r="U219" i="44"/>
  <c r="P219" i="44"/>
  <c r="Y222" i="36" l="1"/>
  <c r="Z222" i="36" s="1"/>
  <c r="X223" i="36" s="1"/>
  <c r="AA223" i="36" s="1"/>
  <c r="S219" i="44"/>
  <c r="T219" i="44" s="1"/>
  <c r="K253" i="36"/>
  <c r="L253" i="36" s="1"/>
  <c r="M253" i="36" s="1"/>
  <c r="R223" i="36"/>
  <c r="V222" i="36"/>
  <c r="Q259" i="44"/>
  <c r="J260" i="44"/>
  <c r="N253" i="36" l="1"/>
  <c r="Q253" i="36" s="1"/>
  <c r="U223" i="36"/>
  <c r="P223" i="36"/>
  <c r="S223" i="36" s="1"/>
  <c r="T223" i="36" s="1"/>
  <c r="K260" i="44"/>
  <c r="L260" i="44" s="1"/>
  <c r="Y219" i="44"/>
  <c r="Z219" i="44" s="1"/>
  <c r="X220" i="44" s="1"/>
  <c r="AA220" i="44" s="1"/>
  <c r="R220" i="44"/>
  <c r="V219" i="44"/>
  <c r="J254" i="36" l="1"/>
  <c r="K254" i="36" s="1"/>
  <c r="L254" i="36" s="1"/>
  <c r="M254" i="36" s="1"/>
  <c r="R224" i="36"/>
  <c r="V223" i="36"/>
  <c r="M260" i="44"/>
  <c r="N260" i="44" s="1"/>
  <c r="Y223" i="36"/>
  <c r="Z223" i="36" s="1"/>
  <c r="X224" i="36" s="1"/>
  <c r="AA224" i="36" s="1"/>
  <c r="U220" i="44"/>
  <c r="P220" i="44"/>
  <c r="J261" i="44" l="1"/>
  <c r="Q260" i="44"/>
  <c r="S220" i="44"/>
  <c r="T220" i="44" s="1"/>
  <c r="N254" i="36"/>
  <c r="U224" i="36"/>
  <c r="P224" i="36"/>
  <c r="J255" i="36" l="1"/>
  <c r="Q254" i="36"/>
  <c r="S224" i="36"/>
  <c r="T224" i="36" s="1"/>
  <c r="Y220" i="44"/>
  <c r="Z220" i="44" s="1"/>
  <c r="X221" i="44" s="1"/>
  <c r="AA221" i="44" s="1"/>
  <c r="R221" i="44"/>
  <c r="V220" i="44"/>
  <c r="K261" i="44"/>
  <c r="L261" i="44" s="1"/>
  <c r="M261" i="44" l="1"/>
  <c r="N261" i="44" s="1"/>
  <c r="Q261" i="44" s="1"/>
  <c r="Y224" i="36"/>
  <c r="Z224" i="36" s="1"/>
  <c r="X225" i="36" s="1"/>
  <c r="AA225" i="36" s="1"/>
  <c r="V224" i="36"/>
  <c r="R225" i="36"/>
  <c r="U221" i="44"/>
  <c r="P221" i="44"/>
  <c r="K255" i="36"/>
  <c r="L255" i="36" s="1"/>
  <c r="M255" i="36" s="1"/>
  <c r="J262" i="44" l="1"/>
  <c r="K262" i="44" s="1"/>
  <c r="L262" i="44" s="1"/>
  <c r="M262" i="44" s="1"/>
  <c r="N262" i="44" s="1"/>
  <c r="J263" i="44" s="1"/>
  <c r="K263" i="44" s="1"/>
  <c r="L263" i="44" s="1"/>
  <c r="M263" i="44" s="1"/>
  <c r="N263" i="44" s="1"/>
  <c r="N255" i="36"/>
  <c r="Q255" i="36" s="1"/>
  <c r="U225" i="36"/>
  <c r="P225" i="36"/>
  <c r="S225" i="36" s="1"/>
  <c r="T225" i="36" s="1"/>
  <c r="S221" i="44"/>
  <c r="T221" i="44" s="1"/>
  <c r="Q262" i="44" l="1"/>
  <c r="J256" i="36"/>
  <c r="K256" i="36" s="1"/>
  <c r="L256" i="36" s="1"/>
  <c r="M256" i="36" s="1"/>
  <c r="N256" i="36" s="1"/>
  <c r="Y221" i="44"/>
  <c r="Z221" i="44" s="1"/>
  <c r="X222" i="44" s="1"/>
  <c r="AA222" i="44" s="1"/>
  <c r="Q263" i="44"/>
  <c r="J264" i="44"/>
  <c r="R226" i="36"/>
  <c r="V225" i="36"/>
  <c r="Y225" i="36"/>
  <c r="Z225" i="36" s="1"/>
  <c r="X226" i="36" s="1"/>
  <c r="AA226" i="36" s="1"/>
  <c r="V221" i="44"/>
  <c r="R222" i="44"/>
  <c r="Q256" i="36" l="1"/>
  <c r="J257" i="36"/>
  <c r="K257" i="36" s="1"/>
  <c r="L257" i="36" s="1"/>
  <c r="M257" i="36" s="1"/>
  <c r="N257" i="36" s="1"/>
  <c r="U222" i="44"/>
  <c r="P222" i="44"/>
  <c r="S222" i="44" s="1"/>
  <c r="T222" i="44" s="1"/>
  <c r="K264" i="44"/>
  <c r="L264" i="44" s="1"/>
  <c r="M264" i="44" s="1"/>
  <c r="N264" i="44" s="1"/>
  <c r="U226" i="36"/>
  <c r="P226" i="36"/>
  <c r="J265" i="44" l="1"/>
  <c r="Q264" i="44"/>
  <c r="S226" i="36"/>
  <c r="T226" i="36" s="1"/>
  <c r="R223" i="44"/>
  <c r="V222" i="44"/>
  <c r="Y222" i="44"/>
  <c r="Z222" i="44" s="1"/>
  <c r="X223" i="44" s="1"/>
  <c r="AA223" i="44" s="1"/>
  <c r="J258" i="36"/>
  <c r="Q257" i="36"/>
  <c r="U223" i="44" l="1"/>
  <c r="P223" i="44"/>
  <c r="Y226" i="36"/>
  <c r="Z226" i="36" s="1"/>
  <c r="X227" i="36" s="1"/>
  <c r="AA227" i="36" s="1"/>
  <c r="V226" i="36"/>
  <c r="R227" i="36"/>
  <c r="K258" i="36"/>
  <c r="L258" i="36" s="1"/>
  <c r="K265" i="44"/>
  <c r="L265" i="44" s="1"/>
  <c r="M265" i="44" s="1"/>
  <c r="N265" i="44" s="1"/>
  <c r="Q265" i="44" l="1"/>
  <c r="J266" i="44"/>
  <c r="U227" i="36"/>
  <c r="P227" i="36"/>
  <c r="S227" i="36" s="1"/>
  <c r="T227" i="36" s="1"/>
  <c r="M258" i="36"/>
  <c r="N258" i="36" s="1"/>
  <c r="S223" i="44"/>
  <c r="T223" i="44" s="1"/>
  <c r="V223" i="44" l="1"/>
  <c r="R224" i="44"/>
  <c r="Q258" i="36"/>
  <c r="J259" i="36"/>
  <c r="R228" i="36"/>
  <c r="V227" i="36"/>
  <c r="Y227" i="36"/>
  <c r="Z227" i="36" s="1"/>
  <c r="X228" i="36" s="1"/>
  <c r="AA228" i="36" s="1"/>
  <c r="K266" i="44"/>
  <c r="L266" i="44" s="1"/>
  <c r="Y223" i="44"/>
  <c r="Z223" i="44" s="1"/>
  <c r="X224" i="44" s="1"/>
  <c r="AA224" i="44" s="1"/>
  <c r="M266" i="44" l="1"/>
  <c r="N266" i="44" s="1"/>
  <c r="U228" i="36"/>
  <c r="P228" i="36"/>
  <c r="S228" i="36" s="1"/>
  <c r="T228" i="36" s="1"/>
  <c r="K259" i="36"/>
  <c r="L259" i="36" s="1"/>
  <c r="M259" i="36" s="1"/>
  <c r="U224" i="44"/>
  <c r="P224" i="44"/>
  <c r="S224" i="44" s="1"/>
  <c r="T224" i="44" s="1"/>
  <c r="V224" i="44" l="1"/>
  <c r="R225" i="44"/>
  <c r="Y224" i="44"/>
  <c r="Z224" i="44" s="1"/>
  <c r="X225" i="44" s="1"/>
  <c r="AA225" i="44" s="1"/>
  <c r="N259" i="36"/>
  <c r="V228" i="36"/>
  <c r="R229" i="36"/>
  <c r="Y228" i="36"/>
  <c r="Z228" i="36" s="1"/>
  <c r="X229" i="36" s="1"/>
  <c r="AA229" i="36" s="1"/>
  <c r="Q266" i="44"/>
  <c r="J267" i="44"/>
  <c r="Q259" i="36" l="1"/>
  <c r="J260" i="36"/>
  <c r="U229" i="36"/>
  <c r="P229" i="36"/>
  <c r="U225" i="44"/>
  <c r="P225" i="44"/>
  <c r="S225" i="44" s="1"/>
  <c r="T225" i="44" s="1"/>
  <c r="K267" i="44"/>
  <c r="L267" i="44" s="1"/>
  <c r="M267" i="44" s="1"/>
  <c r="N267" i="44" s="1"/>
  <c r="V225" i="44" l="1"/>
  <c r="R226" i="44"/>
  <c r="S229" i="36"/>
  <c r="T229" i="36" s="1"/>
  <c r="Q267" i="44"/>
  <c r="J268" i="44"/>
  <c r="K260" i="36"/>
  <c r="L260" i="36" s="1"/>
  <c r="M260" i="36" s="1"/>
  <c r="N260" i="36" s="1"/>
  <c r="Y225" i="44"/>
  <c r="Z225" i="44" s="1"/>
  <c r="X226" i="44" s="1"/>
  <c r="AA226" i="44" s="1"/>
  <c r="Q260" i="36" l="1"/>
  <c r="J261" i="36"/>
  <c r="K268" i="44"/>
  <c r="L268" i="44" s="1"/>
  <c r="M268" i="44" s="1"/>
  <c r="N268" i="44" s="1"/>
  <c r="Y229" i="36"/>
  <c r="Z229" i="36" s="1"/>
  <c r="X230" i="36" s="1"/>
  <c r="AA230" i="36" s="1"/>
  <c r="V229" i="36"/>
  <c r="R230" i="36"/>
  <c r="U226" i="44"/>
  <c r="P226" i="44"/>
  <c r="Q268" i="44" l="1"/>
  <c r="J269" i="44"/>
  <c r="S226" i="44"/>
  <c r="T226" i="44" s="1"/>
  <c r="U230" i="36"/>
  <c r="P230" i="36"/>
  <c r="K261" i="36"/>
  <c r="L261" i="36" s="1"/>
  <c r="Y226" i="44" l="1"/>
  <c r="Z226" i="44" s="1"/>
  <c r="X227" i="44" s="1"/>
  <c r="AA227" i="44" s="1"/>
  <c r="S230" i="36"/>
  <c r="T230" i="36" s="1"/>
  <c r="V226" i="44"/>
  <c r="R227" i="44"/>
  <c r="K269" i="44"/>
  <c r="L269" i="44" s="1"/>
  <c r="M269" i="44" s="1"/>
  <c r="M261" i="36"/>
  <c r="N261" i="36" s="1"/>
  <c r="Y230" i="36" l="1"/>
  <c r="Z230" i="36" s="1"/>
  <c r="X231" i="36" s="1"/>
  <c r="AA231" i="36" s="1"/>
  <c r="J262" i="36"/>
  <c r="Q261" i="36"/>
  <c r="N269" i="44"/>
  <c r="U227" i="44"/>
  <c r="P227" i="44"/>
  <c r="V230" i="36"/>
  <c r="R231" i="36"/>
  <c r="S227" i="44" l="1"/>
  <c r="T227" i="44" s="1"/>
  <c r="U231" i="36"/>
  <c r="P231" i="36"/>
  <c r="S231" i="36" s="1"/>
  <c r="T231" i="36" s="1"/>
  <c r="Q269" i="44"/>
  <c r="J270" i="44"/>
  <c r="K262" i="36"/>
  <c r="L262" i="36" s="1"/>
  <c r="M262" i="36" s="1"/>
  <c r="R232" i="36" l="1"/>
  <c r="V231" i="36"/>
  <c r="Y231" i="36"/>
  <c r="Z231" i="36" s="1"/>
  <c r="X232" i="36" s="1"/>
  <c r="AA232" i="36" s="1"/>
  <c r="N262" i="36"/>
  <c r="R228" i="44"/>
  <c r="V227" i="44"/>
  <c r="K270" i="44"/>
  <c r="L270" i="44" s="1"/>
  <c r="M270" i="44" s="1"/>
  <c r="N270" i="44" s="1"/>
  <c r="Y227" i="44"/>
  <c r="Z227" i="44" s="1"/>
  <c r="X228" i="44" s="1"/>
  <c r="AA228" i="44" s="1"/>
  <c r="Q270" i="44" l="1"/>
  <c r="J271" i="44"/>
  <c r="Q262" i="36"/>
  <c r="J263" i="36"/>
  <c r="K263" i="36" s="1"/>
  <c r="L263" i="36" s="1"/>
  <c r="M263" i="36" s="1"/>
  <c r="N263" i="36" s="1"/>
  <c r="U228" i="44"/>
  <c r="P228" i="44"/>
  <c r="U232" i="36"/>
  <c r="P232" i="36"/>
  <c r="S232" i="36" s="1"/>
  <c r="T232" i="36" s="1"/>
  <c r="Q263" i="36" l="1"/>
  <c r="J264" i="36"/>
  <c r="Y232" i="36"/>
  <c r="Z232" i="36" s="1"/>
  <c r="X233" i="36" s="1"/>
  <c r="AA233" i="36" s="1"/>
  <c r="R233" i="36"/>
  <c r="V232" i="36"/>
  <c r="S228" i="44"/>
  <c r="T228" i="44" s="1"/>
  <c r="K271" i="44"/>
  <c r="L271" i="44" s="1"/>
  <c r="M271" i="44" s="1"/>
  <c r="N271" i="44" s="1"/>
  <c r="Q271" i="44" l="1"/>
  <c r="J272" i="44"/>
  <c r="Y228" i="44"/>
  <c r="Z228" i="44" s="1"/>
  <c r="X229" i="44" s="1"/>
  <c r="AA229" i="44" s="1"/>
  <c r="V228" i="44"/>
  <c r="R229" i="44"/>
  <c r="U233" i="36"/>
  <c r="P233" i="36"/>
  <c r="K264" i="36"/>
  <c r="L264" i="36" s="1"/>
  <c r="S233" i="36" l="1"/>
  <c r="T233" i="36" s="1"/>
  <c r="K272" i="44"/>
  <c r="L272" i="44" s="1"/>
  <c r="M272" i="44" s="1"/>
  <c r="M264" i="36"/>
  <c r="N264" i="36" s="1"/>
  <c r="U229" i="44"/>
  <c r="P229" i="44"/>
  <c r="N272" i="44" l="1"/>
  <c r="J273" i="44" s="1"/>
  <c r="Q264" i="36"/>
  <c r="J265" i="36"/>
  <c r="Y233" i="36"/>
  <c r="Z233" i="36" s="1"/>
  <c r="X234" i="36" s="1"/>
  <c r="AA234" i="36" s="1"/>
  <c r="S229" i="44"/>
  <c r="T229" i="44" s="1"/>
  <c r="V233" i="36"/>
  <c r="R234" i="36"/>
  <c r="Q272" i="44" l="1"/>
  <c r="U234" i="36"/>
  <c r="P234" i="36"/>
  <c r="S234" i="36" s="1"/>
  <c r="T234" i="36" s="1"/>
  <c r="V229" i="44"/>
  <c r="R230" i="44"/>
  <c r="K265" i="36"/>
  <c r="L265" i="36" s="1"/>
  <c r="M265" i="36" s="1"/>
  <c r="N265" i="36" s="1"/>
  <c r="Y229" i="44"/>
  <c r="Z229" i="44" s="1"/>
  <c r="X230" i="44" s="1"/>
  <c r="AA230" i="44" s="1"/>
  <c r="K273" i="44"/>
  <c r="L273" i="44" s="1"/>
  <c r="M273" i="44" s="1"/>
  <c r="N273" i="44" s="1"/>
  <c r="J274" i="44" l="1"/>
  <c r="Q273" i="44"/>
  <c r="U230" i="44"/>
  <c r="P230" i="44"/>
  <c r="S230" i="44" s="1"/>
  <c r="T230" i="44" s="1"/>
  <c r="V234" i="36"/>
  <c r="R235" i="36"/>
  <c r="Y234" i="36"/>
  <c r="Z234" i="36" s="1"/>
  <c r="X235" i="36" s="1"/>
  <c r="AA235" i="36" s="1"/>
  <c r="Q265" i="36"/>
  <c r="J266" i="36"/>
  <c r="R231" i="44" l="1"/>
  <c r="V230" i="44"/>
  <c r="U235" i="36"/>
  <c r="P235" i="36"/>
  <c r="Y230" i="44"/>
  <c r="Z230" i="44" s="1"/>
  <c r="X231" i="44" s="1"/>
  <c r="AA231" i="44" s="1"/>
  <c r="K266" i="36"/>
  <c r="L266" i="36" s="1"/>
  <c r="K274" i="44"/>
  <c r="L274" i="44" s="1"/>
  <c r="M274" i="44" s="1"/>
  <c r="M266" i="36" l="1"/>
  <c r="N266" i="36" s="1"/>
  <c r="N274" i="44"/>
  <c r="S235" i="36"/>
  <c r="T235" i="36" s="1"/>
  <c r="U231" i="44"/>
  <c r="P231" i="44"/>
  <c r="S231" i="44" s="1"/>
  <c r="T231" i="44" s="1"/>
  <c r="Y231" i="44" l="1"/>
  <c r="Z231" i="44" s="1"/>
  <c r="X232" i="44" s="1"/>
  <c r="AA232" i="44" s="1"/>
  <c r="V231" i="44"/>
  <c r="R232" i="44"/>
  <c r="R236" i="36"/>
  <c r="V235" i="36"/>
  <c r="Y235" i="36"/>
  <c r="Z235" i="36" s="1"/>
  <c r="X236" i="36" s="1"/>
  <c r="AA236" i="36" s="1"/>
  <c r="Q274" i="44"/>
  <c r="J275" i="44"/>
  <c r="K275" i="44" s="1"/>
  <c r="L275" i="44" s="1"/>
  <c r="M275" i="44" s="1"/>
  <c r="N275" i="44" s="1"/>
  <c r="Q266" i="36"/>
  <c r="J267" i="36"/>
  <c r="K267" i="36" s="1"/>
  <c r="L267" i="36" s="1"/>
  <c r="M267" i="36" s="1"/>
  <c r="N267" i="36" s="1"/>
  <c r="J268" i="36" l="1"/>
  <c r="Q267" i="36"/>
  <c r="U236" i="36"/>
  <c r="P236" i="36"/>
  <c r="Q275" i="44"/>
  <c r="J276" i="44"/>
  <c r="K276" i="44" s="1"/>
  <c r="L276" i="44" s="1"/>
  <c r="M276" i="44" s="1"/>
  <c r="N276" i="44" s="1"/>
  <c r="U232" i="44"/>
  <c r="P232" i="44"/>
  <c r="S236" i="36" l="1"/>
  <c r="T236" i="36" s="1"/>
  <c r="S232" i="44"/>
  <c r="T232" i="44" s="1"/>
  <c r="Q276" i="44"/>
  <c r="J277" i="44"/>
  <c r="K268" i="36"/>
  <c r="L268" i="36" s="1"/>
  <c r="M268" i="36" s="1"/>
  <c r="N268" i="36" s="1"/>
  <c r="Y232" i="44" l="1"/>
  <c r="Z232" i="44" s="1"/>
  <c r="X233" i="44" s="1"/>
  <c r="AA233" i="44" s="1"/>
  <c r="Y236" i="36"/>
  <c r="Z236" i="36" s="1"/>
  <c r="X237" i="36" s="1"/>
  <c r="AA237" i="36" s="1"/>
  <c r="Q268" i="36"/>
  <c r="J269" i="36"/>
  <c r="K277" i="44"/>
  <c r="L277" i="44" s="1"/>
  <c r="M277" i="44" s="1"/>
  <c r="N277" i="44" s="1"/>
  <c r="V232" i="44"/>
  <c r="R233" i="44"/>
  <c r="V236" i="36"/>
  <c r="R237" i="36"/>
  <c r="Q277" i="44" l="1"/>
  <c r="J278" i="44"/>
  <c r="K278" i="44" s="1"/>
  <c r="L278" i="44" s="1"/>
  <c r="M278" i="44" s="1"/>
  <c r="N278" i="44" s="1"/>
  <c r="U237" i="36"/>
  <c r="P237" i="36"/>
  <c r="S237" i="36" s="1"/>
  <c r="T237" i="36" s="1"/>
  <c r="K269" i="36"/>
  <c r="L269" i="36" s="1"/>
  <c r="M269" i="36" s="1"/>
  <c r="U233" i="44"/>
  <c r="P233" i="44"/>
  <c r="V237" i="36" l="1"/>
  <c r="R238" i="36"/>
  <c r="N269" i="36"/>
  <c r="S233" i="44"/>
  <c r="T233" i="44" s="1"/>
  <c r="Y237" i="36"/>
  <c r="Z237" i="36" s="1"/>
  <c r="X238" i="36" s="1"/>
  <c r="AA238" i="36" s="1"/>
  <c r="J279" i="44"/>
  <c r="Q278" i="44"/>
  <c r="Y233" i="44" l="1"/>
  <c r="Z233" i="44" s="1"/>
  <c r="X234" i="44" s="1"/>
  <c r="AA234" i="44" s="1"/>
  <c r="V233" i="44"/>
  <c r="R234" i="44"/>
  <c r="J270" i="36"/>
  <c r="Q269" i="36"/>
  <c r="U238" i="36"/>
  <c r="P238" i="36"/>
  <c r="S238" i="36" s="1"/>
  <c r="T238" i="36" s="1"/>
  <c r="K279" i="44"/>
  <c r="L279" i="44" s="1"/>
  <c r="M279" i="44" s="1"/>
  <c r="N279" i="44" l="1"/>
  <c r="K270" i="36"/>
  <c r="L270" i="36" s="1"/>
  <c r="M270" i="36" s="1"/>
  <c r="N270" i="36" s="1"/>
  <c r="Y238" i="36"/>
  <c r="Z238" i="36" s="1"/>
  <c r="X239" i="36" s="1"/>
  <c r="AA239" i="36" s="1"/>
  <c r="U234" i="44"/>
  <c r="P234" i="44"/>
  <c r="R239" i="36"/>
  <c r="V238" i="36"/>
  <c r="Q270" i="36" l="1"/>
  <c r="J271" i="36"/>
  <c r="S234" i="44"/>
  <c r="T234" i="44" s="1"/>
  <c r="U239" i="36"/>
  <c r="P239" i="36"/>
  <c r="S239" i="36" s="1"/>
  <c r="T239" i="36" s="1"/>
  <c r="J280" i="44"/>
  <c r="Q279" i="44"/>
  <c r="Y234" i="44" l="1"/>
  <c r="Z234" i="44" s="1"/>
  <c r="X235" i="44" s="1"/>
  <c r="AA235" i="44" s="1"/>
  <c r="V234" i="44"/>
  <c r="R235" i="44"/>
  <c r="V239" i="36"/>
  <c r="R240" i="36"/>
  <c r="K271" i="36"/>
  <c r="L271" i="36" s="1"/>
  <c r="M271" i="36" s="1"/>
  <c r="N271" i="36" s="1"/>
  <c r="K280" i="44"/>
  <c r="L280" i="44" s="1"/>
  <c r="M280" i="44" s="1"/>
  <c r="N280" i="44" s="1"/>
  <c r="Y239" i="36"/>
  <c r="Z239" i="36" s="1"/>
  <c r="X240" i="36" s="1"/>
  <c r="AA240" i="36" s="1"/>
  <c r="J281" i="44" l="1"/>
  <c r="K281" i="44" s="1"/>
  <c r="L281" i="44" s="1"/>
  <c r="M281" i="44" s="1"/>
  <c r="N281" i="44" s="1"/>
  <c r="Q280" i="44"/>
  <c r="Q271" i="36"/>
  <c r="J272" i="36"/>
  <c r="U240" i="36"/>
  <c r="P240" i="36"/>
  <c r="U235" i="44"/>
  <c r="P235" i="44"/>
  <c r="S235" i="44" s="1"/>
  <c r="T235" i="44" s="1"/>
  <c r="S240" i="36" l="1"/>
  <c r="T240" i="36" s="1"/>
  <c r="V235" i="44"/>
  <c r="R236" i="44"/>
  <c r="K272" i="36"/>
  <c r="L272" i="36" s="1"/>
  <c r="M272" i="36" s="1"/>
  <c r="Y235" i="44"/>
  <c r="Z235" i="44" s="1"/>
  <c r="X236" i="44" s="1"/>
  <c r="AA236" i="44" s="1"/>
  <c r="Q281" i="44"/>
  <c r="J282" i="44"/>
  <c r="N272" i="36" l="1"/>
  <c r="Q272" i="36" s="1"/>
  <c r="U236" i="44"/>
  <c r="P236" i="44"/>
  <c r="S236" i="44" s="1"/>
  <c r="T236" i="44" s="1"/>
  <c r="K282" i="44"/>
  <c r="L282" i="44" s="1"/>
  <c r="Y240" i="36"/>
  <c r="Z240" i="36" s="1"/>
  <c r="X241" i="36" s="1"/>
  <c r="AA241" i="36" s="1"/>
  <c r="V240" i="36"/>
  <c r="R241" i="36"/>
  <c r="J273" i="36" l="1"/>
  <c r="K273" i="36" s="1"/>
  <c r="L273" i="36" s="1"/>
  <c r="V236" i="44"/>
  <c r="R237" i="44"/>
  <c r="Y236" i="44"/>
  <c r="Z236" i="44" s="1"/>
  <c r="X237" i="44" s="1"/>
  <c r="AA237" i="44" s="1"/>
  <c r="U241" i="36"/>
  <c r="P241" i="36"/>
  <c r="S241" i="36" s="1"/>
  <c r="T241" i="36" s="1"/>
  <c r="M282" i="44"/>
  <c r="N282" i="44" s="1"/>
  <c r="M273" i="36" l="1"/>
  <c r="N273" i="36" s="1"/>
  <c r="R242" i="36"/>
  <c r="V241" i="36"/>
  <c r="Y241" i="36"/>
  <c r="Z241" i="36" s="1"/>
  <c r="X242" i="36" s="1"/>
  <c r="AA242" i="36" s="1"/>
  <c r="U237" i="44"/>
  <c r="P237" i="44"/>
  <c r="Q282" i="44"/>
  <c r="J283" i="44"/>
  <c r="K283" i="44" l="1"/>
  <c r="L283" i="44" s="1"/>
  <c r="M283" i="44" s="1"/>
  <c r="N283" i="44" s="1"/>
  <c r="S237" i="44"/>
  <c r="T237" i="44" s="1"/>
  <c r="U242" i="36"/>
  <c r="P242" i="36"/>
  <c r="J274" i="36"/>
  <c r="Q273" i="36"/>
  <c r="Y237" i="44" l="1"/>
  <c r="Z237" i="44" s="1"/>
  <c r="X238" i="44" s="1"/>
  <c r="AA238" i="44" s="1"/>
  <c r="S242" i="36"/>
  <c r="T242" i="36" s="1"/>
  <c r="V237" i="44"/>
  <c r="R238" i="44"/>
  <c r="K274" i="36"/>
  <c r="L274" i="36" s="1"/>
  <c r="M274" i="36" s="1"/>
  <c r="J284" i="44"/>
  <c r="K284" i="44" s="1"/>
  <c r="L284" i="44" s="1"/>
  <c r="M284" i="44" s="1"/>
  <c r="N284" i="44" s="1"/>
  <c r="Q283" i="44"/>
  <c r="Q284" i="44" l="1"/>
  <c r="J285" i="44"/>
  <c r="P238" i="44"/>
  <c r="U238" i="44"/>
  <c r="V242" i="36"/>
  <c r="R243" i="36"/>
  <c r="N274" i="36"/>
  <c r="Y242" i="36"/>
  <c r="Z242" i="36" s="1"/>
  <c r="X243" i="36" s="1"/>
  <c r="AA243" i="36" s="1"/>
  <c r="U243" i="36" l="1"/>
  <c r="P243" i="36"/>
  <c r="S243" i="36" s="1"/>
  <c r="T243" i="36" s="1"/>
  <c r="S238" i="44"/>
  <c r="T238" i="44" s="1"/>
  <c r="K285" i="44"/>
  <c r="L285" i="44" s="1"/>
  <c r="M285" i="44" s="1"/>
  <c r="N285" i="44" s="1"/>
  <c r="J275" i="36"/>
  <c r="Q274" i="36"/>
  <c r="J286" i="44" l="1"/>
  <c r="K286" i="44" s="1"/>
  <c r="L286" i="44" s="1"/>
  <c r="M286" i="44" s="1"/>
  <c r="N286" i="44" s="1"/>
  <c r="Q285" i="44"/>
  <c r="Y238" i="44"/>
  <c r="Z238" i="44" s="1"/>
  <c r="X239" i="44" s="1"/>
  <c r="AA239" i="44" s="1"/>
  <c r="R244" i="36"/>
  <c r="V243" i="36"/>
  <c r="K275" i="36"/>
  <c r="L275" i="36" s="1"/>
  <c r="Y243" i="36"/>
  <c r="Z243" i="36" s="1"/>
  <c r="X244" i="36" s="1"/>
  <c r="AA244" i="36" s="1"/>
  <c r="R239" i="44"/>
  <c r="V238" i="44"/>
  <c r="M275" i="36" l="1"/>
  <c r="N275" i="36" s="1"/>
  <c r="U239" i="44"/>
  <c r="P239" i="44"/>
  <c r="S239" i="44" s="1"/>
  <c r="T239" i="44" s="1"/>
  <c r="U244" i="36"/>
  <c r="P244" i="36"/>
  <c r="S244" i="36" s="1"/>
  <c r="T244" i="36" s="1"/>
  <c r="J287" i="44"/>
  <c r="Q286" i="44"/>
  <c r="V239" i="44" l="1"/>
  <c r="R240" i="44"/>
  <c r="Y239" i="44"/>
  <c r="Z239" i="44" s="1"/>
  <c r="X240" i="44" s="1"/>
  <c r="AA240" i="44" s="1"/>
  <c r="R245" i="36"/>
  <c r="V244" i="36"/>
  <c r="Q275" i="36"/>
  <c r="J276" i="36"/>
  <c r="K287" i="44"/>
  <c r="L287" i="44" s="1"/>
  <c r="M287" i="44" s="1"/>
  <c r="N287" i="44" s="1"/>
  <c r="Y244" i="36"/>
  <c r="Z244" i="36" s="1"/>
  <c r="X245" i="36" s="1"/>
  <c r="AA245" i="36" s="1"/>
  <c r="J288" i="44" l="1"/>
  <c r="Q287" i="44"/>
  <c r="U245" i="36"/>
  <c r="P245" i="36"/>
  <c r="S245" i="36" s="1"/>
  <c r="T245" i="36" s="1"/>
  <c r="U240" i="44"/>
  <c r="P240" i="44"/>
  <c r="S240" i="44" s="1"/>
  <c r="T240" i="44" s="1"/>
  <c r="K276" i="36"/>
  <c r="L276" i="36" s="1"/>
  <c r="M276" i="36" s="1"/>
  <c r="N276" i="36" s="1"/>
  <c r="Q276" i="36" l="1"/>
  <c r="J277" i="36"/>
  <c r="Y245" i="36"/>
  <c r="Z245" i="36" s="1"/>
  <c r="X246" i="36" s="1"/>
  <c r="AA246" i="36" s="1"/>
  <c r="V245" i="36"/>
  <c r="R246" i="36"/>
  <c r="Y240" i="44"/>
  <c r="Z240" i="44" s="1"/>
  <c r="X241" i="44" s="1"/>
  <c r="AA241" i="44" s="1"/>
  <c r="V240" i="44"/>
  <c r="R241" i="44"/>
  <c r="K288" i="44"/>
  <c r="L288" i="44" s="1"/>
  <c r="M288" i="44" s="1"/>
  <c r="N288" i="44" s="1"/>
  <c r="U246" i="36" l="1"/>
  <c r="P246" i="36"/>
  <c r="S246" i="36" s="1"/>
  <c r="T246" i="36" s="1"/>
  <c r="J289" i="44"/>
  <c r="Q288" i="44"/>
  <c r="U241" i="44"/>
  <c r="P241" i="44"/>
  <c r="S241" i="44" s="1"/>
  <c r="T241" i="44" s="1"/>
  <c r="K277" i="36"/>
  <c r="L277" i="36" s="1"/>
  <c r="M277" i="36" s="1"/>
  <c r="N277" i="36" s="1"/>
  <c r="Q277" i="36" l="1"/>
  <c r="J278" i="36"/>
  <c r="K289" i="44"/>
  <c r="L289" i="44" s="1"/>
  <c r="M289" i="44" s="1"/>
  <c r="V246" i="36"/>
  <c r="R247" i="36"/>
  <c r="Y241" i="44"/>
  <c r="Z241" i="44" s="1"/>
  <c r="X242" i="44" s="1"/>
  <c r="AA242" i="44" s="1"/>
  <c r="Y246" i="36"/>
  <c r="Z246" i="36" s="1"/>
  <c r="X247" i="36" s="1"/>
  <c r="AA247" i="36" s="1"/>
  <c r="R242" i="44"/>
  <c r="V241" i="44"/>
  <c r="U247" i="36" l="1"/>
  <c r="P247" i="36"/>
  <c r="S247" i="36" s="1"/>
  <c r="T247" i="36" s="1"/>
  <c r="K278" i="36"/>
  <c r="L278" i="36" s="1"/>
  <c r="M278" i="36" s="1"/>
  <c r="N278" i="36" s="1"/>
  <c r="U242" i="44"/>
  <c r="P242" i="44"/>
  <c r="N289" i="44"/>
  <c r="S242" i="44" l="1"/>
  <c r="T242" i="44" s="1"/>
  <c r="J279" i="36"/>
  <c r="Q278" i="36"/>
  <c r="V247" i="36"/>
  <c r="R248" i="36"/>
  <c r="Y247" i="36"/>
  <c r="Z247" i="36" s="1"/>
  <c r="X248" i="36" s="1"/>
  <c r="AA248" i="36" s="1"/>
  <c r="J290" i="44"/>
  <c r="Q289" i="44"/>
  <c r="Y242" i="44" l="1"/>
  <c r="Z242" i="44" s="1"/>
  <c r="X243" i="44" s="1"/>
  <c r="AA243" i="44" s="1"/>
  <c r="K279" i="36"/>
  <c r="L279" i="36" s="1"/>
  <c r="M279" i="36" s="1"/>
  <c r="P248" i="36"/>
  <c r="S248" i="36" s="1"/>
  <c r="T248" i="36" s="1"/>
  <c r="U248" i="36"/>
  <c r="K290" i="44"/>
  <c r="L290" i="44" s="1"/>
  <c r="M290" i="44" s="1"/>
  <c r="R243" i="44"/>
  <c r="V242" i="44"/>
  <c r="U243" i="44" l="1"/>
  <c r="P243" i="44"/>
  <c r="S243" i="44" s="1"/>
  <c r="T243" i="44" s="1"/>
  <c r="R249" i="36"/>
  <c r="V248" i="36"/>
  <c r="N290" i="44"/>
  <c r="Y248" i="36"/>
  <c r="Z248" i="36" s="1"/>
  <c r="X249" i="36" s="1"/>
  <c r="AA249" i="36" s="1"/>
  <c r="N279" i="36"/>
  <c r="Q290" i="44" l="1"/>
  <c r="J291" i="44"/>
  <c r="K291" i="44" s="1"/>
  <c r="L291" i="44" s="1"/>
  <c r="M291" i="44" s="1"/>
  <c r="N291" i="44" s="1"/>
  <c r="R244" i="44"/>
  <c r="V243" i="44"/>
  <c r="Q279" i="36"/>
  <c r="J280" i="36"/>
  <c r="U249" i="36"/>
  <c r="P249" i="36"/>
  <c r="Y243" i="44"/>
  <c r="Z243" i="44" s="1"/>
  <c r="X244" i="44" s="1"/>
  <c r="AA244" i="44" s="1"/>
  <c r="S249" i="36" l="1"/>
  <c r="T249" i="36" s="1"/>
  <c r="K280" i="36"/>
  <c r="L280" i="36" s="1"/>
  <c r="M280" i="36" s="1"/>
  <c r="U244" i="44"/>
  <c r="P244" i="44"/>
  <c r="J292" i="44"/>
  <c r="Q291" i="44"/>
  <c r="Y249" i="36" l="1"/>
  <c r="Z249" i="36" s="1"/>
  <c r="X250" i="36" s="1"/>
  <c r="AA250" i="36" s="1"/>
  <c r="S244" i="44"/>
  <c r="T244" i="44" s="1"/>
  <c r="N280" i="36"/>
  <c r="V249" i="36"/>
  <c r="R250" i="36"/>
  <c r="K292" i="44"/>
  <c r="L292" i="44" s="1"/>
  <c r="M292" i="44" s="1"/>
  <c r="N292" i="44" s="1"/>
  <c r="J293" i="44" l="1"/>
  <c r="K293" i="44" s="1"/>
  <c r="L293" i="44" s="1"/>
  <c r="M293" i="44" s="1"/>
  <c r="N293" i="44" s="1"/>
  <c r="Q292" i="44"/>
  <c r="U250" i="36"/>
  <c r="P250" i="36"/>
  <c r="S250" i="36" s="1"/>
  <c r="T250" i="36" s="1"/>
  <c r="Q280" i="36"/>
  <c r="J281" i="36"/>
  <c r="Y244" i="44"/>
  <c r="Z244" i="44" s="1"/>
  <c r="X245" i="44" s="1"/>
  <c r="AA245" i="44" s="1"/>
  <c r="V244" i="44"/>
  <c r="R245" i="44"/>
  <c r="V250" i="36" l="1"/>
  <c r="R251" i="36"/>
  <c r="U245" i="44"/>
  <c r="P245" i="44"/>
  <c r="S245" i="44" s="1"/>
  <c r="T245" i="44" s="1"/>
  <c r="Y250" i="36"/>
  <c r="Z250" i="36" s="1"/>
  <c r="X251" i="36" s="1"/>
  <c r="AA251" i="36" s="1"/>
  <c r="K281" i="36"/>
  <c r="L281" i="36" s="1"/>
  <c r="J294" i="44"/>
  <c r="K294" i="44" s="1"/>
  <c r="L294" i="44" s="1"/>
  <c r="M294" i="44" s="1"/>
  <c r="N294" i="44" s="1"/>
  <c r="Q293" i="44"/>
  <c r="Y245" i="44" l="1"/>
  <c r="Z245" i="44" s="1"/>
  <c r="X246" i="44" s="1"/>
  <c r="AA246" i="44" s="1"/>
  <c r="R246" i="44"/>
  <c r="V245" i="44"/>
  <c r="U251" i="36"/>
  <c r="P251" i="36"/>
  <c r="S251" i="36" s="1"/>
  <c r="T251" i="36" s="1"/>
  <c r="J295" i="44"/>
  <c r="Q294" i="44"/>
  <c r="M281" i="36"/>
  <c r="N281" i="36" s="1"/>
  <c r="V251" i="36" l="1"/>
  <c r="R252" i="36"/>
  <c r="K295" i="44"/>
  <c r="L295" i="44" s="1"/>
  <c r="M295" i="44" s="1"/>
  <c r="Y251" i="36"/>
  <c r="Z251" i="36" s="1"/>
  <c r="X252" i="36" s="1"/>
  <c r="AA252" i="36" s="1"/>
  <c r="Q281" i="36"/>
  <c r="J282" i="36"/>
  <c r="U246" i="44"/>
  <c r="P246" i="44"/>
  <c r="K282" i="36" l="1"/>
  <c r="L282" i="36" s="1"/>
  <c r="M282" i="36" s="1"/>
  <c r="N282" i="36" s="1"/>
  <c r="N295" i="44"/>
  <c r="U252" i="36"/>
  <c r="P252" i="36"/>
  <c r="S252" i="36" s="1"/>
  <c r="T252" i="36" s="1"/>
  <c r="S246" i="44"/>
  <c r="T246" i="44" s="1"/>
  <c r="R253" i="36" l="1"/>
  <c r="V252" i="36"/>
  <c r="Y252" i="36"/>
  <c r="Z252" i="36" s="1"/>
  <c r="X253" i="36" s="1"/>
  <c r="AA253" i="36" s="1"/>
  <c r="V246" i="44"/>
  <c r="R247" i="44"/>
  <c r="Q295" i="44"/>
  <c r="J296" i="44"/>
  <c r="J283" i="36"/>
  <c r="Q282" i="36"/>
  <c r="Y246" i="44"/>
  <c r="Z246" i="44" s="1"/>
  <c r="X247" i="44" s="1"/>
  <c r="AA247" i="44" s="1"/>
  <c r="K296" i="44" l="1"/>
  <c r="L296" i="44" s="1"/>
  <c r="M296" i="44" s="1"/>
  <c r="N296" i="44" s="1"/>
  <c r="K283" i="36"/>
  <c r="L283" i="36" s="1"/>
  <c r="M283" i="36" s="1"/>
  <c r="N283" i="36" s="1"/>
  <c r="U247" i="44"/>
  <c r="P247" i="44"/>
  <c r="U253" i="36"/>
  <c r="P253" i="36"/>
  <c r="Q283" i="36" l="1"/>
  <c r="J284" i="36"/>
  <c r="S253" i="36"/>
  <c r="T253" i="36" s="1"/>
  <c r="Q296" i="44"/>
  <c r="J297" i="44"/>
  <c r="S247" i="44"/>
  <c r="T247" i="44" s="1"/>
  <c r="Y253" i="36" l="1"/>
  <c r="Z253" i="36" s="1"/>
  <c r="X254" i="36" s="1"/>
  <c r="AA254" i="36" s="1"/>
  <c r="K297" i="44"/>
  <c r="L297" i="44" s="1"/>
  <c r="M297" i="44" s="1"/>
  <c r="V247" i="44"/>
  <c r="R248" i="44"/>
  <c r="V253" i="36"/>
  <c r="R254" i="36"/>
  <c r="K284" i="36"/>
  <c r="L284" i="36" s="1"/>
  <c r="Y247" i="44"/>
  <c r="Z247" i="44" s="1"/>
  <c r="X248" i="44" s="1"/>
  <c r="AA248" i="44" s="1"/>
  <c r="M284" i="36" l="1"/>
  <c r="N284" i="36" s="1"/>
  <c r="U248" i="44"/>
  <c r="P248" i="44"/>
  <c r="N297" i="44"/>
  <c r="U254" i="36"/>
  <c r="P254" i="36"/>
  <c r="Q297" i="44" l="1"/>
  <c r="J298" i="44"/>
  <c r="S248" i="44"/>
  <c r="T248" i="44" s="1"/>
  <c r="S254" i="36"/>
  <c r="T254" i="36" s="1"/>
  <c r="Q284" i="36"/>
  <c r="J285" i="36"/>
  <c r="Y248" i="44" l="1"/>
  <c r="Z248" i="44" s="1"/>
  <c r="X249" i="44" s="1"/>
  <c r="AA249" i="44" s="1"/>
  <c r="K285" i="36"/>
  <c r="L285" i="36" s="1"/>
  <c r="M285" i="36" s="1"/>
  <c r="N285" i="36" s="1"/>
  <c r="V248" i="44"/>
  <c r="R249" i="44"/>
  <c r="K298" i="44"/>
  <c r="L298" i="44" s="1"/>
  <c r="R255" i="36"/>
  <c r="V254" i="36"/>
  <c r="Y254" i="36"/>
  <c r="Z254" i="36" s="1"/>
  <c r="X255" i="36" s="1"/>
  <c r="AA255" i="36" s="1"/>
  <c r="M298" i="44" l="1"/>
  <c r="N298" i="44" s="1"/>
  <c r="U249" i="44"/>
  <c r="P249" i="44"/>
  <c r="S249" i="44" s="1"/>
  <c r="T249" i="44" s="1"/>
  <c r="U255" i="36"/>
  <c r="P255" i="36"/>
  <c r="S255" i="36" s="1"/>
  <c r="T255" i="36" s="1"/>
  <c r="J286" i="36"/>
  <c r="Q285" i="36"/>
  <c r="Y255" i="36" l="1"/>
  <c r="Z255" i="36" s="1"/>
  <c r="X256" i="36" s="1"/>
  <c r="AA256" i="36" s="1"/>
  <c r="V249" i="44"/>
  <c r="R250" i="44"/>
  <c r="Y249" i="44"/>
  <c r="Z249" i="44" s="1"/>
  <c r="X250" i="44" s="1"/>
  <c r="AA250" i="44" s="1"/>
  <c r="K286" i="36"/>
  <c r="L286" i="36" s="1"/>
  <c r="R256" i="36"/>
  <c r="V255" i="36"/>
  <c r="Q298" i="44"/>
  <c r="J299" i="44"/>
  <c r="K299" i="44" l="1"/>
  <c r="L299" i="44" s="1"/>
  <c r="M299" i="44" s="1"/>
  <c r="U256" i="36"/>
  <c r="P256" i="36"/>
  <c r="S256" i="36" s="1"/>
  <c r="T256" i="36" s="1"/>
  <c r="U250" i="44"/>
  <c r="P250" i="44"/>
  <c r="S250" i="44" s="1"/>
  <c r="Y250" i="44" s="1"/>
  <c r="Z250" i="44" s="1"/>
  <c r="X251" i="44" s="1"/>
  <c r="AA251" i="44" s="1"/>
  <c r="M286" i="36"/>
  <c r="N286" i="36" s="1"/>
  <c r="T250" i="44" l="1"/>
  <c r="V256" i="36"/>
  <c r="R257" i="36"/>
  <c r="Y256" i="36"/>
  <c r="Z256" i="36" s="1"/>
  <c r="X257" i="36" s="1"/>
  <c r="AA257" i="36" s="1"/>
  <c r="Q286" i="36"/>
  <c r="J287" i="36"/>
  <c r="N299" i="44"/>
  <c r="R251" i="44" l="1"/>
  <c r="V250" i="44"/>
  <c r="U257" i="36"/>
  <c r="P257" i="36"/>
  <c r="S257" i="36" s="1"/>
  <c r="T257" i="36" s="1"/>
  <c r="J300" i="44"/>
  <c r="Q299" i="44"/>
  <c r="K287" i="36"/>
  <c r="L287" i="36" s="1"/>
  <c r="M287" i="36" l="1"/>
  <c r="N287" i="36" s="1"/>
  <c r="K300" i="44"/>
  <c r="L300" i="44" s="1"/>
  <c r="Y257" i="36"/>
  <c r="Z257" i="36" s="1"/>
  <c r="X258" i="36" s="1"/>
  <c r="AA258" i="36" s="1"/>
  <c r="R258" i="36"/>
  <c r="V257" i="36"/>
  <c r="P251" i="44"/>
  <c r="S251" i="44" s="1"/>
  <c r="T251" i="44" s="1"/>
  <c r="U251" i="44"/>
  <c r="M300" i="44" l="1"/>
  <c r="N300" i="44" s="1"/>
  <c r="J301" i="44" s="1"/>
  <c r="P258" i="36"/>
  <c r="U258" i="36"/>
  <c r="Y251" i="44"/>
  <c r="Z251" i="44" s="1"/>
  <c r="X252" i="44" s="1"/>
  <c r="AA252" i="44" s="1"/>
  <c r="V251" i="44"/>
  <c r="R252" i="44"/>
  <c r="J288" i="36"/>
  <c r="Q287" i="36"/>
  <c r="Q300" i="44" l="1"/>
  <c r="U252" i="44"/>
  <c r="P252" i="44"/>
  <c r="S252" i="44" s="1"/>
  <c r="T252" i="44" s="1"/>
  <c r="K301" i="44"/>
  <c r="L301" i="44" s="1"/>
  <c r="M301" i="44" s="1"/>
  <c r="K288" i="36"/>
  <c r="L288" i="36" s="1"/>
  <c r="M288" i="36" s="1"/>
  <c r="S258" i="36"/>
  <c r="T258" i="36" s="1"/>
  <c r="N301" i="44" l="1"/>
  <c r="Q301" i="44" s="1"/>
  <c r="V252" i="44"/>
  <c r="R253" i="44"/>
  <c r="Y258" i="36"/>
  <c r="Z258" i="36" s="1"/>
  <c r="X259" i="36" s="1"/>
  <c r="AA259" i="36" s="1"/>
  <c r="Y252" i="44"/>
  <c r="Z252" i="44" s="1"/>
  <c r="X253" i="44" s="1"/>
  <c r="AA253" i="44" s="1"/>
  <c r="R259" i="36"/>
  <c r="V258" i="36"/>
  <c r="N288" i="36"/>
  <c r="J302" i="44" l="1"/>
  <c r="K302" i="44" s="1"/>
  <c r="L302" i="44" s="1"/>
  <c r="M302" i="44" s="1"/>
  <c r="Q288" i="36"/>
  <c r="J289" i="36"/>
  <c r="U253" i="44"/>
  <c r="P253" i="44"/>
  <c r="S253" i="44" s="1"/>
  <c r="T253" i="44" s="1"/>
  <c r="U259" i="36"/>
  <c r="P259" i="36"/>
  <c r="N302" i="44" l="1"/>
  <c r="J303" i="44" s="1"/>
  <c r="V253" i="44"/>
  <c r="R254" i="44"/>
  <c r="Y253" i="44"/>
  <c r="Z253" i="44" s="1"/>
  <c r="X254" i="44" s="1"/>
  <c r="AA254" i="44" s="1"/>
  <c r="K289" i="36"/>
  <c r="L289" i="36" s="1"/>
  <c r="M289" i="36" s="1"/>
  <c r="N289" i="36" s="1"/>
  <c r="S259" i="36"/>
  <c r="T259" i="36" s="1"/>
  <c r="Q302" i="44" l="1"/>
  <c r="Q289" i="36"/>
  <c r="J290" i="36"/>
  <c r="V259" i="36"/>
  <c r="R260" i="36"/>
  <c r="U254" i="44"/>
  <c r="P254" i="44"/>
  <c r="S254" i="44" s="1"/>
  <c r="T254" i="44" s="1"/>
  <c r="Y259" i="36"/>
  <c r="Z259" i="36" s="1"/>
  <c r="X260" i="36" s="1"/>
  <c r="AA260" i="36" s="1"/>
  <c r="K303" i="44"/>
  <c r="L303" i="44" s="1"/>
  <c r="M303" i="44" s="1"/>
  <c r="N303" i="44" s="1"/>
  <c r="Q303" i="44" l="1"/>
  <c r="J304" i="44"/>
  <c r="U260" i="36"/>
  <c r="P260" i="36"/>
  <c r="S260" i="36" s="1"/>
  <c r="T260" i="36" s="1"/>
  <c r="V254" i="44"/>
  <c r="R255" i="44"/>
  <c r="K290" i="36"/>
  <c r="L290" i="36" s="1"/>
  <c r="M290" i="36" s="1"/>
  <c r="N290" i="36" s="1"/>
  <c r="Y254" i="44"/>
  <c r="Z254" i="44" s="1"/>
  <c r="X255" i="44" s="1"/>
  <c r="AA255" i="44" s="1"/>
  <c r="J291" i="36" l="1"/>
  <c r="Q290" i="36"/>
  <c r="Y260" i="36"/>
  <c r="Z260" i="36" s="1"/>
  <c r="X261" i="36" s="1"/>
  <c r="AA261" i="36" s="1"/>
  <c r="U255" i="44"/>
  <c r="P255" i="44"/>
  <c r="K304" i="44"/>
  <c r="L304" i="44" s="1"/>
  <c r="V260" i="36"/>
  <c r="R261" i="36"/>
  <c r="M304" i="44" l="1"/>
  <c r="N304" i="44" s="1"/>
  <c r="U261" i="36"/>
  <c r="P261" i="36"/>
  <c r="S261" i="36" s="1"/>
  <c r="T261" i="36" s="1"/>
  <c r="S255" i="44"/>
  <c r="T255" i="44" s="1"/>
  <c r="K291" i="36"/>
  <c r="L291" i="36" s="1"/>
  <c r="M291" i="36" s="1"/>
  <c r="R256" i="44" l="1"/>
  <c r="V255" i="44"/>
  <c r="Y255" i="44"/>
  <c r="Z255" i="44" s="1"/>
  <c r="X256" i="44" s="1"/>
  <c r="AA256" i="44" s="1"/>
  <c r="V261" i="36"/>
  <c r="R262" i="36"/>
  <c r="Y261" i="36"/>
  <c r="Z261" i="36" s="1"/>
  <c r="X262" i="36" s="1"/>
  <c r="AA262" i="36" s="1"/>
  <c r="N291" i="36"/>
  <c r="J305" i="44"/>
  <c r="Q304" i="44"/>
  <c r="J292" i="36" l="1"/>
  <c r="Q291" i="36"/>
  <c r="K305" i="44"/>
  <c r="L305" i="44" s="1"/>
  <c r="U262" i="36"/>
  <c r="P262" i="36"/>
  <c r="S262" i="36" s="1"/>
  <c r="T262" i="36" s="1"/>
  <c r="U256" i="44"/>
  <c r="P256" i="44"/>
  <c r="S256" i="44" s="1"/>
  <c r="T256" i="44" s="1"/>
  <c r="R257" i="44" l="1"/>
  <c r="V256" i="44"/>
  <c r="Y262" i="36"/>
  <c r="Z262" i="36" s="1"/>
  <c r="X263" i="36" s="1"/>
  <c r="AA263" i="36" s="1"/>
  <c r="V262" i="36"/>
  <c r="R263" i="36"/>
  <c r="M305" i="44"/>
  <c r="N305" i="44" s="1"/>
  <c r="Y256" i="44"/>
  <c r="Z256" i="44" s="1"/>
  <c r="X257" i="44" s="1"/>
  <c r="AA257" i="44" s="1"/>
  <c r="K292" i="36"/>
  <c r="L292" i="36" s="1"/>
  <c r="M292" i="36" l="1"/>
  <c r="N292" i="36" s="1"/>
  <c r="U263" i="36"/>
  <c r="P263" i="36"/>
  <c r="S263" i="36" s="1"/>
  <c r="T263" i="36" s="1"/>
  <c r="J306" i="44"/>
  <c r="Q305" i="44"/>
  <c r="U257" i="44"/>
  <c r="P257" i="44"/>
  <c r="V263" i="36" l="1"/>
  <c r="R264" i="36"/>
  <c r="S257" i="44"/>
  <c r="T257" i="44" s="1"/>
  <c r="K306" i="44"/>
  <c r="L306" i="44" s="1"/>
  <c r="M306" i="44" s="1"/>
  <c r="Y263" i="36"/>
  <c r="Z263" i="36" s="1"/>
  <c r="X264" i="36" s="1"/>
  <c r="AA264" i="36" s="1"/>
  <c r="Q292" i="36"/>
  <c r="J293" i="36"/>
  <c r="V257" i="44" l="1"/>
  <c r="R258" i="44"/>
  <c r="Y257" i="44"/>
  <c r="Z257" i="44" s="1"/>
  <c r="X258" i="44" s="1"/>
  <c r="AA258" i="44" s="1"/>
  <c r="U264" i="36"/>
  <c r="P264" i="36"/>
  <c r="K293" i="36"/>
  <c r="L293" i="36" s="1"/>
  <c r="M293" i="36" s="1"/>
  <c r="N306" i="44"/>
  <c r="S264" i="36" l="1"/>
  <c r="T264" i="36" s="1"/>
  <c r="Q306" i="44"/>
  <c r="J307" i="44"/>
  <c r="U258" i="44"/>
  <c r="P258" i="44"/>
  <c r="N293" i="36"/>
  <c r="S258" i="44" l="1"/>
  <c r="T258" i="44" s="1"/>
  <c r="R265" i="36"/>
  <c r="V264" i="36"/>
  <c r="Q293" i="36"/>
  <c r="J294" i="36"/>
  <c r="K307" i="44"/>
  <c r="L307" i="44" s="1"/>
  <c r="M307" i="44" s="1"/>
  <c r="Y264" i="36"/>
  <c r="Z264" i="36" s="1"/>
  <c r="X265" i="36" s="1"/>
  <c r="AA265" i="36" s="1"/>
  <c r="U265" i="36" l="1"/>
  <c r="P265" i="36"/>
  <c r="N307" i="44"/>
  <c r="V258" i="44"/>
  <c r="R259" i="44"/>
  <c r="K294" i="36"/>
  <c r="L294" i="36" s="1"/>
  <c r="Y258" i="44"/>
  <c r="Z258" i="44" s="1"/>
  <c r="X259" i="44" s="1"/>
  <c r="AA259" i="44" s="1"/>
  <c r="Q307" i="44" l="1"/>
  <c r="J308" i="44"/>
  <c r="M294" i="36"/>
  <c r="N294" i="36" s="1"/>
  <c r="S265" i="36"/>
  <c r="T265" i="36" s="1"/>
  <c r="U259" i="44"/>
  <c r="P259" i="44"/>
  <c r="S259" i="44" s="1"/>
  <c r="T259" i="44" s="1"/>
  <c r="V265" i="36" l="1"/>
  <c r="R266" i="36"/>
  <c r="Q294" i="36"/>
  <c r="J295" i="36"/>
  <c r="Y259" i="44"/>
  <c r="Z259" i="44" s="1"/>
  <c r="X260" i="44" s="1"/>
  <c r="AA260" i="44" s="1"/>
  <c r="Y265" i="36"/>
  <c r="Z265" i="36" s="1"/>
  <c r="X266" i="36" s="1"/>
  <c r="AA266" i="36" s="1"/>
  <c r="K308" i="44"/>
  <c r="L308" i="44" s="1"/>
  <c r="V259" i="44"/>
  <c r="R260" i="44"/>
  <c r="K295" i="36" l="1"/>
  <c r="L295" i="36" s="1"/>
  <c r="M295" i="36" s="1"/>
  <c r="U260" i="44"/>
  <c r="P260" i="44"/>
  <c r="S260" i="44" s="1"/>
  <c r="T260" i="44" s="1"/>
  <c r="M308" i="44"/>
  <c r="N308" i="44" s="1"/>
  <c r="U266" i="36"/>
  <c r="P266" i="36"/>
  <c r="S266" i="36" s="1"/>
  <c r="T266" i="36" s="1"/>
  <c r="N295" i="36" l="1"/>
  <c r="J296" i="36" s="1"/>
  <c r="K296" i="36" s="1"/>
  <c r="L296" i="36" s="1"/>
  <c r="M296" i="36" s="1"/>
  <c r="N296" i="36" s="1"/>
  <c r="R267" i="36"/>
  <c r="V266" i="36"/>
  <c r="V260" i="44"/>
  <c r="R261" i="44"/>
  <c r="Y260" i="44"/>
  <c r="Z260" i="44" s="1"/>
  <c r="X261" i="44" s="1"/>
  <c r="AA261" i="44" s="1"/>
  <c r="Q308" i="44"/>
  <c r="J309" i="44"/>
  <c r="K309" i="44" s="1"/>
  <c r="L309" i="44" s="1"/>
  <c r="M309" i="44" s="1"/>
  <c r="N309" i="44" s="1"/>
  <c r="Y266" i="36"/>
  <c r="Z266" i="36" s="1"/>
  <c r="X267" i="36" s="1"/>
  <c r="AA267" i="36" s="1"/>
  <c r="Q295" i="36" l="1"/>
  <c r="U261" i="44"/>
  <c r="P261" i="44"/>
  <c r="S261" i="44" s="1"/>
  <c r="T261" i="44" s="1"/>
  <c r="J310" i="44"/>
  <c r="Q309" i="44"/>
  <c r="Q296" i="36"/>
  <c r="J297" i="36"/>
  <c r="U267" i="36"/>
  <c r="P267" i="36"/>
  <c r="S267" i="36" s="1"/>
  <c r="T267" i="36" s="1"/>
  <c r="V261" i="44" l="1"/>
  <c r="R262" i="44"/>
  <c r="R268" i="36"/>
  <c r="V267" i="36"/>
  <c r="K310" i="44"/>
  <c r="L310" i="44" s="1"/>
  <c r="Y267" i="36"/>
  <c r="Z267" i="36" s="1"/>
  <c r="X268" i="36" s="1"/>
  <c r="AA268" i="36" s="1"/>
  <c r="Y261" i="44"/>
  <c r="Z261" i="44" s="1"/>
  <c r="X262" i="44" s="1"/>
  <c r="AA262" i="44" s="1"/>
  <c r="K297" i="36"/>
  <c r="L297" i="36" s="1"/>
  <c r="M297" i="36" s="1"/>
  <c r="N297" i="36" l="1"/>
  <c r="U268" i="36"/>
  <c r="P268" i="36"/>
  <c r="S268" i="36" s="1"/>
  <c r="T268" i="36" s="1"/>
  <c r="M310" i="44"/>
  <c r="N310" i="44" s="1"/>
  <c r="U262" i="44"/>
  <c r="P262" i="44"/>
  <c r="Q310" i="44" l="1"/>
  <c r="J311" i="44"/>
  <c r="S262" i="44"/>
  <c r="T262" i="44" s="1"/>
  <c r="Y268" i="36"/>
  <c r="Z268" i="36" s="1"/>
  <c r="X269" i="36" s="1"/>
  <c r="AA269" i="36" s="1"/>
  <c r="V268" i="36"/>
  <c r="R269" i="36"/>
  <c r="Q297" i="36"/>
  <c r="J298" i="36"/>
  <c r="K298" i="36" l="1"/>
  <c r="L298" i="36" s="1"/>
  <c r="M298" i="36" s="1"/>
  <c r="N298" i="36" s="1"/>
  <c r="R263" i="44"/>
  <c r="V262" i="44"/>
  <c r="U269" i="36"/>
  <c r="P269" i="36"/>
  <c r="S269" i="36" s="1"/>
  <c r="T269" i="36" s="1"/>
  <c r="K311" i="44"/>
  <c r="L311" i="44" s="1"/>
  <c r="M311" i="44" s="1"/>
  <c r="Y262" i="44"/>
  <c r="Z262" i="44" s="1"/>
  <c r="X263" i="44" s="1"/>
  <c r="AA263" i="44" s="1"/>
  <c r="N311" i="44" l="1"/>
  <c r="J312" i="44" s="1"/>
  <c r="J299" i="36"/>
  <c r="K299" i="36" s="1"/>
  <c r="L299" i="36" s="1"/>
  <c r="M299" i="36" s="1"/>
  <c r="N299" i="36" s="1"/>
  <c r="Q298" i="36"/>
  <c r="Y269" i="36"/>
  <c r="Z269" i="36" s="1"/>
  <c r="X270" i="36" s="1"/>
  <c r="AA270" i="36" s="1"/>
  <c r="U263" i="44"/>
  <c r="P263" i="44"/>
  <c r="V269" i="36"/>
  <c r="R270" i="36"/>
  <c r="Q311" i="44" l="1"/>
  <c r="S263" i="44"/>
  <c r="T263" i="44" s="1"/>
  <c r="U270" i="36"/>
  <c r="P270" i="36"/>
  <c r="S270" i="36" s="1"/>
  <c r="T270" i="36" s="1"/>
  <c r="K312" i="44"/>
  <c r="L312" i="44" s="1"/>
  <c r="Q299" i="36"/>
  <c r="J300" i="36"/>
  <c r="V270" i="36" l="1"/>
  <c r="R271" i="36"/>
  <c r="Y270" i="36"/>
  <c r="Z270" i="36" s="1"/>
  <c r="X271" i="36" s="1"/>
  <c r="AA271" i="36" s="1"/>
  <c r="K300" i="36"/>
  <c r="L300" i="36" s="1"/>
  <c r="Y263" i="44"/>
  <c r="Z263" i="44" s="1"/>
  <c r="X264" i="44" s="1"/>
  <c r="AA264" i="44" s="1"/>
  <c r="M312" i="44"/>
  <c r="N312" i="44" s="1"/>
  <c r="V263" i="44"/>
  <c r="R264" i="44"/>
  <c r="M300" i="36" l="1"/>
  <c r="N300" i="36" s="1"/>
  <c r="Q300" i="36" s="1"/>
  <c r="U264" i="44"/>
  <c r="P264" i="44"/>
  <c r="S264" i="44" s="1"/>
  <c r="T264" i="44" s="1"/>
  <c r="U271" i="36"/>
  <c r="P271" i="36"/>
  <c r="S271" i="36" s="1"/>
  <c r="T271" i="36" s="1"/>
  <c r="Q312" i="44"/>
  <c r="J313" i="44"/>
  <c r="J301" i="36" l="1"/>
  <c r="K301" i="36" s="1"/>
  <c r="L301" i="36" s="1"/>
  <c r="M301" i="36" s="1"/>
  <c r="K313" i="44"/>
  <c r="L313" i="44" s="1"/>
  <c r="M313" i="44" s="1"/>
  <c r="N313" i="44" s="1"/>
  <c r="V271" i="36"/>
  <c r="R272" i="36"/>
  <c r="R265" i="44"/>
  <c r="V264" i="44"/>
  <c r="Y271" i="36"/>
  <c r="Z271" i="36" s="1"/>
  <c r="X272" i="36" s="1"/>
  <c r="AA272" i="36" s="1"/>
  <c r="Y264" i="44"/>
  <c r="Z264" i="44" s="1"/>
  <c r="X265" i="44" s="1"/>
  <c r="AA265" i="44" s="1"/>
  <c r="U265" i="44" l="1"/>
  <c r="P265" i="44"/>
  <c r="S265" i="44" s="1"/>
  <c r="T265" i="44" s="1"/>
  <c r="U272" i="36"/>
  <c r="P272" i="36"/>
  <c r="S272" i="36" s="1"/>
  <c r="T272" i="36" s="1"/>
  <c r="N301" i="36"/>
  <c r="J314" i="44"/>
  <c r="Q313" i="44"/>
  <c r="R273" i="36" l="1"/>
  <c r="V272" i="36"/>
  <c r="K314" i="44"/>
  <c r="L314" i="44" s="1"/>
  <c r="Y272" i="36"/>
  <c r="Z272" i="36" s="1"/>
  <c r="X273" i="36" s="1"/>
  <c r="AA273" i="36" s="1"/>
  <c r="R266" i="44"/>
  <c r="V265" i="44"/>
  <c r="Y265" i="44"/>
  <c r="Z265" i="44" s="1"/>
  <c r="X266" i="44" s="1"/>
  <c r="AA266" i="44" s="1"/>
  <c r="J302" i="36"/>
  <c r="K302" i="36" s="1"/>
  <c r="L302" i="36" s="1"/>
  <c r="M302" i="36" s="1"/>
  <c r="N302" i="36" s="1"/>
  <c r="Q301" i="36"/>
  <c r="M314" i="44" l="1"/>
  <c r="N314" i="44" s="1"/>
  <c r="Q314" i="44" s="1"/>
  <c r="Q302" i="36"/>
  <c r="J303" i="36"/>
  <c r="K303" i="36" s="1"/>
  <c r="L303" i="36" s="1"/>
  <c r="M303" i="36" s="1"/>
  <c r="N303" i="36" s="1"/>
  <c r="U266" i="44"/>
  <c r="P266" i="44"/>
  <c r="U273" i="36"/>
  <c r="P273" i="36"/>
  <c r="S273" i="36" s="1"/>
  <c r="T273" i="36" s="1"/>
  <c r="J315" i="44" l="1"/>
  <c r="K315" i="44" s="1"/>
  <c r="L315" i="44" s="1"/>
  <c r="M315" i="44" s="1"/>
  <c r="N315" i="44" s="1"/>
  <c r="Y273" i="36"/>
  <c r="Z273" i="36" s="1"/>
  <c r="X274" i="36" s="1"/>
  <c r="AA274" i="36" s="1"/>
  <c r="Q303" i="36"/>
  <c r="J304" i="36"/>
  <c r="R274" i="36"/>
  <c r="V273" i="36"/>
  <c r="S266" i="44"/>
  <c r="T266" i="44" s="1"/>
  <c r="Q315" i="44" l="1"/>
  <c r="J316" i="44"/>
  <c r="R267" i="44"/>
  <c r="V266" i="44"/>
  <c r="K304" i="36"/>
  <c r="L304" i="36" s="1"/>
  <c r="M304" i="36" s="1"/>
  <c r="Y266" i="44"/>
  <c r="Z266" i="44" s="1"/>
  <c r="X267" i="44" s="1"/>
  <c r="AA267" i="44" s="1"/>
  <c r="U274" i="36"/>
  <c r="P274" i="36"/>
  <c r="S274" i="36" s="1"/>
  <c r="T274" i="36" s="1"/>
  <c r="R275" i="36" l="1"/>
  <c r="V274" i="36"/>
  <c r="U267" i="44"/>
  <c r="P267" i="44"/>
  <c r="K316" i="44"/>
  <c r="L316" i="44" s="1"/>
  <c r="Y274" i="36"/>
  <c r="Z274" i="36" s="1"/>
  <c r="X275" i="36" s="1"/>
  <c r="AA275" i="36" s="1"/>
  <c r="N304" i="36"/>
  <c r="M316" i="44" l="1"/>
  <c r="N316" i="44" s="1"/>
  <c r="Q304" i="36"/>
  <c r="J305" i="36"/>
  <c r="S267" i="44"/>
  <c r="T267" i="44" s="1"/>
  <c r="U275" i="36"/>
  <c r="P275" i="36"/>
  <c r="S275" i="36" s="1"/>
  <c r="T275" i="36" s="1"/>
  <c r="Y267" i="44" l="1"/>
  <c r="Z267" i="44" s="1"/>
  <c r="X268" i="44" s="1"/>
  <c r="AA268" i="44" s="1"/>
  <c r="R268" i="44"/>
  <c r="V267" i="44"/>
  <c r="V275" i="36"/>
  <c r="R276" i="36"/>
  <c r="K305" i="36"/>
  <c r="L305" i="36" s="1"/>
  <c r="Y275" i="36"/>
  <c r="Z275" i="36" s="1"/>
  <c r="X276" i="36" s="1"/>
  <c r="AA276" i="36" s="1"/>
  <c r="Q316" i="44"/>
  <c r="J317" i="44"/>
  <c r="K317" i="44" l="1"/>
  <c r="L317" i="44" s="1"/>
  <c r="U276" i="36"/>
  <c r="P276" i="36"/>
  <c r="M305" i="36"/>
  <c r="N305" i="36" s="1"/>
  <c r="U268" i="44"/>
  <c r="P268" i="44"/>
  <c r="S276" i="36" l="1"/>
  <c r="T276" i="36" s="1"/>
  <c r="Q305" i="36"/>
  <c r="J306" i="36"/>
  <c r="M317" i="44"/>
  <c r="N317" i="44" s="1"/>
  <c r="S268" i="44"/>
  <c r="T268" i="44" s="1"/>
  <c r="Y276" i="36" l="1"/>
  <c r="Z276" i="36" s="1"/>
  <c r="X277" i="36" s="1"/>
  <c r="AA277" i="36" s="1"/>
  <c r="V268" i="44"/>
  <c r="R269" i="44"/>
  <c r="K306" i="36"/>
  <c r="L306" i="36" s="1"/>
  <c r="M306" i="36" s="1"/>
  <c r="N306" i="36" s="1"/>
  <c r="J318" i="44"/>
  <c r="Q317" i="44"/>
  <c r="V276" i="36"/>
  <c r="R277" i="36"/>
  <c r="Y268" i="44"/>
  <c r="Z268" i="44" s="1"/>
  <c r="X269" i="44" s="1"/>
  <c r="AA269" i="44" s="1"/>
  <c r="J307" i="36" l="1"/>
  <c r="Q306" i="36"/>
  <c r="K318" i="44"/>
  <c r="L318" i="44" s="1"/>
  <c r="M318" i="44" s="1"/>
  <c r="U277" i="36"/>
  <c r="P277" i="36"/>
  <c r="U269" i="44"/>
  <c r="P269" i="44"/>
  <c r="S269" i="44" l="1"/>
  <c r="T269" i="44" s="1"/>
  <c r="S277" i="36"/>
  <c r="T277" i="36" s="1"/>
  <c r="N318" i="44"/>
  <c r="K307" i="36"/>
  <c r="L307" i="36" s="1"/>
  <c r="Y277" i="36" l="1"/>
  <c r="Z277" i="36" s="1"/>
  <c r="X278" i="36" s="1"/>
  <c r="AA278" i="36" s="1"/>
  <c r="Q318" i="44"/>
  <c r="J319" i="44"/>
  <c r="M307" i="36"/>
  <c r="N307" i="36" s="1"/>
  <c r="V277" i="36"/>
  <c r="R278" i="36"/>
  <c r="Y269" i="44"/>
  <c r="Z269" i="44" s="1"/>
  <c r="X270" i="44" s="1"/>
  <c r="AA270" i="44" s="1"/>
  <c r="V269" i="44"/>
  <c r="R270" i="44"/>
  <c r="Q307" i="36" l="1"/>
  <c r="J308" i="36"/>
  <c r="U270" i="44"/>
  <c r="P270" i="44"/>
  <c r="U278" i="36"/>
  <c r="P278" i="36"/>
  <c r="K319" i="44"/>
  <c r="L319" i="44" s="1"/>
  <c r="M319" i="44" s="1"/>
  <c r="N319" i="44" s="1"/>
  <c r="S278" i="36" l="1"/>
  <c r="T278" i="36" s="1"/>
  <c r="S270" i="44"/>
  <c r="T270" i="44" s="1"/>
  <c r="Q319" i="44"/>
  <c r="J320" i="44"/>
  <c r="K308" i="36"/>
  <c r="L308" i="36" s="1"/>
  <c r="Y270" i="44" l="1"/>
  <c r="Z270" i="44" s="1"/>
  <c r="X271" i="44" s="1"/>
  <c r="AA271" i="44" s="1"/>
  <c r="Y278" i="36"/>
  <c r="Z278" i="36" s="1"/>
  <c r="X279" i="36" s="1"/>
  <c r="AA279" i="36" s="1"/>
  <c r="M308" i="36"/>
  <c r="N308" i="36" s="1"/>
  <c r="K320" i="44"/>
  <c r="L320" i="44" s="1"/>
  <c r="M320" i="44" s="1"/>
  <c r="V270" i="44"/>
  <c r="R271" i="44"/>
  <c r="V278" i="36"/>
  <c r="R279" i="36"/>
  <c r="N320" i="44" l="1"/>
  <c r="U279" i="36"/>
  <c r="P279" i="36"/>
  <c r="U271" i="44"/>
  <c r="P271" i="44"/>
  <c r="S271" i="44" s="1"/>
  <c r="T271" i="44" s="1"/>
  <c r="J309" i="36"/>
  <c r="Q308" i="36"/>
  <c r="Y271" i="44" l="1"/>
  <c r="Z271" i="44" s="1"/>
  <c r="X272" i="44" s="1"/>
  <c r="AA272" i="44" s="1"/>
  <c r="S279" i="36"/>
  <c r="T279" i="36" s="1"/>
  <c r="K309" i="36"/>
  <c r="L309" i="36" s="1"/>
  <c r="M309" i="36" s="1"/>
  <c r="R272" i="44"/>
  <c r="V271" i="44"/>
  <c r="J321" i="44"/>
  <c r="K321" i="44" s="1"/>
  <c r="L321" i="44" s="1"/>
  <c r="M321" i="44" s="1"/>
  <c r="N321" i="44" s="1"/>
  <c r="Q320" i="44"/>
  <c r="U272" i="44" l="1"/>
  <c r="P272" i="44"/>
  <c r="S272" i="44" s="1"/>
  <c r="T272" i="44" s="1"/>
  <c r="Q321" i="44"/>
  <c r="J322" i="44"/>
  <c r="K322" i="44" s="1"/>
  <c r="L322" i="44" s="1"/>
  <c r="M322" i="44" s="1"/>
  <c r="N322" i="44" s="1"/>
  <c r="Y279" i="36"/>
  <c r="Z279" i="36" s="1"/>
  <c r="X280" i="36" s="1"/>
  <c r="AA280" i="36" s="1"/>
  <c r="N309" i="36"/>
  <c r="R280" i="36"/>
  <c r="V279" i="36"/>
  <c r="U280" i="36" l="1"/>
  <c r="P280" i="36"/>
  <c r="Q322" i="44"/>
  <c r="J323" i="44"/>
  <c r="K323" i="44" s="1"/>
  <c r="L323" i="44" s="1"/>
  <c r="M323" i="44" s="1"/>
  <c r="N323" i="44" s="1"/>
  <c r="R273" i="44"/>
  <c r="V272" i="44"/>
  <c r="Y272" i="44"/>
  <c r="Z272" i="44" s="1"/>
  <c r="X273" i="44" s="1"/>
  <c r="AA273" i="44" s="1"/>
  <c r="Q309" i="36"/>
  <c r="J310" i="36"/>
  <c r="K310" i="36" l="1"/>
  <c r="L310" i="36" s="1"/>
  <c r="M310" i="36" s="1"/>
  <c r="N310" i="36" s="1"/>
  <c r="U273" i="44"/>
  <c r="P273" i="44"/>
  <c r="S280" i="36"/>
  <c r="T280" i="36" s="1"/>
  <c r="Q323" i="44"/>
  <c r="J324" i="44"/>
  <c r="J59" i="14"/>
  <c r="I28" i="15" s="1"/>
  <c r="K324" i="44" l="1"/>
  <c r="L324" i="44" s="1"/>
  <c r="M324" i="44" s="1"/>
  <c r="R281" i="36"/>
  <c r="V280" i="36"/>
  <c r="Y280" i="36"/>
  <c r="Z280" i="36" s="1"/>
  <c r="X281" i="36" s="1"/>
  <c r="AA281" i="36" s="1"/>
  <c r="S273" i="44"/>
  <c r="T273" i="44" s="1"/>
  <c r="Q310" i="36"/>
  <c r="J311" i="36"/>
  <c r="E12" i="10"/>
  <c r="H17" i="29"/>
  <c r="J28" i="15"/>
  <c r="F12" i="10"/>
  <c r="V273" i="44" l="1"/>
  <c r="R274" i="44"/>
  <c r="Y273" i="44"/>
  <c r="Z273" i="44" s="1"/>
  <c r="X274" i="44" s="1"/>
  <c r="AA274" i="44" s="1"/>
  <c r="K311" i="36"/>
  <c r="L311" i="36" s="1"/>
  <c r="M311" i="36" s="1"/>
  <c r="U281" i="36"/>
  <c r="P281" i="36"/>
  <c r="N324" i="44"/>
  <c r="H20" i="28"/>
  <c r="G3" i="50"/>
  <c r="E29" i="20"/>
  <c r="G12" i="10"/>
  <c r="I17" i="29"/>
  <c r="L28" i="15"/>
  <c r="E28" i="20"/>
  <c r="F3" i="50"/>
  <c r="K28" i="15"/>
  <c r="K17" i="29" s="1"/>
  <c r="N311" i="36" l="1"/>
  <c r="J312" i="36" s="1"/>
  <c r="S281" i="36"/>
  <c r="T281" i="36" s="1"/>
  <c r="J325" i="44"/>
  <c r="Q324" i="44"/>
  <c r="U274" i="44"/>
  <c r="P274" i="44"/>
  <c r="H12" i="10"/>
  <c r="H3" i="50"/>
  <c r="E30" i="20"/>
  <c r="J29" i="15"/>
  <c r="L29" i="15" s="1"/>
  <c r="J30" i="15" s="1"/>
  <c r="J17" i="29"/>
  <c r="K30" i="15" l="1"/>
  <c r="K19" i="29" s="1"/>
  <c r="I19" i="29"/>
  <c r="Q311" i="36"/>
  <c r="Y281" i="36"/>
  <c r="Z281" i="36" s="1"/>
  <c r="X282" i="36" s="1"/>
  <c r="AA282" i="36" s="1"/>
  <c r="K325" i="44"/>
  <c r="L325" i="44" s="1"/>
  <c r="M325" i="44" s="1"/>
  <c r="N325" i="44" s="1"/>
  <c r="K312" i="36"/>
  <c r="L312" i="36" s="1"/>
  <c r="S274" i="44"/>
  <c r="T274" i="44" s="1"/>
  <c r="R282" i="36"/>
  <c r="V281" i="36"/>
  <c r="L30" i="15"/>
  <c r="J18" i="29"/>
  <c r="K29" i="15"/>
  <c r="K18" i="29" s="1"/>
  <c r="I18" i="29"/>
  <c r="E19" i="23"/>
  <c r="E31" i="20"/>
  <c r="I3" i="50"/>
  <c r="I27" i="20"/>
  <c r="U282" i="36" l="1"/>
  <c r="P282" i="36"/>
  <c r="Y274" i="44"/>
  <c r="Z274" i="44" s="1"/>
  <c r="X275" i="44" s="1"/>
  <c r="AA275" i="44" s="1"/>
  <c r="Q325" i="44"/>
  <c r="J326" i="44"/>
  <c r="R275" i="44"/>
  <c r="V274" i="44"/>
  <c r="M312" i="36"/>
  <c r="N312" i="36" s="1"/>
  <c r="E22" i="23"/>
  <c r="E39" i="23"/>
  <c r="E23" i="23"/>
  <c r="J19" i="29"/>
  <c r="J31" i="15"/>
  <c r="K326" i="44" l="1"/>
  <c r="L326" i="44" s="1"/>
  <c r="M326" i="44" s="1"/>
  <c r="N326" i="44" s="1"/>
  <c r="U275" i="44"/>
  <c r="P275" i="44"/>
  <c r="S282" i="36"/>
  <c r="T282" i="36" s="1"/>
  <c r="J313" i="36"/>
  <c r="Q312" i="36"/>
  <c r="K31" i="15"/>
  <c r="K20" i="29" s="1"/>
  <c r="I20" i="29"/>
  <c r="E40" i="23"/>
  <c r="L31" i="15"/>
  <c r="E24" i="23"/>
  <c r="J327" i="44" l="1"/>
  <c r="Q326" i="44"/>
  <c r="K313" i="36"/>
  <c r="L313" i="36" s="1"/>
  <c r="M313" i="36" s="1"/>
  <c r="S275" i="44"/>
  <c r="T275" i="44" s="1"/>
  <c r="R283" i="36"/>
  <c r="V282" i="36"/>
  <c r="Y282" i="36"/>
  <c r="Z282" i="36" s="1"/>
  <c r="X283" i="36" s="1"/>
  <c r="AA283" i="36" s="1"/>
  <c r="J20" i="29"/>
  <c r="J32" i="15"/>
  <c r="Y275" i="44" l="1"/>
  <c r="Z275" i="44" s="1"/>
  <c r="X276" i="44" s="1"/>
  <c r="AA276" i="44" s="1"/>
  <c r="U283" i="36"/>
  <c r="P283" i="36"/>
  <c r="N313" i="36"/>
  <c r="R276" i="44"/>
  <c r="V275" i="44"/>
  <c r="K327" i="44"/>
  <c r="L327" i="44" s="1"/>
  <c r="I21" i="29"/>
  <c r="K32" i="15"/>
  <c r="K21" i="29" s="1"/>
  <c r="F19" i="23"/>
  <c r="L32" i="15"/>
  <c r="M327" i="44" l="1"/>
  <c r="N327" i="44" s="1"/>
  <c r="Q327" i="44" s="1"/>
  <c r="Q313" i="36"/>
  <c r="J314" i="36"/>
  <c r="U276" i="44"/>
  <c r="P276" i="44"/>
  <c r="S283" i="36"/>
  <c r="T283" i="36" s="1"/>
  <c r="J21" i="29"/>
  <c r="J33" i="15"/>
  <c r="F23" i="23"/>
  <c r="F22" i="23"/>
  <c r="J328" i="44" l="1"/>
  <c r="K328" i="44" s="1"/>
  <c r="Y283" i="36"/>
  <c r="Z283" i="36" s="1"/>
  <c r="X284" i="36" s="1"/>
  <c r="AA284" i="36" s="1"/>
  <c r="S276" i="44"/>
  <c r="T276" i="44" s="1"/>
  <c r="R284" i="36"/>
  <c r="V283" i="36"/>
  <c r="K314" i="36"/>
  <c r="L314" i="36" s="1"/>
  <c r="M314" i="36" s="1"/>
  <c r="F24" i="23"/>
  <c r="K33" i="15"/>
  <c r="K22" i="29" s="1"/>
  <c r="F40" i="23"/>
  <c r="I22" i="29"/>
  <c r="L33" i="15"/>
  <c r="N314" i="36" l="1"/>
  <c r="Q314" i="36" s="1"/>
  <c r="L328" i="44"/>
  <c r="M328" i="44" s="1"/>
  <c r="P284" i="36"/>
  <c r="U284" i="36"/>
  <c r="Y276" i="44"/>
  <c r="Z276" i="44" s="1"/>
  <c r="X277" i="44" s="1"/>
  <c r="AA277" i="44" s="1"/>
  <c r="R277" i="44"/>
  <c r="V276" i="44"/>
  <c r="J22" i="29"/>
  <c r="J34" i="15"/>
  <c r="J315" i="36" l="1"/>
  <c r="K315" i="36" s="1"/>
  <c r="L315" i="36" s="1"/>
  <c r="M315" i="36" s="1"/>
  <c r="S284" i="36"/>
  <c r="T284" i="36" s="1"/>
  <c r="U277" i="44"/>
  <c r="P277" i="44"/>
  <c r="S277" i="44" s="1"/>
  <c r="T277" i="44" s="1"/>
  <c r="N328" i="44"/>
  <c r="I23" i="29"/>
  <c r="K34" i="15"/>
  <c r="K23" i="29" s="1"/>
  <c r="L34" i="15"/>
  <c r="R278" i="44" l="1"/>
  <c r="V277" i="44"/>
  <c r="J329" i="44"/>
  <c r="Q328" i="44"/>
  <c r="N315" i="36"/>
  <c r="Y277" i="44"/>
  <c r="Z277" i="44" s="1"/>
  <c r="X278" i="44" s="1"/>
  <c r="AA278" i="44" s="1"/>
  <c r="Y284" i="36"/>
  <c r="Z284" i="36" s="1"/>
  <c r="X285" i="36" s="1"/>
  <c r="AA285" i="36" s="1"/>
  <c r="V284" i="36"/>
  <c r="R285" i="36"/>
  <c r="J23" i="29"/>
  <c r="I35" i="15"/>
  <c r="P285" i="36" l="1"/>
  <c r="S285" i="36" s="1"/>
  <c r="T285" i="36" s="1"/>
  <c r="U285" i="36"/>
  <c r="J316" i="36"/>
  <c r="Q315" i="36"/>
  <c r="K329" i="44"/>
  <c r="L329" i="44" s="1"/>
  <c r="U278" i="44"/>
  <c r="P278" i="44"/>
  <c r="J35" i="15"/>
  <c r="K35" i="15" s="1"/>
  <c r="K24" i="29" s="1"/>
  <c r="H24" i="29"/>
  <c r="S278" i="44" l="1"/>
  <c r="T278" i="44" s="1"/>
  <c r="M329" i="44"/>
  <c r="N329" i="44" s="1"/>
  <c r="R286" i="36"/>
  <c r="V285" i="36"/>
  <c r="K316" i="36"/>
  <c r="L316" i="36" s="1"/>
  <c r="Y285" i="36"/>
  <c r="Z285" i="36" s="1"/>
  <c r="X286" i="36" s="1"/>
  <c r="AA286" i="36" s="1"/>
  <c r="I24" i="29"/>
  <c r="L35" i="15"/>
  <c r="Y278" i="44" l="1"/>
  <c r="Z278" i="44" s="1"/>
  <c r="X279" i="44" s="1"/>
  <c r="AA279" i="44" s="1"/>
  <c r="M316" i="36"/>
  <c r="N316" i="36" s="1"/>
  <c r="Q316" i="36" s="1"/>
  <c r="Q329" i="44"/>
  <c r="J330" i="44"/>
  <c r="P286" i="36"/>
  <c r="S286" i="36" s="1"/>
  <c r="T286" i="36" s="1"/>
  <c r="U286" i="36"/>
  <c r="V278" i="44"/>
  <c r="R279" i="44"/>
  <c r="L36" i="15"/>
  <c r="J24" i="29"/>
  <c r="J26" i="29" s="1"/>
  <c r="I25" i="13"/>
  <c r="I70" i="29"/>
  <c r="J317" i="36" l="1"/>
  <c r="K317" i="36" s="1"/>
  <c r="L317" i="36" s="1"/>
  <c r="M317" i="36" s="1"/>
  <c r="N317" i="36" s="1"/>
  <c r="U279" i="44"/>
  <c r="P279" i="44"/>
  <c r="Y286" i="36"/>
  <c r="Z286" i="36" s="1"/>
  <c r="X287" i="36" s="1"/>
  <c r="AA287" i="36" s="1"/>
  <c r="K330" i="44"/>
  <c r="L330" i="44" s="1"/>
  <c r="M330" i="44" s="1"/>
  <c r="N330" i="44" s="1"/>
  <c r="V286" i="36"/>
  <c r="R287" i="36"/>
  <c r="I26" i="13"/>
  <c r="J70" i="29"/>
  <c r="J318" i="36" l="1"/>
  <c r="K318" i="36" s="1"/>
  <c r="L318" i="36" s="1"/>
  <c r="M318" i="36" s="1"/>
  <c r="N318" i="36" s="1"/>
  <c r="Q317" i="36"/>
  <c r="P287" i="36"/>
  <c r="S287" i="36" s="1"/>
  <c r="T287" i="36" s="1"/>
  <c r="U287" i="36"/>
  <c r="J331" i="44"/>
  <c r="Q330" i="44"/>
  <c r="S279" i="44"/>
  <c r="T279" i="44" s="1"/>
  <c r="I27" i="13"/>
  <c r="J71" i="29"/>
  <c r="V279" i="44" l="1"/>
  <c r="R280" i="44"/>
  <c r="Y279" i="44"/>
  <c r="Z279" i="44" s="1"/>
  <c r="X280" i="44" s="1"/>
  <c r="AA280" i="44" s="1"/>
  <c r="Y287" i="36"/>
  <c r="Z287" i="36" s="1"/>
  <c r="X288" i="36" s="1"/>
  <c r="AA288" i="36" s="1"/>
  <c r="V287" i="36"/>
  <c r="R288" i="36"/>
  <c r="K331" i="44"/>
  <c r="L331" i="44" s="1"/>
  <c r="Q318" i="36"/>
  <c r="J319" i="36"/>
  <c r="J72" i="29"/>
  <c r="I28" i="13"/>
  <c r="M331" i="44" l="1"/>
  <c r="N331" i="44" s="1"/>
  <c r="U288" i="36"/>
  <c r="P288" i="36"/>
  <c r="S288" i="36" s="1"/>
  <c r="T288" i="36" s="1"/>
  <c r="K319" i="36"/>
  <c r="L319" i="36" s="1"/>
  <c r="M319" i="36" s="1"/>
  <c r="U280" i="44"/>
  <c r="P280" i="44"/>
  <c r="S280" i="44" s="1"/>
  <c r="T280" i="44" s="1"/>
  <c r="J73" i="29"/>
  <c r="J75" i="29" s="1"/>
  <c r="I29" i="13"/>
  <c r="Y280" i="44" l="1"/>
  <c r="Z280" i="44" s="1"/>
  <c r="X281" i="44" s="1"/>
  <c r="AA281" i="44" s="1"/>
  <c r="N319" i="36"/>
  <c r="Y288" i="36"/>
  <c r="Z288" i="36" s="1"/>
  <c r="X289" i="36" s="1"/>
  <c r="AA289" i="36" s="1"/>
  <c r="V288" i="36"/>
  <c r="R289" i="36"/>
  <c r="V280" i="44"/>
  <c r="R281" i="44"/>
  <c r="J332" i="44"/>
  <c r="Q331" i="44"/>
  <c r="E19" i="16"/>
  <c r="CE3" i="50"/>
  <c r="K332" i="44" l="1"/>
  <c r="L332" i="44" s="1"/>
  <c r="U289" i="36"/>
  <c r="P289" i="36"/>
  <c r="Q319" i="36"/>
  <c r="J320" i="36"/>
  <c r="U281" i="44"/>
  <c r="P281" i="44"/>
  <c r="E26" i="16"/>
  <c r="K26" i="16" s="1"/>
  <c r="E21" i="31"/>
  <c r="E26" i="31" s="1"/>
  <c r="O26" i="31" s="1"/>
  <c r="M332" i="44" l="1"/>
  <c r="N332" i="44" s="1"/>
  <c r="K320" i="36"/>
  <c r="L320" i="36" s="1"/>
  <c r="M320" i="36" s="1"/>
  <c r="S289" i="36"/>
  <c r="T289" i="36" s="1"/>
  <c r="S281" i="44"/>
  <c r="T281" i="44" s="1"/>
  <c r="Q332" i="44" l="1"/>
  <c r="J333" i="44"/>
  <c r="Y281" i="44"/>
  <c r="Z281" i="44" s="1"/>
  <c r="X282" i="44" s="1"/>
  <c r="AA282" i="44" s="1"/>
  <c r="Y289" i="36"/>
  <c r="Z289" i="36" s="1"/>
  <c r="X290" i="36" s="1"/>
  <c r="AA290" i="36" s="1"/>
  <c r="R282" i="44"/>
  <c r="V281" i="44"/>
  <c r="V289" i="36"/>
  <c r="R290" i="36"/>
  <c r="N320" i="36"/>
  <c r="K333" i="44" l="1"/>
  <c r="L333" i="44" s="1"/>
  <c r="U282" i="44"/>
  <c r="P282" i="44"/>
  <c r="S282" i="44" s="1"/>
  <c r="T282" i="44" s="1"/>
  <c r="J321" i="36"/>
  <c r="Q320" i="36"/>
  <c r="U290" i="36"/>
  <c r="P290" i="36"/>
  <c r="M333" i="44" l="1"/>
  <c r="N333" i="44" s="1"/>
  <c r="R283" i="44"/>
  <c r="V282" i="44"/>
  <c r="K321" i="36"/>
  <c r="L321" i="36" s="1"/>
  <c r="M321" i="36" s="1"/>
  <c r="N321" i="36" s="1"/>
  <c r="S290" i="36"/>
  <c r="T290" i="36" s="1"/>
  <c r="Y282" i="44"/>
  <c r="Z282" i="44" s="1"/>
  <c r="X283" i="44" s="1"/>
  <c r="AA283" i="44" s="1"/>
  <c r="Q333" i="44" l="1"/>
  <c r="J334" i="44"/>
  <c r="Y290" i="36"/>
  <c r="Z290" i="36" s="1"/>
  <c r="X291" i="36" s="1"/>
  <c r="AA291" i="36" s="1"/>
  <c r="R291" i="36"/>
  <c r="V290" i="36"/>
  <c r="J322" i="36"/>
  <c r="Q321" i="36"/>
  <c r="U283" i="44"/>
  <c r="P283" i="44"/>
  <c r="S283" i="44" s="1"/>
  <c r="T283" i="44" s="1"/>
  <c r="K334" i="44" l="1"/>
  <c r="L334" i="44" s="1"/>
  <c r="M334" i="44" s="1"/>
  <c r="N334" i="44" s="1"/>
  <c r="K322" i="36"/>
  <c r="L322" i="36" s="1"/>
  <c r="M322" i="36" s="1"/>
  <c r="N322" i="36" s="1"/>
  <c r="R284" i="44"/>
  <c r="V283" i="44"/>
  <c r="Y283" i="44"/>
  <c r="Z283" i="44" s="1"/>
  <c r="X284" i="44" s="1"/>
  <c r="AA284" i="44" s="1"/>
  <c r="U291" i="36"/>
  <c r="P291" i="36"/>
  <c r="J335" i="44" l="1"/>
  <c r="K335" i="44" s="1"/>
  <c r="L335" i="44" s="1"/>
  <c r="Q334" i="44"/>
  <c r="S291" i="36"/>
  <c r="T291" i="36" s="1"/>
  <c r="U284" i="44"/>
  <c r="P284" i="44"/>
  <c r="J323" i="36"/>
  <c r="K323" i="36" s="1"/>
  <c r="L323" i="36" s="1"/>
  <c r="M323" i="36" s="1"/>
  <c r="N323" i="36" s="1"/>
  <c r="Q322" i="36"/>
  <c r="M335" i="44" l="1"/>
  <c r="N335" i="44" s="1"/>
  <c r="J336" i="44" s="1"/>
  <c r="S284" i="44"/>
  <c r="T284" i="44" s="1"/>
  <c r="Q323" i="36"/>
  <c r="J324" i="36"/>
  <c r="Y291" i="36"/>
  <c r="Z291" i="36" s="1"/>
  <c r="X292" i="36" s="1"/>
  <c r="AA292" i="36" s="1"/>
  <c r="V291" i="36"/>
  <c r="R292" i="36"/>
  <c r="Q335" i="44" l="1"/>
  <c r="K336" i="44"/>
  <c r="L336" i="44" s="1"/>
  <c r="M336" i="44" s="1"/>
  <c r="N336" i="44" s="1"/>
  <c r="U292" i="36"/>
  <c r="P292" i="36"/>
  <c r="S292" i="36" s="1"/>
  <c r="T292" i="36" s="1"/>
  <c r="K324" i="36"/>
  <c r="L324" i="36" s="1"/>
  <c r="Y284" i="44"/>
  <c r="Z284" i="44" s="1"/>
  <c r="X285" i="44" s="1"/>
  <c r="AA285" i="44" s="1"/>
  <c r="R285" i="44"/>
  <c r="V284" i="44"/>
  <c r="J337" i="44" l="1"/>
  <c r="K337" i="44" s="1"/>
  <c r="Q336" i="44"/>
  <c r="V292" i="36"/>
  <c r="R293" i="36"/>
  <c r="U285" i="44"/>
  <c r="P285" i="44"/>
  <c r="S285" i="44" s="1"/>
  <c r="T285" i="44" s="1"/>
  <c r="Y292" i="36"/>
  <c r="Z292" i="36" s="1"/>
  <c r="X293" i="36" s="1"/>
  <c r="AA293" i="36" s="1"/>
  <c r="M324" i="36"/>
  <c r="N324" i="36" s="1"/>
  <c r="L337" i="44" l="1"/>
  <c r="M337" i="44" s="1"/>
  <c r="N337" i="44" s="1"/>
  <c r="J338" i="44" s="1"/>
  <c r="Y285" i="44"/>
  <c r="Z285" i="44" s="1"/>
  <c r="X286" i="44" s="1"/>
  <c r="AA286" i="44" s="1"/>
  <c r="R286" i="44"/>
  <c r="V285" i="44"/>
  <c r="U293" i="36"/>
  <c r="P293" i="36"/>
  <c r="Q324" i="36"/>
  <c r="J325" i="36"/>
  <c r="Q337" i="44" l="1"/>
  <c r="K338" i="44"/>
  <c r="L338" i="44" s="1"/>
  <c r="S293" i="36"/>
  <c r="T293" i="36" s="1"/>
  <c r="U286" i="44"/>
  <c r="P286" i="44"/>
  <c r="K325" i="36"/>
  <c r="L325" i="36" s="1"/>
  <c r="M325" i="36" s="1"/>
  <c r="M338" i="44" l="1"/>
  <c r="N338" i="44" s="1"/>
  <c r="J339" i="44" s="1"/>
  <c r="K339" i="44" s="1"/>
  <c r="L339" i="44" s="1"/>
  <c r="S286" i="44"/>
  <c r="T286" i="44" s="1"/>
  <c r="Y293" i="36"/>
  <c r="Z293" i="36" s="1"/>
  <c r="X294" i="36" s="1"/>
  <c r="AA294" i="36" s="1"/>
  <c r="N325" i="36"/>
  <c r="V293" i="36"/>
  <c r="R294" i="36"/>
  <c r="Q338" i="44" l="1"/>
  <c r="M339" i="44"/>
  <c r="N339" i="44" s="1"/>
  <c r="Q339" i="44" s="1"/>
  <c r="U294" i="36"/>
  <c r="P294" i="36"/>
  <c r="Q325" i="36"/>
  <c r="J326" i="36"/>
  <c r="Y286" i="44"/>
  <c r="Z286" i="44" s="1"/>
  <c r="X287" i="44" s="1"/>
  <c r="AA287" i="44" s="1"/>
  <c r="V286" i="44"/>
  <c r="R287" i="44"/>
  <c r="J340" i="44" l="1"/>
  <c r="K340" i="44" s="1"/>
  <c r="L340" i="44" s="1"/>
  <c r="M340" i="44" s="1"/>
  <c r="N340" i="44" s="1"/>
  <c r="U287" i="44"/>
  <c r="P287" i="44"/>
  <c r="S287" i="44" s="1"/>
  <c r="T287" i="44" s="1"/>
  <c r="K326" i="36"/>
  <c r="L326" i="36" s="1"/>
  <c r="M326" i="36" s="1"/>
  <c r="N326" i="36" s="1"/>
  <c r="S294" i="36"/>
  <c r="T294" i="36" s="1"/>
  <c r="J341" i="44" l="1"/>
  <c r="K341" i="44" s="1"/>
  <c r="Q340" i="44"/>
  <c r="Y294" i="36"/>
  <c r="Z294" i="36" s="1"/>
  <c r="X295" i="36" s="1"/>
  <c r="AA295" i="36" s="1"/>
  <c r="Q326" i="36"/>
  <c r="J327" i="36"/>
  <c r="V294" i="36"/>
  <c r="R295" i="36"/>
  <c r="V287" i="44"/>
  <c r="R288" i="44"/>
  <c r="Y287" i="44"/>
  <c r="Z287" i="44" s="1"/>
  <c r="X288" i="44" s="1"/>
  <c r="AA288" i="44" s="1"/>
  <c r="L341" i="44" l="1"/>
  <c r="M341" i="44" s="1"/>
  <c r="N341" i="44" s="1"/>
  <c r="Q341" i="44" s="1"/>
  <c r="U295" i="36"/>
  <c r="P295" i="36"/>
  <c r="S295" i="36" s="1"/>
  <c r="T295" i="36" s="1"/>
  <c r="K327" i="36"/>
  <c r="L327" i="36" s="1"/>
  <c r="M327" i="36" s="1"/>
  <c r="N327" i="36" s="1"/>
  <c r="U288" i="44"/>
  <c r="P288" i="44"/>
  <c r="S288" i="44" s="1"/>
  <c r="T288" i="44" s="1"/>
  <c r="J342" i="44" l="1"/>
  <c r="K342" i="44" s="1"/>
  <c r="L342" i="44" s="1"/>
  <c r="M342" i="44" s="1"/>
  <c r="N342" i="44" s="1"/>
  <c r="V295" i="36"/>
  <c r="R296" i="36"/>
  <c r="J328" i="36"/>
  <c r="Q327" i="36"/>
  <c r="R289" i="44"/>
  <c r="V288" i="44"/>
  <c r="Y295" i="36"/>
  <c r="Z295" i="36" s="1"/>
  <c r="X296" i="36" s="1"/>
  <c r="AA296" i="36" s="1"/>
  <c r="Y288" i="44"/>
  <c r="Z288" i="44" s="1"/>
  <c r="X289" i="44" s="1"/>
  <c r="AA289" i="44" s="1"/>
  <c r="J343" i="44" l="1"/>
  <c r="K343" i="44" s="1"/>
  <c r="Q342" i="44"/>
  <c r="K328" i="36"/>
  <c r="L328" i="36" s="1"/>
  <c r="U296" i="36"/>
  <c r="P296" i="36"/>
  <c r="U289" i="44"/>
  <c r="P289" i="44"/>
  <c r="L343" i="44" l="1"/>
  <c r="M343" i="44" s="1"/>
  <c r="N343" i="44" s="1"/>
  <c r="Q343" i="44" s="1"/>
  <c r="S289" i="44"/>
  <c r="T289" i="44" s="1"/>
  <c r="S296" i="36"/>
  <c r="T296" i="36" s="1"/>
  <c r="M328" i="36"/>
  <c r="N328" i="36" s="1"/>
  <c r="J344" i="44" l="1"/>
  <c r="K344" i="44" s="1"/>
  <c r="L344" i="44" s="1"/>
  <c r="M344" i="44" s="1"/>
  <c r="N344" i="44" s="1"/>
  <c r="J329" i="36"/>
  <c r="Q328" i="36"/>
  <c r="Y296" i="36"/>
  <c r="Z296" i="36" s="1"/>
  <c r="X297" i="36" s="1"/>
  <c r="AA297" i="36" s="1"/>
  <c r="V296" i="36"/>
  <c r="R297" i="36"/>
  <c r="Y289" i="44"/>
  <c r="Z289" i="44" s="1"/>
  <c r="X290" i="44" s="1"/>
  <c r="AA290" i="44" s="1"/>
  <c r="R290" i="44"/>
  <c r="V289" i="44"/>
  <c r="J345" i="44" l="1"/>
  <c r="K345" i="44" s="1"/>
  <c r="Q344" i="44"/>
  <c r="U290" i="44"/>
  <c r="P290" i="44"/>
  <c r="U297" i="36"/>
  <c r="P297" i="36"/>
  <c r="S297" i="36" s="1"/>
  <c r="T297" i="36" s="1"/>
  <c r="K329" i="36"/>
  <c r="L329" i="36" s="1"/>
  <c r="M329" i="36" s="1"/>
  <c r="L345" i="44" l="1"/>
  <c r="M345" i="44" s="1"/>
  <c r="N345" i="44" s="1"/>
  <c r="Q345" i="44" s="1"/>
  <c r="Y297" i="36"/>
  <c r="Z297" i="36" s="1"/>
  <c r="X298" i="36" s="1"/>
  <c r="AA298" i="36" s="1"/>
  <c r="N329" i="36"/>
  <c r="S290" i="44"/>
  <c r="T290" i="44" s="1"/>
  <c r="V297" i="36"/>
  <c r="R298" i="36"/>
  <c r="J346" i="44" l="1"/>
  <c r="K346" i="44" s="1"/>
  <c r="L346" i="44" s="1"/>
  <c r="M346" i="44" s="1"/>
  <c r="N346" i="44" s="1"/>
  <c r="U298" i="36"/>
  <c r="P298" i="36"/>
  <c r="S298" i="36" s="1"/>
  <c r="T298" i="36" s="1"/>
  <c r="Y290" i="44"/>
  <c r="Z290" i="44" s="1"/>
  <c r="X291" i="44" s="1"/>
  <c r="AA291" i="44" s="1"/>
  <c r="J330" i="36"/>
  <c r="K330" i="36" s="1"/>
  <c r="L330" i="36" s="1"/>
  <c r="M330" i="36" s="1"/>
  <c r="N330" i="36" s="1"/>
  <c r="Q329" i="36"/>
  <c r="V290" i="44"/>
  <c r="R291" i="44"/>
  <c r="J347" i="44" l="1"/>
  <c r="K347" i="44" s="1"/>
  <c r="L347" i="44" s="1"/>
  <c r="Q346" i="44"/>
  <c r="V298" i="36"/>
  <c r="R299" i="36"/>
  <c r="U291" i="44"/>
  <c r="P291" i="44"/>
  <c r="S291" i="44" s="1"/>
  <c r="T291" i="44" s="1"/>
  <c r="Y298" i="36"/>
  <c r="Z298" i="36" s="1"/>
  <c r="X299" i="36" s="1"/>
  <c r="AA299" i="36" s="1"/>
  <c r="J331" i="36"/>
  <c r="Q330" i="36"/>
  <c r="M347" i="44" l="1"/>
  <c r="N347" i="44" s="1"/>
  <c r="J348" i="44" s="1"/>
  <c r="K331" i="36"/>
  <c r="L331" i="36" s="1"/>
  <c r="M331" i="36" s="1"/>
  <c r="Y291" i="44"/>
  <c r="Z291" i="44" s="1"/>
  <c r="X292" i="44" s="1"/>
  <c r="AA292" i="44" s="1"/>
  <c r="V291" i="44"/>
  <c r="R292" i="44"/>
  <c r="U299" i="36"/>
  <c r="P299" i="36"/>
  <c r="Q347" i="44" l="1"/>
  <c r="K348" i="44"/>
  <c r="L348" i="44" s="1"/>
  <c r="M348" i="44" s="1"/>
  <c r="N348" i="44" s="1"/>
  <c r="N331" i="36"/>
  <c r="Q331" i="36" s="1"/>
  <c r="P292" i="44"/>
  <c r="U292" i="44"/>
  <c r="S299" i="36"/>
  <c r="T299" i="36" s="1"/>
  <c r="J349" i="44" l="1"/>
  <c r="K349" i="44" s="1"/>
  <c r="Q348" i="44"/>
  <c r="J332" i="36"/>
  <c r="Y299" i="36"/>
  <c r="Z299" i="36" s="1"/>
  <c r="X300" i="36" s="1"/>
  <c r="AA300" i="36" s="1"/>
  <c r="V299" i="36"/>
  <c r="R300" i="36"/>
  <c r="S292" i="44"/>
  <c r="T292" i="44" s="1"/>
  <c r="K332" i="36" l="1"/>
  <c r="L332" i="36" s="1"/>
  <c r="L349" i="44"/>
  <c r="M349" i="44" s="1"/>
  <c r="N349" i="44" s="1"/>
  <c r="J350" i="44" s="1"/>
  <c r="V292" i="44"/>
  <c r="R293" i="44"/>
  <c r="Y292" i="44"/>
  <c r="Z292" i="44" s="1"/>
  <c r="X293" i="44" s="1"/>
  <c r="AA293" i="44" s="1"/>
  <c r="U300" i="36"/>
  <c r="P300" i="36"/>
  <c r="Q349" i="44" l="1"/>
  <c r="M332" i="36"/>
  <c r="N332" i="36" s="1"/>
  <c r="J333" i="36" s="1"/>
  <c r="K350" i="44"/>
  <c r="L350" i="44" s="1"/>
  <c r="M350" i="44" s="1"/>
  <c r="N350" i="44" s="1"/>
  <c r="U293" i="44"/>
  <c r="P293" i="44"/>
  <c r="S300" i="36"/>
  <c r="T300" i="36" s="1"/>
  <c r="K333" i="36" l="1"/>
  <c r="Q332" i="36"/>
  <c r="J351" i="44"/>
  <c r="K351" i="44" s="1"/>
  <c r="L351" i="44" s="1"/>
  <c r="Q350" i="44"/>
  <c r="Y300" i="36"/>
  <c r="Z300" i="36" s="1"/>
  <c r="X301" i="36" s="1"/>
  <c r="AA301" i="36" s="1"/>
  <c r="V300" i="36"/>
  <c r="R301" i="36"/>
  <c r="S293" i="44"/>
  <c r="T293" i="44" s="1"/>
  <c r="L333" i="36" l="1"/>
  <c r="M333" i="36" s="1"/>
  <c r="M351" i="44"/>
  <c r="N351" i="44" s="1"/>
  <c r="J352" i="44" s="1"/>
  <c r="R294" i="44"/>
  <c r="V293" i="44"/>
  <c r="U301" i="36"/>
  <c r="P301" i="36"/>
  <c r="S301" i="36" s="1"/>
  <c r="T301" i="36" s="1"/>
  <c r="Y293" i="44"/>
  <c r="Z293" i="44" s="1"/>
  <c r="X294" i="44" s="1"/>
  <c r="AA294" i="44" s="1"/>
  <c r="Q351" i="44" l="1"/>
  <c r="N333" i="36"/>
  <c r="K352" i="44"/>
  <c r="L352" i="44" s="1"/>
  <c r="M352" i="44" s="1"/>
  <c r="N352" i="44" s="1"/>
  <c r="V301" i="36"/>
  <c r="R302" i="36"/>
  <c r="Y301" i="36"/>
  <c r="Z301" i="36" s="1"/>
  <c r="X302" i="36" s="1"/>
  <c r="AA302" i="36" s="1"/>
  <c r="U294" i="44"/>
  <c r="P294" i="44"/>
  <c r="Q333" i="36" l="1"/>
  <c r="J334" i="36"/>
  <c r="J353" i="44"/>
  <c r="K353" i="44" s="1"/>
  <c r="L353" i="44" s="1"/>
  <c r="M353" i="44" s="1"/>
  <c r="N353" i="44" s="1"/>
  <c r="Q352" i="44"/>
  <c r="S294" i="44"/>
  <c r="T294" i="44" s="1"/>
  <c r="U302" i="36"/>
  <c r="P302" i="36"/>
  <c r="K334" i="36" l="1"/>
  <c r="Q353" i="44"/>
  <c r="J354" i="44"/>
  <c r="Y294" i="44"/>
  <c r="Z294" i="44" s="1"/>
  <c r="X295" i="44" s="1"/>
  <c r="AA295" i="44" s="1"/>
  <c r="S302" i="36"/>
  <c r="T302" i="36" s="1"/>
  <c r="V294" i="44"/>
  <c r="R295" i="44"/>
  <c r="L334" i="36" l="1"/>
  <c r="M334" i="36" s="1"/>
  <c r="K354" i="44"/>
  <c r="L354" i="44" s="1"/>
  <c r="M354" i="44" s="1"/>
  <c r="N354" i="44" s="1"/>
  <c r="U295" i="44"/>
  <c r="P295" i="44"/>
  <c r="Y302" i="36"/>
  <c r="Z302" i="36" s="1"/>
  <c r="X303" i="36" s="1"/>
  <c r="AA303" i="36" s="1"/>
  <c r="V302" i="36"/>
  <c r="R303" i="36"/>
  <c r="Q354" i="44" l="1"/>
  <c r="J355" i="44"/>
  <c r="N334" i="36"/>
  <c r="S295" i="44"/>
  <c r="T295" i="44" s="1"/>
  <c r="U303" i="36"/>
  <c r="P303" i="36"/>
  <c r="K355" i="44" l="1"/>
  <c r="L355" i="44" s="1"/>
  <c r="M355" i="44" s="1"/>
  <c r="N355" i="44" s="1"/>
  <c r="Q334" i="36"/>
  <c r="J335" i="36"/>
  <c r="Y295" i="44"/>
  <c r="Z295" i="44" s="1"/>
  <c r="X296" i="44" s="1"/>
  <c r="AA296" i="44" s="1"/>
  <c r="S303" i="36"/>
  <c r="T303" i="36" s="1"/>
  <c r="V295" i="44"/>
  <c r="R296" i="44"/>
  <c r="Q355" i="44" l="1"/>
  <c r="J356" i="44"/>
  <c r="K335" i="36"/>
  <c r="U296" i="44"/>
  <c r="P296" i="44"/>
  <c r="Y303" i="36"/>
  <c r="Z303" i="36" s="1"/>
  <c r="X304" i="36" s="1"/>
  <c r="AA304" i="36" s="1"/>
  <c r="R304" i="36"/>
  <c r="V303" i="36"/>
  <c r="K356" i="44" l="1"/>
  <c r="L356" i="44" s="1"/>
  <c r="M356" i="44" s="1"/>
  <c r="N356" i="44" s="1"/>
  <c r="L335" i="36"/>
  <c r="M335" i="36" s="1"/>
  <c r="N335" i="36" s="1"/>
  <c r="U304" i="36"/>
  <c r="P304" i="36"/>
  <c r="S304" i="36" s="1"/>
  <c r="T304" i="36" s="1"/>
  <c r="S296" i="44"/>
  <c r="T296" i="44" s="1"/>
  <c r="Q356" i="44" l="1"/>
  <c r="J357" i="44"/>
  <c r="Q335" i="36"/>
  <c r="J336" i="36"/>
  <c r="Y296" i="44"/>
  <c r="Z296" i="44" s="1"/>
  <c r="X297" i="44" s="1"/>
  <c r="AA297" i="44" s="1"/>
  <c r="R305" i="36"/>
  <c r="V304" i="36"/>
  <c r="Y304" i="36"/>
  <c r="Z304" i="36" s="1"/>
  <c r="X305" i="36" s="1"/>
  <c r="AA305" i="36" s="1"/>
  <c r="V296" i="44"/>
  <c r="R297" i="44"/>
  <c r="K357" i="44" l="1"/>
  <c r="L357" i="44" s="1"/>
  <c r="K336" i="36"/>
  <c r="U297" i="44"/>
  <c r="P297" i="44"/>
  <c r="S297" i="44" s="1"/>
  <c r="T297" i="44" s="1"/>
  <c r="U305" i="36"/>
  <c r="P305" i="36"/>
  <c r="S305" i="36" s="1"/>
  <c r="T305" i="36" s="1"/>
  <c r="M357" i="44" l="1"/>
  <c r="N357" i="44" s="1"/>
  <c r="L336" i="36"/>
  <c r="M336" i="36" s="1"/>
  <c r="N336" i="36" s="1"/>
  <c r="Y305" i="36"/>
  <c r="Z305" i="36" s="1"/>
  <c r="X306" i="36" s="1"/>
  <c r="AA306" i="36" s="1"/>
  <c r="V297" i="44"/>
  <c r="R298" i="44"/>
  <c r="V305" i="36"/>
  <c r="R306" i="36"/>
  <c r="Y297" i="44"/>
  <c r="Z297" i="44" s="1"/>
  <c r="X298" i="44" s="1"/>
  <c r="AA298" i="44" s="1"/>
  <c r="Q357" i="44" l="1"/>
  <c r="J358" i="44"/>
  <c r="K358" i="44" s="1"/>
  <c r="L358" i="44" s="1"/>
  <c r="M358" i="44" s="1"/>
  <c r="Q336" i="36"/>
  <c r="J337" i="36"/>
  <c r="U306" i="36"/>
  <c r="P306" i="36"/>
  <c r="S306" i="36" s="1"/>
  <c r="T306" i="36" s="1"/>
  <c r="U298" i="44"/>
  <c r="P298" i="44"/>
  <c r="S298" i="44" s="1"/>
  <c r="T298" i="44" s="1"/>
  <c r="N358" i="44" l="1"/>
  <c r="K337" i="36"/>
  <c r="R299" i="44"/>
  <c r="V298" i="44"/>
  <c r="Y298" i="44"/>
  <c r="Z298" i="44" s="1"/>
  <c r="X299" i="44" s="1"/>
  <c r="AA299" i="44" s="1"/>
  <c r="V306" i="36"/>
  <c r="R307" i="36"/>
  <c r="Y306" i="36"/>
  <c r="Z306" i="36" s="1"/>
  <c r="X307" i="36" s="1"/>
  <c r="AA307" i="36" s="1"/>
  <c r="Q358" i="44" l="1"/>
  <c r="J359" i="44"/>
  <c r="L337" i="36"/>
  <c r="M337" i="36" s="1"/>
  <c r="U307" i="36"/>
  <c r="P307" i="36"/>
  <c r="U299" i="44"/>
  <c r="P299" i="44"/>
  <c r="K359" i="44" l="1"/>
  <c r="L359" i="44" s="1"/>
  <c r="N337" i="36"/>
  <c r="S307" i="36"/>
  <c r="T307" i="36" s="1"/>
  <c r="S299" i="44"/>
  <c r="T299" i="44" s="1"/>
  <c r="M359" i="44" l="1"/>
  <c r="N359" i="44" s="1"/>
  <c r="Q337" i="36"/>
  <c r="J338" i="36"/>
  <c r="Y307" i="36"/>
  <c r="Z307" i="36" s="1"/>
  <c r="X308" i="36" s="1"/>
  <c r="AA308" i="36" s="1"/>
  <c r="Y299" i="44"/>
  <c r="Z299" i="44" s="1"/>
  <c r="X300" i="44" s="1"/>
  <c r="AA300" i="44" s="1"/>
  <c r="R300" i="44"/>
  <c r="V299" i="44"/>
  <c r="V307" i="36"/>
  <c r="R308" i="36"/>
  <c r="Q359" i="44" l="1"/>
  <c r="J360" i="44"/>
  <c r="K360" i="44" s="1"/>
  <c r="L360" i="44" s="1"/>
  <c r="K338" i="36"/>
  <c r="U308" i="36"/>
  <c r="P308" i="36"/>
  <c r="U300" i="44"/>
  <c r="P300" i="44"/>
  <c r="M360" i="44" l="1"/>
  <c r="N360" i="44" s="1"/>
  <c r="L338" i="36"/>
  <c r="M338" i="36" s="1"/>
  <c r="N338" i="36" s="1"/>
  <c r="S308" i="36"/>
  <c r="T308" i="36" s="1"/>
  <c r="S300" i="44"/>
  <c r="T300" i="44" s="1"/>
  <c r="Q360" i="44" l="1"/>
  <c r="J361" i="44"/>
  <c r="K361" i="44" s="1"/>
  <c r="L361" i="44" s="1"/>
  <c r="M361" i="44" s="1"/>
  <c r="N361" i="44" s="1"/>
  <c r="Q338" i="36"/>
  <c r="J339" i="36"/>
  <c r="Y300" i="44"/>
  <c r="Z300" i="44" s="1"/>
  <c r="X301" i="44" s="1"/>
  <c r="AA301" i="44" s="1"/>
  <c r="R301" i="44"/>
  <c r="V300" i="44"/>
  <c r="Y308" i="36"/>
  <c r="Z308" i="36" s="1"/>
  <c r="X309" i="36" s="1"/>
  <c r="AA309" i="36" s="1"/>
  <c r="V308" i="36"/>
  <c r="R309" i="36"/>
  <c r="Q361" i="44" l="1"/>
  <c r="J362" i="44"/>
  <c r="K339" i="36"/>
  <c r="L339" i="36" s="1"/>
  <c r="M339" i="36" s="1"/>
  <c r="U309" i="36"/>
  <c r="P309" i="36"/>
  <c r="U301" i="44"/>
  <c r="P301" i="44"/>
  <c r="S301" i="44" s="1"/>
  <c r="T301" i="44" s="1"/>
  <c r="K362" i="44" l="1"/>
  <c r="L362" i="44" s="1"/>
  <c r="M362" i="44" s="1"/>
  <c r="N339" i="36"/>
  <c r="V301" i="44"/>
  <c r="R302" i="44"/>
  <c r="S309" i="36"/>
  <c r="T309" i="36" s="1"/>
  <c r="Y301" i="44"/>
  <c r="Z301" i="44" s="1"/>
  <c r="X302" i="44" s="1"/>
  <c r="AA302" i="44" s="1"/>
  <c r="N362" i="44" l="1"/>
  <c r="Q339" i="36"/>
  <c r="J340" i="36"/>
  <c r="Y309" i="36"/>
  <c r="Z309" i="36" s="1"/>
  <c r="X310" i="36" s="1"/>
  <c r="AA310" i="36" s="1"/>
  <c r="R310" i="36"/>
  <c r="V309" i="36"/>
  <c r="U302" i="44"/>
  <c r="P302" i="44"/>
  <c r="S302" i="44" s="1"/>
  <c r="T302" i="44" s="1"/>
  <c r="Q362" i="44" l="1"/>
  <c r="J363" i="44"/>
  <c r="K340" i="36"/>
  <c r="Y302" i="44"/>
  <c r="Z302" i="44" s="1"/>
  <c r="X303" i="44" s="1"/>
  <c r="AA303" i="44" s="1"/>
  <c r="R303" i="44"/>
  <c r="V302" i="44"/>
  <c r="U310" i="36"/>
  <c r="P310" i="36"/>
  <c r="S310" i="36" s="1"/>
  <c r="T310" i="36" s="1"/>
  <c r="K363" i="44" l="1"/>
  <c r="L363" i="44" s="1"/>
  <c r="L340" i="36"/>
  <c r="M340" i="36" s="1"/>
  <c r="Y310" i="36"/>
  <c r="Z310" i="36" s="1"/>
  <c r="X311" i="36" s="1"/>
  <c r="AA311" i="36" s="1"/>
  <c r="U303" i="44"/>
  <c r="P303" i="44"/>
  <c r="V310" i="36"/>
  <c r="R311" i="36"/>
  <c r="M363" i="44" l="1"/>
  <c r="N363" i="44" s="1"/>
  <c r="N340" i="36"/>
  <c r="S303" i="44"/>
  <c r="T303" i="44" s="1"/>
  <c r="U311" i="36"/>
  <c r="P311" i="36"/>
  <c r="S311" i="36" s="1"/>
  <c r="T311" i="36" s="1"/>
  <c r="Q363" i="44" l="1"/>
  <c r="J364" i="44"/>
  <c r="K364" i="44" s="1"/>
  <c r="L364" i="44" s="1"/>
  <c r="M364" i="44" s="1"/>
  <c r="Q340" i="36"/>
  <c r="J341" i="36"/>
  <c r="V311" i="36"/>
  <c r="R312" i="36"/>
  <c r="Y311" i="36"/>
  <c r="Z311" i="36" s="1"/>
  <c r="X312" i="36" s="1"/>
  <c r="AA312" i="36" s="1"/>
  <c r="V303" i="44"/>
  <c r="R304" i="44"/>
  <c r="Y303" i="44"/>
  <c r="Z303" i="44" s="1"/>
  <c r="X304" i="44" s="1"/>
  <c r="AA304" i="44" s="1"/>
  <c r="N364" i="44" l="1"/>
  <c r="K341" i="36"/>
  <c r="U304" i="44"/>
  <c r="P304" i="44"/>
  <c r="S304" i="44" s="1"/>
  <c r="T304" i="44" s="1"/>
  <c r="U312" i="36"/>
  <c r="P312" i="36"/>
  <c r="S312" i="36" s="1"/>
  <c r="T312" i="36" s="1"/>
  <c r="Q364" i="44" l="1"/>
  <c r="J365" i="44"/>
  <c r="L341" i="36"/>
  <c r="M341" i="36" s="1"/>
  <c r="N341" i="36" s="1"/>
  <c r="V304" i="44"/>
  <c r="R305" i="44"/>
  <c r="Y312" i="36"/>
  <c r="Z312" i="36" s="1"/>
  <c r="X313" i="36" s="1"/>
  <c r="AA313" i="36" s="1"/>
  <c r="Y304" i="44"/>
  <c r="Z304" i="44" s="1"/>
  <c r="X305" i="44" s="1"/>
  <c r="AA305" i="44" s="1"/>
  <c r="V312" i="36"/>
  <c r="R313" i="36"/>
  <c r="K365" i="44" l="1"/>
  <c r="L365" i="44" s="1"/>
  <c r="M365" i="44" s="1"/>
  <c r="Q341" i="36"/>
  <c r="J342" i="36"/>
  <c r="U313" i="36"/>
  <c r="P313" i="36"/>
  <c r="S313" i="36" s="1"/>
  <c r="T313" i="36" s="1"/>
  <c r="U305" i="44"/>
  <c r="P305" i="44"/>
  <c r="S305" i="44" s="1"/>
  <c r="T305" i="44" s="1"/>
  <c r="N365" i="44" l="1"/>
  <c r="K342" i="36"/>
  <c r="V313" i="36"/>
  <c r="R314" i="36"/>
  <c r="R306" i="44"/>
  <c r="V305" i="44"/>
  <c r="Y313" i="36"/>
  <c r="Z313" i="36" s="1"/>
  <c r="X314" i="36" s="1"/>
  <c r="AA314" i="36" s="1"/>
  <c r="Y305" i="44"/>
  <c r="Z305" i="44" s="1"/>
  <c r="X306" i="44" s="1"/>
  <c r="AA306" i="44" s="1"/>
  <c r="Q365" i="44" l="1"/>
  <c r="J366" i="44"/>
  <c r="L342" i="36"/>
  <c r="M342" i="36" s="1"/>
  <c r="N342" i="36" s="1"/>
  <c r="U314" i="36"/>
  <c r="P314" i="36"/>
  <c r="S314" i="36" s="1"/>
  <c r="T314" i="36" s="1"/>
  <c r="U306" i="44"/>
  <c r="P306" i="44"/>
  <c r="S306" i="44" s="1"/>
  <c r="T306" i="44" s="1"/>
  <c r="K366" i="44" l="1"/>
  <c r="L366" i="44" s="1"/>
  <c r="Q342" i="36"/>
  <c r="J343" i="36"/>
  <c r="Y306" i="44"/>
  <c r="Z306" i="44" s="1"/>
  <c r="X307" i="44" s="1"/>
  <c r="AA307" i="44" s="1"/>
  <c r="R307" i="44"/>
  <c r="V306" i="44"/>
  <c r="Y314" i="36"/>
  <c r="Z314" i="36" s="1"/>
  <c r="X315" i="36" s="1"/>
  <c r="AA315" i="36" s="1"/>
  <c r="V314" i="36"/>
  <c r="R315" i="36"/>
  <c r="M366" i="44" l="1"/>
  <c r="N366" i="44" s="1"/>
  <c r="K343" i="36"/>
  <c r="U307" i="44"/>
  <c r="P307" i="44"/>
  <c r="U315" i="36"/>
  <c r="P315" i="36"/>
  <c r="S315" i="36" s="1"/>
  <c r="T315" i="36" s="1"/>
  <c r="J367" i="44" l="1"/>
  <c r="K367" i="44" s="1"/>
  <c r="L367" i="44" s="1"/>
  <c r="M367" i="44" s="1"/>
  <c r="Q366" i="44"/>
  <c r="L343" i="36"/>
  <c r="M343" i="36" s="1"/>
  <c r="V315" i="36"/>
  <c r="R316" i="36"/>
  <c r="Y315" i="36"/>
  <c r="Z315" i="36" s="1"/>
  <c r="X316" i="36" s="1"/>
  <c r="AA316" i="36" s="1"/>
  <c r="S307" i="44"/>
  <c r="T307" i="44" s="1"/>
  <c r="N367" i="44" l="1"/>
  <c r="N343" i="36"/>
  <c r="R308" i="44"/>
  <c r="V307" i="44"/>
  <c r="Y307" i="44"/>
  <c r="Z307" i="44" s="1"/>
  <c r="X308" i="44" s="1"/>
  <c r="AA308" i="44" s="1"/>
  <c r="U316" i="36"/>
  <c r="P316" i="36"/>
  <c r="S316" i="36" s="1"/>
  <c r="T316" i="36" s="1"/>
  <c r="Q367" i="44" l="1"/>
  <c r="J368" i="44"/>
  <c r="Q343" i="36"/>
  <c r="J344" i="36"/>
  <c r="Y316" i="36"/>
  <c r="Z316" i="36" s="1"/>
  <c r="X317" i="36" s="1"/>
  <c r="AA317" i="36" s="1"/>
  <c r="V316" i="36"/>
  <c r="R317" i="36"/>
  <c r="U308" i="44"/>
  <c r="P308" i="44"/>
  <c r="S308" i="44" s="1"/>
  <c r="T308" i="44" s="1"/>
  <c r="K368" i="44" l="1"/>
  <c r="L368" i="44" s="1"/>
  <c r="K344" i="36"/>
  <c r="Y308" i="44"/>
  <c r="Z308" i="44" s="1"/>
  <c r="X309" i="44" s="1"/>
  <c r="AA309" i="44" s="1"/>
  <c r="U317" i="36"/>
  <c r="P317" i="36"/>
  <c r="S317" i="36" s="1"/>
  <c r="T317" i="36" s="1"/>
  <c r="R309" i="44"/>
  <c r="V308" i="44"/>
  <c r="M368" i="44" l="1"/>
  <c r="N368" i="44" s="1"/>
  <c r="L344" i="36"/>
  <c r="M344" i="36" s="1"/>
  <c r="N344" i="36" s="1"/>
  <c r="V317" i="36"/>
  <c r="R318" i="36"/>
  <c r="Y317" i="36"/>
  <c r="Z317" i="36" s="1"/>
  <c r="X318" i="36" s="1"/>
  <c r="AA318" i="36" s="1"/>
  <c r="U309" i="44"/>
  <c r="P309" i="44"/>
  <c r="Q368" i="44" l="1"/>
  <c r="J369" i="44"/>
  <c r="K369" i="44" s="1"/>
  <c r="L369" i="44" s="1"/>
  <c r="Q344" i="36"/>
  <c r="J345" i="36"/>
  <c r="S309" i="44"/>
  <c r="T309" i="44" s="1"/>
  <c r="U318" i="36"/>
  <c r="P318" i="36"/>
  <c r="M369" i="44" l="1"/>
  <c r="N369" i="44" s="1"/>
  <c r="K345" i="36"/>
  <c r="S318" i="36"/>
  <c r="T318" i="36" s="1"/>
  <c r="Y309" i="44"/>
  <c r="Z309" i="44" s="1"/>
  <c r="X310" i="44" s="1"/>
  <c r="AA310" i="44" s="1"/>
  <c r="V309" i="44"/>
  <c r="R310" i="44"/>
  <c r="Q369" i="44" l="1"/>
  <c r="J370" i="44"/>
  <c r="K370" i="44" s="1"/>
  <c r="L370" i="44" s="1"/>
  <c r="M370" i="44" s="1"/>
  <c r="N370" i="44" s="1"/>
  <c r="L345" i="36"/>
  <c r="M345" i="36" s="1"/>
  <c r="N345" i="36" s="1"/>
  <c r="U310" i="44"/>
  <c r="P310" i="44"/>
  <c r="Y318" i="36"/>
  <c r="Z318" i="36" s="1"/>
  <c r="X319" i="36" s="1"/>
  <c r="AA319" i="36" s="1"/>
  <c r="V318" i="36"/>
  <c r="R319" i="36"/>
  <c r="Q370" i="44" l="1"/>
  <c r="J371" i="44"/>
  <c r="Q345" i="36"/>
  <c r="J346" i="36"/>
  <c r="U319" i="36"/>
  <c r="P319" i="36"/>
  <c r="S319" i="36" s="1"/>
  <c r="T319" i="36" s="1"/>
  <c r="S310" i="44"/>
  <c r="T310" i="44" s="1"/>
  <c r="K371" i="44" l="1"/>
  <c r="L371" i="44" s="1"/>
  <c r="M371" i="44" s="1"/>
  <c r="K346" i="36"/>
  <c r="V319" i="36"/>
  <c r="R320" i="36"/>
  <c r="R311" i="44"/>
  <c r="V310" i="44"/>
  <c r="Y319" i="36"/>
  <c r="Z319" i="36" s="1"/>
  <c r="X320" i="36" s="1"/>
  <c r="AA320" i="36" s="1"/>
  <c r="Y310" i="44"/>
  <c r="Z310" i="44" s="1"/>
  <c r="X311" i="44" s="1"/>
  <c r="AA311" i="44" s="1"/>
  <c r="N371" i="44" l="1"/>
  <c r="L346" i="36"/>
  <c r="M346" i="36" s="1"/>
  <c r="U320" i="36"/>
  <c r="P320" i="36"/>
  <c r="S320" i="36" s="1"/>
  <c r="T320" i="36" s="1"/>
  <c r="U311" i="44"/>
  <c r="P311" i="44"/>
  <c r="Q371" i="44" l="1"/>
  <c r="J372" i="44"/>
  <c r="N346" i="36"/>
  <c r="S311" i="44"/>
  <c r="T311" i="44" s="1"/>
  <c r="V320" i="36"/>
  <c r="R321" i="36"/>
  <c r="Y320" i="36"/>
  <c r="Z320" i="36" s="1"/>
  <c r="X321" i="36" s="1"/>
  <c r="AA321" i="36" s="1"/>
  <c r="K372" i="44" l="1"/>
  <c r="L372" i="44" s="1"/>
  <c r="Q346" i="36"/>
  <c r="J347" i="36"/>
  <c r="Y311" i="44"/>
  <c r="Z311" i="44" s="1"/>
  <c r="X312" i="44" s="1"/>
  <c r="AA312" i="44" s="1"/>
  <c r="U321" i="36"/>
  <c r="P321" i="36"/>
  <c r="S321" i="36" s="1"/>
  <c r="T321" i="36" s="1"/>
  <c r="V311" i="44"/>
  <c r="R312" i="44"/>
  <c r="M372" i="44" l="1"/>
  <c r="N372" i="44" s="1"/>
  <c r="K347" i="36"/>
  <c r="U312" i="44"/>
  <c r="P312" i="44"/>
  <c r="V321" i="36"/>
  <c r="R322" i="36"/>
  <c r="Y321" i="36"/>
  <c r="Z321" i="36" s="1"/>
  <c r="X322" i="36" s="1"/>
  <c r="AA322" i="36" s="1"/>
  <c r="Q372" i="44" l="1"/>
  <c r="J373" i="44"/>
  <c r="K373" i="44" s="1"/>
  <c r="L373" i="44" s="1"/>
  <c r="M373" i="44" s="1"/>
  <c r="L347" i="36"/>
  <c r="M347" i="36" s="1"/>
  <c r="N347" i="36" s="1"/>
  <c r="U322" i="36"/>
  <c r="P322" i="36"/>
  <c r="S312" i="44"/>
  <c r="T312" i="44" s="1"/>
  <c r="N373" i="44" l="1"/>
  <c r="Q347" i="36"/>
  <c r="J348" i="36"/>
  <c r="R313" i="44"/>
  <c r="V312" i="44"/>
  <c r="S322" i="36"/>
  <c r="T322" i="36" s="1"/>
  <c r="Y312" i="44"/>
  <c r="Z312" i="44" s="1"/>
  <c r="X313" i="44" s="1"/>
  <c r="AA313" i="44" s="1"/>
  <c r="Q373" i="44" l="1"/>
  <c r="J374" i="44"/>
  <c r="K348" i="36"/>
  <c r="L348" i="36" s="1"/>
  <c r="V322" i="36"/>
  <c r="R323" i="36"/>
  <c r="Y322" i="36"/>
  <c r="Z322" i="36" s="1"/>
  <c r="X323" i="36" s="1"/>
  <c r="AA323" i="36" s="1"/>
  <c r="U313" i="44"/>
  <c r="P313" i="44"/>
  <c r="K374" i="44" l="1"/>
  <c r="L374" i="44" s="1"/>
  <c r="M374" i="44" s="1"/>
  <c r="M348" i="36"/>
  <c r="N348" i="36" s="1"/>
  <c r="S313" i="44"/>
  <c r="T313" i="44" s="1"/>
  <c r="U323" i="36"/>
  <c r="P323" i="36"/>
  <c r="N374" i="44" l="1"/>
  <c r="Q348" i="36"/>
  <c r="J349" i="36"/>
  <c r="Y313" i="44"/>
  <c r="Z313" i="44" s="1"/>
  <c r="X314" i="44" s="1"/>
  <c r="AA314" i="44" s="1"/>
  <c r="S323" i="36"/>
  <c r="T323" i="36" s="1"/>
  <c r="R314" i="44"/>
  <c r="V313" i="44"/>
  <c r="Q374" i="44" l="1"/>
  <c r="J375" i="44"/>
  <c r="K349" i="36"/>
  <c r="Y323" i="36"/>
  <c r="Z323" i="36" s="1"/>
  <c r="X324" i="36" s="1"/>
  <c r="AA324" i="36" s="1"/>
  <c r="U314" i="44"/>
  <c r="P314" i="44"/>
  <c r="S314" i="44" s="1"/>
  <c r="T314" i="44" s="1"/>
  <c r="V323" i="36"/>
  <c r="R324" i="36"/>
  <c r="K375" i="44" l="1"/>
  <c r="L375" i="44" s="1"/>
  <c r="L349" i="36"/>
  <c r="M349" i="36" s="1"/>
  <c r="R315" i="44"/>
  <c r="V314" i="44"/>
  <c r="U324" i="36"/>
  <c r="P324" i="36"/>
  <c r="S324" i="36" s="1"/>
  <c r="T324" i="36" s="1"/>
  <c r="Y314" i="44"/>
  <c r="Z314" i="44" s="1"/>
  <c r="X315" i="44" s="1"/>
  <c r="AA315" i="44" s="1"/>
  <c r="M375" i="44" l="1"/>
  <c r="N375" i="44" s="1"/>
  <c r="N349" i="36"/>
  <c r="V324" i="36"/>
  <c r="R325" i="36"/>
  <c r="Y324" i="36"/>
  <c r="Z324" i="36" s="1"/>
  <c r="X325" i="36" s="1"/>
  <c r="AA325" i="36" s="1"/>
  <c r="U315" i="44"/>
  <c r="P315" i="44"/>
  <c r="S315" i="44" s="1"/>
  <c r="T315" i="44" s="1"/>
  <c r="Q375" i="44" l="1"/>
  <c r="J376" i="44"/>
  <c r="Q349" i="36"/>
  <c r="J350" i="36"/>
  <c r="V315" i="44"/>
  <c r="R316" i="44"/>
  <c r="Y315" i="44"/>
  <c r="Z315" i="44" s="1"/>
  <c r="X316" i="44" s="1"/>
  <c r="AA316" i="44" s="1"/>
  <c r="U325" i="36"/>
  <c r="P325" i="36"/>
  <c r="S325" i="36" s="1"/>
  <c r="T325" i="36" s="1"/>
  <c r="K376" i="44" l="1"/>
  <c r="L376" i="44" s="1"/>
  <c r="M376" i="44" s="1"/>
  <c r="K350" i="36"/>
  <c r="R326" i="36"/>
  <c r="V325" i="36"/>
  <c r="Y325" i="36"/>
  <c r="Z325" i="36" s="1"/>
  <c r="X326" i="36" s="1"/>
  <c r="AA326" i="36" s="1"/>
  <c r="U316" i="44"/>
  <c r="P316" i="44"/>
  <c r="S316" i="44" s="1"/>
  <c r="T316" i="44" s="1"/>
  <c r="N376" i="44" l="1"/>
  <c r="L350" i="36"/>
  <c r="M350" i="36" s="1"/>
  <c r="N350" i="36" s="1"/>
  <c r="Y316" i="44"/>
  <c r="Z316" i="44" s="1"/>
  <c r="X317" i="44" s="1"/>
  <c r="AA317" i="44" s="1"/>
  <c r="R317" i="44"/>
  <c r="V316" i="44"/>
  <c r="U326" i="36"/>
  <c r="P326" i="36"/>
  <c r="S326" i="36" s="1"/>
  <c r="T326" i="36" s="1"/>
  <c r="Q376" i="44" l="1"/>
  <c r="J377" i="44"/>
  <c r="Q350" i="36"/>
  <c r="J351" i="36"/>
  <c r="Y326" i="36"/>
  <c r="Z326" i="36" s="1"/>
  <c r="X327" i="36" s="1"/>
  <c r="AA327" i="36" s="1"/>
  <c r="V326" i="36"/>
  <c r="R327" i="36"/>
  <c r="U317" i="44"/>
  <c r="P317" i="44"/>
  <c r="S317" i="44" s="1"/>
  <c r="T317" i="44" s="1"/>
  <c r="K377" i="44" l="1"/>
  <c r="L377" i="44" s="1"/>
  <c r="M377" i="44" s="1"/>
  <c r="K351" i="36"/>
  <c r="V317" i="44"/>
  <c r="R318" i="44"/>
  <c r="U327" i="36"/>
  <c r="P327" i="36"/>
  <c r="Y317" i="44"/>
  <c r="Z317" i="44" s="1"/>
  <c r="X318" i="44" s="1"/>
  <c r="AA318" i="44" s="1"/>
  <c r="N377" i="44" l="1"/>
  <c r="L351" i="36"/>
  <c r="M351" i="36" s="1"/>
  <c r="N351" i="36" s="1"/>
  <c r="S327" i="36"/>
  <c r="T327" i="36" s="1"/>
  <c r="U318" i="44"/>
  <c r="P318" i="44"/>
  <c r="Q377" i="44" l="1"/>
  <c r="J378" i="44"/>
  <c r="Q351" i="36"/>
  <c r="J352" i="36"/>
  <c r="Y327" i="36"/>
  <c r="Z327" i="36" s="1"/>
  <c r="X328" i="36" s="1"/>
  <c r="AA328" i="36" s="1"/>
  <c r="S318" i="44"/>
  <c r="T318" i="44" s="1"/>
  <c r="V327" i="36"/>
  <c r="R328" i="36"/>
  <c r="K378" i="44" l="1"/>
  <c r="L378" i="44" s="1"/>
  <c r="K352" i="36"/>
  <c r="Y318" i="44"/>
  <c r="Z318" i="44" s="1"/>
  <c r="X319" i="44" s="1"/>
  <c r="AA319" i="44" s="1"/>
  <c r="U328" i="36"/>
  <c r="P328" i="36"/>
  <c r="S328" i="36" s="1"/>
  <c r="T328" i="36" s="1"/>
  <c r="R319" i="44"/>
  <c r="V318" i="44"/>
  <c r="M378" i="44" l="1"/>
  <c r="N378" i="44" s="1"/>
  <c r="L352" i="36"/>
  <c r="M352" i="36" s="1"/>
  <c r="R329" i="36"/>
  <c r="V328" i="36"/>
  <c r="Y328" i="36"/>
  <c r="Z328" i="36" s="1"/>
  <c r="X329" i="36" s="1"/>
  <c r="AA329" i="36" s="1"/>
  <c r="U319" i="44"/>
  <c r="P319" i="44"/>
  <c r="Q378" i="44" l="1"/>
  <c r="J379" i="44"/>
  <c r="K379" i="44" s="1"/>
  <c r="L379" i="44" s="1"/>
  <c r="M379" i="44" s="1"/>
  <c r="N352" i="36"/>
  <c r="S319" i="44"/>
  <c r="T319" i="44" s="1"/>
  <c r="U329" i="36"/>
  <c r="P329" i="36"/>
  <c r="N379" i="44" l="1"/>
  <c r="Q352" i="36"/>
  <c r="J353" i="36"/>
  <c r="Y319" i="44"/>
  <c r="Z319" i="44" s="1"/>
  <c r="X320" i="44" s="1"/>
  <c r="AA320" i="44" s="1"/>
  <c r="S329" i="36"/>
  <c r="T329" i="36" s="1"/>
  <c r="V319" i="44"/>
  <c r="R320" i="44"/>
  <c r="Q379" i="44" l="1"/>
  <c r="J380" i="44"/>
  <c r="K353" i="36"/>
  <c r="Y329" i="36"/>
  <c r="Z329" i="36" s="1"/>
  <c r="X330" i="36" s="1"/>
  <c r="AA330" i="36" s="1"/>
  <c r="U320" i="44"/>
  <c r="P320" i="44"/>
  <c r="R330" i="36"/>
  <c r="V329" i="36"/>
  <c r="K380" i="44" l="1"/>
  <c r="L380" i="44" s="1"/>
  <c r="M380" i="44" s="1"/>
  <c r="N380" i="44" s="1"/>
  <c r="L353" i="36"/>
  <c r="M353" i="36" s="1"/>
  <c r="N353" i="36" s="1"/>
  <c r="U330" i="36"/>
  <c r="P330" i="36"/>
  <c r="S320" i="44"/>
  <c r="T320" i="44" s="1"/>
  <c r="Q380" i="44" l="1"/>
  <c r="J381" i="44"/>
  <c r="Q353" i="36"/>
  <c r="J354" i="36"/>
  <c r="Y320" i="44"/>
  <c r="Z320" i="44" s="1"/>
  <c r="X321" i="44" s="1"/>
  <c r="AA321" i="44" s="1"/>
  <c r="R321" i="44"/>
  <c r="V320" i="44"/>
  <c r="S330" i="36"/>
  <c r="T330" i="36" s="1"/>
  <c r="K381" i="44" l="1"/>
  <c r="L381" i="44" s="1"/>
  <c r="K354" i="36"/>
  <c r="Y330" i="36"/>
  <c r="Z330" i="36" s="1"/>
  <c r="X331" i="36" s="1"/>
  <c r="AA331" i="36" s="1"/>
  <c r="U321" i="44"/>
  <c r="P321" i="44"/>
  <c r="R331" i="36"/>
  <c r="V330" i="36"/>
  <c r="M381" i="44" l="1"/>
  <c r="N381" i="44" s="1"/>
  <c r="L354" i="36"/>
  <c r="M354" i="36" s="1"/>
  <c r="S321" i="44"/>
  <c r="T321" i="44" s="1"/>
  <c r="U331" i="36"/>
  <c r="P331" i="36"/>
  <c r="J382" i="44" l="1"/>
  <c r="K382" i="44" s="1"/>
  <c r="L382" i="44" s="1"/>
  <c r="M382" i="44" s="1"/>
  <c r="N382" i="44" s="1"/>
  <c r="Q381" i="44"/>
  <c r="N354" i="36"/>
  <c r="Y321" i="44"/>
  <c r="Z321" i="44" s="1"/>
  <c r="X322" i="44" s="1"/>
  <c r="AA322" i="44" s="1"/>
  <c r="S331" i="36"/>
  <c r="T331" i="36" s="1"/>
  <c r="R322" i="44"/>
  <c r="V321" i="44"/>
  <c r="Q382" i="44" l="1"/>
  <c r="J383" i="44"/>
  <c r="Q354" i="36"/>
  <c r="J355" i="36"/>
  <c r="V331" i="36"/>
  <c r="R332" i="36"/>
  <c r="U322" i="44"/>
  <c r="P322" i="44"/>
  <c r="Y331" i="36"/>
  <c r="Z331" i="36" s="1"/>
  <c r="X332" i="36" s="1"/>
  <c r="K383" i="44" l="1"/>
  <c r="L383" i="44" s="1"/>
  <c r="M383" i="44" s="1"/>
  <c r="K355" i="36"/>
  <c r="AA332" i="36"/>
  <c r="U332" i="36"/>
  <c r="P332" i="36"/>
  <c r="S332" i="36" s="1"/>
  <c r="T332" i="36" s="1"/>
  <c r="S322" i="44"/>
  <c r="T322" i="44" s="1"/>
  <c r="N383" i="44" l="1"/>
  <c r="L355" i="36"/>
  <c r="M355" i="36" s="1"/>
  <c r="V332" i="36"/>
  <c r="R333" i="36"/>
  <c r="Y332" i="36"/>
  <c r="Z332" i="36" s="1"/>
  <c r="X333" i="36" s="1"/>
  <c r="Y322" i="44"/>
  <c r="Z322" i="44" s="1"/>
  <c r="X323" i="44" s="1"/>
  <c r="AA323" i="44" s="1"/>
  <c r="R323" i="44"/>
  <c r="V322" i="44"/>
  <c r="Q383" i="44" l="1"/>
  <c r="J384" i="44"/>
  <c r="N355" i="36"/>
  <c r="AA333" i="36"/>
  <c r="U333" i="36"/>
  <c r="P333" i="36"/>
  <c r="U323" i="44"/>
  <c r="P323" i="44"/>
  <c r="K384" i="44" l="1"/>
  <c r="L384" i="44" s="1"/>
  <c r="Q355" i="36"/>
  <c r="J356" i="36"/>
  <c r="S333" i="36"/>
  <c r="T333" i="36" s="1"/>
  <c r="S323" i="44"/>
  <c r="T323" i="44" s="1"/>
  <c r="M384" i="44" l="1"/>
  <c r="N384" i="44" s="1"/>
  <c r="K356" i="36"/>
  <c r="V333" i="36"/>
  <c r="R334" i="36"/>
  <c r="Y333" i="36"/>
  <c r="Z333" i="36" s="1"/>
  <c r="X334" i="36" s="1"/>
  <c r="Y323" i="44"/>
  <c r="Z323" i="44" s="1"/>
  <c r="X324" i="44" s="1"/>
  <c r="AA324" i="44" s="1"/>
  <c r="V323" i="44"/>
  <c r="R324" i="44"/>
  <c r="Q384" i="44" l="1"/>
  <c r="J385" i="44"/>
  <c r="K385" i="44" s="1"/>
  <c r="L385" i="44" s="1"/>
  <c r="M385" i="44" s="1"/>
  <c r="N385" i="44" s="1"/>
  <c r="L356" i="36"/>
  <c r="M356" i="36" s="1"/>
  <c r="N356" i="36" s="1"/>
  <c r="AA334" i="36"/>
  <c r="U334" i="36"/>
  <c r="P334" i="36"/>
  <c r="U324" i="44"/>
  <c r="P324" i="44"/>
  <c r="S324" i="44" s="1"/>
  <c r="T324" i="44" s="1"/>
  <c r="Q385" i="44" l="1"/>
  <c r="J386" i="44"/>
  <c r="Q356" i="36"/>
  <c r="J357" i="36"/>
  <c r="S334" i="36"/>
  <c r="T334" i="36" s="1"/>
  <c r="V324" i="44"/>
  <c r="R325" i="44"/>
  <c r="Y324" i="44"/>
  <c r="Z324" i="44" s="1"/>
  <c r="X325" i="44" s="1"/>
  <c r="AA325" i="44" s="1"/>
  <c r="K386" i="44" l="1"/>
  <c r="L386" i="44" s="1"/>
  <c r="M386" i="44" s="1"/>
  <c r="K357" i="36"/>
  <c r="V334" i="36"/>
  <c r="R335" i="36"/>
  <c r="Y334" i="36"/>
  <c r="Z334" i="36" s="1"/>
  <c r="X335" i="36" s="1"/>
  <c r="U325" i="44"/>
  <c r="P325" i="44"/>
  <c r="N386" i="44" l="1"/>
  <c r="L357" i="36"/>
  <c r="M357" i="36" s="1"/>
  <c r="AA335" i="36"/>
  <c r="U335" i="36"/>
  <c r="P335" i="36"/>
  <c r="S325" i="44"/>
  <c r="T325" i="44" s="1"/>
  <c r="Q386" i="44" l="1"/>
  <c r="J387" i="44"/>
  <c r="N357" i="36"/>
  <c r="S335" i="36"/>
  <c r="T335" i="36" s="1"/>
  <c r="Y325" i="44"/>
  <c r="Z325" i="44" s="1"/>
  <c r="X326" i="44" s="1"/>
  <c r="AA326" i="44" s="1"/>
  <c r="V325" i="44"/>
  <c r="R326" i="44"/>
  <c r="K387" i="44" l="1"/>
  <c r="L387" i="44" s="1"/>
  <c r="M387" i="44" s="1"/>
  <c r="Q357" i="36"/>
  <c r="J358" i="36"/>
  <c r="V335" i="36"/>
  <c r="R336" i="36"/>
  <c r="Y335" i="36"/>
  <c r="Z335" i="36" s="1"/>
  <c r="X336" i="36" s="1"/>
  <c r="U326" i="44"/>
  <c r="P326" i="44"/>
  <c r="N387" i="44" l="1"/>
  <c r="K358" i="36"/>
  <c r="AA336" i="36"/>
  <c r="U336" i="36"/>
  <c r="P336" i="36"/>
  <c r="S326" i="44"/>
  <c r="T326" i="44" s="1"/>
  <c r="Q387" i="44" l="1"/>
  <c r="J388" i="44"/>
  <c r="L358" i="36"/>
  <c r="M358" i="36" s="1"/>
  <c r="N358" i="36" s="1"/>
  <c r="S336" i="36"/>
  <c r="T336" i="36" s="1"/>
  <c r="Y326" i="44"/>
  <c r="Z326" i="44" s="1"/>
  <c r="X327" i="44" s="1"/>
  <c r="AA327" i="44" s="1"/>
  <c r="R327" i="44"/>
  <c r="V326" i="44"/>
  <c r="K388" i="44" l="1"/>
  <c r="L388" i="44" s="1"/>
  <c r="M388" i="44" s="1"/>
  <c r="Q358" i="36"/>
  <c r="J359" i="36"/>
  <c r="V336" i="36"/>
  <c r="R337" i="36"/>
  <c r="Y336" i="36"/>
  <c r="Z336" i="36" s="1"/>
  <c r="X337" i="36" s="1"/>
  <c r="U327" i="44"/>
  <c r="P327" i="44"/>
  <c r="S327" i="44" s="1"/>
  <c r="T327" i="44" s="1"/>
  <c r="N388" i="44" l="1"/>
  <c r="K359" i="36"/>
  <c r="AA337" i="36"/>
  <c r="U337" i="36"/>
  <c r="P337" i="36"/>
  <c r="R328" i="44"/>
  <c r="V327" i="44"/>
  <c r="Y327" i="44"/>
  <c r="Z327" i="44" s="1"/>
  <c r="X328" i="44" s="1"/>
  <c r="AA328" i="44" s="1"/>
  <c r="Q388" i="44" l="1"/>
  <c r="J389" i="44"/>
  <c r="L359" i="36"/>
  <c r="M359" i="36" s="1"/>
  <c r="S337" i="36"/>
  <c r="T337" i="36" s="1"/>
  <c r="U328" i="44"/>
  <c r="P328" i="44"/>
  <c r="K389" i="44" l="1"/>
  <c r="L389" i="44" s="1"/>
  <c r="M389" i="44" s="1"/>
  <c r="N389" i="44" s="1"/>
  <c r="N359" i="36"/>
  <c r="V337" i="36"/>
  <c r="R338" i="36"/>
  <c r="Y337" i="36"/>
  <c r="Z337" i="36" s="1"/>
  <c r="X338" i="36" s="1"/>
  <c r="S328" i="44"/>
  <c r="T328" i="44" s="1"/>
  <c r="Q389" i="44" l="1"/>
  <c r="J390" i="44"/>
  <c r="Q359" i="36"/>
  <c r="J360" i="36"/>
  <c r="AA338" i="36"/>
  <c r="U338" i="36"/>
  <c r="P338" i="36"/>
  <c r="V328" i="44"/>
  <c r="R329" i="44"/>
  <c r="Y328" i="44"/>
  <c r="Z328" i="44" s="1"/>
  <c r="X329" i="44" s="1"/>
  <c r="AA329" i="44" s="1"/>
  <c r="K390" i="44" l="1"/>
  <c r="L390" i="44" s="1"/>
  <c r="M390" i="44" s="1"/>
  <c r="K360" i="36"/>
  <c r="S338" i="36"/>
  <c r="T338" i="36" s="1"/>
  <c r="U329" i="44"/>
  <c r="P329" i="44"/>
  <c r="S329" i="44" s="1"/>
  <c r="T329" i="44" s="1"/>
  <c r="N390" i="44" l="1"/>
  <c r="L360" i="36"/>
  <c r="M360" i="36" s="1"/>
  <c r="N360" i="36" s="1"/>
  <c r="V338" i="36"/>
  <c r="R339" i="36"/>
  <c r="Y338" i="36"/>
  <c r="Z338" i="36" s="1"/>
  <c r="X339" i="36" s="1"/>
  <c r="R330" i="44"/>
  <c r="V329" i="44"/>
  <c r="Y329" i="44"/>
  <c r="Z329" i="44" s="1"/>
  <c r="X330" i="44" s="1"/>
  <c r="AA330" i="44" s="1"/>
  <c r="Q390" i="44" l="1"/>
  <c r="J391" i="44"/>
  <c r="Q360" i="36"/>
  <c r="J361" i="36"/>
  <c r="AA339" i="36"/>
  <c r="U339" i="36"/>
  <c r="P339" i="36"/>
  <c r="U330" i="44"/>
  <c r="P330" i="44"/>
  <c r="S330" i="44" s="1"/>
  <c r="T330" i="44" s="1"/>
  <c r="K391" i="44" l="1"/>
  <c r="L391" i="44" s="1"/>
  <c r="M391" i="44" s="1"/>
  <c r="K361" i="36"/>
  <c r="S339" i="36"/>
  <c r="T339" i="36" s="1"/>
  <c r="V330" i="44"/>
  <c r="R331" i="44"/>
  <c r="Y330" i="44"/>
  <c r="Z330" i="44" s="1"/>
  <c r="X331" i="44" s="1"/>
  <c r="AA331" i="44" s="1"/>
  <c r="N391" i="44" l="1"/>
  <c r="L361" i="36"/>
  <c r="M361" i="36" s="1"/>
  <c r="V339" i="36"/>
  <c r="R340" i="36"/>
  <c r="Y339" i="36"/>
  <c r="Z339" i="36" s="1"/>
  <c r="X340" i="36" s="1"/>
  <c r="U331" i="44"/>
  <c r="P331" i="44"/>
  <c r="S331" i="44" s="1"/>
  <c r="T331" i="44" s="1"/>
  <c r="Q391" i="44" l="1"/>
  <c r="J392" i="44"/>
  <c r="N361" i="36"/>
  <c r="AA340" i="36"/>
  <c r="U340" i="36"/>
  <c r="P340" i="36"/>
  <c r="V331" i="44"/>
  <c r="R332" i="44"/>
  <c r="Y331" i="44"/>
  <c r="Z331" i="44" s="1"/>
  <c r="X332" i="44" s="1"/>
  <c r="K392" i="44" l="1"/>
  <c r="L392" i="44" s="1"/>
  <c r="M392" i="44" s="1"/>
  <c r="N392" i="44" s="1"/>
  <c r="Q361" i="36"/>
  <c r="J362" i="36"/>
  <c r="S340" i="36"/>
  <c r="T340" i="36" s="1"/>
  <c r="P332" i="44"/>
  <c r="S332" i="44" s="1"/>
  <c r="AA332" i="44"/>
  <c r="U332" i="44"/>
  <c r="Q392" i="44" l="1"/>
  <c r="J393" i="44"/>
  <c r="K362" i="36"/>
  <c r="L362" i="36" s="1"/>
  <c r="M362" i="36" s="1"/>
  <c r="V340" i="36"/>
  <c r="R341" i="36"/>
  <c r="Y340" i="36"/>
  <c r="Z340" i="36" s="1"/>
  <c r="X341" i="36" s="1"/>
  <c r="Y332" i="44"/>
  <c r="Z332" i="44" s="1"/>
  <c r="X333" i="44" s="1"/>
  <c r="AA333" i="44" s="1"/>
  <c r="T332" i="44"/>
  <c r="V332" i="44" s="1"/>
  <c r="R333" i="44" l="1"/>
  <c r="P333" i="44" s="1"/>
  <c r="K393" i="44"/>
  <c r="L393" i="44" s="1"/>
  <c r="M393" i="44" s="1"/>
  <c r="N362" i="36"/>
  <c r="AA341" i="36"/>
  <c r="U341" i="36"/>
  <c r="P341" i="36"/>
  <c r="U333" i="44"/>
  <c r="N393" i="44" l="1"/>
  <c r="S333" i="44"/>
  <c r="T333" i="44" s="1"/>
  <c r="V333" i="44" s="1"/>
  <c r="Q362" i="36"/>
  <c r="J363" i="36"/>
  <c r="S341" i="36"/>
  <c r="T341" i="36" s="1"/>
  <c r="R334" i="44" l="1"/>
  <c r="U334" i="44" s="1"/>
  <c r="Q393" i="44"/>
  <c r="J394" i="44"/>
  <c r="Y333" i="44"/>
  <c r="Z333" i="44" s="1"/>
  <c r="X334" i="44" s="1"/>
  <c r="AA334" i="44" s="1"/>
  <c r="K363" i="36"/>
  <c r="L363" i="36" s="1"/>
  <c r="V341" i="36"/>
  <c r="R342" i="36"/>
  <c r="Y341" i="36"/>
  <c r="Z341" i="36" s="1"/>
  <c r="X342" i="36" s="1"/>
  <c r="K394" i="44" l="1"/>
  <c r="L394" i="44" s="1"/>
  <c r="M394" i="44" s="1"/>
  <c r="P334" i="44"/>
  <c r="S334" i="44" s="1"/>
  <c r="Y334" i="44" s="1"/>
  <c r="Z334" i="44" s="1"/>
  <c r="X335" i="44" s="1"/>
  <c r="AA335" i="44" s="1"/>
  <c r="M363" i="36"/>
  <c r="N363" i="36" s="1"/>
  <c r="AA342" i="36"/>
  <c r="U342" i="36"/>
  <c r="P342" i="36"/>
  <c r="N394" i="44" l="1"/>
  <c r="T334" i="44"/>
  <c r="V334" i="44" s="1"/>
  <c r="Q363" i="36"/>
  <c r="J364" i="36"/>
  <c r="S342" i="36"/>
  <c r="T342" i="36" s="1"/>
  <c r="R335" i="44" l="1"/>
  <c r="U335" i="44" s="1"/>
  <c r="Q394" i="44"/>
  <c r="J395" i="44"/>
  <c r="K364" i="36"/>
  <c r="L364" i="36" s="1"/>
  <c r="M364" i="36" s="1"/>
  <c r="V342" i="36"/>
  <c r="R343" i="36"/>
  <c r="Y342" i="36"/>
  <c r="Z342" i="36" s="1"/>
  <c r="X343" i="36" s="1"/>
  <c r="P335" i="44" l="1"/>
  <c r="S335" i="44" s="1"/>
  <c r="T335" i="44" s="1"/>
  <c r="V335" i="44" s="1"/>
  <c r="K395" i="44"/>
  <c r="L395" i="44" s="1"/>
  <c r="M395" i="44" s="1"/>
  <c r="N364" i="36"/>
  <c r="AA343" i="36"/>
  <c r="U343" i="36"/>
  <c r="P343" i="36"/>
  <c r="R336" i="44" l="1"/>
  <c r="Y335" i="44"/>
  <c r="Z335" i="44" s="1"/>
  <c r="X336" i="44" s="1"/>
  <c r="AA336" i="44" s="1"/>
  <c r="N395" i="44"/>
  <c r="Q364" i="36"/>
  <c r="J365" i="36"/>
  <c r="S343" i="36"/>
  <c r="T343" i="36" s="1"/>
  <c r="U336" i="44"/>
  <c r="P336" i="44" l="1"/>
  <c r="S336" i="44" s="1"/>
  <c r="Y336" i="44" s="1"/>
  <c r="Z336" i="44" s="1"/>
  <c r="X337" i="44" s="1"/>
  <c r="AA337" i="44" s="1"/>
  <c r="Q395" i="44"/>
  <c r="J396" i="44"/>
  <c r="K365" i="36"/>
  <c r="L365" i="36" s="1"/>
  <c r="V343" i="36"/>
  <c r="R344" i="36"/>
  <c r="Y343" i="36"/>
  <c r="Z343" i="36" s="1"/>
  <c r="X344" i="36" s="1"/>
  <c r="T336" i="44" l="1"/>
  <c r="K396" i="44"/>
  <c r="L396" i="44" s="1"/>
  <c r="M365" i="36"/>
  <c r="N365" i="36" s="1"/>
  <c r="AA344" i="36"/>
  <c r="U344" i="36"/>
  <c r="P344" i="36"/>
  <c r="V336" i="44"/>
  <c r="R337" i="44"/>
  <c r="M396" i="44" l="1"/>
  <c r="N396" i="44" s="1"/>
  <c r="Q365" i="36"/>
  <c r="J366" i="36"/>
  <c r="S344" i="36"/>
  <c r="T344" i="36" s="1"/>
  <c r="U337" i="44"/>
  <c r="P337" i="44"/>
  <c r="Q396" i="44" l="1"/>
  <c r="J397" i="44"/>
  <c r="K397" i="44" s="1"/>
  <c r="S337" i="44"/>
  <c r="T337" i="44" s="1"/>
  <c r="K366" i="36"/>
  <c r="L366" i="36" s="1"/>
  <c r="M366" i="36" s="1"/>
  <c r="N366" i="36" s="1"/>
  <c r="V344" i="36"/>
  <c r="R345" i="36"/>
  <c r="Y344" i="36"/>
  <c r="Z344" i="36" s="1"/>
  <c r="X345" i="36" s="1"/>
  <c r="V337" i="44"/>
  <c r="R338" i="44"/>
  <c r="L397" i="44" l="1"/>
  <c r="M397" i="44" s="1"/>
  <c r="Y337" i="44"/>
  <c r="Z337" i="44" s="1"/>
  <c r="X338" i="44" s="1"/>
  <c r="AA338" i="44" s="1"/>
  <c r="Q366" i="36"/>
  <c r="J367" i="36"/>
  <c r="AA345" i="36"/>
  <c r="U345" i="36"/>
  <c r="P345" i="36"/>
  <c r="U338" i="44"/>
  <c r="N397" i="44" l="1"/>
  <c r="Q397" i="44" s="1"/>
  <c r="P338" i="44"/>
  <c r="S338" i="44" s="1"/>
  <c r="Y338" i="44" s="1"/>
  <c r="Z338" i="44" s="1"/>
  <c r="X339" i="44" s="1"/>
  <c r="AA339" i="44" s="1"/>
  <c r="K367" i="36"/>
  <c r="L367" i="36" s="1"/>
  <c r="M367" i="36" s="1"/>
  <c r="S345" i="36"/>
  <c r="T345" i="36" s="1"/>
  <c r="J398" i="44" l="1"/>
  <c r="K398" i="44" s="1"/>
  <c r="T338" i="44"/>
  <c r="V338" i="44" s="1"/>
  <c r="N367" i="36"/>
  <c r="V345" i="36"/>
  <c r="R346" i="36"/>
  <c r="Y345" i="36"/>
  <c r="Z345" i="36" s="1"/>
  <c r="X346" i="36" s="1"/>
  <c r="R339" i="44" l="1"/>
  <c r="L398" i="44"/>
  <c r="M398" i="44" s="1"/>
  <c r="N398" i="44" s="1"/>
  <c r="Q367" i="36"/>
  <c r="J368" i="36"/>
  <c r="AA346" i="36"/>
  <c r="U346" i="36"/>
  <c r="P346" i="36"/>
  <c r="U339" i="44"/>
  <c r="P339" i="44"/>
  <c r="Q398" i="44" l="1"/>
  <c r="J399" i="44"/>
  <c r="K399" i="44" s="1"/>
  <c r="L399" i="44" s="1"/>
  <c r="M399" i="44" s="1"/>
  <c r="S339" i="44"/>
  <c r="T339" i="44" s="1"/>
  <c r="R340" i="44" s="1"/>
  <c r="K368" i="36"/>
  <c r="L368" i="36" s="1"/>
  <c r="M368" i="36" s="1"/>
  <c r="S346" i="36"/>
  <c r="T346" i="36" s="1"/>
  <c r="V339" i="44" l="1"/>
  <c r="N399" i="44"/>
  <c r="Y339" i="44"/>
  <c r="Z339" i="44" s="1"/>
  <c r="X340" i="44" s="1"/>
  <c r="AA340" i="44" s="1"/>
  <c r="N368" i="36"/>
  <c r="V346" i="36"/>
  <c r="R347" i="36"/>
  <c r="Y346" i="36"/>
  <c r="Z346" i="36" s="1"/>
  <c r="X347" i="36" s="1"/>
  <c r="U340" i="44"/>
  <c r="Q399" i="44" l="1"/>
  <c r="J400" i="44"/>
  <c r="P340" i="44"/>
  <c r="S340" i="44" s="1"/>
  <c r="Y340" i="44" s="1"/>
  <c r="Z340" i="44" s="1"/>
  <c r="X341" i="44" s="1"/>
  <c r="AA341" i="44" s="1"/>
  <c r="Q368" i="36"/>
  <c r="J369" i="36"/>
  <c r="AA347" i="36"/>
  <c r="U347" i="36"/>
  <c r="P347" i="36"/>
  <c r="T340" i="44" l="1"/>
  <c r="K400" i="44"/>
  <c r="L400" i="44" s="1"/>
  <c r="K369" i="36"/>
  <c r="L369" i="36" s="1"/>
  <c r="M369" i="36" s="1"/>
  <c r="S347" i="36"/>
  <c r="T347" i="36" s="1"/>
  <c r="V340" i="44"/>
  <c r="R341" i="44"/>
  <c r="M400" i="44" l="1"/>
  <c r="N400" i="44" s="1"/>
  <c r="Q400" i="44" s="1"/>
  <c r="N369" i="36"/>
  <c r="V347" i="36"/>
  <c r="R348" i="36"/>
  <c r="Y347" i="36"/>
  <c r="Z347" i="36" s="1"/>
  <c r="X348" i="36" s="1"/>
  <c r="U341" i="44"/>
  <c r="P341" i="44"/>
  <c r="J401" i="44" l="1"/>
  <c r="K401" i="44" s="1"/>
  <c r="L401" i="44" s="1"/>
  <c r="S341" i="44"/>
  <c r="T341" i="44" s="1"/>
  <c r="R342" i="44" s="1"/>
  <c r="Q369" i="36"/>
  <c r="J370" i="36"/>
  <c r="U348" i="36"/>
  <c r="P348" i="36"/>
  <c r="AA348" i="36"/>
  <c r="M401" i="44" l="1"/>
  <c r="N401" i="44" s="1"/>
  <c r="Q401" i="44" s="1"/>
  <c r="V341" i="44"/>
  <c r="Y341" i="44"/>
  <c r="Z341" i="44" s="1"/>
  <c r="X342" i="44" s="1"/>
  <c r="AA342" i="44" s="1"/>
  <c r="K370" i="36"/>
  <c r="L370" i="36" s="1"/>
  <c r="M370" i="36" s="1"/>
  <c r="S348" i="36"/>
  <c r="T348" i="36" s="1"/>
  <c r="U342" i="44"/>
  <c r="J402" i="44" l="1"/>
  <c r="K402" i="44" s="1"/>
  <c r="L402" i="44" s="1"/>
  <c r="M402" i="44" s="1"/>
  <c r="P342" i="44"/>
  <c r="S342" i="44" s="1"/>
  <c r="N370" i="36"/>
  <c r="V348" i="36"/>
  <c r="R349" i="36"/>
  <c r="Y348" i="36"/>
  <c r="Z348" i="36" s="1"/>
  <c r="X349" i="36" s="1"/>
  <c r="N402" i="44" l="1"/>
  <c r="Y342" i="44"/>
  <c r="Z342" i="44" s="1"/>
  <c r="X343" i="44" s="1"/>
  <c r="AA343" i="44" s="1"/>
  <c r="T342" i="44"/>
  <c r="Q370" i="36"/>
  <c r="J371" i="36"/>
  <c r="AA349" i="36"/>
  <c r="U349" i="36"/>
  <c r="P349" i="36"/>
  <c r="Q402" i="44" l="1"/>
  <c r="J403" i="44"/>
  <c r="R343" i="44"/>
  <c r="V342" i="44"/>
  <c r="K371" i="36"/>
  <c r="L371" i="36" s="1"/>
  <c r="M371" i="36" s="1"/>
  <c r="S349" i="36"/>
  <c r="T349" i="36" s="1"/>
  <c r="K403" i="44" l="1"/>
  <c r="L403" i="44" s="1"/>
  <c r="P343" i="44"/>
  <c r="U343" i="44"/>
  <c r="N371" i="36"/>
  <c r="V349" i="36"/>
  <c r="R350" i="36"/>
  <c r="Y349" i="36"/>
  <c r="Z349" i="36" s="1"/>
  <c r="X350" i="36" s="1"/>
  <c r="M403" i="44" l="1"/>
  <c r="N403" i="44" s="1"/>
  <c r="Q403" i="44" s="1"/>
  <c r="S343" i="44"/>
  <c r="T343" i="44" s="1"/>
  <c r="Q371" i="36"/>
  <c r="J372" i="36"/>
  <c r="AA350" i="36"/>
  <c r="U350" i="36"/>
  <c r="P350" i="36"/>
  <c r="J404" i="44" l="1"/>
  <c r="K404" i="44" s="1"/>
  <c r="L404" i="44" s="1"/>
  <c r="M404" i="44" s="1"/>
  <c r="V343" i="44"/>
  <c r="R344" i="44"/>
  <c r="Y343" i="44"/>
  <c r="Z343" i="44" s="1"/>
  <c r="X344" i="44" s="1"/>
  <c r="AA344" i="44" s="1"/>
  <c r="K372" i="36"/>
  <c r="L372" i="36" s="1"/>
  <c r="M372" i="36" s="1"/>
  <c r="S350" i="36"/>
  <c r="T350" i="36" s="1"/>
  <c r="N404" i="44" l="1"/>
  <c r="P344" i="44"/>
  <c r="S344" i="44" s="1"/>
  <c r="Y344" i="44" s="1"/>
  <c r="Z344" i="44" s="1"/>
  <c r="X345" i="44" s="1"/>
  <c r="AA345" i="44" s="1"/>
  <c r="U344" i="44"/>
  <c r="N372" i="36"/>
  <c r="V350" i="36"/>
  <c r="R351" i="36"/>
  <c r="Y350" i="36"/>
  <c r="Z350" i="36" s="1"/>
  <c r="X351" i="36" s="1"/>
  <c r="Q404" i="44" l="1"/>
  <c r="J405" i="44"/>
  <c r="T344" i="44"/>
  <c r="Q372" i="36"/>
  <c r="J373" i="36"/>
  <c r="AA351" i="36"/>
  <c r="U351" i="36"/>
  <c r="P351" i="36"/>
  <c r="K405" i="44" l="1"/>
  <c r="L405" i="44" s="1"/>
  <c r="M405" i="44" s="1"/>
  <c r="R345" i="44"/>
  <c r="V344" i="44"/>
  <c r="K373" i="36"/>
  <c r="L373" i="36" s="1"/>
  <c r="M373" i="36" s="1"/>
  <c r="S351" i="36"/>
  <c r="T351" i="36" s="1"/>
  <c r="N405" i="44" l="1"/>
  <c r="U345" i="44"/>
  <c r="P345" i="44"/>
  <c r="N373" i="36"/>
  <c r="V351" i="36"/>
  <c r="R352" i="36"/>
  <c r="Y351" i="36"/>
  <c r="Z351" i="36" s="1"/>
  <c r="X352" i="36" s="1"/>
  <c r="Q405" i="44" l="1"/>
  <c r="J406" i="44"/>
  <c r="S345" i="44"/>
  <c r="T345" i="44" s="1"/>
  <c r="Q373" i="36"/>
  <c r="J374" i="36"/>
  <c r="AA352" i="36"/>
  <c r="U352" i="36"/>
  <c r="P352" i="36"/>
  <c r="K406" i="44" l="1"/>
  <c r="L406" i="44" s="1"/>
  <c r="R346" i="44"/>
  <c r="V345" i="44"/>
  <c r="Y345" i="44"/>
  <c r="Z345" i="44" s="1"/>
  <c r="X346" i="44" s="1"/>
  <c r="AA346" i="44" s="1"/>
  <c r="K374" i="36"/>
  <c r="L374" i="36" s="1"/>
  <c r="M374" i="36" s="1"/>
  <c r="S352" i="36"/>
  <c r="T352" i="36" s="1"/>
  <c r="M406" i="44" l="1"/>
  <c r="N406" i="44" s="1"/>
  <c r="P346" i="44"/>
  <c r="S346" i="44" s="1"/>
  <c r="Y346" i="44" s="1"/>
  <c r="Z346" i="44" s="1"/>
  <c r="X347" i="44" s="1"/>
  <c r="AA347" i="44" s="1"/>
  <c r="U346" i="44"/>
  <c r="N374" i="36"/>
  <c r="V352" i="36"/>
  <c r="R353" i="36"/>
  <c r="Y352" i="36"/>
  <c r="Z352" i="36" s="1"/>
  <c r="X353" i="36" s="1"/>
  <c r="Q406" i="44" l="1"/>
  <c r="J407" i="44"/>
  <c r="T346" i="44"/>
  <c r="Q374" i="36"/>
  <c r="J375" i="36"/>
  <c r="AA353" i="36"/>
  <c r="U353" i="36"/>
  <c r="P353" i="36"/>
  <c r="K407" i="44" l="1"/>
  <c r="L407" i="44" s="1"/>
  <c r="V346" i="44"/>
  <c r="R347" i="44"/>
  <c r="K375" i="36"/>
  <c r="L375" i="36" s="1"/>
  <c r="M375" i="36" s="1"/>
  <c r="N375" i="36" s="1"/>
  <c r="S353" i="36"/>
  <c r="T353" i="36" s="1"/>
  <c r="M407" i="44" l="1"/>
  <c r="N407" i="44" s="1"/>
  <c r="Q407" i="44" s="1"/>
  <c r="P347" i="44"/>
  <c r="S347" i="44" s="1"/>
  <c r="T347" i="44" s="1"/>
  <c r="U347" i="44"/>
  <c r="Q375" i="36"/>
  <c r="J376" i="36"/>
  <c r="V353" i="36"/>
  <c r="R354" i="36"/>
  <c r="Y353" i="36"/>
  <c r="Z353" i="36" s="1"/>
  <c r="X354" i="36" s="1"/>
  <c r="J408" i="44" l="1"/>
  <c r="K408" i="44" s="1"/>
  <c r="L408" i="44" s="1"/>
  <c r="M408" i="44" s="1"/>
  <c r="N408" i="44" s="1"/>
  <c r="R348" i="44"/>
  <c r="V347" i="44"/>
  <c r="Y347" i="44"/>
  <c r="Z347" i="44" s="1"/>
  <c r="X348" i="44" s="1"/>
  <c r="AA348" i="44" s="1"/>
  <c r="K376" i="36"/>
  <c r="L376" i="36" s="1"/>
  <c r="M376" i="36" s="1"/>
  <c r="AA354" i="36"/>
  <c r="U354" i="36"/>
  <c r="P354" i="36"/>
  <c r="Q408" i="44" l="1"/>
  <c r="J409" i="44"/>
  <c r="P348" i="44"/>
  <c r="S348" i="44" s="1"/>
  <c r="Y348" i="44" s="1"/>
  <c r="Z348" i="44" s="1"/>
  <c r="X349" i="44" s="1"/>
  <c r="AA349" i="44" s="1"/>
  <c r="U348" i="44"/>
  <c r="N376" i="36"/>
  <c r="S354" i="36"/>
  <c r="T354" i="36" s="1"/>
  <c r="K409" i="44" l="1"/>
  <c r="L409" i="44" s="1"/>
  <c r="T348" i="44"/>
  <c r="R349" i="44" s="1"/>
  <c r="Q376" i="36"/>
  <c r="J377" i="36"/>
  <c r="V354" i="36"/>
  <c r="R355" i="36"/>
  <c r="Y354" i="36"/>
  <c r="Z354" i="36" s="1"/>
  <c r="X355" i="36" s="1"/>
  <c r="V348" i="44" l="1"/>
  <c r="M409" i="44"/>
  <c r="N409" i="44" s="1"/>
  <c r="P349" i="44"/>
  <c r="S349" i="44" s="1"/>
  <c r="T349" i="44" s="1"/>
  <c r="U349" i="44"/>
  <c r="K377" i="36"/>
  <c r="L377" i="36" s="1"/>
  <c r="M377" i="36" s="1"/>
  <c r="AA355" i="36"/>
  <c r="U355" i="36"/>
  <c r="P355" i="36"/>
  <c r="Q409" i="44" l="1"/>
  <c r="J410" i="44"/>
  <c r="K410" i="44" s="1"/>
  <c r="L410" i="44" s="1"/>
  <c r="M410" i="44" s="1"/>
  <c r="N410" i="44" s="1"/>
  <c r="R350" i="44"/>
  <c r="V349" i="44"/>
  <c r="Y349" i="44"/>
  <c r="Z349" i="44" s="1"/>
  <c r="X350" i="44" s="1"/>
  <c r="AA350" i="44" s="1"/>
  <c r="N377" i="36"/>
  <c r="S355" i="36"/>
  <c r="T355" i="36" s="1"/>
  <c r="Q410" i="44" l="1"/>
  <c r="J411" i="44"/>
  <c r="P350" i="44"/>
  <c r="S350" i="44" s="1"/>
  <c r="Y350" i="44" s="1"/>
  <c r="Z350" i="44" s="1"/>
  <c r="X351" i="44" s="1"/>
  <c r="AA351" i="44" s="1"/>
  <c r="U350" i="44"/>
  <c r="Q377" i="36"/>
  <c r="J378" i="36"/>
  <c r="V355" i="36"/>
  <c r="R356" i="36"/>
  <c r="Y355" i="36"/>
  <c r="Z355" i="36" s="1"/>
  <c r="X356" i="36" s="1"/>
  <c r="K411" i="44" l="1"/>
  <c r="L411" i="44" s="1"/>
  <c r="M411" i="44" s="1"/>
  <c r="T350" i="44"/>
  <c r="K378" i="36"/>
  <c r="L378" i="36" s="1"/>
  <c r="M378" i="36" s="1"/>
  <c r="N378" i="36" s="1"/>
  <c r="AA356" i="36"/>
  <c r="U356" i="36"/>
  <c r="P356" i="36"/>
  <c r="N411" i="44" l="1"/>
  <c r="R351" i="44"/>
  <c r="V350" i="44"/>
  <c r="Q378" i="36"/>
  <c r="J379" i="36"/>
  <c r="S356" i="36"/>
  <c r="T356" i="36" s="1"/>
  <c r="Q411" i="44" l="1"/>
  <c r="J412" i="44"/>
  <c r="U351" i="44"/>
  <c r="P351" i="44"/>
  <c r="S351" i="44" s="1"/>
  <c r="T351" i="44" s="1"/>
  <c r="K379" i="36"/>
  <c r="L379" i="36" s="1"/>
  <c r="V356" i="36"/>
  <c r="R357" i="36"/>
  <c r="Y356" i="36"/>
  <c r="Z356" i="36" s="1"/>
  <c r="X357" i="36" s="1"/>
  <c r="K412" i="44" l="1"/>
  <c r="L412" i="44" s="1"/>
  <c r="V351" i="44"/>
  <c r="R352" i="44"/>
  <c r="Y351" i="44"/>
  <c r="Z351" i="44" s="1"/>
  <c r="X352" i="44" s="1"/>
  <c r="AA352" i="44" s="1"/>
  <c r="M379" i="36"/>
  <c r="N379" i="36" s="1"/>
  <c r="AA357" i="36"/>
  <c r="U357" i="36"/>
  <c r="P357" i="36"/>
  <c r="M412" i="44" l="1"/>
  <c r="N412" i="44" s="1"/>
  <c r="P352" i="44"/>
  <c r="S352" i="44" s="1"/>
  <c r="Y352" i="44" s="1"/>
  <c r="Z352" i="44" s="1"/>
  <c r="X353" i="44" s="1"/>
  <c r="AA353" i="44" s="1"/>
  <c r="U352" i="44"/>
  <c r="Q379" i="36"/>
  <c r="J380" i="36"/>
  <c r="S357" i="36"/>
  <c r="T357" i="36" s="1"/>
  <c r="Q412" i="44" l="1"/>
  <c r="J413" i="44"/>
  <c r="T352" i="44"/>
  <c r="V352" i="44" s="1"/>
  <c r="K380" i="36"/>
  <c r="L380" i="36" s="1"/>
  <c r="M380" i="36" s="1"/>
  <c r="V357" i="36"/>
  <c r="R358" i="36"/>
  <c r="Y357" i="36"/>
  <c r="Z357" i="36" s="1"/>
  <c r="X358" i="36" s="1"/>
  <c r="R353" i="44" l="1"/>
  <c r="P353" i="44" s="1"/>
  <c r="K413" i="44"/>
  <c r="L413" i="44" s="1"/>
  <c r="M413" i="44" s="1"/>
  <c r="N413" i="44" s="1"/>
  <c r="N380" i="36"/>
  <c r="AA358" i="36"/>
  <c r="U358" i="36"/>
  <c r="P358" i="36"/>
  <c r="U353" i="44" l="1"/>
  <c r="Q413" i="44"/>
  <c r="J414" i="44"/>
  <c r="S353" i="44"/>
  <c r="T353" i="44" s="1"/>
  <c r="Q380" i="36"/>
  <c r="J381" i="36"/>
  <c r="S358" i="36"/>
  <c r="T358" i="36" s="1"/>
  <c r="K414" i="44" l="1"/>
  <c r="L414" i="44" s="1"/>
  <c r="M414" i="44" s="1"/>
  <c r="R354" i="44"/>
  <c r="V353" i="44"/>
  <c r="Y353" i="44"/>
  <c r="Z353" i="44" s="1"/>
  <c r="X354" i="44" s="1"/>
  <c r="AA354" i="44" s="1"/>
  <c r="K381" i="36"/>
  <c r="L381" i="36" s="1"/>
  <c r="M381" i="36" s="1"/>
  <c r="N381" i="36" s="1"/>
  <c r="V358" i="36"/>
  <c r="R359" i="36"/>
  <c r="Y358" i="36"/>
  <c r="Z358" i="36" s="1"/>
  <c r="X359" i="36" s="1"/>
  <c r="N414" i="44" l="1"/>
  <c r="P354" i="44"/>
  <c r="S354" i="44" s="1"/>
  <c r="Y354" i="44" s="1"/>
  <c r="Z354" i="44" s="1"/>
  <c r="X355" i="44" s="1"/>
  <c r="U354" i="44"/>
  <c r="Q381" i="36"/>
  <c r="J382" i="36"/>
  <c r="AA359" i="36"/>
  <c r="U359" i="36"/>
  <c r="P359" i="36"/>
  <c r="T354" i="44" l="1"/>
  <c r="R355" i="44" s="1"/>
  <c r="AA355" i="44"/>
  <c r="Q414" i="44"/>
  <c r="J415" i="44"/>
  <c r="K382" i="36"/>
  <c r="L382" i="36" s="1"/>
  <c r="M382" i="36" s="1"/>
  <c r="S359" i="36"/>
  <c r="T359" i="36" s="1"/>
  <c r="V354" i="44" l="1"/>
  <c r="K415" i="44"/>
  <c r="L415" i="44" s="1"/>
  <c r="U355" i="44"/>
  <c r="P355" i="44"/>
  <c r="S355" i="44" s="1"/>
  <c r="T355" i="44" s="1"/>
  <c r="N382" i="36"/>
  <c r="V359" i="36"/>
  <c r="R360" i="36"/>
  <c r="Y359" i="36"/>
  <c r="Z359" i="36" s="1"/>
  <c r="X360" i="36" s="1"/>
  <c r="M415" i="44" l="1"/>
  <c r="N415" i="44" s="1"/>
  <c r="V355" i="44"/>
  <c r="R356" i="44"/>
  <c r="Y355" i="44"/>
  <c r="Z355" i="44" s="1"/>
  <c r="X356" i="44" s="1"/>
  <c r="Q382" i="36"/>
  <c r="J383" i="36"/>
  <c r="AA360" i="36"/>
  <c r="U360" i="36"/>
  <c r="P360" i="36"/>
  <c r="Q415" i="44" l="1"/>
  <c r="J416" i="44"/>
  <c r="K416" i="44" s="1"/>
  <c r="L416" i="44" s="1"/>
  <c r="M416" i="44" s="1"/>
  <c r="AA356" i="44"/>
  <c r="U356" i="44"/>
  <c r="P356" i="44"/>
  <c r="K383" i="36"/>
  <c r="L383" i="36" s="1"/>
  <c r="S360" i="36"/>
  <c r="T360" i="36" s="1"/>
  <c r="S356" i="44" l="1"/>
  <c r="T356" i="44" s="1"/>
  <c r="N416" i="44"/>
  <c r="M383" i="36"/>
  <c r="N383" i="36" s="1"/>
  <c r="V360" i="36"/>
  <c r="R361" i="36"/>
  <c r="Y360" i="36"/>
  <c r="Z360" i="36" s="1"/>
  <c r="X361" i="36" s="1"/>
  <c r="Q416" i="44" l="1"/>
  <c r="J417" i="44"/>
  <c r="V356" i="44"/>
  <c r="R357" i="44"/>
  <c r="Y356" i="44"/>
  <c r="Z356" i="44" s="1"/>
  <c r="X357" i="44" s="1"/>
  <c r="Q383" i="36"/>
  <c r="J384" i="36"/>
  <c r="AA361" i="36"/>
  <c r="U361" i="36"/>
  <c r="P361" i="36"/>
  <c r="S361" i="36" s="1"/>
  <c r="T361" i="36" s="1"/>
  <c r="AA357" i="44" l="1"/>
  <c r="U357" i="44"/>
  <c r="P357" i="44"/>
  <c r="K417" i="44"/>
  <c r="L417" i="44" s="1"/>
  <c r="K384" i="36"/>
  <c r="L384" i="36" s="1"/>
  <c r="M384" i="36" s="1"/>
  <c r="V361" i="36"/>
  <c r="R362" i="36"/>
  <c r="Y361" i="36"/>
  <c r="Z361" i="36" s="1"/>
  <c r="X362" i="36" s="1"/>
  <c r="M417" i="44" l="1"/>
  <c r="N417" i="44" s="1"/>
  <c r="Q417" i="44" s="1"/>
  <c r="S357" i="44"/>
  <c r="T357" i="44" s="1"/>
  <c r="N384" i="36"/>
  <c r="AA362" i="36"/>
  <c r="U362" i="36"/>
  <c r="P362" i="36"/>
  <c r="S362" i="36" s="1"/>
  <c r="T362" i="36" s="1"/>
  <c r="J418" i="44" l="1"/>
  <c r="K418" i="44" s="1"/>
  <c r="L418" i="44" s="1"/>
  <c r="M418" i="44" s="1"/>
  <c r="V357" i="44"/>
  <c r="R358" i="44"/>
  <c r="Y357" i="44"/>
  <c r="Z357" i="44" s="1"/>
  <c r="X358" i="44" s="1"/>
  <c r="Q384" i="36"/>
  <c r="J385" i="36"/>
  <c r="V362" i="36"/>
  <c r="R363" i="36"/>
  <c r="Y362" i="36"/>
  <c r="Z362" i="36" s="1"/>
  <c r="X363" i="36" s="1"/>
  <c r="N418" i="44" l="1"/>
  <c r="AA358" i="44"/>
  <c r="U358" i="44"/>
  <c r="P358" i="44"/>
  <c r="S358" i="44" s="1"/>
  <c r="T358" i="44" s="1"/>
  <c r="K385" i="36"/>
  <c r="U363" i="36"/>
  <c r="P363" i="36"/>
  <c r="AA363" i="36"/>
  <c r="V358" i="44" l="1"/>
  <c r="R359" i="44"/>
  <c r="Y358" i="44"/>
  <c r="Z358" i="44" s="1"/>
  <c r="X359" i="44" s="1"/>
  <c r="Q418" i="44"/>
  <c r="J419" i="44"/>
  <c r="L385" i="36"/>
  <c r="M385" i="36" s="1"/>
  <c r="S363" i="36"/>
  <c r="T363" i="36" s="1"/>
  <c r="K419" i="44" l="1"/>
  <c r="L419" i="44" s="1"/>
  <c r="M419" i="44" s="1"/>
  <c r="N419" i="44" s="1"/>
  <c r="AA359" i="44"/>
  <c r="U359" i="44"/>
  <c r="P359" i="44"/>
  <c r="N385" i="36"/>
  <c r="V363" i="36"/>
  <c r="R364" i="36"/>
  <c r="Y363" i="36"/>
  <c r="Z363" i="36" s="1"/>
  <c r="X364" i="36" s="1"/>
  <c r="Q419" i="44" l="1"/>
  <c r="J420" i="44"/>
  <c r="S359" i="44"/>
  <c r="T359" i="44" s="1"/>
  <c r="Q385" i="36"/>
  <c r="J386" i="36"/>
  <c r="AA364" i="36"/>
  <c r="U364" i="36"/>
  <c r="P364" i="36"/>
  <c r="V359" i="44" l="1"/>
  <c r="R360" i="44"/>
  <c r="Y359" i="44"/>
  <c r="Z359" i="44" s="1"/>
  <c r="X360" i="44" s="1"/>
  <c r="K420" i="44"/>
  <c r="L420" i="44" s="1"/>
  <c r="M420" i="44" s="1"/>
  <c r="N420" i="44" s="1"/>
  <c r="K386" i="36"/>
  <c r="L386" i="36" s="1"/>
  <c r="S364" i="36"/>
  <c r="T364" i="36" s="1"/>
  <c r="Q420" i="44" l="1"/>
  <c r="J421" i="44"/>
  <c r="AA360" i="44"/>
  <c r="U360" i="44"/>
  <c r="P360" i="44"/>
  <c r="M386" i="36"/>
  <c r="N386" i="36" s="1"/>
  <c r="Q386" i="36" s="1"/>
  <c r="V364" i="36"/>
  <c r="R365" i="36"/>
  <c r="Y364" i="36"/>
  <c r="Z364" i="36" s="1"/>
  <c r="X365" i="36" s="1"/>
  <c r="S360" i="44" l="1"/>
  <c r="T360" i="44" s="1"/>
  <c r="K421" i="44"/>
  <c r="L421" i="44" s="1"/>
  <c r="J387" i="36"/>
  <c r="K387" i="36" s="1"/>
  <c r="AA365" i="36"/>
  <c r="U365" i="36"/>
  <c r="P365" i="36"/>
  <c r="M421" i="44" l="1"/>
  <c r="N421" i="44" s="1"/>
  <c r="V360" i="44"/>
  <c r="R361" i="44"/>
  <c r="Y360" i="44"/>
  <c r="Z360" i="44" s="1"/>
  <c r="X361" i="44" s="1"/>
  <c r="L387" i="36"/>
  <c r="S365" i="36"/>
  <c r="T365" i="36" s="1"/>
  <c r="AA361" i="44" l="1"/>
  <c r="U361" i="44"/>
  <c r="P361" i="44"/>
  <c r="Q421" i="44"/>
  <c r="J422" i="44"/>
  <c r="M387" i="36"/>
  <c r="N387" i="36" s="1"/>
  <c r="V365" i="36"/>
  <c r="R366" i="36"/>
  <c r="Y365" i="36"/>
  <c r="Z365" i="36" s="1"/>
  <c r="X366" i="36" s="1"/>
  <c r="S361" i="44" l="1"/>
  <c r="T361" i="44" s="1"/>
  <c r="K422" i="44"/>
  <c r="L422" i="44" s="1"/>
  <c r="Q387" i="36"/>
  <c r="J388" i="36"/>
  <c r="U366" i="36"/>
  <c r="P366" i="36"/>
  <c r="AA366" i="36"/>
  <c r="Y361" i="44" l="1"/>
  <c r="Z361" i="44" s="1"/>
  <c r="X362" i="44" s="1"/>
  <c r="AA362" i="44" s="1"/>
  <c r="M422" i="44"/>
  <c r="N422" i="44" s="1"/>
  <c r="V361" i="44"/>
  <c r="R362" i="44"/>
  <c r="K388" i="36"/>
  <c r="L388" i="36" s="1"/>
  <c r="M388" i="36" s="1"/>
  <c r="S366" i="36"/>
  <c r="T366" i="36" s="1"/>
  <c r="U362" i="44" l="1"/>
  <c r="P362" i="44"/>
  <c r="Q422" i="44"/>
  <c r="J423" i="44"/>
  <c r="N388" i="36"/>
  <c r="V366" i="36"/>
  <c r="R367" i="36"/>
  <c r="Y366" i="36"/>
  <c r="Z366" i="36" s="1"/>
  <c r="X367" i="36" s="1"/>
  <c r="K423" i="44" l="1"/>
  <c r="L423" i="44" s="1"/>
  <c r="S362" i="44"/>
  <c r="T362" i="44" s="1"/>
  <c r="Q388" i="36"/>
  <c r="J389" i="36"/>
  <c r="U367" i="36"/>
  <c r="P367" i="36"/>
  <c r="AA367" i="36"/>
  <c r="M423" i="44" l="1"/>
  <c r="N423" i="44" s="1"/>
  <c r="V362" i="44"/>
  <c r="R363" i="44"/>
  <c r="Y362" i="44"/>
  <c r="Z362" i="44" s="1"/>
  <c r="X363" i="44" s="1"/>
  <c r="K389" i="36"/>
  <c r="L389" i="36" s="1"/>
  <c r="M389" i="36" s="1"/>
  <c r="S367" i="36"/>
  <c r="T367" i="36" s="1"/>
  <c r="Q423" i="44" l="1"/>
  <c r="J424" i="44"/>
  <c r="AA363" i="44"/>
  <c r="U363" i="44"/>
  <c r="P363" i="44"/>
  <c r="N389" i="36"/>
  <c r="V367" i="36"/>
  <c r="R368" i="36"/>
  <c r="Y367" i="36"/>
  <c r="Z367" i="36" s="1"/>
  <c r="X368" i="36" s="1"/>
  <c r="S363" i="44" l="1"/>
  <c r="T363" i="44" s="1"/>
  <c r="K424" i="44"/>
  <c r="L424" i="44" s="1"/>
  <c r="M424" i="44" s="1"/>
  <c r="Q389" i="36"/>
  <c r="J390" i="36"/>
  <c r="AA368" i="36"/>
  <c r="U368" i="36"/>
  <c r="P368" i="36"/>
  <c r="N424" i="44" l="1"/>
  <c r="V363" i="44"/>
  <c r="R364" i="44"/>
  <c r="Y363" i="44"/>
  <c r="Z363" i="44" s="1"/>
  <c r="X364" i="44" s="1"/>
  <c r="K390" i="36"/>
  <c r="L390" i="36" s="1"/>
  <c r="M390" i="36" s="1"/>
  <c r="N390" i="36" s="1"/>
  <c r="S368" i="36"/>
  <c r="T368" i="36" s="1"/>
  <c r="U364" i="44" l="1"/>
  <c r="P364" i="44"/>
  <c r="AA364" i="44"/>
  <c r="Q424" i="44"/>
  <c r="J425" i="44"/>
  <c r="Q390" i="36"/>
  <c r="J391" i="36"/>
  <c r="V368" i="36"/>
  <c r="R369" i="36"/>
  <c r="Y368" i="36"/>
  <c r="Z368" i="36" s="1"/>
  <c r="X369" i="36" s="1"/>
  <c r="K425" i="44" l="1"/>
  <c r="L425" i="44" s="1"/>
  <c r="M425" i="44" s="1"/>
  <c r="S364" i="44"/>
  <c r="T364" i="44" s="1"/>
  <c r="K391" i="36"/>
  <c r="L391" i="36" s="1"/>
  <c r="M391" i="36" s="1"/>
  <c r="AA369" i="36"/>
  <c r="U369" i="36"/>
  <c r="P369" i="36"/>
  <c r="V364" i="44" l="1"/>
  <c r="R365" i="44"/>
  <c r="Y364" i="44"/>
  <c r="Z364" i="44" s="1"/>
  <c r="X365" i="44" s="1"/>
  <c r="N425" i="44"/>
  <c r="N391" i="36"/>
  <c r="S369" i="36"/>
  <c r="T369" i="36" s="1"/>
  <c r="AA365" i="44" l="1"/>
  <c r="Q425" i="44"/>
  <c r="J426" i="44"/>
  <c r="U365" i="44"/>
  <c r="P365" i="44"/>
  <c r="Q391" i="36"/>
  <c r="J392" i="36"/>
  <c r="V369" i="36"/>
  <c r="R370" i="36"/>
  <c r="Y369" i="36"/>
  <c r="Z369" i="36" s="1"/>
  <c r="X370" i="36" s="1"/>
  <c r="S365" i="44" l="1"/>
  <c r="T365" i="44" s="1"/>
  <c r="K426" i="44"/>
  <c r="L426" i="44" s="1"/>
  <c r="M426" i="44" s="1"/>
  <c r="N426" i="44" s="1"/>
  <c r="K392" i="36"/>
  <c r="L392" i="36" s="1"/>
  <c r="M392" i="36" s="1"/>
  <c r="U370" i="36"/>
  <c r="P370" i="36"/>
  <c r="AA370" i="36"/>
  <c r="Q426" i="44" l="1"/>
  <c r="J427" i="44"/>
  <c r="V365" i="44"/>
  <c r="R366" i="44"/>
  <c r="Y365" i="44"/>
  <c r="Z365" i="44" s="1"/>
  <c r="X366" i="44" s="1"/>
  <c r="N392" i="36"/>
  <c r="S370" i="36"/>
  <c r="T370" i="36" s="1"/>
  <c r="AA366" i="44" l="1"/>
  <c r="U366" i="44"/>
  <c r="P366" i="44"/>
  <c r="K427" i="44"/>
  <c r="L427" i="44" s="1"/>
  <c r="Q392" i="36"/>
  <c r="J393" i="36"/>
  <c r="V370" i="36"/>
  <c r="R371" i="36"/>
  <c r="Y370" i="36"/>
  <c r="Z370" i="36" s="1"/>
  <c r="X371" i="36" s="1"/>
  <c r="M427" i="44" l="1"/>
  <c r="N427" i="44" s="1"/>
  <c r="S366" i="44"/>
  <c r="T366" i="44" s="1"/>
  <c r="K393" i="36"/>
  <c r="L393" i="36" s="1"/>
  <c r="M393" i="36" s="1"/>
  <c r="U371" i="36"/>
  <c r="P371" i="36"/>
  <c r="AA371" i="36"/>
  <c r="Q427" i="44" l="1"/>
  <c r="J428" i="44"/>
  <c r="Y366" i="44"/>
  <c r="Z366" i="44" s="1"/>
  <c r="X367" i="44" s="1"/>
  <c r="V366" i="44"/>
  <c r="R367" i="44"/>
  <c r="N393" i="36"/>
  <c r="S371" i="36"/>
  <c r="T371" i="36" s="1"/>
  <c r="U367" i="44" l="1"/>
  <c r="P367" i="44"/>
  <c r="AA367" i="44"/>
  <c r="K428" i="44"/>
  <c r="L428" i="44" s="1"/>
  <c r="M428" i="44" s="1"/>
  <c r="Q393" i="36"/>
  <c r="J394" i="36"/>
  <c r="V371" i="36"/>
  <c r="R372" i="36"/>
  <c r="Y371" i="36"/>
  <c r="Z371" i="36" s="1"/>
  <c r="X372" i="36" s="1"/>
  <c r="N428" i="44" l="1"/>
  <c r="S367" i="44"/>
  <c r="T367" i="44" s="1"/>
  <c r="K394" i="36"/>
  <c r="L394" i="36" s="1"/>
  <c r="M394" i="36" s="1"/>
  <c r="U372" i="36"/>
  <c r="P372" i="36"/>
  <c r="AA372" i="36"/>
  <c r="V367" i="44" l="1"/>
  <c r="R368" i="44"/>
  <c r="Y367" i="44"/>
  <c r="Z367" i="44" s="1"/>
  <c r="X368" i="44" s="1"/>
  <c r="Q428" i="44"/>
  <c r="J429" i="44"/>
  <c r="N394" i="36"/>
  <c r="S372" i="36"/>
  <c r="T372" i="36" s="1"/>
  <c r="AA368" i="44" l="1"/>
  <c r="K429" i="44"/>
  <c r="L429" i="44" s="1"/>
  <c r="M429" i="44" s="1"/>
  <c r="U368" i="44"/>
  <c r="P368" i="44"/>
  <c r="Q394" i="36"/>
  <c r="J395" i="36"/>
  <c r="V372" i="36"/>
  <c r="R373" i="36"/>
  <c r="Y372" i="36"/>
  <c r="Z372" i="36" s="1"/>
  <c r="X373" i="36" s="1"/>
  <c r="S368" i="44" l="1"/>
  <c r="T368" i="44" s="1"/>
  <c r="N429" i="44"/>
  <c r="K395" i="36"/>
  <c r="L395" i="36" s="1"/>
  <c r="M395" i="36" s="1"/>
  <c r="AA373" i="36"/>
  <c r="U373" i="36"/>
  <c r="P373" i="36"/>
  <c r="V368" i="44" l="1"/>
  <c r="R369" i="44"/>
  <c r="Q429" i="44"/>
  <c r="J430" i="44"/>
  <c r="Y368" i="44"/>
  <c r="Z368" i="44" s="1"/>
  <c r="X369" i="44" s="1"/>
  <c r="N395" i="36"/>
  <c r="S373" i="36"/>
  <c r="T373" i="36" s="1"/>
  <c r="AA369" i="44" l="1"/>
  <c r="K430" i="44"/>
  <c r="L430" i="44" s="1"/>
  <c r="M430" i="44" s="1"/>
  <c r="U369" i="44"/>
  <c r="P369" i="44"/>
  <c r="S369" i="44" s="1"/>
  <c r="T369" i="44" s="1"/>
  <c r="Q395" i="36"/>
  <c r="J396" i="36"/>
  <c r="V373" i="36"/>
  <c r="R374" i="36"/>
  <c r="Y373" i="36"/>
  <c r="Z373" i="36" s="1"/>
  <c r="X374" i="36" s="1"/>
  <c r="V369" i="44" l="1"/>
  <c r="R370" i="44"/>
  <c r="N430" i="44"/>
  <c r="Y369" i="44"/>
  <c r="Z369" i="44" s="1"/>
  <c r="X370" i="44" s="1"/>
  <c r="K396" i="36"/>
  <c r="L396" i="36" s="1"/>
  <c r="M396" i="36" s="1"/>
  <c r="N396" i="36" s="1"/>
  <c r="U374" i="36"/>
  <c r="P374" i="36"/>
  <c r="AA374" i="36"/>
  <c r="AA370" i="44" l="1"/>
  <c r="U370" i="44"/>
  <c r="P370" i="44"/>
  <c r="Q430" i="44"/>
  <c r="J431" i="44"/>
  <c r="Q396" i="36"/>
  <c r="J397" i="36"/>
  <c r="S374" i="36"/>
  <c r="T374" i="36" s="1"/>
  <c r="K431" i="44" l="1"/>
  <c r="L431" i="44" s="1"/>
  <c r="S370" i="44"/>
  <c r="T370" i="44" s="1"/>
  <c r="K397" i="36"/>
  <c r="L397" i="36" s="1"/>
  <c r="M397" i="36" s="1"/>
  <c r="V374" i="36"/>
  <c r="R375" i="36"/>
  <c r="Y374" i="36"/>
  <c r="Z374" i="36" s="1"/>
  <c r="X375" i="36" s="1"/>
  <c r="M431" i="44" l="1"/>
  <c r="N431" i="44" s="1"/>
  <c r="Q431" i="44" s="1"/>
  <c r="V370" i="44"/>
  <c r="R371" i="44"/>
  <c r="Y370" i="44"/>
  <c r="Z370" i="44" s="1"/>
  <c r="X371" i="44" s="1"/>
  <c r="N397" i="36"/>
  <c r="AA375" i="36"/>
  <c r="U375" i="36"/>
  <c r="P375" i="36"/>
  <c r="J432" i="44" l="1"/>
  <c r="K432" i="44" s="1"/>
  <c r="L432" i="44" s="1"/>
  <c r="M432" i="44" s="1"/>
  <c r="U371" i="44"/>
  <c r="P371" i="44"/>
  <c r="S371" i="44" s="1"/>
  <c r="T371" i="44" s="1"/>
  <c r="AA371" i="44"/>
  <c r="Q397" i="36"/>
  <c r="J398" i="36"/>
  <c r="S375" i="36"/>
  <c r="T375" i="36" s="1"/>
  <c r="V371" i="44" l="1"/>
  <c r="R372" i="44"/>
  <c r="N432" i="44"/>
  <c r="Y371" i="44"/>
  <c r="Z371" i="44" s="1"/>
  <c r="X372" i="44" s="1"/>
  <c r="K398" i="36"/>
  <c r="L398" i="36" s="1"/>
  <c r="V375" i="36"/>
  <c r="R376" i="36"/>
  <c r="Y375" i="36"/>
  <c r="Z375" i="36" s="1"/>
  <c r="X376" i="36" s="1"/>
  <c r="AA372" i="44" l="1"/>
  <c r="Q432" i="44"/>
  <c r="J433" i="44"/>
  <c r="U372" i="44"/>
  <c r="P372" i="44"/>
  <c r="S372" i="44" s="1"/>
  <c r="T372" i="44" s="1"/>
  <c r="M398" i="36"/>
  <c r="N398" i="36" s="1"/>
  <c r="AA376" i="36"/>
  <c r="U376" i="36"/>
  <c r="P376" i="36"/>
  <c r="S376" i="36" s="1"/>
  <c r="T376" i="36" s="1"/>
  <c r="V372" i="44" l="1"/>
  <c r="R373" i="44"/>
  <c r="Y372" i="44"/>
  <c r="Z372" i="44" s="1"/>
  <c r="X373" i="44" s="1"/>
  <c r="K433" i="44"/>
  <c r="L433" i="44" s="1"/>
  <c r="M433" i="44" s="1"/>
  <c r="Q398" i="36"/>
  <c r="J399" i="36"/>
  <c r="K399" i="36" s="1"/>
  <c r="L399" i="36" s="1"/>
  <c r="M399" i="36" s="1"/>
  <c r="N399" i="36" s="1"/>
  <c r="V376" i="36"/>
  <c r="R377" i="36"/>
  <c r="Y376" i="36"/>
  <c r="Z376" i="36" s="1"/>
  <c r="X377" i="36" s="1"/>
  <c r="N433" i="44" l="1"/>
  <c r="AA373" i="44"/>
  <c r="U373" i="44"/>
  <c r="P373" i="44"/>
  <c r="Q399" i="36"/>
  <c r="J400" i="36"/>
  <c r="U377" i="36"/>
  <c r="P377" i="36"/>
  <c r="AA377" i="36"/>
  <c r="S373" i="44" l="1"/>
  <c r="T373" i="44" s="1"/>
  <c r="Q433" i="44"/>
  <c r="J434" i="44"/>
  <c r="K400" i="36"/>
  <c r="L400" i="36" s="1"/>
  <c r="M400" i="36" s="1"/>
  <c r="S377" i="36"/>
  <c r="T377" i="36" s="1"/>
  <c r="K434" i="44" l="1"/>
  <c r="L434" i="44" s="1"/>
  <c r="V373" i="44"/>
  <c r="R374" i="44"/>
  <c r="Y373" i="44"/>
  <c r="Z373" i="44" s="1"/>
  <c r="X374" i="44" s="1"/>
  <c r="N400" i="36"/>
  <c r="V377" i="36"/>
  <c r="R378" i="36"/>
  <c r="Y377" i="36"/>
  <c r="Z377" i="36" s="1"/>
  <c r="X378" i="36" s="1"/>
  <c r="AA374" i="44" l="1"/>
  <c r="U374" i="44"/>
  <c r="P374" i="44"/>
  <c r="S374" i="44" s="1"/>
  <c r="T374" i="44" s="1"/>
  <c r="M434" i="44"/>
  <c r="N434" i="44" s="1"/>
  <c r="Q400" i="36"/>
  <c r="J401" i="36"/>
  <c r="AA378" i="36"/>
  <c r="U378" i="36"/>
  <c r="P378" i="36"/>
  <c r="Q434" i="44" l="1"/>
  <c r="J435" i="44"/>
  <c r="V374" i="44"/>
  <c r="R375" i="44"/>
  <c r="Y374" i="44"/>
  <c r="Z374" i="44" s="1"/>
  <c r="X375" i="44" s="1"/>
  <c r="K401" i="36"/>
  <c r="L401" i="36" s="1"/>
  <c r="M401" i="36" s="1"/>
  <c r="S378" i="36"/>
  <c r="T378" i="36" s="1"/>
  <c r="AA375" i="44" l="1"/>
  <c r="U375" i="44"/>
  <c r="P375" i="44"/>
  <c r="K435" i="44"/>
  <c r="L435" i="44" s="1"/>
  <c r="N401" i="36"/>
  <c r="V378" i="36"/>
  <c r="R379" i="36"/>
  <c r="Y378" i="36"/>
  <c r="Z378" i="36" s="1"/>
  <c r="X379" i="36" s="1"/>
  <c r="M435" i="44" l="1"/>
  <c r="N435" i="44" s="1"/>
  <c r="S375" i="44"/>
  <c r="T375" i="44" s="1"/>
  <c r="Q401" i="36"/>
  <c r="J402" i="36"/>
  <c r="U379" i="36"/>
  <c r="P379" i="36"/>
  <c r="AA379" i="36"/>
  <c r="J436" i="44" l="1"/>
  <c r="Q435" i="44"/>
  <c r="V375" i="44"/>
  <c r="R376" i="44"/>
  <c r="Y375" i="44"/>
  <c r="Z375" i="44" s="1"/>
  <c r="X376" i="44" s="1"/>
  <c r="K436" i="44"/>
  <c r="K402" i="36"/>
  <c r="L402" i="36" s="1"/>
  <c r="M402" i="36" s="1"/>
  <c r="N402" i="36" s="1"/>
  <c r="S379" i="36"/>
  <c r="T379" i="36" s="1"/>
  <c r="AA376" i="44" l="1"/>
  <c r="U376" i="44"/>
  <c r="P376" i="44"/>
  <c r="S376" i="44" s="1"/>
  <c r="T376" i="44" s="1"/>
  <c r="L436" i="44"/>
  <c r="M436" i="44" s="1"/>
  <c r="Q402" i="36"/>
  <c r="J403" i="36"/>
  <c r="V379" i="36"/>
  <c r="R380" i="36"/>
  <c r="Y379" i="36"/>
  <c r="Z379" i="36" s="1"/>
  <c r="X380" i="36" s="1"/>
  <c r="V376" i="44" l="1"/>
  <c r="R377" i="44"/>
  <c r="Y376" i="44"/>
  <c r="Z376" i="44" s="1"/>
  <c r="X377" i="44" s="1"/>
  <c r="N436" i="44"/>
  <c r="K403" i="36"/>
  <c r="L403" i="36" s="1"/>
  <c r="AA380" i="36"/>
  <c r="U380" i="36"/>
  <c r="P380" i="36"/>
  <c r="Q436" i="44" l="1"/>
  <c r="J437" i="44"/>
  <c r="AA377" i="44"/>
  <c r="U377" i="44"/>
  <c r="P377" i="44"/>
  <c r="S377" i="44" s="1"/>
  <c r="T377" i="44" s="1"/>
  <c r="M403" i="36"/>
  <c r="N403" i="36" s="1"/>
  <c r="S380" i="36"/>
  <c r="T380" i="36" s="1"/>
  <c r="V377" i="44" l="1"/>
  <c r="R378" i="44"/>
  <c r="Y377" i="44"/>
  <c r="Z377" i="44" s="1"/>
  <c r="X378" i="44" s="1"/>
  <c r="K437" i="44"/>
  <c r="L437" i="44" s="1"/>
  <c r="M437" i="44" s="1"/>
  <c r="J404" i="36"/>
  <c r="K404" i="36" s="1"/>
  <c r="L404" i="36" s="1"/>
  <c r="M404" i="36" s="1"/>
  <c r="N404" i="36" s="1"/>
  <c r="Q403" i="36"/>
  <c r="V380" i="36"/>
  <c r="R381" i="36"/>
  <c r="Y380" i="36"/>
  <c r="Z380" i="36" s="1"/>
  <c r="X381" i="36" s="1"/>
  <c r="N437" i="44" l="1"/>
  <c r="AA378" i="44"/>
  <c r="U378" i="44"/>
  <c r="P378" i="44"/>
  <c r="Q404" i="36"/>
  <c r="J405" i="36"/>
  <c r="AA381" i="36"/>
  <c r="U381" i="36"/>
  <c r="P381" i="36"/>
  <c r="S381" i="36" s="1"/>
  <c r="T381" i="36" s="1"/>
  <c r="S378" i="44" l="1"/>
  <c r="T378" i="44" s="1"/>
  <c r="Q437" i="44"/>
  <c r="J438" i="44"/>
  <c r="K405" i="36"/>
  <c r="L405" i="36" s="1"/>
  <c r="M405" i="36" s="1"/>
  <c r="V381" i="36"/>
  <c r="R382" i="36"/>
  <c r="Y381" i="36"/>
  <c r="Z381" i="36" s="1"/>
  <c r="X382" i="36" s="1"/>
  <c r="V378" i="44" l="1"/>
  <c r="R379" i="44"/>
  <c r="K438" i="44"/>
  <c r="L438" i="44" s="1"/>
  <c r="Y378" i="44"/>
  <c r="Z378" i="44" s="1"/>
  <c r="X379" i="44" s="1"/>
  <c r="N405" i="36"/>
  <c r="AA382" i="36"/>
  <c r="U382" i="36"/>
  <c r="P382" i="36"/>
  <c r="M438" i="44" l="1"/>
  <c r="N438" i="44" s="1"/>
  <c r="AA379" i="44"/>
  <c r="U379" i="44"/>
  <c r="P379" i="44"/>
  <c r="S379" i="44" s="1"/>
  <c r="T379" i="44" s="1"/>
  <c r="Q405" i="36"/>
  <c r="J406" i="36"/>
  <c r="S382" i="36"/>
  <c r="T382" i="36" s="1"/>
  <c r="V379" i="44" l="1"/>
  <c r="R380" i="44"/>
  <c r="Y379" i="44"/>
  <c r="Z379" i="44" s="1"/>
  <c r="X380" i="44" s="1"/>
  <c r="Q438" i="44"/>
  <c r="J439" i="44"/>
  <c r="K406" i="36"/>
  <c r="L406" i="36" s="1"/>
  <c r="V382" i="36"/>
  <c r="R383" i="36"/>
  <c r="Y382" i="36"/>
  <c r="Z382" i="36" s="1"/>
  <c r="X383" i="36" s="1"/>
  <c r="K439" i="44" l="1"/>
  <c r="L439" i="44" s="1"/>
  <c r="U380" i="44"/>
  <c r="P380" i="44"/>
  <c r="S380" i="44" s="1"/>
  <c r="T380" i="44" s="1"/>
  <c r="AA380" i="44"/>
  <c r="M406" i="36"/>
  <c r="N406" i="36" s="1"/>
  <c r="U383" i="36"/>
  <c r="P383" i="36"/>
  <c r="AA383" i="36"/>
  <c r="V380" i="44" l="1"/>
  <c r="R381" i="44"/>
  <c r="M439" i="44"/>
  <c r="N439" i="44" s="1"/>
  <c r="Y380" i="44"/>
  <c r="Z380" i="44" s="1"/>
  <c r="X381" i="44" s="1"/>
  <c r="Q406" i="36"/>
  <c r="J407" i="36"/>
  <c r="K407" i="36" s="1"/>
  <c r="L407" i="36" s="1"/>
  <c r="S383" i="36"/>
  <c r="T383" i="36" s="1"/>
  <c r="Q439" i="44" l="1"/>
  <c r="J440" i="44"/>
  <c r="AA381" i="44"/>
  <c r="U381" i="44"/>
  <c r="P381" i="44"/>
  <c r="M407" i="36"/>
  <c r="N407" i="36" s="1"/>
  <c r="Q407" i="36" s="1"/>
  <c r="V383" i="36"/>
  <c r="R384" i="36"/>
  <c r="Y383" i="36"/>
  <c r="Z383" i="36" s="1"/>
  <c r="X384" i="36" s="1"/>
  <c r="S381" i="44" l="1"/>
  <c r="T381" i="44" s="1"/>
  <c r="K440" i="44"/>
  <c r="L440" i="44" s="1"/>
  <c r="M440" i="44" s="1"/>
  <c r="J408" i="36"/>
  <c r="U384" i="36"/>
  <c r="P384" i="36"/>
  <c r="AA384" i="36"/>
  <c r="K408" i="36"/>
  <c r="L408" i="36" s="1"/>
  <c r="M408" i="36" s="1"/>
  <c r="N408" i="36" s="1"/>
  <c r="V381" i="44" l="1"/>
  <c r="R382" i="44"/>
  <c r="N440" i="44"/>
  <c r="Y381" i="44"/>
  <c r="Z381" i="44" s="1"/>
  <c r="X382" i="44" s="1"/>
  <c r="Q408" i="36"/>
  <c r="J409" i="36"/>
  <c r="S384" i="36"/>
  <c r="T384" i="36" s="1"/>
  <c r="AA382" i="44" l="1"/>
  <c r="U382" i="44"/>
  <c r="P382" i="44"/>
  <c r="Q440" i="44"/>
  <c r="J441" i="44"/>
  <c r="V384" i="36"/>
  <c r="R385" i="36"/>
  <c r="Y384" i="36"/>
  <c r="Z384" i="36" s="1"/>
  <c r="X385" i="36" s="1"/>
  <c r="K409" i="36"/>
  <c r="L409" i="36" s="1"/>
  <c r="K441" i="44" l="1"/>
  <c r="L441" i="44" s="1"/>
  <c r="M441" i="44" s="1"/>
  <c r="S382" i="44"/>
  <c r="T382" i="44" s="1"/>
  <c r="M409" i="36"/>
  <c r="N409" i="36" s="1"/>
  <c r="Q409" i="36" s="1"/>
  <c r="AA385" i="36"/>
  <c r="U385" i="36"/>
  <c r="P385" i="36"/>
  <c r="Y382" i="44" l="1"/>
  <c r="Z382" i="44" s="1"/>
  <c r="X383" i="44" s="1"/>
  <c r="AA383" i="44" s="1"/>
  <c r="V382" i="44"/>
  <c r="R383" i="44"/>
  <c r="N441" i="44"/>
  <c r="J410" i="36"/>
  <c r="K410" i="36" s="1"/>
  <c r="L410" i="36" s="1"/>
  <c r="S385" i="36"/>
  <c r="T385" i="36" s="1"/>
  <c r="U383" i="44" l="1"/>
  <c r="P383" i="44"/>
  <c r="Q441" i="44"/>
  <c r="J442" i="44"/>
  <c r="M410" i="36"/>
  <c r="N410" i="36" s="1"/>
  <c r="Q410" i="36" s="1"/>
  <c r="V385" i="36"/>
  <c r="R386" i="36"/>
  <c r="Y385" i="36"/>
  <c r="Z385" i="36" s="1"/>
  <c r="X386" i="36" s="1"/>
  <c r="K442" i="44" l="1"/>
  <c r="L442" i="44" s="1"/>
  <c r="M442" i="44" s="1"/>
  <c r="S383" i="44"/>
  <c r="T383" i="44" s="1"/>
  <c r="J411" i="36"/>
  <c r="K411" i="36" s="1"/>
  <c r="L411" i="36" s="1"/>
  <c r="M411" i="36" s="1"/>
  <c r="AA386" i="36"/>
  <c r="U386" i="36"/>
  <c r="P386" i="36"/>
  <c r="V383" i="44" l="1"/>
  <c r="R384" i="44"/>
  <c r="Y383" i="44"/>
  <c r="Z383" i="44" s="1"/>
  <c r="X384" i="44" s="1"/>
  <c r="N442" i="44"/>
  <c r="N411" i="36"/>
  <c r="S386" i="36"/>
  <c r="T386" i="36" s="1"/>
  <c r="U384" i="44" l="1"/>
  <c r="P384" i="44"/>
  <c r="Q442" i="44"/>
  <c r="J443" i="44"/>
  <c r="AA384" i="44"/>
  <c r="V386" i="36"/>
  <c r="R387" i="36"/>
  <c r="Q411" i="36"/>
  <c r="J412" i="36"/>
  <c r="Y386" i="36"/>
  <c r="Z386" i="36" s="1"/>
  <c r="X387" i="36" s="1"/>
  <c r="K443" i="44" l="1"/>
  <c r="S384" i="44"/>
  <c r="T384" i="44" s="1"/>
  <c r="AA387" i="36"/>
  <c r="K412" i="36"/>
  <c r="L412" i="36" s="1"/>
  <c r="U387" i="36"/>
  <c r="P387" i="36"/>
  <c r="S387" i="36" s="1"/>
  <c r="T387" i="36" s="1"/>
  <c r="V384" i="44" l="1"/>
  <c r="R385" i="44"/>
  <c r="Y384" i="44"/>
  <c r="Z384" i="44" s="1"/>
  <c r="X385" i="44" s="1"/>
  <c r="L443" i="44"/>
  <c r="M443" i="44" s="1"/>
  <c r="V387" i="36"/>
  <c r="R388" i="36"/>
  <c r="M412" i="36"/>
  <c r="N412" i="36" s="1"/>
  <c r="Y387" i="36"/>
  <c r="Z387" i="36" s="1"/>
  <c r="X388" i="36" s="1"/>
  <c r="AA385" i="44" l="1"/>
  <c r="U385" i="44"/>
  <c r="P385" i="44"/>
  <c r="N443" i="44"/>
  <c r="Q412" i="36"/>
  <c r="J413" i="36"/>
  <c r="AA388" i="36"/>
  <c r="U388" i="36"/>
  <c r="P388" i="36"/>
  <c r="Q443" i="44" l="1"/>
  <c r="J444" i="44"/>
  <c r="S385" i="44"/>
  <c r="T385" i="44" s="1"/>
  <c r="S388" i="36"/>
  <c r="T388" i="36" s="1"/>
  <c r="K413" i="36"/>
  <c r="L413" i="36" s="1"/>
  <c r="M413" i="36" s="1"/>
  <c r="K444" i="44" l="1"/>
  <c r="V385" i="44"/>
  <c r="R386" i="44"/>
  <c r="Y385" i="44"/>
  <c r="Z385" i="44" s="1"/>
  <c r="X386" i="44" s="1"/>
  <c r="N413" i="36"/>
  <c r="V388" i="36"/>
  <c r="R389" i="36"/>
  <c r="Y388" i="36"/>
  <c r="Z388" i="36" s="1"/>
  <c r="X389" i="36" s="1"/>
  <c r="U386" i="44" l="1"/>
  <c r="P386" i="44"/>
  <c r="AA386" i="44"/>
  <c r="L444" i="44"/>
  <c r="M444" i="44" s="1"/>
  <c r="AA389" i="36"/>
  <c r="U389" i="36"/>
  <c r="P389" i="36"/>
  <c r="Q413" i="36"/>
  <c r="J414" i="36"/>
  <c r="N444" i="44" l="1"/>
  <c r="S386" i="44"/>
  <c r="T386" i="44" s="1"/>
  <c r="K414" i="36"/>
  <c r="L414" i="36" s="1"/>
  <c r="M414" i="36" s="1"/>
  <c r="S389" i="36"/>
  <c r="T389" i="36" s="1"/>
  <c r="V386" i="44" l="1"/>
  <c r="R387" i="44"/>
  <c r="Y386" i="44"/>
  <c r="Z386" i="44" s="1"/>
  <c r="X387" i="44" s="1"/>
  <c r="Q444" i="44"/>
  <c r="J445" i="44"/>
  <c r="V389" i="36"/>
  <c r="R390" i="36"/>
  <c r="Y389" i="36"/>
  <c r="Z389" i="36" s="1"/>
  <c r="X390" i="36" s="1"/>
  <c r="N414" i="36"/>
  <c r="K445" i="44" l="1"/>
  <c r="L445" i="44" s="1"/>
  <c r="M445" i="44" s="1"/>
  <c r="AA387" i="44"/>
  <c r="U387" i="44"/>
  <c r="P387" i="44"/>
  <c r="Q414" i="36"/>
  <c r="J415" i="36"/>
  <c r="AA390" i="36"/>
  <c r="U390" i="36"/>
  <c r="P390" i="36"/>
  <c r="S387" i="44" l="1"/>
  <c r="T387" i="44" s="1"/>
  <c r="N445" i="44"/>
  <c r="S390" i="36"/>
  <c r="T390" i="36" s="1"/>
  <c r="K415" i="36"/>
  <c r="L415" i="36" s="1"/>
  <c r="V387" i="44" l="1"/>
  <c r="R388" i="44"/>
  <c r="Q445" i="44"/>
  <c r="J446" i="44"/>
  <c r="Y387" i="44"/>
  <c r="Z387" i="44" s="1"/>
  <c r="X388" i="44" s="1"/>
  <c r="M415" i="36"/>
  <c r="N415" i="36" s="1"/>
  <c r="V390" i="36"/>
  <c r="R391" i="36"/>
  <c r="Y390" i="36"/>
  <c r="Z390" i="36" s="1"/>
  <c r="X391" i="36" s="1"/>
  <c r="K446" i="44" l="1"/>
  <c r="L446" i="44" s="1"/>
  <c r="U388" i="44"/>
  <c r="P388" i="44"/>
  <c r="S388" i="44" s="1"/>
  <c r="T388" i="44" s="1"/>
  <c r="AA388" i="44"/>
  <c r="Q415" i="36"/>
  <c r="J416" i="36"/>
  <c r="K416" i="36" s="1"/>
  <c r="L416" i="36" s="1"/>
  <c r="AA391" i="36"/>
  <c r="U391" i="36"/>
  <c r="P391" i="36"/>
  <c r="V388" i="44" l="1"/>
  <c r="R389" i="44"/>
  <c r="Y388" i="44"/>
  <c r="Z388" i="44" s="1"/>
  <c r="X389" i="44" s="1"/>
  <c r="M446" i="44"/>
  <c r="N446" i="44" s="1"/>
  <c r="M416" i="36"/>
  <c r="N416" i="36" s="1"/>
  <c r="S391" i="36"/>
  <c r="T391" i="36" s="1"/>
  <c r="Q446" i="44" l="1"/>
  <c r="J447" i="44"/>
  <c r="AA389" i="44"/>
  <c r="U389" i="44"/>
  <c r="P389" i="44"/>
  <c r="S389" i="44" s="1"/>
  <c r="T389" i="44" s="1"/>
  <c r="Q416" i="36"/>
  <c r="J417" i="36"/>
  <c r="K417" i="36" s="1"/>
  <c r="L417" i="36" s="1"/>
  <c r="V391" i="36"/>
  <c r="R392" i="36"/>
  <c r="Y391" i="36"/>
  <c r="Z391" i="36" s="1"/>
  <c r="X392" i="36" s="1"/>
  <c r="V389" i="44" l="1"/>
  <c r="R390" i="44"/>
  <c r="Y389" i="44"/>
  <c r="Z389" i="44" s="1"/>
  <c r="X390" i="44" s="1"/>
  <c r="K447" i="44"/>
  <c r="L447" i="44" s="1"/>
  <c r="M417" i="36"/>
  <c r="N417" i="36" s="1"/>
  <c r="AA392" i="36"/>
  <c r="U392" i="36"/>
  <c r="P392" i="36"/>
  <c r="M447" i="44" l="1"/>
  <c r="N447" i="44" s="1"/>
  <c r="AA390" i="44"/>
  <c r="U390" i="44"/>
  <c r="P390" i="44"/>
  <c r="Q417" i="36"/>
  <c r="J418" i="36"/>
  <c r="K418" i="36" s="1"/>
  <c r="L418" i="36" s="1"/>
  <c r="S392" i="36"/>
  <c r="T392" i="36" s="1"/>
  <c r="Q447" i="44" l="1"/>
  <c r="J448" i="44"/>
  <c r="S390" i="44"/>
  <c r="T390" i="44" s="1"/>
  <c r="M418" i="36"/>
  <c r="N418" i="36" s="1"/>
  <c r="V392" i="36"/>
  <c r="R393" i="36"/>
  <c r="Y392" i="36"/>
  <c r="Z392" i="36" s="1"/>
  <c r="X393" i="36" s="1"/>
  <c r="V390" i="44" l="1"/>
  <c r="R391" i="44"/>
  <c r="Y390" i="44"/>
  <c r="Z390" i="44" s="1"/>
  <c r="X391" i="44" s="1"/>
  <c r="K448" i="44"/>
  <c r="L448" i="44" s="1"/>
  <c r="Q418" i="36"/>
  <c r="J419" i="36"/>
  <c r="K419" i="36" s="1"/>
  <c r="L419" i="36" s="1"/>
  <c r="AA393" i="36"/>
  <c r="U393" i="36"/>
  <c r="P393" i="36"/>
  <c r="M448" i="44" l="1"/>
  <c r="N448" i="44" s="1"/>
  <c r="U391" i="44"/>
  <c r="P391" i="44"/>
  <c r="AA391" i="44"/>
  <c r="M419" i="36"/>
  <c r="N419" i="36" s="1"/>
  <c r="S393" i="36"/>
  <c r="T393" i="36" s="1"/>
  <c r="Q448" i="44" l="1"/>
  <c r="J449" i="44"/>
  <c r="S391" i="44"/>
  <c r="T391" i="44" s="1"/>
  <c r="Q419" i="36"/>
  <c r="J420" i="36"/>
  <c r="K420" i="36" s="1"/>
  <c r="L420" i="36" s="1"/>
  <c r="V393" i="36"/>
  <c r="R394" i="36"/>
  <c r="Y393" i="36"/>
  <c r="Z393" i="36" s="1"/>
  <c r="X394" i="36" s="1"/>
  <c r="V391" i="44" l="1"/>
  <c r="R392" i="44"/>
  <c r="K449" i="44"/>
  <c r="Y391" i="44"/>
  <c r="Z391" i="44" s="1"/>
  <c r="X392" i="44" s="1"/>
  <c r="M420" i="36"/>
  <c r="N420" i="36" s="1"/>
  <c r="AA394" i="36"/>
  <c r="U394" i="36"/>
  <c r="P394" i="36"/>
  <c r="S394" i="36" s="1"/>
  <c r="T394" i="36" s="1"/>
  <c r="L449" i="44" l="1"/>
  <c r="M449" i="44" s="1"/>
  <c r="N449" i="44" s="1"/>
  <c r="U392" i="44"/>
  <c r="P392" i="44"/>
  <c r="AA392" i="44"/>
  <c r="V394" i="36"/>
  <c r="R395" i="36"/>
  <c r="Y394" i="36"/>
  <c r="Z394" i="36" s="1"/>
  <c r="X395" i="36" s="1"/>
  <c r="Q420" i="36"/>
  <c r="J421" i="36"/>
  <c r="Q449" i="44" l="1"/>
  <c r="J450" i="44"/>
  <c r="S392" i="44"/>
  <c r="T392" i="44" s="1"/>
  <c r="K421" i="36"/>
  <c r="L421" i="36" s="1"/>
  <c r="M421" i="36" s="1"/>
  <c r="AA395" i="36"/>
  <c r="U395" i="36"/>
  <c r="P395" i="36"/>
  <c r="Y392" i="44" l="1"/>
  <c r="Z392" i="44" s="1"/>
  <c r="X393" i="44" s="1"/>
  <c r="V392" i="44"/>
  <c r="R393" i="44"/>
  <c r="K450" i="44"/>
  <c r="L450" i="44" s="1"/>
  <c r="M450" i="44" s="1"/>
  <c r="S395" i="36"/>
  <c r="T395" i="36" s="1"/>
  <c r="N421" i="36"/>
  <c r="N450" i="44" l="1"/>
  <c r="U393" i="44"/>
  <c r="P393" i="44"/>
  <c r="AA393" i="44"/>
  <c r="Q421" i="36"/>
  <c r="J422" i="36"/>
  <c r="V395" i="36"/>
  <c r="R396" i="36"/>
  <c r="Y395" i="36"/>
  <c r="Z395" i="36" s="1"/>
  <c r="X396" i="36" s="1"/>
  <c r="S393" i="44" l="1"/>
  <c r="T393" i="44" s="1"/>
  <c r="Q450" i="44"/>
  <c r="J451" i="44"/>
  <c r="U396" i="36"/>
  <c r="P396" i="36"/>
  <c r="AA396" i="36"/>
  <c r="K422" i="36"/>
  <c r="L422" i="36" s="1"/>
  <c r="M422" i="36" s="1"/>
  <c r="K451" i="44" l="1"/>
  <c r="L451" i="44" s="1"/>
  <c r="M451" i="44" s="1"/>
  <c r="V393" i="44"/>
  <c r="R394" i="44"/>
  <c r="Y393" i="44"/>
  <c r="Z393" i="44" s="1"/>
  <c r="X394" i="44" s="1"/>
  <c r="N422" i="36"/>
  <c r="S396" i="36"/>
  <c r="T396" i="36" s="1"/>
  <c r="AA394" i="44" l="1"/>
  <c r="U394" i="44"/>
  <c r="P394" i="44"/>
  <c r="N451" i="44"/>
  <c r="V396" i="36"/>
  <c r="R397" i="36"/>
  <c r="Y396" i="36"/>
  <c r="Z396" i="36" s="1"/>
  <c r="X397" i="36" s="1"/>
  <c r="Q422" i="36"/>
  <c r="J423" i="36"/>
  <c r="S394" i="44" l="1"/>
  <c r="T394" i="44" s="1"/>
  <c r="Q451" i="44"/>
  <c r="J452" i="44"/>
  <c r="K423" i="36"/>
  <c r="L423" i="36" s="1"/>
  <c r="M423" i="36" s="1"/>
  <c r="N423" i="36" s="1"/>
  <c r="AA397" i="36"/>
  <c r="U397" i="36"/>
  <c r="P397" i="36"/>
  <c r="S397" i="36" s="1"/>
  <c r="T397" i="36" s="1"/>
  <c r="K452" i="44" l="1"/>
  <c r="L452" i="44" s="1"/>
  <c r="V394" i="44"/>
  <c r="R395" i="44"/>
  <c r="Y394" i="44"/>
  <c r="Z394" i="44" s="1"/>
  <c r="X395" i="44" s="1"/>
  <c r="V397" i="36"/>
  <c r="R398" i="36"/>
  <c r="Q423" i="36"/>
  <c r="J424" i="36"/>
  <c r="Y397" i="36"/>
  <c r="Z397" i="36" s="1"/>
  <c r="X398" i="36" s="1"/>
  <c r="AA395" i="44" l="1"/>
  <c r="U395" i="44"/>
  <c r="P395" i="44"/>
  <c r="M452" i="44"/>
  <c r="N452" i="44" s="1"/>
  <c r="AA398" i="36"/>
  <c r="K424" i="36"/>
  <c r="L424" i="36" s="1"/>
  <c r="M424" i="36" s="1"/>
  <c r="U398" i="36"/>
  <c r="P398" i="36"/>
  <c r="S398" i="36" s="1"/>
  <c r="T398" i="36" s="1"/>
  <c r="Q452" i="44" l="1"/>
  <c r="J453" i="44"/>
  <c r="S395" i="44"/>
  <c r="T395" i="44" s="1"/>
  <c r="V398" i="36"/>
  <c r="R399" i="36"/>
  <c r="Y398" i="36"/>
  <c r="Z398" i="36" s="1"/>
  <c r="X399" i="36" s="1"/>
  <c r="N424" i="36"/>
  <c r="V395" i="44" l="1"/>
  <c r="R396" i="44"/>
  <c r="Y395" i="44"/>
  <c r="Z395" i="44" s="1"/>
  <c r="X396" i="44" s="1"/>
  <c r="K453" i="44"/>
  <c r="L453" i="44" s="1"/>
  <c r="M453" i="44" s="1"/>
  <c r="Q424" i="36"/>
  <c r="J425" i="36"/>
  <c r="AA399" i="36"/>
  <c r="U399" i="36"/>
  <c r="P399" i="36"/>
  <c r="N453" i="44" l="1"/>
  <c r="U396" i="44"/>
  <c r="P396" i="44"/>
  <c r="S396" i="44" s="1"/>
  <c r="T396" i="44" s="1"/>
  <c r="AA396" i="44"/>
  <c r="S399" i="36"/>
  <c r="T399" i="36" s="1"/>
  <c r="K425" i="36"/>
  <c r="L425" i="36" s="1"/>
  <c r="V396" i="44" l="1"/>
  <c r="R397" i="44"/>
  <c r="Y396" i="44"/>
  <c r="Z396" i="44" s="1"/>
  <c r="X397" i="44" s="1"/>
  <c r="Q453" i="44"/>
  <c r="J454" i="44"/>
  <c r="M425" i="36"/>
  <c r="N425" i="36" s="1"/>
  <c r="Q425" i="36" s="1"/>
  <c r="V399" i="36"/>
  <c r="R400" i="36"/>
  <c r="Y399" i="36"/>
  <c r="Z399" i="36" s="1"/>
  <c r="X400" i="36" s="1"/>
  <c r="K454" i="44" l="1"/>
  <c r="L454" i="44" s="1"/>
  <c r="M454" i="44" s="1"/>
  <c r="N454" i="44" s="1"/>
  <c r="U397" i="44"/>
  <c r="P397" i="44"/>
  <c r="S397" i="44" s="1"/>
  <c r="T397" i="44" s="1"/>
  <c r="AA397" i="44"/>
  <c r="J426" i="36"/>
  <c r="K426" i="36" s="1"/>
  <c r="L426" i="36" s="1"/>
  <c r="U400" i="36"/>
  <c r="P400" i="36"/>
  <c r="AA400" i="36"/>
  <c r="V397" i="44" l="1"/>
  <c r="R398" i="44"/>
  <c r="Q454" i="44"/>
  <c r="J455" i="44"/>
  <c r="Y397" i="44"/>
  <c r="Z397" i="44" s="1"/>
  <c r="X398" i="44" s="1"/>
  <c r="M426" i="36"/>
  <c r="N426" i="36" s="1"/>
  <c r="S400" i="36"/>
  <c r="T400" i="36" s="1"/>
  <c r="AA398" i="44" l="1"/>
  <c r="U398" i="44"/>
  <c r="P398" i="44"/>
  <c r="K455" i="44"/>
  <c r="L455" i="44" s="1"/>
  <c r="M455" i="44" s="1"/>
  <c r="Q426" i="36"/>
  <c r="J427" i="36"/>
  <c r="K427" i="36" s="1"/>
  <c r="L427" i="36" s="1"/>
  <c r="V400" i="36"/>
  <c r="R401" i="36"/>
  <c r="Y400" i="36"/>
  <c r="Z400" i="36" s="1"/>
  <c r="X401" i="36" s="1"/>
  <c r="N455" i="44" l="1"/>
  <c r="Q455" i="44" s="1"/>
  <c r="S398" i="44"/>
  <c r="T398" i="44" s="1"/>
  <c r="M427" i="36"/>
  <c r="N427" i="36" s="1"/>
  <c r="AA401" i="36"/>
  <c r="U401" i="36"/>
  <c r="P401" i="36"/>
  <c r="J456" i="44" l="1"/>
  <c r="K456" i="44" s="1"/>
  <c r="L456" i="44" s="1"/>
  <c r="M456" i="44" s="1"/>
  <c r="V398" i="44"/>
  <c r="R399" i="44"/>
  <c r="Y398" i="44"/>
  <c r="Z398" i="44" s="1"/>
  <c r="X399" i="44" s="1"/>
  <c r="Q427" i="36"/>
  <c r="J428" i="36"/>
  <c r="K428" i="36" s="1"/>
  <c r="L428" i="36" s="1"/>
  <c r="M428" i="36" s="1"/>
  <c r="N428" i="36" s="1"/>
  <c r="S401" i="36"/>
  <c r="T401" i="36" s="1"/>
  <c r="N456" i="44" l="1"/>
  <c r="U399" i="44"/>
  <c r="P399" i="44"/>
  <c r="AA399" i="44"/>
  <c r="Q428" i="36"/>
  <c r="J429" i="36"/>
  <c r="V401" i="36"/>
  <c r="R402" i="36"/>
  <c r="Y401" i="36"/>
  <c r="Z401" i="36" s="1"/>
  <c r="X402" i="36" s="1"/>
  <c r="S399" i="44" l="1"/>
  <c r="T399" i="44" s="1"/>
  <c r="Q456" i="44"/>
  <c r="J457" i="44"/>
  <c r="AA402" i="36"/>
  <c r="U402" i="36"/>
  <c r="P402" i="36"/>
  <c r="K429" i="36"/>
  <c r="L429" i="36" s="1"/>
  <c r="M429" i="36" s="1"/>
  <c r="K457" i="44" l="1"/>
  <c r="L457" i="44" s="1"/>
  <c r="M457" i="44" s="1"/>
  <c r="V399" i="44"/>
  <c r="R400" i="44"/>
  <c r="Y399" i="44"/>
  <c r="Z399" i="44" s="1"/>
  <c r="X400" i="44" s="1"/>
  <c r="N429" i="36"/>
  <c r="S402" i="36"/>
  <c r="T402" i="36" s="1"/>
  <c r="AA400" i="44" l="1"/>
  <c r="U400" i="44"/>
  <c r="P400" i="44"/>
  <c r="N457" i="44"/>
  <c r="V402" i="36"/>
  <c r="R403" i="36"/>
  <c r="Y402" i="36"/>
  <c r="Z402" i="36" s="1"/>
  <c r="X403" i="36" s="1"/>
  <c r="Q429" i="36"/>
  <c r="J430" i="36"/>
  <c r="Q457" i="44" l="1"/>
  <c r="J458" i="44"/>
  <c r="S400" i="44"/>
  <c r="T400" i="44" s="1"/>
  <c r="AA403" i="36"/>
  <c r="U403" i="36"/>
  <c r="P403" i="36"/>
  <c r="K430" i="36"/>
  <c r="L430" i="36" s="1"/>
  <c r="K458" i="44" l="1"/>
  <c r="L458" i="44" s="1"/>
  <c r="M458" i="44" s="1"/>
  <c r="V400" i="44"/>
  <c r="R401" i="44"/>
  <c r="Y400" i="44"/>
  <c r="Z400" i="44" s="1"/>
  <c r="X401" i="44" s="1"/>
  <c r="M430" i="36"/>
  <c r="N430" i="36" s="1"/>
  <c r="S403" i="36"/>
  <c r="T403" i="36" s="1"/>
  <c r="AA401" i="44" l="1"/>
  <c r="U401" i="44"/>
  <c r="P401" i="44"/>
  <c r="N458" i="44"/>
  <c r="Q430" i="36"/>
  <c r="J431" i="36"/>
  <c r="K431" i="36" s="1"/>
  <c r="L431" i="36" s="1"/>
  <c r="V403" i="36"/>
  <c r="R404" i="36"/>
  <c r="Y403" i="36"/>
  <c r="Z403" i="36" s="1"/>
  <c r="X404" i="36" s="1"/>
  <c r="Q458" i="44" l="1"/>
  <c r="J459" i="44"/>
  <c r="S401" i="44"/>
  <c r="T401" i="44" s="1"/>
  <c r="M431" i="36"/>
  <c r="N431" i="36" s="1"/>
  <c r="AA404" i="36"/>
  <c r="U404" i="36"/>
  <c r="P404" i="36"/>
  <c r="S404" i="36" s="1"/>
  <c r="T404" i="36" s="1"/>
  <c r="V401" i="44" l="1"/>
  <c r="R402" i="44"/>
  <c r="K459" i="44"/>
  <c r="L459" i="44" s="1"/>
  <c r="Y401" i="44"/>
  <c r="Z401" i="44" s="1"/>
  <c r="X402" i="44" s="1"/>
  <c r="J432" i="36"/>
  <c r="K432" i="36" s="1"/>
  <c r="L432" i="36" s="1"/>
  <c r="Q431" i="36"/>
  <c r="V404" i="36"/>
  <c r="R405" i="36"/>
  <c r="Y404" i="36"/>
  <c r="Z404" i="36" s="1"/>
  <c r="X405" i="36" s="1"/>
  <c r="M459" i="44" l="1"/>
  <c r="N459" i="44" s="1"/>
  <c r="U402" i="44"/>
  <c r="P402" i="44"/>
  <c r="AA402" i="44"/>
  <c r="M432" i="36"/>
  <c r="N432" i="36" s="1"/>
  <c r="AA405" i="36"/>
  <c r="U405" i="36"/>
  <c r="P405" i="36"/>
  <c r="Q459" i="44" l="1"/>
  <c r="J460" i="44"/>
  <c r="S402" i="44"/>
  <c r="T402" i="44" s="1"/>
  <c r="S405" i="36"/>
  <c r="T405" i="36" s="1"/>
  <c r="Q432" i="36"/>
  <c r="J433" i="36"/>
  <c r="K460" i="44" l="1"/>
  <c r="L460" i="44" s="1"/>
  <c r="M460" i="44" s="1"/>
  <c r="V402" i="44"/>
  <c r="R403" i="44"/>
  <c r="Y402" i="44"/>
  <c r="Z402" i="44" s="1"/>
  <c r="X403" i="44" s="1"/>
  <c r="K433" i="36"/>
  <c r="L433" i="36" s="1"/>
  <c r="M433" i="36" s="1"/>
  <c r="V405" i="36"/>
  <c r="R406" i="36"/>
  <c r="Y405" i="36"/>
  <c r="Z405" i="36" s="1"/>
  <c r="X406" i="36" s="1"/>
  <c r="AA403" i="44" l="1"/>
  <c r="U403" i="44"/>
  <c r="P403" i="44"/>
  <c r="N460" i="44"/>
  <c r="AA406" i="36"/>
  <c r="U406" i="36"/>
  <c r="P406" i="36"/>
  <c r="N433" i="36"/>
  <c r="Q460" i="44" l="1"/>
  <c r="J461" i="44"/>
  <c r="S403" i="44"/>
  <c r="T403" i="44" s="1"/>
  <c r="Q433" i="36"/>
  <c r="J434" i="36"/>
  <c r="S406" i="36"/>
  <c r="T406" i="36" s="1"/>
  <c r="V403" i="44" l="1"/>
  <c r="R404" i="44"/>
  <c r="K461" i="44"/>
  <c r="L461" i="44" s="1"/>
  <c r="M461" i="44" s="1"/>
  <c r="Y403" i="44"/>
  <c r="Z403" i="44" s="1"/>
  <c r="X404" i="44" s="1"/>
  <c r="V406" i="36"/>
  <c r="R407" i="36"/>
  <c r="Y406" i="36"/>
  <c r="Z406" i="36" s="1"/>
  <c r="X407" i="36" s="1"/>
  <c r="K434" i="36"/>
  <c r="AA404" i="44" l="1"/>
  <c r="U404" i="44"/>
  <c r="P404" i="44"/>
  <c r="N461" i="44"/>
  <c r="L434" i="36"/>
  <c r="AA407" i="36"/>
  <c r="U407" i="36"/>
  <c r="P407" i="36"/>
  <c r="Q461" i="44" l="1"/>
  <c r="J462" i="44"/>
  <c r="S404" i="44"/>
  <c r="T404" i="44" s="1"/>
  <c r="M434" i="36"/>
  <c r="N434" i="36" s="1"/>
  <c r="S407" i="36"/>
  <c r="T407" i="36" s="1"/>
  <c r="K462" i="44" l="1"/>
  <c r="L462" i="44" s="1"/>
  <c r="V404" i="44"/>
  <c r="R405" i="44"/>
  <c r="Y404" i="44"/>
  <c r="Z404" i="44" s="1"/>
  <c r="X405" i="44" s="1"/>
  <c r="Q434" i="36"/>
  <c r="J435" i="36"/>
  <c r="V407" i="36"/>
  <c r="R408" i="36"/>
  <c r="Y407" i="36"/>
  <c r="Z407" i="36" s="1"/>
  <c r="X408" i="36" s="1"/>
  <c r="U405" i="44" l="1"/>
  <c r="P405" i="44"/>
  <c r="M462" i="44"/>
  <c r="N462" i="44" s="1"/>
  <c r="AA405" i="44"/>
  <c r="K435" i="36"/>
  <c r="AA408" i="36"/>
  <c r="U408" i="36"/>
  <c r="P408" i="36"/>
  <c r="S408" i="36" s="1"/>
  <c r="T408" i="36" s="1"/>
  <c r="Q462" i="44" l="1"/>
  <c r="J463" i="44"/>
  <c r="S405" i="44"/>
  <c r="T405" i="44" s="1"/>
  <c r="L435" i="36"/>
  <c r="V408" i="36"/>
  <c r="R409" i="36"/>
  <c r="Y408" i="36"/>
  <c r="Z408" i="36" s="1"/>
  <c r="X409" i="36" s="1"/>
  <c r="V405" i="44" l="1"/>
  <c r="R406" i="44"/>
  <c r="Y405" i="44"/>
  <c r="Z405" i="44" s="1"/>
  <c r="X406" i="44" s="1"/>
  <c r="K463" i="44"/>
  <c r="L463" i="44" s="1"/>
  <c r="M463" i="44" s="1"/>
  <c r="M435" i="36"/>
  <c r="N435" i="36" s="1"/>
  <c r="AA409" i="36"/>
  <c r="U409" i="36"/>
  <c r="P409" i="36"/>
  <c r="S409" i="36" s="1"/>
  <c r="T409" i="36" s="1"/>
  <c r="N463" i="44" l="1"/>
  <c r="U406" i="44"/>
  <c r="P406" i="44"/>
  <c r="S406" i="44" s="1"/>
  <c r="T406" i="44" s="1"/>
  <c r="AA406" i="44"/>
  <c r="Q435" i="36"/>
  <c r="J436" i="36"/>
  <c r="V409" i="36"/>
  <c r="R410" i="36"/>
  <c r="Y409" i="36"/>
  <c r="Z409" i="36" s="1"/>
  <c r="X410" i="36" s="1"/>
  <c r="V406" i="44" l="1"/>
  <c r="R407" i="44"/>
  <c r="Y406" i="44"/>
  <c r="Z406" i="44" s="1"/>
  <c r="X407" i="44" s="1"/>
  <c r="Q463" i="44"/>
  <c r="J464" i="44"/>
  <c r="K436" i="36"/>
  <c r="L436" i="36" s="1"/>
  <c r="M436" i="36" s="1"/>
  <c r="AA410" i="36"/>
  <c r="U410" i="36"/>
  <c r="P410" i="36"/>
  <c r="K464" i="44" l="1"/>
  <c r="L464" i="44" s="1"/>
  <c r="AA407" i="44"/>
  <c r="U407" i="44"/>
  <c r="P407" i="44"/>
  <c r="N436" i="36"/>
  <c r="Q436" i="36" s="1"/>
  <c r="S410" i="36"/>
  <c r="T410" i="36" s="1"/>
  <c r="M464" i="44" l="1"/>
  <c r="N464" i="44" s="1"/>
  <c r="S407" i="44"/>
  <c r="T407" i="44" s="1"/>
  <c r="J437" i="36"/>
  <c r="K437" i="36" s="1"/>
  <c r="V410" i="36"/>
  <c r="R411" i="36"/>
  <c r="Y410" i="36"/>
  <c r="Z410" i="36" s="1"/>
  <c r="X411" i="36" s="1"/>
  <c r="Q464" i="44" l="1"/>
  <c r="J465" i="44"/>
  <c r="V407" i="44"/>
  <c r="R408" i="44"/>
  <c r="Y407" i="44"/>
  <c r="Z407" i="44" s="1"/>
  <c r="X408" i="44" s="1"/>
  <c r="L437" i="36"/>
  <c r="U411" i="36"/>
  <c r="P411" i="36"/>
  <c r="AA411" i="36"/>
  <c r="U408" i="44" l="1"/>
  <c r="P408" i="44"/>
  <c r="AA408" i="44"/>
  <c r="K465" i="44"/>
  <c r="L465" i="44" s="1"/>
  <c r="M437" i="36"/>
  <c r="N437" i="36" s="1"/>
  <c r="S411" i="36"/>
  <c r="T411" i="36" s="1"/>
  <c r="M465" i="44" l="1"/>
  <c r="N465" i="44" s="1"/>
  <c r="S408" i="44"/>
  <c r="T408" i="44" s="1"/>
  <c r="J438" i="36"/>
  <c r="Q437" i="36"/>
  <c r="V411" i="36"/>
  <c r="R412" i="36"/>
  <c r="Y411" i="36"/>
  <c r="Z411" i="36" s="1"/>
  <c r="X412" i="36" s="1"/>
  <c r="V408" i="44" l="1"/>
  <c r="R409" i="44"/>
  <c r="Y408" i="44"/>
  <c r="Z408" i="44" s="1"/>
  <c r="X409" i="44" s="1"/>
  <c r="Q465" i="44"/>
  <c r="J466" i="44"/>
  <c r="K438" i="36"/>
  <c r="L438" i="36" s="1"/>
  <c r="AA412" i="36"/>
  <c r="U412" i="36"/>
  <c r="P412" i="36"/>
  <c r="K466" i="44" l="1"/>
  <c r="L466" i="44" s="1"/>
  <c r="M466" i="44" s="1"/>
  <c r="N466" i="44" s="1"/>
  <c r="AA409" i="44"/>
  <c r="U409" i="44"/>
  <c r="P409" i="44"/>
  <c r="M438" i="36"/>
  <c r="N438" i="36" s="1"/>
  <c r="S412" i="36"/>
  <c r="T412" i="36" s="1"/>
  <c r="Q466" i="44" l="1"/>
  <c r="J467" i="44"/>
  <c r="S409" i="44"/>
  <c r="T409" i="44" s="1"/>
  <c r="J439" i="36"/>
  <c r="Q438" i="36"/>
  <c r="V412" i="36"/>
  <c r="R413" i="36"/>
  <c r="Y412" i="36"/>
  <c r="Z412" i="36" s="1"/>
  <c r="X413" i="36" s="1"/>
  <c r="V409" i="44" l="1"/>
  <c r="R410" i="44"/>
  <c r="Y409" i="44"/>
  <c r="Z409" i="44" s="1"/>
  <c r="X410" i="44" s="1"/>
  <c r="K467" i="44"/>
  <c r="M467" i="44" s="1"/>
  <c r="K439" i="36"/>
  <c r="L439" i="36" s="1"/>
  <c r="M439" i="36" s="1"/>
  <c r="N439" i="36" s="1"/>
  <c r="AA413" i="36"/>
  <c r="U413" i="36"/>
  <c r="P413" i="36"/>
  <c r="AA410" i="44" l="1"/>
  <c r="U410" i="44"/>
  <c r="P410" i="44"/>
  <c r="Q439" i="36"/>
  <c r="J440" i="36"/>
  <c r="S413" i="36"/>
  <c r="T413" i="36" s="1"/>
  <c r="S410" i="44" l="1"/>
  <c r="T410" i="44" s="1"/>
  <c r="K440" i="36"/>
  <c r="V413" i="36"/>
  <c r="R414" i="36"/>
  <c r="Y413" i="36"/>
  <c r="Z413" i="36" s="1"/>
  <c r="X414" i="36" s="1"/>
  <c r="V410" i="44" l="1"/>
  <c r="R411" i="44"/>
  <c r="Y410" i="44"/>
  <c r="Z410" i="44" s="1"/>
  <c r="X411" i="44" s="1"/>
  <c r="L440" i="36"/>
  <c r="U414" i="36"/>
  <c r="P414" i="36"/>
  <c r="AA414" i="36"/>
  <c r="AA411" i="44" l="1"/>
  <c r="U411" i="44"/>
  <c r="P411" i="44"/>
  <c r="M440" i="36"/>
  <c r="N440" i="36" s="1"/>
  <c r="S414" i="36"/>
  <c r="T414" i="36" s="1"/>
  <c r="S411" i="44" l="1"/>
  <c r="T411" i="44" s="1"/>
  <c r="Q440" i="36"/>
  <c r="J441" i="36"/>
  <c r="V414" i="36"/>
  <c r="R415" i="36"/>
  <c r="Y414" i="36"/>
  <c r="Z414" i="36" s="1"/>
  <c r="X415" i="36" s="1"/>
  <c r="V411" i="44" l="1"/>
  <c r="R412" i="44"/>
  <c r="Y411" i="44"/>
  <c r="Z411" i="44" s="1"/>
  <c r="X412" i="44" s="1"/>
  <c r="K441" i="36"/>
  <c r="L441" i="36" s="1"/>
  <c r="AA415" i="36"/>
  <c r="U415" i="36"/>
  <c r="P415" i="36"/>
  <c r="AA412" i="44" l="1"/>
  <c r="U412" i="44"/>
  <c r="P412" i="44"/>
  <c r="M441" i="36"/>
  <c r="N441" i="36" s="1"/>
  <c r="S415" i="36"/>
  <c r="T415" i="36" s="1"/>
  <c r="S412" i="44" l="1"/>
  <c r="T412" i="44" s="1"/>
  <c r="Q441" i="36"/>
  <c r="J442" i="36"/>
  <c r="V415" i="36"/>
  <c r="R416" i="36"/>
  <c r="Y415" i="36"/>
  <c r="Z415" i="36" s="1"/>
  <c r="X416" i="36" s="1"/>
  <c r="V412" i="44" l="1"/>
  <c r="R413" i="44"/>
  <c r="Y412" i="44"/>
  <c r="Z412" i="44" s="1"/>
  <c r="X413" i="44" s="1"/>
  <c r="K442" i="36"/>
  <c r="L442" i="36" s="1"/>
  <c r="AA416" i="36"/>
  <c r="U416" i="36"/>
  <c r="P416" i="36"/>
  <c r="U413" i="44" l="1"/>
  <c r="P413" i="44"/>
  <c r="AA413" i="44"/>
  <c r="M442" i="36"/>
  <c r="N442" i="36" s="1"/>
  <c r="S416" i="36"/>
  <c r="T416" i="36" s="1"/>
  <c r="S413" i="44" l="1"/>
  <c r="T413" i="44" s="1"/>
  <c r="Q442" i="36"/>
  <c r="J443" i="36"/>
  <c r="V416" i="36"/>
  <c r="R417" i="36"/>
  <c r="Y416" i="36"/>
  <c r="Z416" i="36" s="1"/>
  <c r="X417" i="36" s="1"/>
  <c r="V413" i="44" l="1"/>
  <c r="R414" i="44"/>
  <c r="Y413" i="44"/>
  <c r="Z413" i="44" s="1"/>
  <c r="X414" i="44" s="1"/>
  <c r="K443" i="36"/>
  <c r="L443" i="36" s="1"/>
  <c r="M443" i="36" s="1"/>
  <c r="N443" i="36" s="1"/>
  <c r="AA417" i="36"/>
  <c r="U417" i="36"/>
  <c r="P417" i="36"/>
  <c r="U414" i="44" l="1"/>
  <c r="P414" i="44"/>
  <c r="AA414" i="44"/>
  <c r="Q443" i="36"/>
  <c r="J444" i="36"/>
  <c r="S417" i="36"/>
  <c r="T417" i="36" s="1"/>
  <c r="S414" i="44" l="1"/>
  <c r="T414" i="44" s="1"/>
  <c r="K444" i="36"/>
  <c r="V417" i="36"/>
  <c r="R418" i="36"/>
  <c r="Y417" i="36"/>
  <c r="Z417" i="36" s="1"/>
  <c r="X418" i="36" s="1"/>
  <c r="V414" i="44" l="1"/>
  <c r="R415" i="44"/>
  <c r="Y414" i="44"/>
  <c r="Z414" i="44" s="1"/>
  <c r="X415" i="44" s="1"/>
  <c r="L444" i="36"/>
  <c r="AA418" i="36"/>
  <c r="U418" i="36"/>
  <c r="P418" i="36"/>
  <c r="AA415" i="44" l="1"/>
  <c r="U415" i="44"/>
  <c r="P415" i="44"/>
  <c r="M444" i="36"/>
  <c r="N444" i="36" s="1"/>
  <c r="S418" i="36"/>
  <c r="T418" i="36" s="1"/>
  <c r="S415" i="44" l="1"/>
  <c r="T415" i="44" s="1"/>
  <c r="Q444" i="36"/>
  <c r="J445" i="36"/>
  <c r="V418" i="36"/>
  <c r="R419" i="36"/>
  <c r="Y418" i="36"/>
  <c r="Z418" i="36" s="1"/>
  <c r="X419" i="36" s="1"/>
  <c r="V415" i="44" l="1"/>
  <c r="R416" i="44"/>
  <c r="Y415" i="44"/>
  <c r="Z415" i="44" s="1"/>
  <c r="X416" i="44" s="1"/>
  <c r="K445" i="36"/>
  <c r="L445" i="36" s="1"/>
  <c r="M445" i="36" s="1"/>
  <c r="N445" i="36" s="1"/>
  <c r="AA419" i="36"/>
  <c r="U419" i="36"/>
  <c r="P419" i="36"/>
  <c r="U416" i="44" l="1"/>
  <c r="P416" i="44"/>
  <c r="AA416" i="44"/>
  <c r="J446" i="36"/>
  <c r="Q445" i="36"/>
  <c r="S419" i="36"/>
  <c r="T419" i="36" s="1"/>
  <c r="S416" i="44" l="1"/>
  <c r="T416" i="44" s="1"/>
  <c r="K446" i="36"/>
  <c r="V419" i="36"/>
  <c r="R420" i="36"/>
  <c r="Y419" i="36"/>
  <c r="Z419" i="36" s="1"/>
  <c r="X420" i="36" s="1"/>
  <c r="V416" i="44" l="1"/>
  <c r="R417" i="44"/>
  <c r="Y416" i="44"/>
  <c r="Z416" i="44" s="1"/>
  <c r="X417" i="44" s="1"/>
  <c r="L446" i="36"/>
  <c r="M446" i="36" s="1"/>
  <c r="N446" i="36" s="1"/>
  <c r="AA420" i="36"/>
  <c r="U420" i="36"/>
  <c r="P420" i="36"/>
  <c r="U417" i="44" l="1"/>
  <c r="P417" i="44"/>
  <c r="AA417" i="44"/>
  <c r="Q446" i="36"/>
  <c r="J447" i="36"/>
  <c r="S420" i="36"/>
  <c r="T420" i="36" s="1"/>
  <c r="S417" i="44" l="1"/>
  <c r="T417" i="44" s="1"/>
  <c r="K447" i="36"/>
  <c r="L447" i="36" s="1"/>
  <c r="M447" i="36" s="1"/>
  <c r="V420" i="36"/>
  <c r="R421" i="36"/>
  <c r="Y420" i="36"/>
  <c r="Z420" i="36" s="1"/>
  <c r="X421" i="36" s="1"/>
  <c r="V417" i="44" l="1"/>
  <c r="R418" i="44"/>
  <c r="Y417" i="44"/>
  <c r="Z417" i="44" s="1"/>
  <c r="X418" i="44" s="1"/>
  <c r="N447" i="36"/>
  <c r="J448" i="36" s="1"/>
  <c r="AA421" i="36"/>
  <c r="U421" i="36"/>
  <c r="P421" i="36"/>
  <c r="AA418" i="44" l="1"/>
  <c r="U418" i="44"/>
  <c r="P418" i="44"/>
  <c r="Q447" i="36"/>
  <c r="K448" i="36"/>
  <c r="L448" i="36" s="1"/>
  <c r="M448" i="36" s="1"/>
  <c r="N448" i="36" s="1"/>
  <c r="S421" i="36"/>
  <c r="T421" i="36" s="1"/>
  <c r="S418" i="44" l="1"/>
  <c r="T418" i="44" s="1"/>
  <c r="Q448" i="36"/>
  <c r="J449" i="36"/>
  <c r="V421" i="36"/>
  <c r="R422" i="36"/>
  <c r="Y421" i="36"/>
  <c r="Z421" i="36" s="1"/>
  <c r="X422" i="36" s="1"/>
  <c r="V418" i="44" l="1"/>
  <c r="R419" i="44"/>
  <c r="Y418" i="44"/>
  <c r="Z418" i="44" s="1"/>
  <c r="X419" i="44" s="1"/>
  <c r="K449" i="36"/>
  <c r="L449" i="36" s="1"/>
  <c r="AA422" i="36"/>
  <c r="U422" i="36"/>
  <c r="P422" i="36"/>
  <c r="AA419" i="44" l="1"/>
  <c r="U419" i="44"/>
  <c r="P419" i="44"/>
  <c r="S419" i="44" s="1"/>
  <c r="T419" i="44" s="1"/>
  <c r="M449" i="36"/>
  <c r="N449" i="36" s="1"/>
  <c r="J450" i="36" s="1"/>
  <c r="S422" i="36"/>
  <c r="T422" i="36" s="1"/>
  <c r="V419" i="44" l="1"/>
  <c r="R420" i="44"/>
  <c r="Y419" i="44"/>
  <c r="Z419" i="44" s="1"/>
  <c r="X420" i="44" s="1"/>
  <c r="Q449" i="36"/>
  <c r="K450" i="36"/>
  <c r="L450" i="36" s="1"/>
  <c r="M450" i="36" s="1"/>
  <c r="N450" i="36" s="1"/>
  <c r="V422" i="36"/>
  <c r="R423" i="36"/>
  <c r="Y422" i="36"/>
  <c r="Z422" i="36" s="1"/>
  <c r="X423" i="36" s="1"/>
  <c r="AA420" i="44" l="1"/>
  <c r="U420" i="44"/>
  <c r="P420" i="44"/>
  <c r="Q450" i="36"/>
  <c r="J451" i="36"/>
  <c r="AA423" i="36"/>
  <c r="U423" i="36"/>
  <c r="P423" i="36"/>
  <c r="S420" i="44" l="1"/>
  <c r="T420" i="44" s="1"/>
  <c r="K451" i="36"/>
  <c r="S423" i="36"/>
  <c r="T423" i="36" s="1"/>
  <c r="V420" i="44" l="1"/>
  <c r="R421" i="44"/>
  <c r="Y420" i="44"/>
  <c r="Z420" i="44" s="1"/>
  <c r="X421" i="44" s="1"/>
  <c r="L451" i="36"/>
  <c r="V423" i="36"/>
  <c r="R424" i="36"/>
  <c r="Y423" i="36"/>
  <c r="Z423" i="36" s="1"/>
  <c r="X424" i="36" s="1"/>
  <c r="U421" i="44" l="1"/>
  <c r="P421" i="44"/>
  <c r="AA421" i="44"/>
  <c r="M451" i="36"/>
  <c r="N451" i="36" s="1"/>
  <c r="AA424" i="36"/>
  <c r="U424" i="36"/>
  <c r="P424" i="36"/>
  <c r="S421" i="44" l="1"/>
  <c r="T421" i="44" s="1"/>
  <c r="Q451" i="36"/>
  <c r="J452" i="36"/>
  <c r="S424" i="36"/>
  <c r="T424" i="36" s="1"/>
  <c r="V421" i="44" l="1"/>
  <c r="R422" i="44"/>
  <c r="Y421" i="44"/>
  <c r="Z421" i="44" s="1"/>
  <c r="X422" i="44" s="1"/>
  <c r="K452" i="36"/>
  <c r="L452" i="36" s="1"/>
  <c r="M452" i="36" s="1"/>
  <c r="N452" i="36" s="1"/>
  <c r="V424" i="36"/>
  <c r="R425" i="36"/>
  <c r="Y424" i="36"/>
  <c r="Z424" i="36" s="1"/>
  <c r="X425" i="36" s="1"/>
  <c r="U422" i="44" l="1"/>
  <c r="P422" i="44"/>
  <c r="AA422" i="44"/>
  <c r="J453" i="36"/>
  <c r="Q452" i="36"/>
  <c r="AA425" i="36"/>
  <c r="U425" i="36"/>
  <c r="P425" i="36"/>
  <c r="S422" i="44" l="1"/>
  <c r="T422" i="44" s="1"/>
  <c r="K453" i="36"/>
  <c r="L453" i="36" s="1"/>
  <c r="M453" i="36" s="1"/>
  <c r="N453" i="36" s="1"/>
  <c r="S425" i="36"/>
  <c r="T425" i="36" s="1"/>
  <c r="V422" i="44" l="1"/>
  <c r="R423" i="44"/>
  <c r="Y422" i="44"/>
  <c r="Z422" i="44" s="1"/>
  <c r="X423" i="44" s="1"/>
  <c r="Q453" i="36"/>
  <c r="J454" i="36"/>
  <c r="V425" i="36"/>
  <c r="R426" i="36"/>
  <c r="Y425" i="36"/>
  <c r="Z425" i="36" s="1"/>
  <c r="X426" i="36" s="1"/>
  <c r="AA423" i="44" l="1"/>
  <c r="U423" i="44"/>
  <c r="P423" i="44"/>
  <c r="K454" i="36"/>
  <c r="L454" i="36" s="1"/>
  <c r="AA426" i="36"/>
  <c r="U426" i="36"/>
  <c r="P426" i="36"/>
  <c r="S423" i="44" l="1"/>
  <c r="T423" i="44" s="1"/>
  <c r="M454" i="36"/>
  <c r="N454" i="36" s="1"/>
  <c r="S426" i="36"/>
  <c r="T426" i="36" s="1"/>
  <c r="V423" i="44" l="1"/>
  <c r="R424" i="44"/>
  <c r="Y423" i="44"/>
  <c r="Z423" i="44" s="1"/>
  <c r="X424" i="44" s="1"/>
  <c r="Q454" i="36"/>
  <c r="J455" i="36"/>
  <c r="V426" i="36"/>
  <c r="R427" i="36"/>
  <c r="Y426" i="36"/>
  <c r="Z426" i="36" s="1"/>
  <c r="X427" i="36" s="1"/>
  <c r="AA424" i="44" l="1"/>
  <c r="U424" i="44"/>
  <c r="P424" i="44"/>
  <c r="K455" i="36"/>
  <c r="L455" i="36" s="1"/>
  <c r="AA427" i="36"/>
  <c r="U427" i="36"/>
  <c r="P427" i="36"/>
  <c r="S424" i="44" l="1"/>
  <c r="T424" i="44" s="1"/>
  <c r="M455" i="36"/>
  <c r="N455" i="36" s="1"/>
  <c r="S427" i="36"/>
  <c r="T427" i="36" s="1"/>
  <c r="V424" i="44" l="1"/>
  <c r="R425" i="44"/>
  <c r="Y424" i="44"/>
  <c r="Z424" i="44" s="1"/>
  <c r="X425" i="44" s="1"/>
  <c r="Q455" i="36"/>
  <c r="J456" i="36"/>
  <c r="V427" i="36"/>
  <c r="R428" i="36"/>
  <c r="Y427" i="36"/>
  <c r="Z427" i="36" s="1"/>
  <c r="X428" i="36" s="1"/>
  <c r="AA425" i="44" l="1"/>
  <c r="U425" i="44"/>
  <c r="P425" i="44"/>
  <c r="K456" i="36"/>
  <c r="L456" i="36" s="1"/>
  <c r="U428" i="36"/>
  <c r="P428" i="36"/>
  <c r="AA428" i="36"/>
  <c r="S425" i="44" l="1"/>
  <c r="T425" i="44" s="1"/>
  <c r="M456" i="36"/>
  <c r="N456" i="36" s="1"/>
  <c r="S428" i="36"/>
  <c r="T428" i="36" s="1"/>
  <c r="V425" i="44" l="1"/>
  <c r="R426" i="44"/>
  <c r="Y425" i="44"/>
  <c r="Z425" i="44" s="1"/>
  <c r="X426" i="44" s="1"/>
  <c r="J457" i="36"/>
  <c r="Q456" i="36"/>
  <c r="V428" i="36"/>
  <c r="R429" i="36"/>
  <c r="Y428" i="36"/>
  <c r="Z428" i="36" s="1"/>
  <c r="X429" i="36" s="1"/>
  <c r="AA426" i="44" l="1"/>
  <c r="U426" i="44"/>
  <c r="P426" i="44"/>
  <c r="K457" i="36"/>
  <c r="L457" i="36" s="1"/>
  <c r="AA429" i="36"/>
  <c r="U429" i="36"/>
  <c r="P429" i="36"/>
  <c r="S426" i="44" l="1"/>
  <c r="T426" i="44" s="1"/>
  <c r="M457" i="36"/>
  <c r="N457" i="36" s="1"/>
  <c r="S429" i="36"/>
  <c r="T429" i="36" s="1"/>
  <c r="V426" i="44" l="1"/>
  <c r="R427" i="44"/>
  <c r="Y426" i="44"/>
  <c r="Z426" i="44" s="1"/>
  <c r="X427" i="44" s="1"/>
  <c r="Q457" i="36"/>
  <c r="J458" i="36"/>
  <c r="V429" i="36"/>
  <c r="R430" i="36"/>
  <c r="Y429" i="36"/>
  <c r="Z429" i="36" s="1"/>
  <c r="X430" i="36" s="1"/>
  <c r="AA427" i="44" l="1"/>
  <c r="U427" i="44"/>
  <c r="P427" i="44"/>
  <c r="K458" i="36"/>
  <c r="L458" i="36" s="1"/>
  <c r="AA430" i="36"/>
  <c r="U430" i="36"/>
  <c r="P430" i="36"/>
  <c r="S427" i="44" l="1"/>
  <c r="T427" i="44" s="1"/>
  <c r="M458" i="36"/>
  <c r="N458" i="36" s="1"/>
  <c r="S430" i="36"/>
  <c r="T430" i="36" s="1"/>
  <c r="V427" i="44" l="1"/>
  <c r="R428" i="44"/>
  <c r="Y427" i="44"/>
  <c r="Z427" i="44" s="1"/>
  <c r="X428" i="44" s="1"/>
  <c r="Q458" i="36"/>
  <c r="J459" i="36"/>
  <c r="V430" i="36"/>
  <c r="R431" i="36"/>
  <c r="Y430" i="36"/>
  <c r="Z430" i="36" s="1"/>
  <c r="X431" i="36" s="1"/>
  <c r="AA428" i="44" l="1"/>
  <c r="U428" i="44"/>
  <c r="P428" i="44"/>
  <c r="K459" i="36"/>
  <c r="L459" i="36" s="1"/>
  <c r="M459" i="36" s="1"/>
  <c r="AA431" i="36"/>
  <c r="U431" i="36"/>
  <c r="P431" i="36"/>
  <c r="S428" i="44" l="1"/>
  <c r="T428" i="44" s="1"/>
  <c r="N459" i="36"/>
  <c r="Q459" i="36" s="1"/>
  <c r="S431" i="36"/>
  <c r="T431" i="36" s="1"/>
  <c r="V428" i="44" l="1"/>
  <c r="R429" i="44"/>
  <c r="Y428" i="44"/>
  <c r="Z428" i="44" s="1"/>
  <c r="X429" i="44" s="1"/>
  <c r="J460" i="36"/>
  <c r="K460" i="36" s="1"/>
  <c r="L460" i="36" s="1"/>
  <c r="V431" i="36"/>
  <c r="R432" i="36"/>
  <c r="Y431" i="36"/>
  <c r="Z431" i="36" s="1"/>
  <c r="X432" i="36" s="1"/>
  <c r="AA429" i="44" l="1"/>
  <c r="U429" i="44"/>
  <c r="P429" i="44"/>
  <c r="M460" i="36"/>
  <c r="N460" i="36" s="1"/>
  <c r="AA432" i="36"/>
  <c r="U432" i="36"/>
  <c r="P432" i="36"/>
  <c r="S429" i="44" l="1"/>
  <c r="T429" i="44" s="1"/>
  <c r="J461" i="36"/>
  <c r="Q460" i="36"/>
  <c r="S432" i="36"/>
  <c r="T432" i="36" s="1"/>
  <c r="Y429" i="44" l="1"/>
  <c r="Z429" i="44" s="1"/>
  <c r="X430" i="44" s="1"/>
  <c r="AA430" i="44" s="1"/>
  <c r="V429" i="44"/>
  <c r="R430" i="44"/>
  <c r="K461" i="36"/>
  <c r="L461" i="36" s="1"/>
  <c r="M461" i="36" s="1"/>
  <c r="N461" i="36" s="1"/>
  <c r="V432" i="36"/>
  <c r="R433" i="36"/>
  <c r="Y432" i="36"/>
  <c r="Z432" i="36" s="1"/>
  <c r="X433" i="36" s="1"/>
  <c r="U430" i="44" l="1"/>
  <c r="P430" i="44"/>
  <c r="Q461" i="36"/>
  <c r="J462" i="36"/>
  <c r="AA433" i="36"/>
  <c r="U433" i="36"/>
  <c r="P433" i="36"/>
  <c r="S430" i="44" l="1"/>
  <c r="T430" i="44" s="1"/>
  <c r="K462" i="36"/>
  <c r="L462" i="36" s="1"/>
  <c r="S433" i="36"/>
  <c r="T433" i="36" s="1"/>
  <c r="V430" i="44" l="1"/>
  <c r="R431" i="44"/>
  <c r="Y430" i="44"/>
  <c r="Z430" i="44" s="1"/>
  <c r="X431" i="44" s="1"/>
  <c r="M462" i="36"/>
  <c r="N462" i="36" s="1"/>
  <c r="V433" i="36"/>
  <c r="R434" i="36"/>
  <c r="Y433" i="36"/>
  <c r="Z433" i="36" s="1"/>
  <c r="X434" i="36" s="1"/>
  <c r="AA431" i="44" l="1"/>
  <c r="U431" i="44"/>
  <c r="P431" i="44"/>
  <c r="Q462" i="36"/>
  <c r="J463" i="36"/>
  <c r="AA434" i="36"/>
  <c r="U434" i="36"/>
  <c r="P434" i="36"/>
  <c r="S434" i="36" s="1"/>
  <c r="T434" i="36" s="1"/>
  <c r="S431" i="44" l="1"/>
  <c r="T431" i="44" s="1"/>
  <c r="K463" i="36"/>
  <c r="L463" i="36" s="1"/>
  <c r="V434" i="36"/>
  <c r="R435" i="36"/>
  <c r="Y434" i="36"/>
  <c r="Z434" i="36" s="1"/>
  <c r="X435" i="36" s="1"/>
  <c r="V431" i="44" l="1"/>
  <c r="R432" i="44"/>
  <c r="Y431" i="44"/>
  <c r="Z431" i="44" s="1"/>
  <c r="X432" i="44" s="1"/>
  <c r="M463" i="36"/>
  <c r="N463" i="36" s="1"/>
  <c r="AA435" i="36"/>
  <c r="U435" i="36"/>
  <c r="P435" i="36"/>
  <c r="AA432" i="44" l="1"/>
  <c r="U432" i="44"/>
  <c r="P432" i="44"/>
  <c r="Q463" i="36"/>
  <c r="J464" i="36"/>
  <c r="S435" i="36"/>
  <c r="T435" i="36" s="1"/>
  <c r="S432" i="44" l="1"/>
  <c r="T432" i="44" s="1"/>
  <c r="K464" i="36"/>
  <c r="L464" i="36" s="1"/>
  <c r="V435" i="36"/>
  <c r="R436" i="36"/>
  <c r="Y435" i="36"/>
  <c r="Z435" i="36" s="1"/>
  <c r="X436" i="36" s="1"/>
  <c r="V432" i="44" l="1"/>
  <c r="R433" i="44"/>
  <c r="Y432" i="44"/>
  <c r="Z432" i="44" s="1"/>
  <c r="X433" i="44" s="1"/>
  <c r="M464" i="36"/>
  <c r="N464" i="36" s="1"/>
  <c r="AA436" i="36"/>
  <c r="U436" i="36"/>
  <c r="P436" i="36"/>
  <c r="U433" i="44" l="1"/>
  <c r="P433" i="44"/>
  <c r="AA433" i="44"/>
  <c r="Q464" i="36"/>
  <c r="J465" i="36"/>
  <c r="S436" i="36"/>
  <c r="T436" i="36" s="1"/>
  <c r="S433" i="44" l="1"/>
  <c r="T433" i="44" s="1"/>
  <c r="K465" i="36"/>
  <c r="L465" i="36" s="1"/>
  <c r="V436" i="36"/>
  <c r="R437" i="36"/>
  <c r="Y436" i="36"/>
  <c r="Z436" i="36" s="1"/>
  <c r="X437" i="36" s="1"/>
  <c r="V433" i="44" l="1"/>
  <c r="R434" i="44"/>
  <c r="Y433" i="44"/>
  <c r="Z433" i="44" s="1"/>
  <c r="X434" i="44" s="1"/>
  <c r="M465" i="36"/>
  <c r="N465" i="36" s="1"/>
  <c r="AA437" i="36"/>
  <c r="U437" i="36"/>
  <c r="P437" i="36"/>
  <c r="AA434" i="44" l="1"/>
  <c r="U434" i="44"/>
  <c r="P434" i="44"/>
  <c r="Q465" i="36"/>
  <c r="J466" i="36"/>
  <c r="S437" i="36"/>
  <c r="T437" i="36" s="1"/>
  <c r="S434" i="44" l="1"/>
  <c r="T434" i="44" s="1"/>
  <c r="K466" i="36"/>
  <c r="L466" i="36" s="1"/>
  <c r="M466" i="36" s="1"/>
  <c r="N466" i="36" s="1"/>
  <c r="V437" i="36"/>
  <c r="R438" i="36"/>
  <c r="Y437" i="36"/>
  <c r="Z437" i="36" s="1"/>
  <c r="X438" i="36" s="1"/>
  <c r="V434" i="44" l="1"/>
  <c r="R435" i="44"/>
  <c r="Y434" i="44"/>
  <c r="Z434" i="44" s="1"/>
  <c r="X435" i="44" s="1"/>
  <c r="Q466" i="36"/>
  <c r="J467" i="36"/>
  <c r="AA438" i="36"/>
  <c r="U438" i="36"/>
  <c r="P438" i="36"/>
  <c r="U435" i="44" l="1"/>
  <c r="P435" i="44"/>
  <c r="AA435" i="44"/>
  <c r="K467" i="36"/>
  <c r="M467" i="36" s="1"/>
  <c r="S438" i="36"/>
  <c r="T438" i="36" s="1"/>
  <c r="S435" i="44" l="1"/>
  <c r="T435" i="44" s="1"/>
  <c r="V438" i="36"/>
  <c r="R439" i="36"/>
  <c r="Y438" i="36"/>
  <c r="Z438" i="36" s="1"/>
  <c r="X439" i="36" s="1"/>
  <c r="V435" i="44" l="1"/>
  <c r="R436" i="44"/>
  <c r="Y435" i="44"/>
  <c r="Z435" i="44" s="1"/>
  <c r="X436" i="44" s="1"/>
  <c r="AA439" i="36"/>
  <c r="U439" i="36"/>
  <c r="P439" i="36"/>
  <c r="AA436" i="44" l="1"/>
  <c r="U436" i="44"/>
  <c r="P436" i="44"/>
  <c r="S439" i="36"/>
  <c r="T439" i="36" s="1"/>
  <c r="S436" i="44" l="1"/>
  <c r="T436" i="44" s="1"/>
  <c r="V439" i="36"/>
  <c r="R440" i="36"/>
  <c r="Y439" i="36"/>
  <c r="Z439" i="36" s="1"/>
  <c r="X440" i="36" s="1"/>
  <c r="V436" i="44" l="1"/>
  <c r="R437" i="44"/>
  <c r="Y436" i="44"/>
  <c r="Z436" i="44" s="1"/>
  <c r="X437" i="44" s="1"/>
  <c r="AA440" i="36"/>
  <c r="U440" i="36"/>
  <c r="P440" i="36"/>
  <c r="U437" i="44" l="1"/>
  <c r="P437" i="44"/>
  <c r="AA437" i="44"/>
  <c r="S440" i="36"/>
  <c r="T440" i="36" s="1"/>
  <c r="S437" i="44" l="1"/>
  <c r="T437" i="44" s="1"/>
  <c r="V440" i="36"/>
  <c r="R441" i="36"/>
  <c r="Y440" i="36"/>
  <c r="Z440" i="36" s="1"/>
  <c r="X441" i="36" s="1"/>
  <c r="V437" i="44" l="1"/>
  <c r="R438" i="44"/>
  <c r="Y437" i="44"/>
  <c r="Z437" i="44" s="1"/>
  <c r="X438" i="44" s="1"/>
  <c r="AA441" i="36"/>
  <c r="U441" i="36"/>
  <c r="P441" i="36"/>
  <c r="U438" i="44" l="1"/>
  <c r="P438" i="44"/>
  <c r="AA438" i="44"/>
  <c r="S441" i="36"/>
  <c r="T441" i="36" s="1"/>
  <c r="S438" i="44" l="1"/>
  <c r="T438" i="44" s="1"/>
  <c r="V441" i="36"/>
  <c r="R442" i="36"/>
  <c r="Y441" i="36"/>
  <c r="Z441" i="36" s="1"/>
  <c r="X442" i="36" s="1"/>
  <c r="V438" i="44" l="1"/>
  <c r="R439" i="44"/>
  <c r="Y438" i="44"/>
  <c r="Z438" i="44" s="1"/>
  <c r="X439" i="44" s="1"/>
  <c r="AA442" i="36"/>
  <c r="U442" i="36"/>
  <c r="P442" i="36"/>
  <c r="AA439" i="44" l="1"/>
  <c r="U439" i="44"/>
  <c r="P439" i="44"/>
  <c r="S442" i="36"/>
  <c r="T442" i="36" s="1"/>
  <c r="S439" i="44" l="1"/>
  <c r="T439" i="44" s="1"/>
  <c r="V442" i="36"/>
  <c r="R443" i="36"/>
  <c r="Y442" i="36"/>
  <c r="Z442" i="36" s="1"/>
  <c r="X443" i="36" s="1"/>
  <c r="V439" i="44" l="1"/>
  <c r="R440" i="44"/>
  <c r="Y439" i="44"/>
  <c r="Z439" i="44" s="1"/>
  <c r="X440" i="44" s="1"/>
  <c r="AA443" i="36"/>
  <c r="U443" i="36"/>
  <c r="P443" i="36"/>
  <c r="U440" i="44" l="1"/>
  <c r="P440" i="44"/>
  <c r="AA440" i="44"/>
  <c r="S443" i="36"/>
  <c r="T443" i="36" s="1"/>
  <c r="S440" i="44" l="1"/>
  <c r="T440" i="44" s="1"/>
  <c r="V443" i="36"/>
  <c r="R444" i="36"/>
  <c r="Y443" i="36"/>
  <c r="Z443" i="36" s="1"/>
  <c r="X444" i="36" s="1"/>
  <c r="V440" i="44" l="1"/>
  <c r="R441" i="44"/>
  <c r="Y440" i="44"/>
  <c r="Z440" i="44" s="1"/>
  <c r="X441" i="44" s="1"/>
  <c r="AA444" i="36"/>
  <c r="U444" i="36"/>
  <c r="P444" i="36"/>
  <c r="AA441" i="44" l="1"/>
  <c r="U441" i="44"/>
  <c r="P441" i="44"/>
  <c r="S444" i="36"/>
  <c r="T444" i="36" s="1"/>
  <c r="S441" i="44" l="1"/>
  <c r="T441" i="44" s="1"/>
  <c r="V444" i="36"/>
  <c r="R445" i="36"/>
  <c r="Y444" i="36"/>
  <c r="Z444" i="36" s="1"/>
  <c r="X445" i="36" s="1"/>
  <c r="V441" i="44" l="1"/>
  <c r="R442" i="44"/>
  <c r="Y441" i="44"/>
  <c r="Z441" i="44" s="1"/>
  <c r="X442" i="44" s="1"/>
  <c r="AA445" i="36"/>
  <c r="U445" i="36"/>
  <c r="P445" i="36"/>
  <c r="U442" i="44" l="1"/>
  <c r="P442" i="44"/>
  <c r="AA442" i="44"/>
  <c r="S445" i="36"/>
  <c r="T445" i="36" s="1"/>
  <c r="S442" i="44" l="1"/>
  <c r="T442" i="44" s="1"/>
  <c r="V445" i="36"/>
  <c r="R446" i="36"/>
  <c r="Y445" i="36"/>
  <c r="Z445" i="36" s="1"/>
  <c r="X446" i="36" s="1"/>
  <c r="V442" i="44" l="1"/>
  <c r="R443" i="44"/>
  <c r="Y442" i="44"/>
  <c r="Z442" i="44" s="1"/>
  <c r="X443" i="44" s="1"/>
  <c r="AA446" i="36"/>
  <c r="U446" i="36"/>
  <c r="P446" i="36"/>
  <c r="U443" i="44" l="1"/>
  <c r="P443" i="44"/>
  <c r="AA443" i="44"/>
  <c r="S446" i="36"/>
  <c r="T446" i="36" s="1"/>
  <c r="S443" i="44" l="1"/>
  <c r="T443" i="44" s="1"/>
  <c r="V446" i="36"/>
  <c r="R447" i="36"/>
  <c r="Y446" i="36"/>
  <c r="Z446" i="36" s="1"/>
  <c r="X447" i="36" s="1"/>
  <c r="V443" i="44" l="1"/>
  <c r="R444" i="44"/>
  <c r="Y443" i="44"/>
  <c r="Z443" i="44" s="1"/>
  <c r="X444" i="44" s="1"/>
  <c r="AA447" i="36"/>
  <c r="U447" i="36"/>
  <c r="P447" i="36"/>
  <c r="AA444" i="44" l="1"/>
  <c r="U444" i="44"/>
  <c r="P444" i="44"/>
  <c r="S447" i="36"/>
  <c r="T447" i="36" s="1"/>
  <c r="S444" i="44" l="1"/>
  <c r="T444" i="44" s="1"/>
  <c r="V447" i="36"/>
  <c r="R448" i="36"/>
  <c r="Y447" i="36"/>
  <c r="Z447" i="36" s="1"/>
  <c r="X448" i="36" s="1"/>
  <c r="V444" i="44" l="1"/>
  <c r="R445" i="44"/>
  <c r="Y444" i="44"/>
  <c r="Z444" i="44" s="1"/>
  <c r="X445" i="44" s="1"/>
  <c r="AA448" i="36"/>
  <c r="U448" i="36"/>
  <c r="P448" i="36"/>
  <c r="AA445" i="44" l="1"/>
  <c r="U445" i="44"/>
  <c r="P445" i="44"/>
  <c r="S448" i="36"/>
  <c r="T448" i="36" s="1"/>
  <c r="S445" i="44" l="1"/>
  <c r="T445" i="44" s="1"/>
  <c r="V448" i="36"/>
  <c r="R449" i="36"/>
  <c r="Y448" i="36"/>
  <c r="Z448" i="36" s="1"/>
  <c r="X449" i="36" s="1"/>
  <c r="V445" i="44" l="1"/>
  <c r="R446" i="44"/>
  <c r="Y445" i="44"/>
  <c r="Z445" i="44" s="1"/>
  <c r="X446" i="44" s="1"/>
  <c r="AA449" i="36"/>
  <c r="U449" i="36"/>
  <c r="P449" i="36"/>
  <c r="U446" i="44" l="1"/>
  <c r="P446" i="44"/>
  <c r="AA446" i="44"/>
  <c r="S449" i="36"/>
  <c r="T449" i="36" s="1"/>
  <c r="S446" i="44" l="1"/>
  <c r="T446" i="44" s="1"/>
  <c r="V449" i="36"/>
  <c r="R450" i="36"/>
  <c r="Y449" i="36"/>
  <c r="Z449" i="36" s="1"/>
  <c r="X450" i="36" s="1"/>
  <c r="V446" i="44" l="1"/>
  <c r="R447" i="44"/>
  <c r="Y446" i="44"/>
  <c r="Z446" i="44" s="1"/>
  <c r="X447" i="44" s="1"/>
  <c r="AA450" i="36"/>
  <c r="U450" i="36"/>
  <c r="P450" i="36"/>
  <c r="U447" i="44" l="1"/>
  <c r="P447" i="44"/>
  <c r="AA447" i="44"/>
  <c r="S450" i="36"/>
  <c r="T450" i="36" s="1"/>
  <c r="S447" i="44" l="1"/>
  <c r="T447" i="44" s="1"/>
  <c r="V450" i="36"/>
  <c r="R451" i="36"/>
  <c r="Y450" i="36"/>
  <c r="Z450" i="36" s="1"/>
  <c r="X451" i="36" s="1"/>
  <c r="V447" i="44" l="1"/>
  <c r="R448" i="44"/>
  <c r="Y447" i="44"/>
  <c r="Z447" i="44" s="1"/>
  <c r="X448" i="44" s="1"/>
  <c r="AA451" i="36"/>
  <c r="U451" i="36"/>
  <c r="P451" i="36"/>
  <c r="U448" i="44" l="1"/>
  <c r="P448" i="44"/>
  <c r="AA448" i="44"/>
  <c r="S451" i="36"/>
  <c r="T451" i="36" s="1"/>
  <c r="S448" i="44" l="1"/>
  <c r="T448" i="44" s="1"/>
  <c r="V451" i="36"/>
  <c r="R452" i="36"/>
  <c r="Y451" i="36"/>
  <c r="Z451" i="36" s="1"/>
  <c r="X452" i="36" s="1"/>
  <c r="V448" i="44" l="1"/>
  <c r="R449" i="44"/>
  <c r="Y448" i="44"/>
  <c r="Z448" i="44" s="1"/>
  <c r="X449" i="44" s="1"/>
  <c r="AA452" i="36"/>
  <c r="U452" i="36"/>
  <c r="P452" i="36"/>
  <c r="AA449" i="44" l="1"/>
  <c r="U449" i="44"/>
  <c r="P449" i="44"/>
  <c r="S449" i="44" s="1"/>
  <c r="T449" i="44" s="1"/>
  <c r="S452" i="36"/>
  <c r="T452" i="36" s="1"/>
  <c r="V449" i="44" l="1"/>
  <c r="R450" i="44"/>
  <c r="Y449" i="44"/>
  <c r="Z449" i="44" s="1"/>
  <c r="X450" i="44" s="1"/>
  <c r="V452" i="36"/>
  <c r="R453" i="36"/>
  <c r="Y452" i="36"/>
  <c r="Z452" i="36" s="1"/>
  <c r="X453" i="36" s="1"/>
  <c r="AA450" i="44" l="1"/>
  <c r="U450" i="44"/>
  <c r="P450" i="44"/>
  <c r="AA453" i="36"/>
  <c r="U453" i="36"/>
  <c r="P453" i="36"/>
  <c r="S450" i="44" l="1"/>
  <c r="T450" i="44" s="1"/>
  <c r="S453" i="36"/>
  <c r="T453" i="36" s="1"/>
  <c r="V450" i="44" l="1"/>
  <c r="R451" i="44"/>
  <c r="Y450" i="44"/>
  <c r="Z450" i="44" s="1"/>
  <c r="X451" i="44" s="1"/>
  <c r="V453" i="36"/>
  <c r="R454" i="36"/>
  <c r="Y453" i="36"/>
  <c r="Z453" i="36" s="1"/>
  <c r="X454" i="36" s="1"/>
  <c r="AA451" i="44" l="1"/>
  <c r="U451" i="44"/>
  <c r="P451" i="44"/>
  <c r="AA454" i="36"/>
  <c r="U454" i="36"/>
  <c r="P454" i="36"/>
  <c r="S451" i="44" l="1"/>
  <c r="T451" i="44" s="1"/>
  <c r="S454" i="36"/>
  <c r="T454" i="36" s="1"/>
  <c r="V451" i="44" l="1"/>
  <c r="R452" i="44"/>
  <c r="Y451" i="44"/>
  <c r="Z451" i="44" s="1"/>
  <c r="X452" i="44" s="1"/>
  <c r="V454" i="36"/>
  <c r="R455" i="36"/>
  <c r="Y454" i="36"/>
  <c r="Z454" i="36" s="1"/>
  <c r="X455" i="36" s="1"/>
  <c r="AA452" i="44" l="1"/>
  <c r="U452" i="44"/>
  <c r="P452" i="44"/>
  <c r="S452" i="44" s="1"/>
  <c r="T452" i="44" s="1"/>
  <c r="AA455" i="36"/>
  <c r="U455" i="36"/>
  <c r="P455" i="36"/>
  <c r="V452" i="44" l="1"/>
  <c r="R453" i="44"/>
  <c r="Y452" i="44"/>
  <c r="Z452" i="44" s="1"/>
  <c r="X453" i="44" s="1"/>
  <c r="S455" i="36"/>
  <c r="T455" i="36" s="1"/>
  <c r="AA453" i="44" l="1"/>
  <c r="U453" i="44"/>
  <c r="P453" i="44"/>
  <c r="V455" i="36"/>
  <c r="R456" i="36"/>
  <c r="Y455" i="36"/>
  <c r="Z455" i="36" s="1"/>
  <c r="X456" i="36" s="1"/>
  <c r="S453" i="44" l="1"/>
  <c r="T453" i="44" s="1"/>
  <c r="AA456" i="36"/>
  <c r="U456" i="36"/>
  <c r="P456" i="36"/>
  <c r="V453" i="44" l="1"/>
  <c r="R454" i="44"/>
  <c r="Y453" i="44"/>
  <c r="Z453" i="44" s="1"/>
  <c r="X454" i="44" s="1"/>
  <c r="S456" i="36"/>
  <c r="T456" i="36" s="1"/>
  <c r="AA454" i="44" l="1"/>
  <c r="U454" i="44"/>
  <c r="P454" i="44"/>
  <c r="S454" i="44" s="1"/>
  <c r="T454" i="44" s="1"/>
  <c r="V456" i="36"/>
  <c r="R457" i="36"/>
  <c r="Y456" i="36"/>
  <c r="Z456" i="36" s="1"/>
  <c r="X457" i="36" s="1"/>
  <c r="V454" i="44" l="1"/>
  <c r="R455" i="44"/>
  <c r="Y454" i="44"/>
  <c r="Z454" i="44" s="1"/>
  <c r="X455" i="44" s="1"/>
  <c r="AA457" i="36"/>
  <c r="U457" i="36"/>
  <c r="P457" i="36"/>
  <c r="AA455" i="44" l="1"/>
  <c r="U455" i="44"/>
  <c r="P455" i="44"/>
  <c r="S457" i="36"/>
  <c r="T457" i="36" s="1"/>
  <c r="S455" i="44" l="1"/>
  <c r="T455" i="44" s="1"/>
  <c r="V457" i="36"/>
  <c r="R458" i="36"/>
  <c r="Y457" i="36"/>
  <c r="Z457" i="36" s="1"/>
  <c r="X458" i="36" s="1"/>
  <c r="V455" i="44" l="1"/>
  <c r="R456" i="44"/>
  <c r="Y455" i="44"/>
  <c r="Z455" i="44" s="1"/>
  <c r="X456" i="44" s="1"/>
  <c r="AA458" i="36"/>
  <c r="U458" i="36"/>
  <c r="P458" i="36"/>
  <c r="U456" i="44" l="1"/>
  <c r="P456" i="44"/>
  <c r="AA456" i="44"/>
  <c r="S458" i="36"/>
  <c r="T458" i="36" s="1"/>
  <c r="S456" i="44" l="1"/>
  <c r="T456" i="44" s="1"/>
  <c r="V458" i="36"/>
  <c r="R459" i="36"/>
  <c r="Y458" i="36"/>
  <c r="Z458" i="36" s="1"/>
  <c r="X459" i="36" s="1"/>
  <c r="V456" i="44" l="1"/>
  <c r="R457" i="44"/>
  <c r="Y456" i="44"/>
  <c r="Z456" i="44" s="1"/>
  <c r="X457" i="44" s="1"/>
  <c r="U459" i="36"/>
  <c r="P459" i="36"/>
  <c r="AA459" i="36"/>
  <c r="U457" i="44" l="1"/>
  <c r="P457" i="44"/>
  <c r="AA457" i="44"/>
  <c r="S459" i="36"/>
  <c r="T459" i="36" s="1"/>
  <c r="S457" i="44" l="1"/>
  <c r="T457" i="44" s="1"/>
  <c r="V459" i="36"/>
  <c r="R460" i="36"/>
  <c r="Y459" i="36"/>
  <c r="Z459" i="36" s="1"/>
  <c r="X460" i="36" s="1"/>
  <c r="V457" i="44" l="1"/>
  <c r="R458" i="44"/>
  <c r="Y457" i="44"/>
  <c r="Z457" i="44" s="1"/>
  <c r="X458" i="44" s="1"/>
  <c r="U460" i="36"/>
  <c r="P460" i="36"/>
  <c r="AA460" i="36"/>
  <c r="AA458" i="44" l="1"/>
  <c r="U458" i="44"/>
  <c r="P458" i="44"/>
  <c r="S460" i="36"/>
  <c r="T460" i="36" s="1"/>
  <c r="S458" i="44" l="1"/>
  <c r="T458" i="44" s="1"/>
  <c r="V460" i="36"/>
  <c r="R461" i="36"/>
  <c r="Y460" i="36"/>
  <c r="Z460" i="36" s="1"/>
  <c r="X461" i="36" s="1"/>
  <c r="V458" i="44" l="1"/>
  <c r="R459" i="44"/>
  <c r="Y458" i="44"/>
  <c r="Z458" i="44" s="1"/>
  <c r="X459" i="44" s="1"/>
  <c r="AA461" i="36"/>
  <c r="U461" i="36"/>
  <c r="P461" i="36"/>
  <c r="AA459" i="44" l="1"/>
  <c r="U459" i="44"/>
  <c r="P459" i="44"/>
  <c r="S461" i="36"/>
  <c r="T461" i="36" s="1"/>
  <c r="S459" i="44" l="1"/>
  <c r="T459" i="44" s="1"/>
  <c r="V461" i="36"/>
  <c r="R462" i="36"/>
  <c r="Y461" i="36"/>
  <c r="Z461" i="36" s="1"/>
  <c r="X462" i="36" s="1"/>
  <c r="V459" i="44" l="1"/>
  <c r="R460" i="44"/>
  <c r="Y459" i="44"/>
  <c r="Z459" i="44" s="1"/>
  <c r="X460" i="44" s="1"/>
  <c r="U462" i="36"/>
  <c r="P462" i="36"/>
  <c r="AA462" i="36"/>
  <c r="AA460" i="44" l="1"/>
  <c r="U460" i="44"/>
  <c r="P460" i="44"/>
  <c r="S462" i="36"/>
  <c r="T462" i="36" s="1"/>
  <c r="S460" i="44" l="1"/>
  <c r="T460" i="44" s="1"/>
  <c r="V462" i="36"/>
  <c r="R463" i="36"/>
  <c r="Y462" i="36"/>
  <c r="Z462" i="36" s="1"/>
  <c r="X463" i="36" s="1"/>
  <c r="Y460" i="44" l="1"/>
  <c r="Z460" i="44" s="1"/>
  <c r="X461" i="44" s="1"/>
  <c r="AA461" i="44" s="1"/>
  <c r="V460" i="44"/>
  <c r="R461" i="44"/>
  <c r="AA463" i="36"/>
  <c r="U463" i="36"/>
  <c r="P463" i="36"/>
  <c r="U461" i="44" l="1"/>
  <c r="P461" i="44"/>
  <c r="S463" i="36"/>
  <c r="T463" i="36" s="1"/>
  <c r="S461" i="44" l="1"/>
  <c r="T461" i="44" s="1"/>
  <c r="V463" i="36"/>
  <c r="R464" i="36"/>
  <c r="Y463" i="36"/>
  <c r="Z463" i="36" s="1"/>
  <c r="X464" i="36" s="1"/>
  <c r="Y461" i="44" l="1"/>
  <c r="Z461" i="44" s="1"/>
  <c r="X462" i="44" s="1"/>
  <c r="AA462" i="44" s="1"/>
  <c r="V461" i="44"/>
  <c r="R462" i="44"/>
  <c r="AA464" i="36"/>
  <c r="U464" i="36"/>
  <c r="P464" i="36"/>
  <c r="U462" i="44" l="1"/>
  <c r="P462" i="44"/>
  <c r="S462" i="44" s="1"/>
  <c r="T462" i="44" s="1"/>
  <c r="S464" i="36"/>
  <c r="T464" i="36" s="1"/>
  <c r="V462" i="44" l="1"/>
  <c r="R463" i="44"/>
  <c r="Y462" i="44"/>
  <c r="Z462" i="44" s="1"/>
  <c r="X463" i="44" s="1"/>
  <c r="V464" i="36"/>
  <c r="R465" i="36"/>
  <c r="Y464" i="36"/>
  <c r="Z464" i="36" s="1"/>
  <c r="X465" i="36" s="1"/>
  <c r="AA463" i="44" l="1"/>
  <c r="U463" i="44"/>
  <c r="P463" i="44"/>
  <c r="S463" i="44" s="1"/>
  <c r="T463" i="44" s="1"/>
  <c r="AA465" i="36"/>
  <c r="U465" i="36"/>
  <c r="P465" i="36"/>
  <c r="S465" i="36" s="1"/>
  <c r="T465" i="36" s="1"/>
  <c r="V463" i="44" l="1"/>
  <c r="R464" i="44"/>
  <c r="Y463" i="44"/>
  <c r="Z463" i="44" s="1"/>
  <c r="X464" i="44" s="1"/>
  <c r="Y465" i="36"/>
  <c r="Z465" i="36" s="1"/>
  <c r="X466" i="36" s="1"/>
  <c r="AA466" i="36" s="1"/>
  <c r="V465" i="36"/>
  <c r="R466" i="36"/>
  <c r="AA464" i="44" l="1"/>
  <c r="U464" i="44"/>
  <c r="P464" i="44"/>
  <c r="S464" i="44" s="1"/>
  <c r="T464" i="44" s="1"/>
  <c r="U466" i="36"/>
  <c r="P466" i="36"/>
  <c r="V464" i="44" l="1"/>
  <c r="R465" i="44"/>
  <c r="Y464" i="44"/>
  <c r="Z464" i="44" s="1"/>
  <c r="X465" i="44" s="1"/>
  <c r="S466" i="36"/>
  <c r="T466" i="36" s="1"/>
  <c r="V466" i="36" s="1"/>
  <c r="AA465" i="44" l="1"/>
  <c r="U465" i="44"/>
  <c r="P465" i="44"/>
  <c r="Y466" i="36"/>
  <c r="Z466" i="36" s="1"/>
  <c r="S465" i="44" l="1"/>
  <c r="T465" i="44" s="1"/>
  <c r="V465" i="44" l="1"/>
  <c r="R466" i="44"/>
  <c r="Y465" i="44"/>
  <c r="Z465" i="44" s="1"/>
  <c r="X466" i="44" s="1"/>
  <c r="AA466" i="44" l="1"/>
  <c r="U466" i="44"/>
  <c r="P466" i="44"/>
  <c r="S466" i="44" s="1"/>
  <c r="T466" i="44" s="1"/>
  <c r="V466" i="44" s="1"/>
  <c r="Y466" i="44" l="1"/>
  <c r="Z466"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Hourly rate
Hourly RatePrice     WT per day
Junior150.00 €          1,000.00 €
Senior250.00 €          1,700.00 €
</t>
      </text>
    </comment>
    <comment ref="C30" authorId="1" shapeId="0" xr:uid="{DE186C95-DD7C-4F53-85B6-8435CE4E80A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Limite : 150 000 euros au total</t>
      </text>
    </comment>
    <comment ref="C32" authorId="2" shapeId="0" xr:uid="{D7D74D4C-A6C2-4267-83FF-025868842B8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fee of 0,004 per cent of the Outstanding Principal Balance of the Purchased Home Loan Receivables over EUR 100,000,000, per annum</t>
      </text>
    </comment>
    <comment ref="C35" authorId="3" shapeId="0" xr:uid="{4FD3440D-8BBD-48BC-A4E4-C7CE80E5FA6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15 euros par virement papier</t>
      </text>
    </comment>
    <comment ref="C47" authorId="4" shapeId="0" xr:uid="{44997AB0-5955-4BD2-AB1F-44EB6512FEE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1" authorId="5" shapeId="0" xr:uid="{05749C75-8496-42D8-AA87-E16CCA3A0FA1}">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2" authorId="6" shapeId="0" xr:uid="{9E88C6CF-C5AD-4A9C-BEF8-1706E7963D3D}">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<sst xmlns="http://schemas.openxmlformats.org/spreadsheetml/2006/main" count="24525" uniqueCount="1433">
  <si>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</si>
  <si>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</si>
  <si>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</si>
  <si>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</si>
  <si>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</si>
  <si>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</si>
  <si>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</si>
  <si>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</si>
  <si>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</si>
  <si>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</si>
  <si>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</si>
  <si>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</si>
  <si>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</si>
  <si>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</si>
  <si>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</si>
  <si>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</si>
  <si>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</si>
  <si>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</si>
  <si>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</si>
  <si>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</si>
  <si>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</si>
  <si>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</si>
  <si>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</si>
  <si>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</si>
  <si>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</si>
  <si>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</si>
  <si>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</si>
  <si>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</si>
  <si>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</si>
  <si>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</si>
  <si>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</si>
  <si>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</si>
  <si>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</si>
  <si>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</si>
  <si>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</si>
  <si>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</si>
  <si>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</si>
  <si>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</si>
  <si>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</si>
  <si>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</si>
  <si>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</si>
  <si>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</si>
  <si>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</si>
  <si>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</si>
  <si>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</si>
  <si>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</si>
  <si>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</si>
  <si>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</si>
  <si>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</si>
  <si>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</si>
  <si>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</si>
  <si>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</si>
  <si>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</si>
  <si>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</si>
  <si>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</si>
  <si>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</si>
  <si>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</si>
  <si>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</si>
  <si>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</si>
  <si>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</si>
  <si>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</si>
  <si>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</si>
  <si>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</si>
  <si>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</si>
  <si>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</si>
  <si>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</si>
  <si>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</si>
  <si>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</si>
  <si>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</si>
  <si>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</si>
  <si>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</si>
  <si>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</si>
  <si>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</si>
  <si>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</si>
  <si>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</si>
  <si>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</si>
  <si>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</si>
  <si>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</si>
  <si>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</si>
  <si>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</si>
  <si>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</si>
  <si>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</si>
  <si>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</si>
  <si>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</si>
  <si>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</si>
  <si>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</si>
  <si>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</si>
  <si>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</si>
  <si>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</si>
  <si>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</si>
  <si>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</si>
  <si>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</si>
  <si>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</si>
  <si>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</si>
  <si>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</si>
  <si>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</si>
  <si>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</si>
  <si>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</si>
  <si>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</si>
  <si>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</si>
  <si>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</si>
  <si>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</si>
  <si>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</si>
  <si>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</si>
  <si>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</si>
  <si>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Prepayment Rate</t>
  </si>
  <si>
    <t xml:space="preserve"> Prepayment Ratio</t>
  </si>
  <si>
    <t>aggregate prepayment amounts during the immediately preceding Collection Period</t>
  </si>
  <si>
    <t>Outstanding Balance of the Performing Home Loans on the Determination Date preceding the one ending such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</si>
  <si>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</si>
  <si>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</si>
  <si>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</si>
  <si>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</si>
  <si>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</si>
  <si>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</si>
  <si>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</si>
  <si>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</si>
  <si>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</si>
  <si>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</si>
  <si>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</si>
  <si>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</si>
  <si>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</si>
  <si>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</si>
  <si>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</si>
  <si>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</si>
  <si>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</si>
  <si>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</si>
  <si>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</si>
  <si>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</si>
  <si>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</si>
  <si>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</si>
  <si>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</si>
  <si>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</si>
  <si>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</si>
  <si>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</si>
  <si>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</si>
  <si>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</si>
  <si>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</si>
  <si>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</si>
  <si>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</si>
  <si>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</si>
  <si>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</si>
  <si>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</si>
  <si>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</si>
  <si>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</si>
  <si>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</si>
  <si>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</si>
  <si>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</si>
  <si>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</si>
  <si>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</si>
  <si>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</si>
  <si>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</si>
  <si>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</si>
  <si>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</si>
  <si>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</si>
  <si>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</si>
  <si>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</si>
  <si>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</si>
  <si>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</si>
  <si>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</si>
  <si>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</si>
  <si>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</si>
  <si>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</si>
  <si>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</si>
  <si>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</si>
  <si>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</si>
  <si>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</si>
  <si>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</si>
  <si>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</si>
  <si>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</si>
  <si>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</si>
  <si>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</si>
  <si>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</si>
  <si>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</si>
  <si>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</si>
  <si>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</si>
  <si>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</si>
  <si>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</si>
  <si>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</si>
  <si>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</si>
  <si>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</si>
  <si>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</si>
  <si>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</si>
  <si>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</si>
  <si>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</si>
  <si>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</si>
  <si>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</si>
  <si>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Each Settlement Date</t>
  </si>
  <si>
    <t>Per event</t>
  </si>
  <si>
    <t>Account Bank fees</t>
  </si>
  <si>
    <t>Paying Agent fees</t>
  </si>
  <si>
    <t>Registrar fees</t>
  </si>
  <si>
    <t>Data Protection Agent</t>
  </si>
  <si>
    <t>Payment Date following receipt of the relevant invoice</t>
  </si>
  <si>
    <t>EuroNext</t>
  </si>
  <si>
    <t>Rating Agencies</t>
  </si>
  <si>
    <t>Statutory Auditors</t>
  </si>
  <si>
    <t>FCT Operating Costs (in Euro)</t>
  </si>
  <si>
    <t>Balance at beginning of period</t>
  </si>
  <si>
    <t>Amount due</t>
  </si>
  <si>
    <t>Amount paid</t>
  </si>
  <si>
    <t>1</t>
  </si>
  <si>
    <t>2</t>
  </si>
  <si>
    <t>3</t>
  </si>
  <si>
    <t>4</t>
  </si>
  <si>
    <t>5</t>
  </si>
  <si>
    <t>6</t>
  </si>
  <si>
    <t>7</t>
  </si>
  <si>
    <t>8</t>
  </si>
  <si>
    <t>Available Distribution Amount</t>
  </si>
  <si>
    <t>Asset</t>
  </si>
  <si>
    <t>Liability</t>
  </si>
  <si>
    <t>PASSIF</t>
  </si>
  <si>
    <t xml:space="preserve"> </t>
  </si>
  <si>
    <t>Portfolio Outstanding</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</si>
  <si>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</si>
  <si>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</si>
  <si>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</si>
  <si>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</si>
  <si>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</si>
  <si>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</si>
  <si>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</si>
  <si>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</si>
  <si>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</si>
  <si>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</si>
  <si>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</si>
  <si>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</si>
  <si>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</si>
  <si>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</si>
  <si>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</si>
  <si>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</si>
  <si>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</si>
  <si>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</si>
  <si>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</si>
  <si>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</si>
  <si>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</si>
  <si>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</si>
  <si>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</si>
  <si>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</si>
  <si>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</si>
  <si>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</si>
  <si>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</si>
  <si>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</si>
  <si>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</si>
  <si>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</si>
  <si>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</si>
  <si>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</si>
  <si>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</si>
  <si>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</si>
  <si>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</si>
  <si>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</si>
  <si>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</si>
  <si>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</si>
  <si>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</si>
  <si>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</si>
  <si>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</si>
  <si>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</si>
  <si>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</si>
  <si>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</si>
  <si>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</si>
  <si>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</si>
  <si>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</si>
  <si>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</si>
  <si>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</si>
  <si>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</si>
  <si>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</si>
  <si>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</si>
  <si>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</si>
  <si>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</si>
  <si>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</si>
  <si>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</si>
  <si>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</si>
  <si>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</si>
  <si>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</si>
  <si>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</si>
  <si>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Transaction Party</t>
  </si>
  <si>
    <t>Trigger</t>
  </si>
  <si>
    <t>Status</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</si>
  <si>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</si>
  <si>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</si>
  <si>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</si>
  <si>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</si>
  <si>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</si>
  <si>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</si>
  <si>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</si>
  <si>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</si>
  <si>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</si>
  <si>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</si>
  <si>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</si>
  <si>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</si>
  <si>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</si>
  <si>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</si>
  <si>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</si>
  <si>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</si>
  <si>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</si>
  <si>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</si>
  <si>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</si>
  <si>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</si>
  <si>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</si>
  <si>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</si>
  <si>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</si>
  <si>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</si>
  <si>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</si>
  <si>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</si>
  <si>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</si>
  <si>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</si>
  <si>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</si>
  <si>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</si>
  <si>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</si>
  <si>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</si>
  <si>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</si>
  <si>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</si>
  <si>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</si>
  <si>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</si>
  <si>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</si>
  <si>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</si>
  <si>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</si>
  <si>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</si>
  <si>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</si>
  <si>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</si>
  <si>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</si>
  <si>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</si>
  <si>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</si>
  <si>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</si>
  <si>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</si>
  <si>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</si>
  <si>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</si>
  <si>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</si>
  <si>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</si>
  <si>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</si>
  <si>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</si>
  <si>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</si>
  <si>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</si>
  <si>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</si>
  <si>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</si>
  <si>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</si>
  <si>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</si>
  <si>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</si>
  <si>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</si>
  <si>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</si>
  <si>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</si>
  <si>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</si>
  <si>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</si>
  <si>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</si>
  <si>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</si>
  <si>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</si>
  <si>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</si>
  <si>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</si>
  <si>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</si>
  <si>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</si>
  <si>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</si>
  <si>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</si>
  <si>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</si>
  <si>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</si>
  <si>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</si>
  <si>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</si>
  <si>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</si>
  <si>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</si>
  <si>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</si>
  <si>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</si>
  <si>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</si>
  <si>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</si>
  <si>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</si>
  <si>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</si>
  <si>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</si>
  <si>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</si>
  <si>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</si>
  <si>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</si>
  <si>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</si>
  <si>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</si>
  <si>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</si>
  <si>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</si>
  <si>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</si>
  <si>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</si>
  <si>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</si>
  <si>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</si>
  <si>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</si>
  <si>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</si>
  <si>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</si>
  <si>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</si>
  <si>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</si>
  <si>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</si>
  <si>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</si>
  <si>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</si>
  <si>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</si>
  <si>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</si>
  <si>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</si>
  <si>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</si>
  <si>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</si>
  <si>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Floating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</si>
  <si>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</si>
  <si>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</si>
  <si>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</si>
  <si>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</si>
  <si>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</si>
  <si>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</si>
  <si>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</si>
  <si>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</si>
  <si>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</si>
  <si>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</si>
  <si>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</si>
  <si>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Liquidity and Commingling Reserve Required Amount</t>
  </si>
  <si>
    <t>Reserve Variation</t>
  </si>
  <si>
    <t>Liquidity Shortfall</t>
  </si>
  <si>
    <t>(1)</t>
  </si>
  <si>
    <t>(2)</t>
  </si>
  <si>
    <t>(3)</t>
  </si>
  <si>
    <t>Amount Due</t>
  </si>
  <si>
    <t>Remaining Available Distribution Amount</t>
  </si>
  <si>
    <t>Shortfall</t>
  </si>
  <si>
    <t>Operating Account Opening Balance</t>
  </si>
  <si>
    <t>Liquidity and Commingling Reserve Account Opening Balance</t>
  </si>
  <si>
    <t>Liquidity and Commingling Reserve Account Closing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</si>
  <si>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</si>
  <si>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</si>
  <si>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</si>
  <si>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</si>
  <si>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</si>
  <si>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</si>
  <si>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</si>
  <si>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</si>
  <si>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</si>
  <si>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</si>
  <si>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</si>
  <si>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</si>
  <si>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</si>
  <si>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</si>
  <si>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</si>
  <si>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</si>
  <si>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</si>
  <si>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</si>
  <si>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Sums of (i) the Liquidity Shortfall and (ii) the Liquidity and Commingling Reserve repayment</t>
  </si>
  <si>
    <t>the Financial Income (if negative) in respect of the preceding calendar month</t>
  </si>
  <si>
    <t>Final Excess Spread</t>
  </si>
  <si>
    <t>Transfer from the Liquidity and commingling reserve to the Operating account</t>
  </si>
  <si>
    <t>Liquidity and commingling reserve Account</t>
  </si>
  <si>
    <t>TOTAL</t>
  </si>
  <si>
    <t>BALANCE SHEET</t>
  </si>
  <si>
    <t>ASSET</t>
  </si>
  <si>
    <t xml:space="preserve">LIABILITIES </t>
  </si>
  <si>
    <t>Net Oustanding Eligible Receivable Amount</t>
  </si>
  <si>
    <t>Investors Notes Outstanding Amount</t>
  </si>
  <si>
    <t>Performing receivables</t>
  </si>
  <si>
    <t>Default Receivables</t>
  </si>
  <si>
    <t>Net Outstanding Receivable Amount</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</si>
  <si>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</si>
  <si>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</si>
  <si>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</si>
  <si>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</si>
  <si>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</si>
  <si>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</si>
  <si>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</si>
  <si>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</si>
  <si>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</si>
  <si>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</si>
  <si>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</si>
  <si>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</si>
  <si>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</si>
  <si>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</si>
  <si>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</si>
  <si>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</si>
  <si>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</si>
  <si>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</si>
  <si>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</si>
  <si>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</si>
  <si>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</si>
  <si>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</si>
  <si>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</si>
  <si>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</si>
  <si>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</si>
  <si>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</si>
  <si>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</si>
  <si>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</si>
  <si>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</si>
  <si>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</si>
  <si>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</si>
  <si>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</si>
  <si>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</si>
  <si>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</si>
  <si>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</si>
  <si>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</si>
  <si>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</si>
  <si>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</si>
  <si>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</si>
  <si>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</si>
  <si>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</si>
  <si>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</si>
  <si>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</si>
  <si>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</si>
  <si>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</si>
  <si>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</si>
  <si>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</si>
  <si>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</si>
  <si>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</si>
  <si>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</si>
  <si>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</si>
  <si>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</si>
  <si>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</si>
  <si>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</si>
  <si>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</si>
  <si>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</si>
  <si>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</si>
  <si>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</si>
  <si>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</si>
  <si>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</si>
  <si>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</si>
  <si>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</si>
  <si>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</si>
  <si>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</si>
  <si>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</si>
  <si>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</si>
  <si>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</si>
  <si>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</si>
  <si>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</si>
  <si>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</si>
  <si>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</si>
  <si>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</si>
  <si>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</si>
  <si>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</si>
  <si>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</si>
  <si>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</si>
  <si>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</si>
  <si>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</si>
  <si>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</si>
  <si>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</si>
  <si>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</si>
  <si>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</si>
  <si>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</si>
  <si>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</si>
  <si>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</si>
  <si>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</si>
  <si>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</si>
  <si>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</si>
  <si>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</si>
  <si>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</si>
  <si>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</si>
  <si>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</si>
  <si>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</si>
  <si>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</si>
  <si>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</si>
  <si>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</si>
  <si>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</si>
  <si>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</si>
  <si>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</si>
  <si>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</si>
  <si>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</si>
  <si>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</si>
  <si>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</si>
  <si>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</si>
  <si>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</si>
  <si>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</si>
  <si>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</si>
  <si>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</si>
  <si>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</si>
  <si>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</si>
  <si>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</si>
  <si>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</si>
  <si>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</si>
  <si>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</si>
  <si>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</si>
  <si>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</si>
  <si>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</si>
  <si>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</si>
  <si>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</si>
  <si>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</si>
  <si>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</si>
  <si>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</si>
  <si>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</si>
  <si>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</si>
  <si>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</si>
  <si>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</si>
  <si>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</si>
  <si>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</si>
  <si>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</si>
  <si>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</si>
  <si>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</si>
  <si>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</si>
  <si>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</si>
  <si>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</si>
  <si>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</si>
  <si>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</si>
  <si>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</si>
  <si>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</si>
  <si>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</si>
  <si>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</si>
  <si>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</si>
  <si>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</si>
  <si>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</si>
  <si>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</si>
  <si>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</si>
  <si>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</si>
  <si>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</si>
  <si>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</si>
  <si>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</si>
  <si>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</si>
  <si>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</si>
  <si>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</si>
  <si>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</si>
  <si>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</si>
  <si>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</si>
  <si>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</si>
  <si>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</si>
  <si>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</si>
  <si>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</si>
  <si>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</si>
  <si>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</si>
  <si>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</si>
  <si>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</si>
  <si>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</si>
  <si>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</si>
  <si>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</si>
  <si>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</si>
  <si>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</si>
  <si>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</si>
  <si>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</si>
  <si>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</si>
  <si>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</si>
  <si>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</si>
  <si>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</si>
  <si>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</si>
  <si>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</si>
  <si>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</si>
  <si>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</si>
  <si>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</si>
  <si>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</si>
  <si>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</si>
  <si>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</si>
  <si>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</si>
  <si>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</si>
  <si>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</si>
  <si>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</si>
  <si>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</si>
  <si>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</si>
  <si>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</si>
  <si>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</si>
  <si>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</si>
  <si>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</si>
  <si>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</si>
  <si>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</si>
  <si>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</si>
  <si>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</si>
  <si>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</si>
  <si>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</si>
  <si>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</si>
  <si>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</si>
  <si>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</si>
  <si>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</si>
  <si>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</si>
  <si>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</si>
  <si>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</si>
  <si>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</si>
  <si>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</si>
  <si>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</si>
  <si>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</si>
  <si>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</si>
  <si>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</si>
  <si>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</si>
  <si>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</si>
  <si>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</si>
  <si>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</si>
  <si>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</si>
  <si>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</si>
  <si>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</si>
  <si>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</si>
  <si>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</si>
  <si>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</si>
  <si>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</si>
  <si>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</si>
  <si>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</si>
  <si>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</si>
  <si>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</si>
  <si>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</si>
  <si>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</si>
  <si>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Variation%</t>
  </si>
  <si>
    <t>Current Payment Date</t>
  </si>
  <si>
    <t>Previous Payment Date</t>
  </si>
  <si>
    <t>01 - Key Figures</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</si>
  <si>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</si>
  <si>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</si>
  <si>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</si>
  <si>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</si>
  <si>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</si>
  <si>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</si>
  <si>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</si>
  <si>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</si>
  <si>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</si>
  <si>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</si>
  <si>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</si>
  <si>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</si>
  <si>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</si>
  <si>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</si>
  <si>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</si>
  <si>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</si>
  <si>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</si>
  <si>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</si>
  <si>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</si>
  <si>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</si>
  <si>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</si>
  <si>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</si>
  <si>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</si>
  <si>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</si>
  <si>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</si>
  <si>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</si>
  <si>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</si>
  <si>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</si>
  <si>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</si>
  <si>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</si>
  <si>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</si>
  <si>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</si>
  <si>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</si>
  <si>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</si>
  <si>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</si>
  <si>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</si>
  <si>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</si>
  <si>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</si>
  <si>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</si>
  <si>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</si>
  <si>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</si>
  <si>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</si>
  <si>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</si>
  <si>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</si>
  <si>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</si>
  <si>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</si>
  <si>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</si>
  <si>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</si>
  <si>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</si>
  <si>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</si>
  <si>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</si>
  <si>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</si>
  <si>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</si>
  <si>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</si>
  <si>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</si>
  <si>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</si>
  <si>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</si>
  <si>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</si>
  <si>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</si>
  <si>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</si>
  <si>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</si>
  <si>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</si>
  <si>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</si>
  <si>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</si>
  <si>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</si>
  <si>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</si>
  <si>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</si>
  <si>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</si>
  <si>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</si>
  <si>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</si>
  <si>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</si>
  <si>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</si>
  <si>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</si>
  <si>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</si>
  <si>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</si>
  <si>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</si>
  <si>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</si>
  <si>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</si>
  <si>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</si>
  <si>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</si>
  <si>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</si>
  <si>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</si>
  <si>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</si>
  <si>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</si>
  <si>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</si>
  <si>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</si>
  <si>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</si>
  <si>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</si>
  <si>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</si>
  <si>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</si>
  <si>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</si>
  <si>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</si>
  <si>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</si>
  <si>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</si>
  <si>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</si>
  <si>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</si>
  <si>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</si>
  <si>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</si>
  <si>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</si>
  <si>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</si>
  <si>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</si>
  <si>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</si>
  <si>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</si>
  <si>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</si>
  <si>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</si>
  <si>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</si>
  <si>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</si>
  <si>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</si>
  <si>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</si>
  <si>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</si>
  <si>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</si>
  <si>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</si>
  <si>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</si>
  <si>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</si>
  <si>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</si>
  <si>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</si>
  <si>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</si>
  <si>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</si>
  <si>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</si>
  <si>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</si>
  <si>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</si>
  <si>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</si>
  <si>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</si>
  <si>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</si>
  <si>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</si>
  <si>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</si>
  <si>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</si>
  <si>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</si>
  <si>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</si>
  <si>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</si>
  <si>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</si>
  <si>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</si>
  <si>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</si>
  <si>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</si>
  <si>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</si>
  <si>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</si>
  <si>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</si>
  <si>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</si>
  <si>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</si>
  <si>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</si>
  <si>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</si>
  <si>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</si>
  <si>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</si>
  <si>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</si>
  <si>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</si>
  <si>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</si>
  <si>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</si>
  <si>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</si>
  <si>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</si>
  <si>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</si>
  <si>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</si>
  <si>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Accelerated</t>
  </si>
  <si>
    <t>00-01</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</si>
  <si>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</si>
  <si>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</si>
  <si>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</si>
  <si>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</si>
  <si>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</si>
  <si>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</si>
  <si>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</si>
  <si>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</si>
  <si>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</si>
  <si>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</si>
  <si>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</si>
  <si>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</si>
  <si>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</si>
  <si>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</si>
  <si>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</si>
  <si>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</si>
  <si>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</si>
  <si>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</si>
  <si>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</si>
  <si>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</si>
  <si>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</si>
  <si>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</si>
  <si>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</si>
  <si>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</si>
  <si>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</si>
  <si>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</si>
  <si>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</si>
  <si>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</si>
  <si>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</si>
  <si>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</si>
  <si>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</si>
  <si>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01-97</t>
  </si>
  <si>
    <t>01-98</t>
  </si>
  <si>
    <t>01-99</t>
  </si>
  <si>
    <t>Min</t>
  </si>
  <si>
    <t>WA</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</si>
  <si>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</si>
  <si>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</si>
  <si>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</si>
  <si>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</si>
  <si>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</si>
  <si>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</si>
  <si>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</si>
  <si>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</si>
  <si>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</si>
  <si>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</si>
  <si>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</si>
  <si>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</si>
  <si>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</si>
  <si>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</si>
  <si>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</si>
  <si>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</si>
  <si>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</si>
  <si>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</si>
  <si>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</si>
  <si>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</si>
  <si>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</si>
  <si>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</si>
  <si>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</si>
  <si>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</si>
  <si>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</si>
  <si>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</si>
  <si>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</si>
  <si>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</si>
  <si>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</si>
  <si>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</si>
  <si>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</si>
  <si>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02-97</t>
  </si>
  <si>
    <t>02-98</t>
  </si>
  <si>
    <t>02-99</t>
  </si>
  <si>
    <t>03-01</t>
  </si>
  <si>
    <t>03-02</t>
  </si>
  <si>
    <t>03-03</t>
  </si>
  <si>
    <t>03-04</t>
  </si>
  <si>
    <t>03-05</t>
  </si>
  <si>
    <t>03-06</t>
  </si>
  <si>
    <t>03-07</t>
  </si>
  <si>
    <t>03-08</t>
  </si>
  <si>
    <t>03-09</t>
  </si>
  <si>
    <t>03-10</t>
  </si>
  <si>
    <t>03-11</t>
  </si>
  <si>
    <t>03-12</t>
  </si>
  <si>
    <t>03-97</t>
  </si>
  <si>
    <t>03-98</t>
  </si>
  <si>
    <t>03-99</t>
  </si>
  <si>
    <t>04-01</t>
  </si>
  <si>
    <t>04-02</t>
  </si>
  <si>
    <t>04-03</t>
  </si>
  <si>
    <t>04-04</t>
  </si>
  <si>
    <t>04-05</t>
  </si>
  <si>
    <t>04-06</t>
  </si>
  <si>
    <t>04-07</t>
  </si>
  <si>
    <t>04-08</t>
  </si>
  <si>
    <t>04-09</t>
  </si>
  <si>
    <t>04-10</t>
  </si>
  <si>
    <t>04-11</t>
  </si>
  <si>
    <t>04-12</t>
  </si>
  <si>
    <t>04-97</t>
  </si>
  <si>
    <t>04-98</t>
  </si>
  <si>
    <t>04-99</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</si>
  <si>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</si>
  <si>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</si>
  <si>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</si>
  <si>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</si>
  <si>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</si>
  <si>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</si>
  <si>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</si>
  <si>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</si>
  <si>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</si>
  <si>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</si>
  <si>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</si>
  <si>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</si>
  <si>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</si>
  <si>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</si>
  <si>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</si>
  <si>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</si>
  <si>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</si>
  <si>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</si>
  <si>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</si>
  <si>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</si>
  <si>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</si>
  <si>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</si>
  <si>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</si>
  <si>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</si>
  <si>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</si>
  <si>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</si>
  <si>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</si>
  <si>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05-97</t>
  </si>
  <si>
    <t>05-98</t>
  </si>
  <si>
    <t>05-99</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</si>
  <si>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</si>
  <si>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</si>
  <si>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</si>
  <si>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</si>
  <si>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</si>
  <si>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</si>
  <si>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</si>
  <si>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</si>
  <si>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</si>
  <si>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</si>
  <si>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</si>
  <si>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</si>
  <si>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</si>
  <si>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</si>
  <si>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</si>
  <si>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</si>
  <si>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</si>
  <si>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</si>
  <si>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</si>
  <si>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</si>
  <si>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</si>
  <si>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</si>
  <si>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</si>
  <si>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</si>
  <si>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</si>
  <si>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</si>
  <si>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</si>
  <si>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</si>
  <si>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</si>
  <si>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</si>
  <si>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</si>
  <si>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</si>
  <si>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</si>
  <si>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</si>
  <si>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</si>
  <si>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</si>
  <si>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</si>
  <si>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</si>
  <si>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</si>
  <si>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</si>
  <si>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</si>
  <si>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</si>
  <si>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</si>
  <si>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</si>
  <si>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</si>
  <si>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</si>
  <si>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</si>
  <si>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</si>
  <si>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</si>
  <si>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</si>
  <si>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</si>
  <si>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</si>
  <si>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</si>
  <si>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</si>
  <si>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</si>
  <si>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</si>
  <si>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</si>
  <si>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</si>
  <si>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</si>
  <si>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</si>
  <si>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</si>
  <si>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</si>
  <si>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</si>
  <si>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</si>
  <si>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</si>
  <si>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</si>
  <si>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</si>
  <si>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</si>
  <si>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</si>
  <si>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</si>
  <si>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</si>
  <si>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</si>
  <si>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</si>
  <si>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</si>
  <si>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</si>
  <si>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</si>
  <si>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</si>
  <si>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</si>
  <si>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</si>
  <si>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</si>
  <si>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</si>
  <si>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</si>
  <si>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</si>
  <si>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</si>
  <si>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</si>
  <si>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</si>
  <si>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</si>
  <si>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</si>
  <si>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</si>
  <si>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</si>
  <si>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</si>
  <si>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</si>
  <si>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</si>
  <si>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</si>
  <si>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</si>
  <si>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</si>
  <si>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</si>
  <si>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</si>
  <si>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</si>
  <si>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</si>
  <si>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</si>
  <si>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</si>
  <si>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</si>
  <si>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</si>
  <si>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</si>
  <si>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</si>
  <si>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</si>
  <si>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</si>
  <si>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</si>
  <si>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</si>
  <si>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</si>
  <si>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</si>
  <si>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</si>
  <si>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</si>
  <si>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</si>
  <si>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</si>
  <si>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</si>
  <si>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</si>
  <si>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</si>
  <si>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</si>
  <si>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</si>
  <si>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</si>
  <si>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</si>
  <si>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</si>
  <si>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</si>
  <si>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</si>
  <si>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</si>
  <si>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</si>
  <si>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</si>
  <si>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</si>
  <si>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</si>
  <si>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</si>
  <si>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</si>
  <si>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</si>
  <si>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</si>
  <si>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</si>
  <si>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</si>
  <si>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</si>
  <si>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</si>
  <si>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</si>
  <si>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</si>
  <si>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</si>
  <si>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</si>
  <si>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</si>
  <si>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</si>
  <si>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</si>
  <si>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</si>
  <si>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</si>
  <si>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</si>
  <si>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</si>
  <si>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</si>
  <si>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</si>
  <si>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</si>
  <si>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</si>
  <si>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</si>
  <si>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</si>
  <si>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</si>
  <si>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</si>
  <si>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</si>
  <si>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</si>
  <si>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</si>
  <si>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</si>
  <si>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</si>
  <si>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</si>
  <si>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</si>
  <si>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</si>
  <si>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</si>
  <si>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</si>
  <si>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</si>
  <si>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</si>
  <si>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</si>
  <si>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</si>
  <si>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</si>
  <si>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</si>
  <si>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</si>
  <si>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</si>
  <si>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</si>
  <si>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</si>
  <si>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</si>
  <si>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old transaction</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</si>
  <si>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</si>
  <si>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</si>
  <si>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</si>
  <si>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</si>
  <si>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</si>
  <si>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</si>
  <si>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</si>
  <si>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</si>
  <si>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</si>
  <si>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</si>
  <si>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</si>
  <si>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</si>
  <si>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</si>
  <si>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</si>
  <si>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</si>
  <si>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</si>
  <si>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</si>
  <si>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</si>
  <si>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</si>
  <si>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</si>
  <si>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</si>
  <si>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</si>
  <si>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</si>
  <si>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</si>
  <si>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ajouter les unitis</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</si>
  <si>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</si>
  <si>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</si>
  <si>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</si>
  <si>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</si>
  <si>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</si>
  <si>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</si>
  <si>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</si>
  <si>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</si>
  <si>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</si>
  <si>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</si>
  <si>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</si>
  <si>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</si>
  <si>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</si>
  <si>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</si>
  <si>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</si>
  <si>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</si>
  <si>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</si>
  <si>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</si>
  <si>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</si>
  <si>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</si>
  <si>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</si>
  <si>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</si>
  <si>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</si>
  <si>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</si>
  <si>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</si>
  <si>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</si>
  <si>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</si>
  <si>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</si>
  <si>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</si>
  <si>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</si>
  <si>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</si>
  <si>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</si>
  <si>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</si>
  <si>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</si>
  <si>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</si>
  <si>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</si>
  <si>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</si>
  <si>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</si>
  <si>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</si>
  <si>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</si>
  <si>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</si>
  <si>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</si>
  <si>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</si>
  <si>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</si>
  <si>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</si>
  <si>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</si>
  <si>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</si>
  <si>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</si>
  <si>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</si>
  <si>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</si>
  <si>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</si>
  <si>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</si>
  <si>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</si>
  <si>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</si>
  <si>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</si>
  <si>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</si>
  <si>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</si>
  <si>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</si>
  <si>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</si>
  <si>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</si>
  <si>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</si>
  <si>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</si>
  <si>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</si>
  <si>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</si>
  <si>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</si>
  <si>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</si>
  <si>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</si>
  <si>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</si>
  <si>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</si>
  <si>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</si>
  <si>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</si>
  <si>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</si>
  <si>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</si>
  <si>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</si>
  <si>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</si>
  <si>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</si>
  <si>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</si>
  <si>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</si>
  <si>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</si>
  <si>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</si>
  <si>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</si>
  <si>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</si>
  <si>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</si>
  <si>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</si>
  <si>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</si>
  <si>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</si>
  <si>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</si>
  <si>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</si>
  <si>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</si>
  <si>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</si>
  <si>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</si>
  <si>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</si>
  <si>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</si>
  <si>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</si>
  <si>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</si>
  <si>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</si>
  <si>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</si>
  <si>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</si>
  <si>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</si>
  <si>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</si>
  <si>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</si>
  <si>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</si>
  <si>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</si>
  <si>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</si>
  <si>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</si>
  <si>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</si>
  <si>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</si>
  <si>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</si>
  <si>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</si>
  <si>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</si>
  <si>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</si>
  <si>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</si>
  <si>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</si>
  <si>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</si>
  <si>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</si>
  <si>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</si>
  <si>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06-97</t>
  </si>
  <si>
    <t>06-98</t>
  </si>
  <si>
    <t>06-99</t>
  </si>
  <si>
    <t>07-03</t>
  </si>
  <si>
    <t>07-04</t>
  </si>
  <si>
    <t>07-05</t>
  </si>
  <si>
    <t>07-06</t>
  </si>
  <si>
    <t>07-07</t>
  </si>
  <si>
    <t>07-08</t>
  </si>
  <si>
    <t>07-09</t>
  </si>
  <si>
    <t>07-10</t>
  </si>
  <si>
    <t>07-11</t>
  </si>
  <si>
    <t>07-12</t>
  </si>
  <si>
    <t>07-13</t>
  </si>
  <si>
    <t>09-97</t>
  </si>
  <si>
    <t>09-98</t>
  </si>
  <si>
    <t>09-99</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</si>
  <si>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</si>
  <si>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</si>
  <si>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</si>
  <si>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</si>
  <si>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</si>
  <si>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</si>
  <si>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</si>
  <si>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</si>
  <si>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</si>
  <si>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</si>
  <si>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</si>
  <si>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</si>
  <si>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</si>
  <si>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</si>
  <si>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</si>
  <si>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</si>
  <si>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</si>
  <si>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</si>
  <si>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10-97</t>
  </si>
  <si>
    <t>10-98</t>
  </si>
  <si>
    <t>10-99</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</si>
  <si>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</si>
  <si>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</si>
  <si>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</si>
  <si>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</si>
  <si>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</si>
  <si>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</si>
  <si>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</si>
  <si>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</si>
  <si>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</si>
  <si>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</si>
  <si>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</si>
  <si>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</si>
  <si>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</si>
  <si>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</si>
  <si>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</si>
  <si>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</si>
  <si>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</si>
  <si>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</si>
  <si>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</si>
  <si>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</si>
  <si>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</si>
  <si>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</si>
  <si>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</si>
  <si>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</si>
  <si>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</si>
  <si>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</si>
  <si>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</si>
  <si>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</si>
  <si>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</si>
  <si>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</si>
  <si>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</si>
  <si>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</si>
  <si>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</si>
  <si>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18-97</t>
  </si>
  <si>
    <t>18-98</t>
  </si>
  <si>
    <t>18-99</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</si>
  <si>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</si>
  <si>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</si>
  <si>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</si>
  <si>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</si>
  <si>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</si>
  <si>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</si>
  <si>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</si>
  <si>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</si>
  <si>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</si>
  <si>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</si>
  <si>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</si>
  <si>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</si>
  <si>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</si>
  <si>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</si>
  <si>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</si>
  <si>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</si>
  <si>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</si>
  <si>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</si>
  <si>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</si>
  <si>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</si>
  <si>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</si>
  <si>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</si>
  <si>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</si>
  <si>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</si>
  <si>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</si>
  <si>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</si>
  <si>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</si>
  <si>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Class A and B Netted with purchase price, the rounding will be wired to the General Account of the FCT</t>
  </si>
  <si>
    <t xml:space="preserve">General Reserve minimum amount </t>
  </si>
  <si>
    <t>FR001400SOX4</t>
  </si>
  <si>
    <t>23/10/2024</t>
  </si>
  <si>
    <t>N/A</t>
  </si>
  <si>
    <t xml:space="preserve">DBRS </t>
  </si>
  <si>
    <t>AA(high)(sf)</t>
  </si>
  <si>
    <t>Aaa(sf)</t>
  </si>
  <si>
    <t>"</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</si>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</sst>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0%"/>
    <numFmt numFmtId="185" formatCode="0.000000"/>
    <numFmt numFmtId="186" formatCode="_-[$£-809]* #,##0.00_-;\-[$£-809]* #,##0.00_-;_-[$£-809]* &quot;-&quot;??_-;_-@_-"/>
    <numFmt numFmtId="187" formatCode="_-* #,##0.000\ _€_-;\-* #,##0.000\ _€_-;_-* &quot;-&quot;??\ _€_-;_-@_-"/>
    <numFmt numFmtId="188" formatCode="0.00000"/>
    <numFmt numFmtId="189" formatCode="[$-40C]mmm\-yy;@"/>
    <numFmt numFmtId="190" formatCode="dd/mm/yyyy;@"/>
    <numFmt numFmtId="191" formatCode="#,##0.000"/>
  </numFmts>
  <fonts count="17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b/>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b/>
      <sz val="13"/>
      <color indexed="18"/>
      <name val="Arial"/>
      <family val="2"/>
    </font>
    <font>
      <b/>
      <sz val="10"/>
      <color indexed="16"/>
      <name val="Arial"/>
      <family val="2"/>
    </font>
    <font>
      <sz val="10"/>
      <name val="Times New Roman"/>
      <family val="1"/>
    </font>
    <font>
      <b/>
      <i/>
      <sz val="10"/>
      <name val="Arial"/>
      <family val="2"/>
    </font>
    <font>
      <b/>
      <i/>
      <sz val="10"/>
      <color indexed="18"/>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s>
  <fills count="3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theme="5" tint="0.79998168889431442"/>
        <bgColor indexed="64"/>
      </patternFill>
    </fill>
  </fills>
  <borders count="418">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ck">
        <color indexed="22"/>
      </left>
      <right/>
      <top style="thick">
        <color indexed="22"/>
      </top>
      <bottom style="hair">
        <color indexed="22"/>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dotted">
        <color indexed="55"/>
      </left>
      <right style="dotted">
        <color indexed="55"/>
      </right>
      <top style="thin">
        <color indexed="64"/>
      </top>
      <bottom style="thin">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dotted">
        <color indexed="55"/>
      </left>
      <right style="hair">
        <color indexed="55"/>
      </right>
      <top style="thin">
        <color indexed="64"/>
      </top>
      <bottom style="thin">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thin">
        <color indexed="55"/>
      </top>
      <bottom style="hair">
        <color indexed="55"/>
      </bottom>
      <diagonal/>
    </border>
    <border>
      <left style="hair">
        <color indexed="55"/>
      </left>
      <right style="hair">
        <color indexed="55"/>
      </right>
      <top style="thin">
        <color indexed="55"/>
      </top>
      <bottom style="hair">
        <color indexed="55"/>
      </bottom>
      <diagonal/>
    </border>
    <border>
      <left style="hair">
        <color indexed="55"/>
      </left>
      <right style="thin">
        <color indexed="55"/>
      </right>
      <top style="thin">
        <color indexed="55"/>
      </top>
      <bottom style="hair">
        <color indexed="55"/>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dotted">
        <color indexed="55"/>
      </left>
      <right style="dotted">
        <color indexed="55"/>
      </right>
      <top style="thin">
        <color indexed="55"/>
      </top>
      <bottom/>
      <diagonal/>
    </border>
    <border>
      <left style="dotted">
        <color indexed="55"/>
      </left>
      <right style="dotted">
        <color indexed="55"/>
      </right>
      <top style="thin">
        <color indexed="64"/>
      </top>
      <bottom/>
      <diagonal/>
    </border>
    <border>
      <left style="hair">
        <color indexed="55"/>
      </left>
      <right style="dotted">
        <color indexed="55"/>
      </right>
      <top style="thin">
        <color indexed="64"/>
      </top>
      <bottom/>
      <diagonal/>
    </border>
    <border>
      <left style="dotted">
        <color indexed="55"/>
      </left>
      <right style="hair">
        <color indexed="55"/>
      </right>
      <top style="thin">
        <color indexed="64"/>
      </top>
      <bottom/>
      <diagonal/>
    </border>
    <border>
      <left style="thin">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thin">
        <color theme="0" tint="-0.34998626667073579"/>
      </right>
      <top style="thin">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9"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13">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0" fontId="6" fillId="0" borderId="80"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14" fontId="43" fillId="0" borderId="87" xfId="13" applyNumberFormat="1" applyFont="1" applyBorder="1" applyAlignment="1">
      <alignment horizontal="center" vertical="center"/>
    </xf>
    <xf numFmtId="14" fontId="43" fillId="0" borderId="88" xfId="13" applyNumberFormat="1" applyFont="1" applyBorder="1" applyAlignment="1">
      <alignment horizontal="center" vertical="center"/>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9"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4" fillId="11" borderId="90" xfId="13" applyNumberFormat="1" applyFont="1" applyFill="1" applyBorder="1" applyAlignment="1">
      <alignment horizontal="center" vertical="center" wrapText="1"/>
    </xf>
    <xf numFmtId="4" fontId="43" fillId="0" borderId="90" xfId="13" applyNumberFormat="1" applyFont="1" applyBorder="1" applyAlignment="1">
      <alignment horizontal="center" vertical="center" wrapText="1"/>
    </xf>
    <xf numFmtId="14" fontId="43" fillId="0" borderId="91" xfId="13" applyNumberFormat="1" applyFont="1" applyBorder="1" applyAlignment="1">
      <alignment horizontal="center" vertical="center"/>
    </xf>
    <xf numFmtId="14" fontId="43" fillId="0" borderId="92" xfId="13" applyNumberFormat="1" applyFont="1" applyBorder="1" applyAlignment="1">
      <alignment horizontal="center" vertical="center"/>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3"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4"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5"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4" xfId="13" applyNumberFormat="1" applyFont="1" applyFill="1" applyBorder="1" applyAlignment="1">
      <alignment horizontal="center" vertical="center" wrapText="1"/>
    </xf>
    <xf numFmtId="4" fontId="27" fillId="6" borderId="96" xfId="13" applyNumberFormat="1" applyFont="1" applyFill="1" applyBorder="1"/>
    <xf numFmtId="4" fontId="43" fillId="0" borderId="95"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10" fontId="6" fillId="0" borderId="99" xfId="15" applyNumberFormat="1" applyBorder="1" applyAlignment="1">
      <alignment horizontal="right" vertical="center" indent="1"/>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14" fontId="43" fillId="4" borderId="98" xfId="13" applyNumberFormat="1" applyFont="1" applyFill="1" applyBorder="1" applyAlignment="1">
      <alignment horizontal="center" vertical="center"/>
    </xf>
    <xf numFmtId="10" fontId="43" fillId="0" borderId="99" xfId="15" applyNumberFormat="1" applyFont="1" applyBorder="1" applyAlignment="1">
      <alignment horizontal="right" vertical="center" indent="1"/>
    </xf>
    <xf numFmtId="4" fontId="43" fillId="0" borderId="99" xfId="16" applyNumberFormat="1" applyFont="1" applyBorder="1" applyAlignment="1">
      <alignment horizontal="right" vertical="center" indent="1"/>
    </xf>
    <xf numFmtId="4" fontId="43" fillId="0" borderId="100"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8" xfId="13" applyNumberFormat="1" applyFont="1" applyFill="1" applyBorder="1" applyAlignment="1">
      <alignment horizontal="center" vertical="center"/>
    </xf>
    <xf numFmtId="4" fontId="47" fillId="0" borderId="101"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102" xfId="14" applyFont="1" applyFill="1" applyBorder="1" applyAlignment="1">
      <alignment horizontal="center" vertical="center" wrapText="1"/>
    </xf>
    <xf numFmtId="0" fontId="48" fillId="7" borderId="103" xfId="14" applyFont="1" applyFill="1" applyBorder="1" applyAlignment="1">
      <alignment horizontal="center" vertical="center" wrapText="1"/>
    </xf>
    <xf numFmtId="0" fontId="48" fillId="7" borderId="104" xfId="14" applyFont="1" applyFill="1" applyBorder="1" applyAlignment="1">
      <alignment horizontal="center" vertical="center" wrapText="1"/>
    </xf>
    <xf numFmtId="14" fontId="27" fillId="4" borderId="105" xfId="13" applyNumberFormat="1" applyFont="1" applyFill="1" applyBorder="1" applyAlignment="1">
      <alignment horizontal="center" vertical="center"/>
    </xf>
    <xf numFmtId="4" fontId="6" fillId="0" borderId="106" xfId="16" applyNumberFormat="1" applyBorder="1" applyAlignment="1">
      <alignment horizontal="right" vertical="center" indent="1"/>
    </xf>
    <xf numFmtId="4" fontId="6" fillId="0" borderId="107" xfId="16" applyNumberFormat="1" applyBorder="1" applyAlignment="1">
      <alignment horizontal="right" vertical="center" indent="1"/>
    </xf>
    <xf numFmtId="4" fontId="6" fillId="15" borderId="107" xfId="16" applyNumberFormat="1" applyFill="1" applyBorder="1" applyAlignment="1">
      <alignment horizontal="right" vertical="center" indent="1"/>
    </xf>
    <xf numFmtId="4" fontId="6" fillId="0" borderId="108" xfId="16" applyNumberFormat="1" applyBorder="1" applyAlignment="1">
      <alignment horizontal="right" vertical="center" indent="1"/>
    </xf>
    <xf numFmtId="4" fontId="47" fillId="0" borderId="109" xfId="16" applyNumberFormat="1" applyFont="1" applyBorder="1" applyAlignment="1">
      <alignment horizontal="right" vertical="center" indent="1"/>
    </xf>
    <xf numFmtId="4" fontId="47" fillId="0" borderId="100" xfId="16" applyNumberFormat="1" applyFont="1" applyBorder="1" applyAlignment="1">
      <alignment horizontal="right" vertical="center" indent="1"/>
    </xf>
    <xf numFmtId="0" fontId="48" fillId="7" borderId="110" xfId="14" applyFont="1" applyFill="1" applyBorder="1" applyAlignment="1">
      <alignment horizontal="center" vertical="center" wrapText="1"/>
    </xf>
    <xf numFmtId="0" fontId="48" fillId="7" borderId="111" xfId="14" applyFont="1" applyFill="1" applyBorder="1" applyAlignment="1">
      <alignment horizontal="center" vertical="center" wrapText="1"/>
    </xf>
    <xf numFmtId="0" fontId="48" fillId="7" borderId="112" xfId="14" applyFont="1" applyFill="1" applyBorder="1" applyAlignment="1">
      <alignment horizontal="center" vertical="center" wrapText="1"/>
    </xf>
    <xf numFmtId="14" fontId="27" fillId="4" borderId="113" xfId="14" applyNumberFormat="1" applyFont="1" applyFill="1" applyBorder="1" applyAlignment="1">
      <alignment horizontal="center" vertical="center"/>
    </xf>
    <xf numFmtId="4" fontId="6" fillId="0" borderId="114" xfId="16" applyNumberFormat="1" applyBorder="1" applyAlignment="1">
      <alignment horizontal="right" vertical="center" indent="1"/>
    </xf>
    <xf numFmtId="4" fontId="6" fillId="0" borderId="115" xfId="16" applyNumberFormat="1" applyBorder="1" applyAlignment="1">
      <alignment horizontal="right" vertical="center" indent="1"/>
    </xf>
    <xf numFmtId="4" fontId="6" fillId="0" borderId="116" xfId="16" applyNumberFormat="1" applyBorder="1" applyAlignment="1">
      <alignment horizontal="right" vertical="center" indent="1"/>
    </xf>
    <xf numFmtId="4" fontId="6" fillId="0" borderId="117" xfId="16" applyNumberFormat="1" applyBorder="1" applyAlignment="1">
      <alignment horizontal="right" vertical="center" indent="1"/>
    </xf>
    <xf numFmtId="14" fontId="44" fillId="4" borderId="118" xfId="14" applyNumberFormat="1" applyFont="1" applyFill="1" applyBorder="1" applyAlignment="1">
      <alignment horizontal="center" vertical="center"/>
    </xf>
    <xf numFmtId="4" fontId="47" fillId="0" borderId="119" xfId="16" applyNumberFormat="1" applyFont="1" applyBorder="1" applyAlignment="1">
      <alignment horizontal="right" vertical="center" indent="1"/>
    </xf>
    <xf numFmtId="4" fontId="47" fillId="0" borderId="120" xfId="16" applyNumberFormat="1" applyFont="1" applyBorder="1" applyAlignment="1">
      <alignment horizontal="right" vertical="center" indent="1"/>
    </xf>
    <xf numFmtId="4" fontId="47" fillId="0" borderId="121" xfId="16" applyNumberFormat="1" applyFont="1" applyBorder="1" applyAlignment="1">
      <alignment horizontal="right" vertical="center" indent="1"/>
    </xf>
    <xf numFmtId="4" fontId="47" fillId="0" borderId="122"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4" xfId="14" applyFont="1" applyFill="1" applyBorder="1" applyAlignment="1">
      <alignment horizontal="left" vertical="center" indent="1"/>
    </xf>
    <xf numFmtId="3" fontId="51" fillId="2" borderId="125"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vertical="center"/>
    </xf>
    <xf numFmtId="170" fontId="52" fillId="2" borderId="127" xfId="21" applyNumberFormat="1" applyFont="1" applyFill="1" applyBorder="1" applyAlignment="1">
      <alignment horizontal="center" vertical="center"/>
    </xf>
    <xf numFmtId="44" fontId="6" fillId="0" borderId="0" xfId="21" applyFont="1"/>
    <xf numFmtId="0" fontId="50" fillId="16" borderId="126" xfId="14" applyFont="1" applyFill="1" applyBorder="1" applyAlignment="1">
      <alignment horizontal="left" vertical="center" indent="1"/>
    </xf>
    <xf numFmtId="9" fontId="52" fillId="2" borderId="127" xfId="15" applyFont="1" applyFill="1" applyBorder="1" applyAlignment="1">
      <alignment horizontal="center" vertical="center"/>
    </xf>
    <xf numFmtId="0" fontId="50" fillId="16" borderId="128" xfId="14" applyFont="1" applyFill="1" applyBorder="1" applyAlignment="1">
      <alignment horizontal="left" vertical="center" indent="1"/>
    </xf>
    <xf numFmtId="9" fontId="52" fillId="2" borderId="129" xfId="15" applyFont="1" applyFill="1" applyBorder="1" applyAlignment="1">
      <alignment horizontal="center" vertical="center"/>
    </xf>
    <xf numFmtId="0" fontId="50" fillId="16" borderId="130"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2" borderId="131" xfId="23" applyFont="1" applyFill="1" applyBorder="1" applyAlignment="1">
      <alignment horizontal="center" vertical="center"/>
    </xf>
    <xf numFmtId="167" fontId="52" fillId="0" borderId="131"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8" xfId="14" applyNumberFormat="1" applyFont="1" applyFill="1" applyBorder="1" applyAlignment="1">
      <alignment horizontal="center" vertical="center"/>
    </xf>
    <xf numFmtId="14" fontId="45" fillId="0" borderId="0" xfId="14" applyNumberFormat="1" applyFont="1" applyAlignment="1">
      <alignment horizontal="center" vertical="center"/>
    </xf>
    <xf numFmtId="4" fontId="45" fillId="18" borderId="139" xfId="14" applyNumberFormat="1" applyFont="1" applyFill="1" applyBorder="1" applyAlignment="1">
      <alignment horizontal="center" vertical="center"/>
    </xf>
    <xf numFmtId="4" fontId="45" fillId="18" borderId="140" xfId="14" applyNumberFormat="1" applyFont="1" applyFill="1" applyBorder="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41" xfId="14" applyNumberFormat="1" applyFont="1" applyBorder="1" applyAlignment="1">
      <alignment horizontal="center" vertical="center"/>
    </xf>
    <xf numFmtId="4" fontId="58" fillId="0" borderId="142" xfId="14" applyNumberFormat="1" applyFont="1" applyBorder="1" applyAlignment="1">
      <alignment horizontal="center" vertical="center"/>
    </xf>
    <xf numFmtId="4" fontId="43" fillId="18" borderId="142" xfId="14" applyNumberFormat="1" applyFont="1" applyFill="1" applyBorder="1" applyAlignment="1">
      <alignment horizontal="center" vertical="center"/>
    </xf>
    <xf numFmtId="3" fontId="43" fillId="0" borderId="143" xfId="14" applyNumberFormat="1" applyFont="1" applyBorder="1" applyAlignment="1">
      <alignment horizontal="center" vertical="center"/>
    </xf>
    <xf numFmtId="4" fontId="58" fillId="0" borderId="144"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5"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41" xfId="14" applyNumberFormat="1" applyFont="1" applyBorder="1" applyAlignment="1">
      <alignment horizontal="center" vertical="center"/>
    </xf>
    <xf numFmtId="4" fontId="58" fillId="0" borderId="146" xfId="14" applyNumberFormat="1" applyFont="1" applyBorder="1" applyAlignment="1">
      <alignment horizontal="center" vertical="center"/>
    </xf>
    <xf numFmtId="4" fontId="43" fillId="18" borderId="147" xfId="14" applyNumberFormat="1" applyFont="1" applyFill="1" applyBorder="1" applyAlignment="1">
      <alignment horizontal="center" vertical="center"/>
    </xf>
    <xf numFmtId="3" fontId="43" fillId="0" borderId="148"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60" fillId="5" borderId="0" xfId="14" applyFont="1" applyFill="1" applyAlignment="1">
      <alignment horizontal="center" vertical="center"/>
    </xf>
    <xf numFmtId="0" fontId="6" fillId="2" borderId="0" xfId="14" applyFill="1"/>
    <xf numFmtId="0" fontId="23" fillId="7" borderId="132" xfId="14" applyFont="1" applyFill="1" applyBorder="1" applyAlignment="1">
      <alignment horizontal="left" vertical="center" indent="1"/>
    </xf>
    <xf numFmtId="0" fontId="23" fillId="7" borderId="133" xfId="14" applyFont="1" applyFill="1" applyBorder="1" applyAlignment="1">
      <alignment horizontal="left" vertical="center" indent="1"/>
    </xf>
    <xf numFmtId="49" fontId="27" fillId="7" borderId="133" xfId="14" applyNumberFormat="1" applyFont="1" applyFill="1" applyBorder="1" applyAlignment="1">
      <alignment horizontal="center" vertical="center"/>
    </xf>
    <xf numFmtId="0" fontId="27" fillId="7" borderId="133" xfId="14" applyFont="1" applyFill="1" applyBorder="1"/>
    <xf numFmtId="4" fontId="27" fillId="7" borderId="133" xfId="14" applyNumberFormat="1" applyFont="1" applyFill="1" applyBorder="1" applyAlignment="1">
      <alignment horizontal="right" vertical="center"/>
    </xf>
    <xf numFmtId="4" fontId="27" fillId="7" borderId="133" xfId="14" applyNumberFormat="1" applyFont="1" applyFill="1" applyBorder="1" applyAlignment="1">
      <alignment horizontal="center" vertical="center"/>
    </xf>
    <xf numFmtId="4" fontId="61" fillId="7" borderId="134" xfId="14" applyNumberFormat="1" applyFont="1" applyFill="1" applyBorder="1" applyAlignment="1">
      <alignment horizontal="center" vertical="center"/>
    </xf>
    <xf numFmtId="0" fontId="45" fillId="19" borderId="153" xfId="14" applyFont="1" applyFill="1" applyBorder="1" applyAlignment="1">
      <alignment horizontal="center" vertical="center" wrapText="1"/>
    </xf>
    <xf numFmtId="172" fontId="57" fillId="0" borderId="153" xfId="14" applyNumberFormat="1" applyFont="1" applyBorder="1" applyAlignment="1">
      <alignment horizontal="center" vertical="center"/>
    </xf>
    <xf numFmtId="4" fontId="57" fillId="0" borderId="153" xfId="14" applyNumberFormat="1" applyFont="1" applyBorder="1" applyAlignment="1">
      <alignment horizontal="center" vertical="center"/>
    </xf>
    <xf numFmtId="14" fontId="62" fillId="5" borderId="153" xfId="14" applyNumberFormat="1" applyFont="1" applyFill="1" applyBorder="1" applyAlignment="1">
      <alignment horizontal="center" vertical="center"/>
    </xf>
    <xf numFmtId="1" fontId="57" fillId="5" borderId="153" xfId="14" applyNumberFormat="1" applyFont="1" applyFill="1" applyBorder="1" applyAlignment="1">
      <alignment horizontal="center" vertical="center"/>
    </xf>
    <xf numFmtId="4" fontId="45" fillId="2" borderId="153" xfId="14" applyNumberFormat="1" applyFont="1" applyFill="1" applyBorder="1" applyAlignment="1">
      <alignment horizontal="right" vertical="center"/>
    </xf>
    <xf numFmtId="172" fontId="6" fillId="0" borderId="0" xfId="14" applyNumberFormat="1"/>
    <xf numFmtId="0" fontId="45" fillId="20" borderId="15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54" xfId="6" applyNumberFormat="1" applyFont="1" applyBorder="1" applyAlignment="1">
      <alignment vertical="center"/>
    </xf>
    <xf numFmtId="14" fontId="27" fillId="0" borderId="0" xfId="14" applyNumberFormat="1" applyFont="1"/>
    <xf numFmtId="0" fontId="30" fillId="3" borderId="150" xfId="20" applyFont="1" applyFill="1" applyBorder="1"/>
    <xf numFmtId="0" fontId="30" fillId="3" borderId="15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4" fillId="22" borderId="1" xfId="6" applyNumberFormat="1" applyFont="1" applyFill="1" applyBorder="1" applyAlignment="1">
      <alignment horizontal="right" vertical="center" indent="1"/>
    </xf>
    <xf numFmtId="169" fontId="64" fillId="11" borderId="1" xfId="6" applyNumberFormat="1" applyFont="1" applyFill="1" applyBorder="1" applyAlignment="1">
      <alignment horizontal="right" vertical="center" indent="1"/>
    </xf>
    <xf numFmtId="169" fontId="6" fillId="0" borderId="0" xfId="14" applyNumberFormat="1"/>
    <xf numFmtId="0" fontId="65" fillId="2" borderId="162" xfId="6" applyFont="1" applyFill="1" applyBorder="1" applyAlignment="1">
      <alignment horizontal="center" vertical="center"/>
    </xf>
    <xf numFmtId="4" fontId="67" fillId="4" borderId="162" xfId="6" applyNumberFormat="1" applyFont="1" applyFill="1" applyBorder="1" applyAlignment="1">
      <alignment horizontal="right" vertical="center" indent="1"/>
    </xf>
    <xf numFmtId="169" fontId="68" fillId="4" borderId="16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9" fillId="2" borderId="162" xfId="6" applyFont="1" applyFill="1" applyBorder="1" applyAlignment="1">
      <alignment horizontal="center" vertical="center"/>
    </xf>
    <xf numFmtId="4" fontId="69" fillId="4" borderId="16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5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3" xfId="14" applyNumberFormat="1" applyFont="1" applyFill="1" applyBorder="1" applyAlignment="1">
      <alignment horizontal="left" vertical="center" indent="1"/>
    </xf>
    <xf numFmtId="169" fontId="57" fillId="23" borderId="167" xfId="14" applyNumberFormat="1" applyFont="1" applyFill="1" applyBorder="1" applyAlignment="1">
      <alignment vertical="center" wrapText="1"/>
    </xf>
    <xf numFmtId="9" fontId="33" fillId="24" borderId="172" xfId="14" applyNumberFormat="1" applyFont="1" applyFill="1" applyBorder="1" applyAlignment="1">
      <alignment horizontal="center" vertical="center"/>
    </xf>
    <xf numFmtId="175" fontId="33" fillId="24" borderId="172" xfId="14" applyNumberFormat="1" applyFont="1" applyFill="1" applyBorder="1" applyAlignment="1">
      <alignment horizontal="center" vertical="center"/>
    </xf>
    <xf numFmtId="10" fontId="33" fillId="24" borderId="172" xfId="14" applyNumberFormat="1" applyFont="1" applyFill="1" applyBorder="1" applyAlignment="1">
      <alignment horizontal="center" vertical="center"/>
    </xf>
    <xf numFmtId="4" fontId="71" fillId="24" borderId="162" xfId="14" applyNumberFormat="1" applyFont="1" applyFill="1" applyBorder="1" applyAlignment="1">
      <alignment horizontal="left" vertical="center"/>
    </xf>
    <xf numFmtId="169" fontId="27" fillId="25" borderId="173" xfId="14" applyNumberFormat="1" applyFont="1" applyFill="1" applyBorder="1" applyAlignment="1">
      <alignment horizontal="right" vertical="center" indent="2"/>
    </xf>
    <xf numFmtId="174" fontId="6" fillId="2" borderId="113" xfId="14" applyNumberFormat="1" applyFill="1" applyBorder="1" applyAlignment="1">
      <alignment horizontal="left" vertical="center" indent="4"/>
    </xf>
    <xf numFmtId="44" fontId="57" fillId="0" borderId="167" xfId="21" applyFont="1" applyBorder="1" applyAlignment="1">
      <alignment horizontal="center" vertical="center" wrapText="1"/>
    </xf>
    <xf numFmtId="10" fontId="33" fillId="2" borderId="172" xfId="14" applyNumberFormat="1" applyFont="1" applyFill="1" applyBorder="1" applyAlignment="1">
      <alignment horizontal="center" vertical="center"/>
    </xf>
    <xf numFmtId="4" fontId="72" fillId="2" borderId="167" xfId="14" applyNumberFormat="1" applyFont="1" applyFill="1" applyBorder="1" applyAlignment="1">
      <alignment horizontal="center" vertical="center"/>
    </xf>
    <xf numFmtId="10" fontId="33" fillId="0" borderId="172" xfId="14" applyNumberFormat="1" applyFont="1" applyBorder="1" applyAlignment="1">
      <alignment horizontal="center" vertical="center"/>
    </xf>
    <xf numFmtId="4" fontId="71" fillId="0" borderId="162" xfId="14" applyNumberFormat="1" applyFont="1" applyBorder="1" applyAlignment="1">
      <alignment horizontal="left" vertical="center"/>
    </xf>
    <xf numFmtId="169" fontId="27" fillId="4" borderId="173" xfId="14" applyNumberFormat="1" applyFont="1" applyFill="1" applyBorder="1" applyAlignment="1">
      <alignment horizontal="right" vertical="center" indent="2"/>
    </xf>
    <xf numFmtId="0" fontId="27" fillId="2" borderId="113" xfId="14" applyFont="1" applyFill="1" applyBorder="1" applyAlignment="1">
      <alignment horizontal="left" vertical="center" indent="1"/>
    </xf>
    <xf numFmtId="0" fontId="6" fillId="2" borderId="113" xfId="14" applyFill="1" applyBorder="1" applyAlignment="1">
      <alignment horizontal="left" vertical="center" indent="4"/>
    </xf>
    <xf numFmtId="169" fontId="57" fillId="0" borderId="167" xfId="14" applyNumberFormat="1" applyFont="1" applyBorder="1" applyAlignment="1">
      <alignment horizontal="center" vertical="center" wrapText="1"/>
    </xf>
    <xf numFmtId="4" fontId="71" fillId="24" borderId="162" xfId="14" applyNumberFormat="1" applyFont="1" applyFill="1" applyBorder="1" applyAlignment="1">
      <alignment horizontal="center" vertical="center"/>
    </xf>
    <xf numFmtId="0" fontId="6" fillId="2" borderId="113" xfId="14" applyFill="1" applyBorder="1" applyAlignment="1">
      <alignment horizontal="left" vertical="center" wrapText="1" indent="4"/>
    </xf>
    <xf numFmtId="176" fontId="33" fillId="0" borderId="172" xfId="14" applyNumberFormat="1" applyFont="1" applyBorder="1" applyAlignment="1">
      <alignment horizontal="center" vertical="center"/>
    </xf>
    <xf numFmtId="0" fontId="50" fillId="0" borderId="118" xfId="14" applyFont="1" applyBorder="1" applyAlignment="1">
      <alignment horizontal="left" vertical="center" wrapText="1" indent="1"/>
    </xf>
    <xf numFmtId="0" fontId="6" fillId="0" borderId="113" xfId="14" applyBorder="1" applyAlignment="1">
      <alignment horizontal="left" vertical="center" indent="4"/>
    </xf>
    <xf numFmtId="3" fontId="45" fillId="0" borderId="158" xfId="14" applyNumberFormat="1" applyFont="1" applyBorder="1" applyAlignment="1">
      <alignment horizontal="center" vertical="center" wrapText="1"/>
    </xf>
    <xf numFmtId="169" fontId="57" fillId="0" borderId="167" xfId="14" applyNumberFormat="1" applyFont="1" applyBorder="1" applyAlignment="1">
      <alignment vertical="center" wrapText="1"/>
    </xf>
    <xf numFmtId="0" fontId="6" fillId="0" borderId="113" xfId="14" applyBorder="1" applyAlignment="1">
      <alignment horizontal="left" vertical="center" wrapText="1" indent="4"/>
    </xf>
    <xf numFmtId="169" fontId="57" fillId="21" borderId="167" xfId="14" applyNumberFormat="1" applyFont="1" applyFill="1" applyBorder="1" applyAlignment="1">
      <alignment vertical="center" wrapText="1"/>
    </xf>
    <xf numFmtId="169" fontId="27" fillId="21" borderId="173" xfId="14" applyNumberFormat="1" applyFont="1" applyFill="1" applyBorder="1" applyAlignment="1">
      <alignment horizontal="right" vertical="center" indent="2"/>
    </xf>
    <xf numFmtId="0" fontId="27" fillId="2" borderId="118" xfId="14" applyFont="1" applyFill="1" applyBorder="1" applyAlignment="1">
      <alignment horizontal="left" vertical="center" indent="1"/>
    </xf>
    <xf numFmtId="4" fontId="72" fillId="24" borderId="167" xfId="14" applyNumberFormat="1" applyFont="1" applyFill="1" applyBorder="1" applyAlignment="1">
      <alignment horizontal="center" vertical="center"/>
    </xf>
    <xf numFmtId="169" fontId="57" fillId="2" borderId="167" xfId="14" applyNumberFormat="1" applyFont="1" applyFill="1" applyBorder="1" applyAlignment="1">
      <alignment vertical="center" wrapText="1"/>
    </xf>
    <xf numFmtId="0" fontId="73"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5"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8" xfId="6" applyFill="1" applyBorder="1"/>
    <xf numFmtId="0" fontId="54" fillId="11" borderId="179" xfId="6" applyFont="1" applyFill="1" applyBorder="1" applyAlignment="1">
      <alignment horizontal="center" vertical="center"/>
    </xf>
    <xf numFmtId="0" fontId="54" fillId="11" borderId="18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8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5" fillId="7" borderId="1" xfId="6" applyFont="1" applyFill="1" applyBorder="1" applyAlignment="1">
      <alignment horizontal="center" vertical="center"/>
    </xf>
    <xf numFmtId="4" fontId="69" fillId="21" borderId="162" xfId="6" applyNumberFormat="1" applyFont="1" applyFill="1" applyBorder="1" applyAlignment="1">
      <alignment horizontal="right" vertical="center" indent="1"/>
    </xf>
    <xf numFmtId="0" fontId="27" fillId="11" borderId="181" xfId="6" applyFont="1" applyFill="1" applyBorder="1" applyAlignment="1">
      <alignment vertical="center"/>
    </xf>
    <xf numFmtId="49" fontId="33" fillId="26" borderId="182" xfId="6" applyNumberFormat="1" applyFont="1" applyFill="1" applyBorder="1" applyAlignment="1">
      <alignment horizontal="center" vertical="center"/>
    </xf>
    <xf numFmtId="0" fontId="65" fillId="17" borderId="162" xfId="6" applyFont="1" applyFill="1" applyBorder="1" applyAlignment="1">
      <alignment horizontal="center" vertical="center"/>
    </xf>
    <xf numFmtId="4" fontId="65" fillId="4" borderId="162" xfId="6" applyNumberFormat="1" applyFont="1" applyFill="1" applyBorder="1" applyAlignment="1">
      <alignment horizontal="right" vertical="center" indent="1"/>
    </xf>
    <xf numFmtId="4" fontId="65" fillId="25" borderId="162" xfId="6" applyNumberFormat="1" applyFont="1" applyFill="1" applyBorder="1" applyAlignment="1">
      <alignment horizontal="right" vertical="center" indent="1"/>
    </xf>
    <xf numFmtId="169" fontId="38" fillId="4" borderId="162" xfId="6" applyNumberFormat="1" applyFont="1" applyFill="1" applyBorder="1" applyAlignment="1">
      <alignment horizontal="right" vertical="center" indent="1"/>
    </xf>
    <xf numFmtId="0" fontId="1" fillId="0" borderId="0" xfId="8" applyAlignment="1">
      <alignment horizontal="center" vertical="center"/>
    </xf>
    <xf numFmtId="49" fontId="33" fillId="17" borderId="162" xfId="6" applyNumberFormat="1" applyFont="1" applyFill="1" applyBorder="1" applyAlignment="1">
      <alignment horizontal="center" vertical="center"/>
    </xf>
    <xf numFmtId="0" fontId="69" fillId="17" borderId="162" xfId="6" applyFont="1" applyFill="1" applyBorder="1" applyAlignment="1">
      <alignment horizontal="center" vertical="center"/>
    </xf>
    <xf numFmtId="0" fontId="6" fillId="11" borderId="181" xfId="6" applyFill="1" applyBorder="1"/>
    <xf numFmtId="0" fontId="27" fillId="0" borderId="0" xfId="6" applyFont="1"/>
    <xf numFmtId="0" fontId="27" fillId="11" borderId="64" xfId="6" applyFont="1" applyFill="1" applyBorder="1"/>
    <xf numFmtId="0" fontId="27" fillId="11" borderId="0" xfId="6" applyFont="1" applyFill="1"/>
    <xf numFmtId="0" fontId="76" fillId="7" borderId="161" xfId="6" applyFont="1" applyFill="1" applyBorder="1" applyAlignment="1">
      <alignment horizontal="right" vertical="center"/>
    </xf>
    <xf numFmtId="169" fontId="77" fillId="11" borderId="1" xfId="6" applyNumberFormat="1" applyFont="1" applyFill="1" applyBorder="1" applyAlignment="1">
      <alignment horizontal="right" vertical="center" indent="1"/>
    </xf>
    <xf numFmtId="0" fontId="27" fillId="11" borderId="181"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5" fillId="11" borderId="40" xfId="6" applyFont="1" applyFill="1" applyBorder="1" applyAlignment="1">
      <alignment horizontal="center" vertical="center"/>
    </xf>
    <xf numFmtId="0" fontId="78" fillId="11" borderId="40" xfId="6" applyFont="1" applyFill="1" applyBorder="1" applyAlignment="1">
      <alignment horizontal="left" vertical="center" indent="1"/>
    </xf>
    <xf numFmtId="0" fontId="7" fillId="11" borderId="40" xfId="6" applyFont="1" applyFill="1" applyBorder="1"/>
    <xf numFmtId="0" fontId="6" fillId="11" borderId="183" xfId="6" applyFill="1" applyBorder="1"/>
    <xf numFmtId="4" fontId="1" fillId="0" borderId="0" xfId="8" applyNumberFormat="1"/>
    <xf numFmtId="0" fontId="29" fillId="3" borderId="184" xfId="14" applyFont="1" applyFill="1" applyBorder="1" applyAlignment="1">
      <alignment horizontal="left" vertical="center" indent="1"/>
    </xf>
    <xf numFmtId="0" fontId="79" fillId="3" borderId="185" xfId="14" applyFont="1" applyFill="1" applyBorder="1" applyAlignment="1">
      <alignment vertical="center"/>
    </xf>
    <xf numFmtId="0" fontId="13" fillId="3" borderId="186" xfId="14" applyFont="1" applyFill="1" applyBorder="1"/>
    <xf numFmtId="0" fontId="13" fillId="3" borderId="187" xfId="14" applyFont="1" applyFill="1" applyBorder="1"/>
    <xf numFmtId="0" fontId="80" fillId="2" borderId="0" xfId="14" applyFont="1" applyFill="1"/>
    <xf numFmtId="4" fontId="57" fillId="2" borderId="0" xfId="14" applyNumberFormat="1" applyFont="1" applyFill="1" applyAlignment="1">
      <alignment vertical="center"/>
    </xf>
    <xf numFmtId="0" fontId="34" fillId="0" borderId="191" xfId="14" applyFont="1" applyBorder="1" applyAlignment="1">
      <alignment vertical="center"/>
    </xf>
    <xf numFmtId="0" fontId="79" fillId="0" borderId="192" xfId="14" applyFont="1" applyBorder="1" applyAlignment="1">
      <alignment horizontal="left" vertical="center"/>
    </xf>
    <xf numFmtId="0" fontId="34" fillId="0" borderId="193" xfId="14" applyFont="1" applyBorder="1" applyAlignment="1">
      <alignment vertical="center"/>
    </xf>
    <xf numFmtId="169" fontId="6" fillId="0" borderId="194" xfId="14" applyNumberFormat="1" applyBorder="1" applyAlignment="1">
      <alignment horizontal="right" vertical="center" indent="1"/>
    </xf>
    <xf numFmtId="0" fontId="34" fillId="0" borderId="0" xfId="14" applyFont="1" applyAlignment="1">
      <alignment vertical="center"/>
    </xf>
    <xf numFmtId="0" fontId="34" fillId="0" borderId="155" xfId="14" applyFont="1" applyBorder="1" applyAlignment="1">
      <alignment vertical="center"/>
    </xf>
    <xf numFmtId="0" fontId="34" fillId="0" borderId="195" xfId="14" applyFont="1" applyBorder="1" applyAlignment="1">
      <alignment horizontal="left" vertical="center"/>
    </xf>
    <xf numFmtId="0" fontId="79" fillId="0" borderId="196" xfId="14" applyFont="1" applyBorder="1" applyAlignment="1">
      <alignment horizontal="left" vertical="center"/>
    </xf>
    <xf numFmtId="169" fontId="6" fillId="0" borderId="197" xfId="14" applyNumberFormat="1" applyBorder="1" applyAlignment="1">
      <alignment horizontal="right" vertical="center" indent="1"/>
    </xf>
    <xf numFmtId="0" fontId="34" fillId="0" borderId="198" xfId="14" applyFont="1" applyBorder="1" applyAlignment="1">
      <alignment vertical="center"/>
    </xf>
    <xf numFmtId="0" fontId="34" fillId="0" borderId="199" xfId="14" applyFont="1" applyBorder="1" applyAlignment="1">
      <alignment horizontal="left" vertical="center"/>
    </xf>
    <xf numFmtId="0" fontId="34" fillId="0" borderId="200" xfId="14" applyFont="1" applyBorder="1"/>
    <xf numFmtId="169" fontId="6" fillId="0" borderId="201" xfId="14" applyNumberFormat="1" applyBorder="1" applyAlignment="1">
      <alignment horizontal="right" vertical="center" indent="1"/>
    </xf>
    <xf numFmtId="0" fontId="79" fillId="0" borderId="202" xfId="14" applyFont="1" applyBorder="1" applyAlignment="1">
      <alignment vertical="center"/>
    </xf>
    <xf numFmtId="0" fontId="34" fillId="0" borderId="30" xfId="14" applyFont="1" applyBorder="1" applyAlignment="1">
      <alignment horizontal="left" vertical="center"/>
    </xf>
    <xf numFmtId="0" fontId="34" fillId="0" borderId="203" xfId="14" applyFont="1" applyBorder="1" applyAlignment="1">
      <alignment horizontal="left" vertical="center"/>
    </xf>
    <xf numFmtId="0" fontId="6" fillId="0" borderId="204" xfId="14" applyBorder="1"/>
    <xf numFmtId="0" fontId="27" fillId="0" borderId="200" xfId="14" applyFont="1" applyBorder="1"/>
    <xf numFmtId="167" fontId="34" fillId="0" borderId="0" xfId="14" applyNumberFormat="1" applyFont="1" applyAlignment="1">
      <alignment vertical="center"/>
    </xf>
    <xf numFmtId="169" fontId="6" fillId="0" borderId="205" xfId="14" applyNumberFormat="1" applyBorder="1" applyAlignment="1">
      <alignment horizontal="right" vertical="center" indent="1"/>
    </xf>
    <xf numFmtId="0" fontId="34" fillId="0" borderId="206" xfId="14" applyFont="1" applyBorder="1" applyAlignment="1">
      <alignment vertical="center"/>
    </xf>
    <xf numFmtId="169" fontId="6" fillId="0" borderId="204" xfId="14" applyNumberFormat="1" applyBorder="1" applyAlignment="1">
      <alignment horizontal="right" vertical="center" indent="1"/>
    </xf>
    <xf numFmtId="0" fontId="34" fillId="0" borderId="0" xfId="14" applyFont="1"/>
    <xf numFmtId="0" fontId="79" fillId="0" borderId="207" xfId="14" applyFont="1" applyBorder="1" applyAlignment="1">
      <alignment vertical="center"/>
    </xf>
    <xf numFmtId="0" fontId="79" fillId="0" borderId="208" xfId="14" applyFont="1" applyBorder="1" applyAlignment="1">
      <alignment horizontal="left" vertical="center"/>
    </xf>
    <xf numFmtId="0" fontId="34" fillId="0" borderId="209" xfId="14" applyFont="1" applyBorder="1" applyAlignment="1">
      <alignment vertical="center"/>
    </xf>
    <xf numFmtId="0" fontId="34" fillId="0" borderId="210" xfId="14" applyFont="1" applyBorder="1" applyAlignment="1">
      <alignment vertical="center"/>
    </xf>
    <xf numFmtId="0" fontId="79" fillId="0" borderId="0" xfId="14" applyFont="1" applyAlignment="1">
      <alignment vertical="center"/>
    </xf>
    <xf numFmtId="0" fontId="23" fillId="2" borderId="8" xfId="14" applyFont="1" applyFill="1" applyBorder="1" applyAlignment="1">
      <alignment vertical="center"/>
    </xf>
    <xf numFmtId="0" fontId="79" fillId="0" borderId="211" xfId="14" applyFont="1" applyBorder="1" applyAlignment="1">
      <alignment horizontal="left" vertical="center"/>
    </xf>
    <xf numFmtId="0" fontId="79" fillId="0" borderId="212" xfId="14" applyFont="1" applyBorder="1" applyAlignment="1">
      <alignment vertical="center"/>
    </xf>
    <xf numFmtId="169" fontId="6" fillId="0" borderId="213" xfId="14" applyNumberFormat="1" applyBorder="1" applyAlignment="1">
      <alignment horizontal="right" vertical="center" indent="1"/>
    </xf>
    <xf numFmtId="0" fontId="23" fillId="0" borderId="0" xfId="14" applyFont="1" applyAlignment="1">
      <alignment vertical="center"/>
    </xf>
    <xf numFmtId="0" fontId="79" fillId="0" borderId="168" xfId="14" applyFont="1" applyBorder="1" applyAlignment="1">
      <alignment vertical="center"/>
    </xf>
    <xf numFmtId="0" fontId="79" fillId="0" borderId="214" xfId="14" applyFont="1" applyBorder="1" applyAlignment="1">
      <alignment horizontal="left" vertical="center"/>
    </xf>
    <xf numFmtId="0" fontId="79" fillId="0" borderId="215" xfId="14" applyFont="1" applyBorder="1" applyAlignment="1">
      <alignment horizontal="left" vertical="center"/>
    </xf>
    <xf numFmtId="168" fontId="6" fillId="0" borderId="216" xfId="14" applyNumberFormat="1" applyBorder="1" applyAlignment="1">
      <alignment horizontal="right" vertical="center" indent="1"/>
    </xf>
    <xf numFmtId="0" fontId="23" fillId="2" borderId="9" xfId="14" applyFont="1" applyFill="1" applyBorder="1" applyAlignment="1">
      <alignment vertical="center"/>
    </xf>
    <xf numFmtId="167" fontId="34" fillId="27" borderId="177" xfId="14" applyNumberFormat="1" applyFont="1" applyFill="1" applyBorder="1" applyAlignment="1">
      <alignment vertical="center"/>
    </xf>
    <xf numFmtId="0" fontId="13" fillId="2" borderId="159" xfId="14" applyFont="1" applyFill="1" applyBorder="1" applyAlignment="1">
      <alignment vertical="center"/>
    </xf>
    <xf numFmtId="0" fontId="23" fillId="2" borderId="160" xfId="14" applyFont="1" applyFill="1" applyBorder="1" applyAlignment="1">
      <alignment vertical="center"/>
    </xf>
    <xf numFmtId="167" fontId="34" fillId="17" borderId="161" xfId="14" applyNumberFormat="1" applyFont="1" applyFill="1" applyBorder="1" applyAlignment="1">
      <alignment vertical="center"/>
    </xf>
    <xf numFmtId="4" fontId="6" fillId="12" borderId="106" xfId="16" applyNumberFormat="1" applyFill="1" applyBorder="1" applyAlignment="1">
      <alignment horizontal="right" vertical="center" indent="1"/>
    </xf>
    <xf numFmtId="4" fontId="43" fillId="12" borderId="106" xfId="16" applyNumberFormat="1" applyFont="1" applyFill="1" applyBorder="1" applyAlignment="1">
      <alignment horizontal="right" vertical="center" indent="1"/>
    </xf>
    <xf numFmtId="0" fontId="6" fillId="0" borderId="0" xfId="28" applyAlignment="1"/>
    <xf numFmtId="0" fontId="84"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14" fontId="13" fillId="0" borderId="0" xfId="28" applyNumberFormat="1" applyFont="1" applyAlignment="1">
      <alignment horizontal="left" vertical="center" wrapText="1"/>
    </xf>
    <xf numFmtId="0" fontId="6" fillId="0" borderId="0" xfId="28" applyAlignment="1">
      <alignment wrapText="1"/>
    </xf>
    <xf numFmtId="0" fontId="6" fillId="5" borderId="0" xfId="28" applyFill="1" applyAlignment="1"/>
    <xf numFmtId="0" fontId="85" fillId="5" borderId="0" xfId="28" applyFont="1" applyFill="1" applyAlignment="1">
      <alignment horizontal="right"/>
    </xf>
    <xf numFmtId="0" fontId="49" fillId="0" borderId="0" xfId="28" applyFont="1" applyAlignment="1"/>
    <xf numFmtId="0" fontId="23" fillId="0" borderId="217" xfId="28" applyFont="1" applyBorder="1" applyAlignment="1"/>
    <xf numFmtId="0" fontId="13" fillId="0" borderId="218" xfId="28" applyFont="1" applyBorder="1" applyAlignment="1">
      <alignment horizontal="center"/>
    </xf>
    <xf numFmtId="0" fontId="6" fillId="0" borderId="218" xfId="28" applyBorder="1" applyAlignment="1"/>
    <xf numFmtId="0" fontId="6" fillId="0" borderId="219" xfId="28" applyBorder="1" applyAlignment="1"/>
    <xf numFmtId="0" fontId="13" fillId="0" borderId="0" xfId="28" applyFont="1" applyAlignment="1">
      <alignment horizontal="center"/>
    </xf>
    <xf numFmtId="0" fontId="6" fillId="0" borderId="221" xfId="28" applyBorder="1" applyAlignment="1"/>
    <xf numFmtId="0" fontId="23" fillId="0" borderId="0" xfId="28" applyFont="1" applyAlignment="1">
      <alignment horizontal="left"/>
    </xf>
    <xf numFmtId="0" fontId="13" fillId="0" borderId="0" xfId="28" applyFont="1" applyAlignment="1">
      <alignment horizontal="left"/>
    </xf>
    <xf numFmtId="0" fontId="86" fillId="0" borderId="0" xfId="28" applyFont="1" applyAlignment="1">
      <alignment horizontal="left"/>
    </xf>
    <xf numFmtId="0" fontId="87" fillId="0" borderId="0" xfId="28" applyFont="1" applyAlignment="1"/>
    <xf numFmtId="0" fontId="6" fillId="0" borderId="0" xfId="28" applyAlignment="1">
      <alignment vertical="center"/>
    </xf>
    <xf numFmtId="0" fontId="88"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9" fillId="0" borderId="0" xfId="28" applyFont="1" applyAlignment="1">
      <alignment horizontal="left"/>
    </xf>
    <xf numFmtId="0" fontId="90" fillId="0" borderId="222" xfId="28" applyFont="1" applyBorder="1" applyAlignment="1">
      <alignment horizontal="left" indent="1"/>
    </xf>
    <xf numFmtId="0" fontId="13" fillId="0" borderId="223" xfId="28" applyFont="1" applyBorder="1" applyAlignment="1">
      <alignment horizontal="left"/>
    </xf>
    <xf numFmtId="0" fontId="6" fillId="0" borderId="223" xfId="28" applyBorder="1" applyAlignment="1"/>
    <xf numFmtId="0" fontId="6" fillId="0" borderId="224" xfId="28" applyBorder="1" applyAlignment="1"/>
    <xf numFmtId="0" fontId="23" fillId="0" borderId="0" xfId="28" applyFont="1" applyAlignment="1">
      <alignment horizontal="left" indent="1"/>
    </xf>
    <xf numFmtId="0" fontId="6" fillId="0" borderId="217" xfId="28" applyBorder="1" applyAlignment="1"/>
    <xf numFmtId="0" fontId="91" fillId="0" borderId="218" xfId="28" applyFont="1" applyBorder="1" applyAlignment="1">
      <alignment horizontal="left"/>
    </xf>
    <xf numFmtId="0" fontId="92" fillId="0" borderId="218" xfId="28" applyFont="1" applyBorder="1" applyAlignment="1">
      <alignment horizontal="left" vertical="center"/>
    </xf>
    <xf numFmtId="0" fontId="6" fillId="0" borderId="218" xfId="28" applyBorder="1" applyAlignment="1">
      <alignment vertical="center"/>
    </xf>
    <xf numFmtId="0" fontId="6" fillId="0" borderId="218" xfId="28" applyBorder="1" applyAlignment="1">
      <alignment horizontal="right"/>
    </xf>
    <xf numFmtId="14" fontId="6" fillId="0" borderId="219" xfId="28" applyNumberFormat="1" applyBorder="1" applyAlignment="1">
      <alignment horizontal="left" indent="1"/>
    </xf>
    <xf numFmtId="0" fontId="6" fillId="0" borderId="220" xfId="28" applyBorder="1" applyAlignment="1"/>
    <xf numFmtId="0" fontId="6" fillId="0" borderId="0" xfId="28" applyAlignment="1">
      <alignment horizontal="left" vertical="center"/>
    </xf>
    <xf numFmtId="0" fontId="93" fillId="0" borderId="0" xfId="28" applyFont="1" applyAlignment="1">
      <alignment horizontal="left" vertical="center"/>
    </xf>
    <xf numFmtId="0" fontId="93" fillId="0" borderId="0" xfId="28" applyFont="1" applyAlignment="1">
      <alignment vertical="center"/>
    </xf>
    <xf numFmtId="0" fontId="6" fillId="0" borderId="0" xfId="28" applyAlignment="1">
      <alignment horizontal="right" vertical="center"/>
    </xf>
    <xf numFmtId="14" fontId="6" fillId="0" borderId="221" xfId="28" applyNumberFormat="1" applyBorder="1" applyAlignment="1">
      <alignment horizontal="left" vertical="center" indent="1"/>
    </xf>
    <xf numFmtId="0" fontId="94" fillId="0" borderId="0" xfId="30" applyFont="1" applyAlignment="1">
      <alignment horizontal="center" vertical="center"/>
    </xf>
    <xf numFmtId="1" fontId="6" fillId="0" borderId="221" xfId="28" applyNumberFormat="1" applyBorder="1" applyAlignment="1">
      <alignment horizontal="left" vertical="center" indent="1"/>
    </xf>
    <xf numFmtId="0" fontId="93" fillId="0" borderId="169" xfId="28" applyFont="1" applyBorder="1" applyAlignment="1">
      <alignment horizontal="left" vertical="center"/>
    </xf>
    <xf numFmtId="0" fontId="93" fillId="0" borderId="169" xfId="28" applyFont="1" applyBorder="1" applyAlignment="1">
      <alignment vertical="center"/>
    </xf>
    <xf numFmtId="0" fontId="93" fillId="0" borderId="225" xfId="28" applyFont="1" applyBorder="1" applyAlignment="1">
      <alignment horizontal="right" vertical="center" indent="1"/>
    </xf>
    <xf numFmtId="0" fontId="6" fillId="0" borderId="226" xfId="28" applyBorder="1" applyAlignment="1"/>
    <xf numFmtId="0" fontId="95" fillId="0" borderId="156" xfId="30" applyFont="1" applyBorder="1" applyAlignment="1">
      <alignment horizontal="left" vertical="center"/>
    </xf>
    <xf numFmtId="0" fontId="93" fillId="0" borderId="221" xfId="28" applyFont="1" applyBorder="1" applyAlignment="1">
      <alignment horizontal="right" vertical="center" indent="1"/>
    </xf>
    <xf numFmtId="0" fontId="96" fillId="0" borderId="0" xfId="30" applyFont="1" applyAlignment="1">
      <alignment horizontal="left" vertical="center"/>
    </xf>
    <xf numFmtId="0" fontId="61" fillId="0" borderId="169" xfId="28" applyFont="1" applyBorder="1" applyAlignment="1">
      <alignment horizontal="center" vertical="center" wrapText="1"/>
    </xf>
    <xf numFmtId="43" fontId="61" fillId="0" borderId="169" xfId="26" applyFont="1" applyFill="1" applyBorder="1" applyAlignment="1">
      <alignment horizontal="center" vertical="center"/>
    </xf>
    <xf numFmtId="0" fontId="42" fillId="0" borderId="227" xfId="28" applyFont="1" applyBorder="1" applyAlignment="1">
      <alignment horizontal="left" vertical="center" wrapText="1" indent="1"/>
    </xf>
    <xf numFmtId="178" fontId="42" fillId="0" borderId="227" xfId="26" applyNumberFormat="1" applyFont="1" applyFill="1" applyBorder="1" applyAlignment="1">
      <alignment horizontal="center" vertical="center"/>
    </xf>
    <xf numFmtId="43" fontId="42" fillId="0" borderId="227" xfId="26" applyFont="1" applyFill="1" applyBorder="1" applyAlignment="1">
      <alignment horizontal="center" vertical="center"/>
    </xf>
    <xf numFmtId="0" fontId="61" fillId="0" borderId="0" xfId="28" applyFont="1" applyAlignment="1">
      <alignment horizontal="left" vertical="center" wrapText="1" indent="1"/>
    </xf>
    <xf numFmtId="178" fontId="61" fillId="0" borderId="0" xfId="26" applyNumberFormat="1" applyFont="1" applyFill="1" applyBorder="1" applyAlignment="1">
      <alignment horizontal="center" vertical="center"/>
    </xf>
    <xf numFmtId="14" fontId="97" fillId="0" borderId="0" xfId="26" applyNumberFormat="1" applyFont="1" applyFill="1" applyBorder="1" applyAlignment="1">
      <alignment horizontal="left" vertical="center"/>
    </xf>
    <xf numFmtId="179" fontId="98" fillId="0" borderId="0" xfId="26" applyNumberFormat="1" applyFont="1" applyFill="1" applyBorder="1" applyAlignment="1">
      <alignment horizontal="left" vertical="center"/>
    </xf>
    <xf numFmtId="179" fontId="98" fillId="0" borderId="0" xfId="26" applyNumberFormat="1" applyFont="1" applyFill="1" applyBorder="1" applyAlignment="1">
      <alignment horizontal="right" vertical="center"/>
    </xf>
    <xf numFmtId="43" fontId="97" fillId="0" borderId="0" xfId="26" applyFont="1" applyFill="1" applyBorder="1" applyAlignment="1">
      <alignment horizontal="center" vertical="center"/>
    </xf>
    <xf numFmtId="43" fontId="93" fillId="0" borderId="0" xfId="26" applyFont="1" applyFill="1" applyBorder="1" applyAlignment="1">
      <alignment horizontal="center" vertical="center"/>
    </xf>
    <xf numFmtId="43" fontId="93" fillId="0" borderId="221" xfId="26" applyFont="1" applyFill="1" applyBorder="1" applyAlignment="1">
      <alignment horizontal="right" vertical="center" indent="1"/>
    </xf>
    <xf numFmtId="43" fontId="93" fillId="0" borderId="221"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1" fillId="0" borderId="0" xfId="28" applyFont="1" applyAlignment="1">
      <alignment horizontal="left" vertical="center" indent="1"/>
    </xf>
    <xf numFmtId="179" fontId="98" fillId="0" borderId="169" xfId="26" applyNumberFormat="1" applyFont="1" applyFill="1" applyBorder="1" applyAlignment="1">
      <alignment horizontal="left" vertical="center"/>
    </xf>
    <xf numFmtId="179" fontId="98" fillId="0" borderId="169" xfId="26" applyNumberFormat="1" applyFont="1" applyFill="1" applyBorder="1" applyAlignment="1">
      <alignment horizontal="right" vertical="center"/>
    </xf>
    <xf numFmtId="43" fontId="97" fillId="0" borderId="169" xfId="26" applyFont="1" applyFill="1" applyBorder="1" applyAlignment="1">
      <alignment horizontal="center" vertical="center"/>
    </xf>
    <xf numFmtId="43" fontId="93" fillId="0" borderId="169" xfId="26" applyFont="1" applyFill="1" applyBorder="1" applyAlignment="1">
      <alignment horizontal="center" vertical="center"/>
    </xf>
    <xf numFmtId="43" fontId="93" fillId="0" borderId="225"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60" fillId="0" borderId="0" xfId="31" applyFont="1" applyAlignment="1">
      <alignment horizontal="left" vertical="center" indent="1"/>
    </xf>
    <xf numFmtId="179" fontId="98" fillId="0" borderId="0" xfId="26" applyNumberFormat="1" applyFont="1" applyFill="1" applyBorder="1" applyAlignment="1">
      <alignment horizontal="left" vertical="center" indent="1"/>
    </xf>
    <xf numFmtId="179" fontId="98" fillId="0" borderId="0" xfId="26" applyNumberFormat="1" applyFont="1" applyFill="1" applyBorder="1" applyAlignment="1">
      <alignment horizontal="center" vertical="center"/>
    </xf>
    <xf numFmtId="178" fontId="93" fillId="0" borderId="0" xfId="15" applyNumberFormat="1" applyFont="1" applyFill="1" applyBorder="1" applyAlignment="1">
      <alignment horizontal="center" vertical="center"/>
    </xf>
    <xf numFmtId="178" fontId="93" fillId="0" borderId="0" xfId="15" applyNumberFormat="1" applyFont="1" applyFill="1" applyBorder="1" applyAlignment="1">
      <alignment horizontal="right" vertical="center"/>
    </xf>
    <xf numFmtId="3" fontId="42" fillId="0" borderId="227" xfId="15" applyNumberFormat="1" applyFont="1" applyFill="1" applyBorder="1" applyAlignment="1">
      <alignment horizontal="center" vertical="center"/>
    </xf>
    <xf numFmtId="0" fontId="60" fillId="0" borderId="0" xfId="31" applyFont="1" applyAlignment="1">
      <alignment horizontal="left" vertical="center"/>
    </xf>
    <xf numFmtId="178" fontId="97" fillId="0" borderId="0" xfId="26" applyNumberFormat="1" applyFont="1" applyFill="1" applyBorder="1" applyAlignment="1">
      <alignment horizontal="center" vertical="center"/>
    </xf>
    <xf numFmtId="178" fontId="93" fillId="0" borderId="0" xfId="26" applyNumberFormat="1" applyFont="1" applyFill="1" applyBorder="1" applyAlignment="1">
      <alignment horizontal="center" vertical="center"/>
    </xf>
    <xf numFmtId="178" fontId="42" fillId="0" borderId="16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21" xfId="30" applyFont="1" applyBorder="1" applyAlignment="1">
      <alignment horizontal="right" vertical="center" indent="1"/>
    </xf>
    <xf numFmtId="0" fontId="6" fillId="0" borderId="228"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22" xfId="28" applyBorder="1" applyAlignment="1"/>
    <xf numFmtId="179" fontId="98" fillId="0" borderId="223" xfId="26" applyNumberFormat="1" applyFont="1" applyFill="1" applyBorder="1" applyAlignment="1">
      <alignment horizontal="right" vertical="center"/>
    </xf>
    <xf numFmtId="43" fontId="97" fillId="0" borderId="223" xfId="26" applyFont="1" applyFill="1" applyBorder="1" applyAlignment="1">
      <alignment horizontal="center" vertical="center"/>
    </xf>
    <xf numFmtId="43" fontId="93" fillId="0" borderId="223" xfId="26" applyFont="1" applyFill="1" applyBorder="1" applyAlignment="1">
      <alignment horizontal="center" vertical="center"/>
    </xf>
    <xf numFmtId="43" fontId="93" fillId="0" borderId="224" xfId="26" applyFont="1" applyFill="1" applyBorder="1" applyAlignment="1">
      <alignment horizontal="right" vertical="center" indent="1"/>
    </xf>
    <xf numFmtId="0" fontId="6" fillId="0" borderId="0" xfId="30" applyAlignment="1"/>
    <xf numFmtId="0" fontId="6" fillId="0" borderId="217" xfId="30" applyBorder="1" applyAlignment="1"/>
    <xf numFmtId="0" fontId="6" fillId="0" borderId="220" xfId="30" applyBorder="1" applyAlignment="1"/>
    <xf numFmtId="0" fontId="93" fillId="0" borderId="0" xfId="30" applyFont="1" applyAlignment="1">
      <alignment horizontal="left" vertical="center"/>
    </xf>
    <xf numFmtId="0" fontId="93" fillId="0" borderId="0" xfId="30" applyFont="1" applyAlignment="1">
      <alignment vertical="center"/>
    </xf>
    <xf numFmtId="0" fontId="93" fillId="0" borderId="229" xfId="30" applyFont="1" applyBorder="1" applyAlignment="1">
      <alignment horizontal="left" vertical="center"/>
    </xf>
    <xf numFmtId="0" fontId="93" fillId="0" borderId="169" xfId="30" applyFont="1" applyBorder="1" applyAlignment="1">
      <alignment horizontal="left" vertical="center"/>
    </xf>
    <xf numFmtId="0" fontId="93" fillId="0" borderId="169" xfId="30" applyFont="1" applyBorder="1" applyAlignment="1">
      <alignment vertical="center"/>
    </xf>
    <xf numFmtId="0" fontId="93" fillId="0" borderId="225" xfId="30" applyFont="1" applyBorder="1" applyAlignment="1">
      <alignment horizontal="right" vertical="center" indent="1"/>
    </xf>
    <xf numFmtId="0" fontId="6" fillId="0" borderId="226" xfId="30" applyBorder="1" applyAlignment="1"/>
    <xf numFmtId="0" fontId="6" fillId="0" borderId="230" xfId="30" applyBorder="1" applyAlignment="1"/>
    <xf numFmtId="0" fontId="6" fillId="0" borderId="221" xfId="30" applyBorder="1" applyAlignment="1"/>
    <xf numFmtId="0" fontId="23" fillId="0" borderId="0" xfId="30" applyFont="1" applyAlignment="1"/>
    <xf numFmtId="0" fontId="27" fillId="0" borderId="1" xfId="30" applyFont="1" applyBorder="1" applyAlignment="1">
      <alignment horizontal="center" vertical="center"/>
    </xf>
    <xf numFmtId="0" fontId="27" fillId="0" borderId="0" xfId="30" applyFont="1" applyAlignment="1">
      <alignment horizontal="center" vertical="center"/>
    </xf>
    <xf numFmtId="0" fontId="6" fillId="0" borderId="1" xfId="30" applyBorder="1" applyAlignment="1">
      <alignment vertical="center"/>
    </xf>
    <xf numFmtId="0" fontId="6" fillId="0" borderId="1" xfId="30" applyBorder="1" applyAlignment="1">
      <alignment horizontal="left" vertical="center" wrapText="1" indent="1"/>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22" xfId="30" applyBorder="1" applyAlignment="1"/>
    <xf numFmtId="0" fontId="6" fillId="0" borderId="223" xfId="30" applyBorder="1" applyAlignment="1"/>
    <xf numFmtId="0" fontId="6" fillId="0" borderId="224" xfId="30" applyBorder="1" applyAlignment="1"/>
    <xf numFmtId="0" fontId="91" fillId="0" borderId="217" xfId="28" applyFont="1" applyBorder="1" applyAlignment="1">
      <alignment horizontal="left"/>
    </xf>
    <xf numFmtId="0" fontId="92" fillId="0" borderId="218" xfId="28" applyFont="1" applyBorder="1" applyAlignment="1">
      <alignment horizontal="right"/>
    </xf>
    <xf numFmtId="0" fontId="6" fillId="0" borderId="218" xfId="30" applyBorder="1" applyAlignment="1"/>
    <xf numFmtId="14" fontId="6" fillId="0" borderId="218" xfId="28" applyNumberFormat="1" applyBorder="1" applyAlignment="1">
      <alignment horizontal="left" indent="1"/>
    </xf>
    <xf numFmtId="0" fontId="6" fillId="0" borderId="219" xfId="30" applyBorder="1" applyAlignment="1"/>
    <xf numFmtId="0" fontId="6" fillId="0" borderId="220" xfId="28" applyBorder="1" applyAlignment="1">
      <alignment horizontal="left" vertical="center" indent="1"/>
    </xf>
    <xf numFmtId="14" fontId="6" fillId="0" borderId="0" xfId="28" applyNumberFormat="1" applyAlignment="1">
      <alignment horizontal="left" vertical="center" indent="1"/>
    </xf>
    <xf numFmtId="0" fontId="94" fillId="0" borderId="0" xfId="30" applyFont="1" applyAlignment="1">
      <alignment horizontal="left" vertical="center"/>
    </xf>
    <xf numFmtId="0" fontId="93" fillId="0" borderId="220" xfId="30" applyFont="1" applyBorder="1" applyAlignment="1">
      <alignment horizontal="left" vertical="center" indent="1"/>
    </xf>
    <xf numFmtId="1" fontId="6" fillId="0" borderId="0" xfId="28" applyNumberFormat="1" applyAlignment="1">
      <alignment horizontal="left" vertical="center" indent="1"/>
    </xf>
    <xf numFmtId="0" fontId="93" fillId="0" borderId="229" xfId="30" applyFont="1" applyBorder="1" applyAlignment="1">
      <alignment horizontal="left" vertical="center" indent="1"/>
    </xf>
    <xf numFmtId="0" fontId="6" fillId="0" borderId="169" xfId="30" applyBorder="1" applyAlignment="1"/>
    <xf numFmtId="0" fontId="93" fillId="0" borderId="225" xfId="30" applyFont="1" applyBorder="1" applyAlignment="1">
      <alignment vertical="center"/>
    </xf>
    <xf numFmtId="0" fontId="42" fillId="0" borderId="220" xfId="30" applyFont="1" applyBorder="1" applyAlignment="1">
      <alignment horizontal="left" vertical="center" indent="1"/>
    </xf>
    <xf numFmtId="0" fontId="42" fillId="0" borderId="0" xfId="30" applyFont="1" applyAlignment="1">
      <alignment vertical="center"/>
    </xf>
    <xf numFmtId="0" fontId="42" fillId="0" borderId="230" xfId="30" applyFont="1" applyBorder="1" applyAlignment="1">
      <alignment vertical="center"/>
    </xf>
    <xf numFmtId="0" fontId="96" fillId="0" borderId="220" xfId="30" applyFont="1" applyBorder="1" applyAlignment="1">
      <alignment horizontal="left" vertical="center" indent="1"/>
    </xf>
    <xf numFmtId="173" fontId="61" fillId="0" borderId="0" xfId="15" applyNumberFormat="1" applyFont="1" applyFill="1" applyBorder="1" applyAlignment="1">
      <alignment horizontal="center" vertical="center"/>
    </xf>
    <xf numFmtId="0" fontId="61" fillId="0" borderId="0" xfId="30" applyFont="1" applyAlignment="1">
      <alignment horizontal="center" vertical="center"/>
    </xf>
    <xf numFmtId="0" fontId="61" fillId="0" borderId="221" xfId="30" applyFont="1" applyBorder="1" applyAlignment="1">
      <alignment horizontal="center" vertical="center"/>
    </xf>
    <xf numFmtId="0" fontId="6" fillId="0" borderId="220" xfId="31" applyBorder="1" applyAlignment="1">
      <alignment horizontal="left" indent="1"/>
    </xf>
    <xf numFmtId="179" fontId="42" fillId="0" borderId="0" xfId="26" applyNumberFormat="1" applyFont="1" applyFill="1" applyBorder="1" applyAlignment="1">
      <alignment horizontal="right" vertical="center"/>
    </xf>
    <xf numFmtId="0" fontId="61" fillId="0" borderId="231" xfId="30" applyFont="1" applyBorder="1" applyAlignment="1">
      <alignment horizontal="center" vertical="center"/>
    </xf>
    <xf numFmtId="0" fontId="61" fillId="0" borderId="232" xfId="30" applyFont="1" applyBorder="1" applyAlignment="1">
      <alignment horizontal="center" vertical="center"/>
    </xf>
    <xf numFmtId="0" fontId="61" fillId="0" borderId="233" xfId="30" applyFont="1" applyBorder="1" applyAlignment="1">
      <alignment horizontal="center" vertical="center"/>
    </xf>
    <xf numFmtId="0" fontId="4" fillId="0" borderId="0" xfId="30" applyFont="1" applyAlignment="1">
      <alignment horizontal="center" vertical="center"/>
    </xf>
    <xf numFmtId="173" fontId="61" fillId="0" borderId="221" xfId="15" applyNumberFormat="1" applyFont="1" applyFill="1" applyBorder="1" applyAlignment="1">
      <alignment horizontal="center" vertical="center"/>
    </xf>
    <xf numFmtId="0" fontId="99" fillId="0" borderId="220" xfId="30" applyFont="1" applyBorder="1" applyAlignment="1">
      <alignment horizontal="left" vertical="center" indent="1"/>
    </xf>
    <xf numFmtId="0" fontId="61" fillId="0" borderId="234" xfId="30" applyFont="1" applyBorder="1" applyAlignment="1">
      <alignment horizontal="center" vertical="center"/>
    </xf>
    <xf numFmtId="0" fontId="61" fillId="0" borderId="231" xfId="30" applyFont="1" applyBorder="1" applyAlignment="1">
      <alignment horizontal="center" vertical="center" wrapText="1"/>
    </xf>
    <xf numFmtId="43" fontId="61" fillId="0" borderId="221" xfId="26" applyFont="1" applyFill="1" applyBorder="1" applyAlignment="1">
      <alignment horizontal="center" vertical="center"/>
    </xf>
    <xf numFmtId="14" fontId="100" fillId="0" borderId="220" xfId="26" applyNumberFormat="1" applyFont="1" applyFill="1" applyBorder="1" applyAlignment="1">
      <alignment horizontal="left" vertical="center" indent="1"/>
    </xf>
    <xf numFmtId="179" fontId="61" fillId="0" borderId="0" xfId="26" applyNumberFormat="1" applyFont="1" applyFill="1" applyBorder="1" applyAlignment="1">
      <alignment vertical="center"/>
    </xf>
    <xf numFmtId="179" fontId="42" fillId="2" borderId="235" xfId="26"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2" borderId="237" xfId="15" applyNumberFormat="1" applyFont="1" applyFill="1" applyBorder="1" applyAlignment="1">
      <alignment horizontal="center" vertical="center"/>
    </xf>
    <xf numFmtId="173" fontId="42" fillId="0" borderId="238"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21" xfId="15" applyNumberFormat="1" applyFont="1" applyFill="1" applyBorder="1" applyAlignment="1">
      <alignment horizontal="center" vertical="center"/>
    </xf>
    <xf numFmtId="179" fontId="42" fillId="0" borderId="239" xfId="26" applyNumberFormat="1" applyFont="1" applyFill="1" applyBorder="1" applyAlignment="1">
      <alignment horizontal="center" vertical="center"/>
    </xf>
    <xf numFmtId="173" fontId="42" fillId="0" borderId="240" xfId="15" applyNumberFormat="1" applyFont="1" applyFill="1" applyBorder="1" applyAlignment="1">
      <alignment horizontal="center" vertical="center"/>
    </xf>
    <xf numFmtId="173" fontId="42" fillId="0" borderId="242"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21" xfId="15" applyNumberFormat="1" applyFont="1" applyFill="1" applyBorder="1" applyAlignment="1">
      <alignment horizontal="right" vertical="center"/>
    </xf>
    <xf numFmtId="179" fontId="42" fillId="0" borderId="235" xfId="26" applyNumberFormat="1" applyFont="1" applyFill="1" applyBorder="1" applyAlignment="1">
      <alignment horizontal="center" vertical="center"/>
    </xf>
    <xf numFmtId="0" fontId="6" fillId="0" borderId="222" xfId="31" applyBorder="1" applyAlignment="1">
      <alignment horizontal="left" indent="1"/>
    </xf>
    <xf numFmtId="179" fontId="42" fillId="0" borderId="223" xfId="26" applyNumberFormat="1" applyFont="1" applyFill="1" applyBorder="1" applyAlignment="1">
      <alignment horizontal="right" vertical="center"/>
    </xf>
    <xf numFmtId="173" fontId="42" fillId="0" borderId="223" xfId="15" applyNumberFormat="1" applyFont="1" applyFill="1" applyBorder="1" applyAlignment="1">
      <alignment horizontal="right" vertical="center"/>
    </xf>
    <xf numFmtId="173" fontId="42" fillId="0" borderId="224"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5" fillId="5" borderId="0" xfId="30" applyFont="1" applyFill="1" applyAlignment="1">
      <alignment horizontal="right"/>
    </xf>
    <xf numFmtId="14" fontId="85" fillId="5" borderId="0" xfId="30" applyNumberFormat="1" applyFont="1" applyFill="1" applyAlignment="1">
      <alignment horizontal="right"/>
    </xf>
    <xf numFmtId="0" fontId="101" fillId="0" borderId="0" xfId="30" applyFont="1" applyAlignment="1"/>
    <xf numFmtId="15" fontId="85" fillId="5" borderId="0" xfId="30" applyNumberFormat="1" applyFont="1" applyFill="1" applyAlignment="1"/>
    <xf numFmtId="0" fontId="102" fillId="5" borderId="0" xfId="30" applyFont="1" applyFill="1" applyAlignment="1">
      <alignment horizontal="left" vertical="center" indent="1"/>
    </xf>
    <xf numFmtId="0" fontId="27" fillId="5" borderId="217" xfId="30" applyFont="1" applyFill="1" applyBorder="1" applyAlignment="1">
      <alignment vertical="center"/>
    </xf>
    <xf numFmtId="0" fontId="6" fillId="5" borderId="218" xfId="30" applyFill="1" applyBorder="1" applyAlignment="1">
      <alignment vertical="center"/>
    </xf>
    <xf numFmtId="0" fontId="6" fillId="5" borderId="219" xfId="30" applyFill="1" applyBorder="1" applyAlignment="1">
      <alignment vertical="center"/>
    </xf>
    <xf numFmtId="0" fontId="103" fillId="5" borderId="220" xfId="30" applyFont="1" applyFill="1" applyBorder="1" applyAlignment="1">
      <alignment horizontal="left" vertical="center" indent="1"/>
    </xf>
    <xf numFmtId="0" fontId="23" fillId="5" borderId="169" xfId="30" applyFont="1" applyFill="1" applyBorder="1" applyAlignment="1">
      <alignment horizontal="center" vertical="center"/>
    </xf>
    <xf numFmtId="0" fontId="23" fillId="5" borderId="169" xfId="30" applyFont="1" applyFill="1" applyBorder="1" applyAlignment="1">
      <alignment horizontal="right" vertical="center"/>
    </xf>
    <xf numFmtId="0" fontId="13" fillId="5" borderId="221"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20" xfId="30" applyFont="1" applyFill="1" applyBorder="1" applyAlignment="1">
      <alignment horizontal="left" vertical="center" indent="3"/>
    </xf>
    <xf numFmtId="49" fontId="13" fillId="2" borderId="0" xfId="30" applyNumberFormat="1" applyFont="1" applyFill="1" applyAlignment="1">
      <alignment horizontal="center"/>
    </xf>
    <xf numFmtId="0" fontId="86" fillId="5" borderId="0" xfId="30" applyFont="1" applyFill="1" applyAlignment="1">
      <alignment horizontal="right" vertical="center"/>
    </xf>
    <xf numFmtId="0" fontId="13" fillId="2" borderId="0" xfId="30" applyFont="1" applyFill="1" applyAlignment="1">
      <alignment horizontal="center" vertical="center"/>
    </xf>
    <xf numFmtId="0" fontId="104" fillId="5" borderId="0" xfId="30" applyFont="1" applyFill="1" applyAlignment="1">
      <alignment horizontal="right" vertical="center"/>
    </xf>
    <xf numFmtId="0" fontId="6" fillId="5" borderId="0" xfId="30" applyFill="1" applyAlignment="1"/>
    <xf numFmtId="0" fontId="13" fillId="5" borderId="229" xfId="30" applyFont="1" applyFill="1" applyBorder="1" applyAlignment="1">
      <alignment vertical="center"/>
    </xf>
    <xf numFmtId="0" fontId="13" fillId="5" borderId="169" xfId="30" applyFont="1" applyFill="1" applyBorder="1" applyAlignment="1">
      <alignment horizontal="right" vertical="center"/>
    </xf>
    <xf numFmtId="0" fontId="13" fillId="5" borderId="225" xfId="30" applyFont="1" applyFill="1" applyBorder="1" applyAlignment="1">
      <alignment vertical="center"/>
    </xf>
    <xf numFmtId="0" fontId="13" fillId="5" borderId="220" xfId="30" applyFont="1" applyFill="1" applyBorder="1" applyAlignment="1">
      <alignment vertical="center"/>
    </xf>
    <xf numFmtId="0" fontId="99" fillId="5" borderId="220" xfId="30" applyFont="1" applyFill="1" applyBorder="1" applyAlignment="1">
      <alignment horizontal="left" vertical="center" indent="1"/>
    </xf>
    <xf numFmtId="180" fontId="86" fillId="5" borderId="0" xfId="30" applyNumberFormat="1" applyFont="1" applyFill="1" applyAlignment="1">
      <alignment horizontal="right" vertical="center"/>
    </xf>
    <xf numFmtId="0" fontId="13" fillId="5" borderId="0" xfId="30" quotePrefix="1" applyFont="1" applyFill="1" applyAlignment="1">
      <alignment vertical="center"/>
    </xf>
    <xf numFmtId="49" fontId="86" fillId="5" borderId="0" xfId="30" applyNumberFormat="1" applyFont="1" applyFill="1" applyAlignment="1">
      <alignment horizontal="right" vertical="center"/>
    </xf>
    <xf numFmtId="0" fontId="13" fillId="0" borderId="220" xfId="30" applyFont="1" applyBorder="1" applyAlignment="1">
      <alignment horizontal="left" vertical="center" indent="3"/>
    </xf>
    <xf numFmtId="181" fontId="13" fillId="2" borderId="0" xfId="30" applyNumberFormat="1" applyFont="1" applyFill="1" applyAlignment="1">
      <alignment horizontal="center"/>
    </xf>
    <xf numFmtId="0" fontId="13" fillId="5" borderId="220" xfId="30" applyFont="1" applyFill="1" applyBorder="1" applyAlignment="1">
      <alignment horizontal="left" vertical="center" indent="1"/>
    </xf>
    <xf numFmtId="49" fontId="13" fillId="5" borderId="0" xfId="30" applyNumberFormat="1" applyFont="1" applyFill="1" applyAlignment="1"/>
    <xf numFmtId="4" fontId="89" fillId="5" borderId="0" xfId="30" applyNumberFormat="1" applyFont="1" applyFill="1" applyAlignment="1">
      <alignment vertical="center"/>
    </xf>
    <xf numFmtId="0" fontId="13" fillId="0" borderId="0" xfId="30" applyFont="1" applyAlignment="1">
      <alignment horizontal="center" vertical="center"/>
    </xf>
    <xf numFmtId="0" fontId="13" fillId="5" borderId="222" xfId="30" applyFont="1" applyFill="1" applyBorder="1" applyAlignment="1">
      <alignment horizontal="left" vertical="center" indent="1"/>
    </xf>
    <xf numFmtId="0" fontId="13" fillId="5" borderId="223" xfId="30" applyFont="1" applyFill="1" applyBorder="1" applyAlignment="1">
      <alignment horizontal="right" vertical="center"/>
    </xf>
    <xf numFmtId="0" fontId="13" fillId="5" borderId="224" xfId="30" applyFont="1" applyFill="1" applyBorder="1" applyAlignment="1">
      <alignment vertical="center"/>
    </xf>
    <xf numFmtId="0" fontId="6" fillId="5" borderId="0" xfId="30" applyFill="1" applyAlignment="1">
      <alignment horizontal="left" vertical="center"/>
    </xf>
    <xf numFmtId="0" fontId="105"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2" fillId="0" borderId="0" xfId="30" applyFont="1" applyAlignment="1">
      <alignment horizontal="left" vertical="center" indent="1"/>
    </xf>
    <xf numFmtId="0" fontId="23" fillId="0" borderId="0" xfId="30" applyFont="1" applyAlignment="1">
      <alignment horizontal="left" vertical="center" indent="1"/>
    </xf>
    <xf numFmtId="0" fontId="13" fillId="0" borderId="217" xfId="30" applyFont="1" applyBorder="1" applyAlignment="1">
      <alignment vertical="center"/>
    </xf>
    <xf numFmtId="0" fontId="13" fillId="0" borderId="218" xfId="30" applyFont="1" applyBorder="1" applyAlignment="1">
      <alignment vertical="center"/>
    </xf>
    <xf numFmtId="0" fontId="13" fillId="0" borderId="218" xfId="30" applyFont="1" applyBorder="1" applyAlignment="1">
      <alignment horizontal="right" vertical="center"/>
    </xf>
    <xf numFmtId="0" fontId="13" fillId="0" borderId="218" xfId="30" applyFont="1" applyBorder="1" applyAlignment="1">
      <alignment horizontal="center" vertical="center"/>
    </xf>
    <xf numFmtId="0" fontId="13" fillId="0" borderId="219" xfId="30" applyFont="1" applyBorder="1" applyAlignment="1">
      <alignment vertical="center"/>
    </xf>
    <xf numFmtId="0" fontId="13" fillId="0" borderId="0" xfId="30" applyFont="1" applyAlignment="1">
      <alignment vertical="center"/>
    </xf>
    <xf numFmtId="0" fontId="13" fillId="0" borderId="221"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9" xfId="30" applyFont="1" applyBorder="1" applyAlignment="1">
      <alignment vertical="center"/>
    </xf>
    <xf numFmtId="0" fontId="13" fillId="0" borderId="169" xfId="30" applyFont="1" applyBorder="1" applyAlignment="1">
      <alignment vertical="center"/>
    </xf>
    <xf numFmtId="0" fontId="13" fillId="0" borderId="169" xfId="30" applyFont="1" applyBorder="1" applyAlignment="1">
      <alignment horizontal="right" vertical="center"/>
    </xf>
    <xf numFmtId="0" fontId="13" fillId="0" borderId="169" xfId="30" applyFont="1" applyBorder="1" applyAlignment="1">
      <alignment horizontal="center" vertical="center"/>
    </xf>
    <xf numFmtId="0" fontId="13" fillId="0" borderId="225" xfId="30" applyFont="1" applyBorder="1" applyAlignment="1">
      <alignment vertical="center"/>
    </xf>
    <xf numFmtId="0" fontId="13" fillId="0" borderId="220" xfId="30" applyFont="1" applyBorder="1" applyAlignment="1">
      <alignment vertical="center"/>
    </xf>
    <xf numFmtId="0" fontId="13" fillId="0" borderId="0" xfId="30" applyFont="1" applyAlignment="1">
      <alignment horizontal="left" vertical="center" indent="3"/>
    </xf>
    <xf numFmtId="0" fontId="23" fillId="0" borderId="169" xfId="30" applyFont="1" applyBorder="1" applyAlignment="1">
      <alignment horizontal="center" vertical="center"/>
    </xf>
    <xf numFmtId="183" fontId="13" fillId="0" borderId="0" xfId="30" applyNumberFormat="1" applyFont="1" applyAlignment="1">
      <alignment horizontal="center" vertical="center"/>
    </xf>
    <xf numFmtId="183" fontId="104" fillId="0" borderId="0" xfId="30" applyNumberFormat="1" applyFont="1" applyAlignment="1">
      <alignment horizontal="center" vertical="center"/>
    </xf>
    <xf numFmtId="0" fontId="99" fillId="0" borderId="0" xfId="30" applyFont="1" applyAlignment="1">
      <alignment horizontal="left" vertical="center" indent="1"/>
    </xf>
    <xf numFmtId="0" fontId="107" fillId="0" borderId="0" xfId="30" applyFont="1" applyAlignment="1">
      <alignment horizontal="center" vertical="center"/>
    </xf>
    <xf numFmtId="0" fontId="104" fillId="0" borderId="0" xfId="30" applyFont="1" applyAlignment="1">
      <alignment horizontal="center" vertical="center"/>
    </xf>
    <xf numFmtId="183" fontId="107"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7" fillId="5" borderId="0" xfId="30" applyNumberFormat="1" applyFont="1" applyFill="1" applyAlignment="1"/>
    <xf numFmtId="0" fontId="13" fillId="0" borderId="229" xfId="30" applyFont="1" applyBorder="1" applyAlignment="1">
      <alignment horizontal="left" vertical="center" indent="1"/>
    </xf>
    <xf numFmtId="0" fontId="13" fillId="0" borderId="169" xfId="30" applyFont="1" applyBorder="1" applyAlignment="1">
      <alignment horizontal="left" vertical="center" indent="1"/>
    </xf>
    <xf numFmtId="0" fontId="13" fillId="0" borderId="220" xfId="30" applyFont="1" applyBorder="1" applyAlignment="1">
      <alignment horizontal="left" vertical="center" indent="1"/>
    </xf>
    <xf numFmtId="0" fontId="13" fillId="0" borderId="0" xfId="30" applyFont="1" applyAlignment="1">
      <alignment horizontal="left" vertical="center" indent="1"/>
    </xf>
    <xf numFmtId="0" fontId="108" fillId="0" borderId="0" xfId="30" applyFont="1" applyAlignment="1">
      <alignment horizontal="left" vertical="center" indent="1"/>
    </xf>
    <xf numFmtId="0" fontId="99"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5" fontId="13" fillId="0" borderId="0" xfId="30" applyNumberFormat="1" applyFont="1" applyAlignment="1">
      <alignment horizontal="center" vertical="center"/>
    </xf>
    <xf numFmtId="0" fontId="27" fillId="0" borderId="222" xfId="30" applyFont="1" applyBorder="1" applyAlignment="1">
      <alignment vertical="center"/>
    </xf>
    <xf numFmtId="0" fontId="27" fillId="0" borderId="223" xfId="30" applyFont="1" applyBorder="1" applyAlignment="1">
      <alignment vertical="center"/>
    </xf>
    <xf numFmtId="0" fontId="6" fillId="0" borderId="223" xfId="30" applyBorder="1" applyAlignment="1">
      <alignment vertical="center"/>
    </xf>
    <xf numFmtId="0" fontId="6" fillId="0" borderId="223" xfId="30" applyBorder="1" applyAlignment="1">
      <alignment horizontal="center" vertical="center"/>
    </xf>
    <xf numFmtId="0" fontId="6" fillId="0" borderId="224" xfId="30" applyBorder="1" applyAlignment="1">
      <alignment vertical="center"/>
    </xf>
    <xf numFmtId="166" fontId="6" fillId="0" borderId="0" xfId="30" applyNumberFormat="1" applyAlignment="1">
      <alignment horizontal="center" vertical="center"/>
    </xf>
    <xf numFmtId="0" fontId="93" fillId="0" borderId="217" xfId="30" applyFont="1" applyBorder="1" applyAlignment="1">
      <alignment vertical="center"/>
    </xf>
    <xf numFmtId="0" fontId="91" fillId="0" borderId="218" xfId="28" applyFont="1" applyBorder="1" applyAlignment="1"/>
    <xf numFmtId="0" fontId="92" fillId="0" borderId="218" xfId="28" applyFont="1" applyBorder="1" applyAlignment="1"/>
    <xf numFmtId="0" fontId="93" fillId="0" borderId="218" xfId="30" applyFont="1" applyBorder="1" applyAlignment="1">
      <alignment vertical="center"/>
    </xf>
    <xf numFmtId="0" fontId="6" fillId="0" borderId="218" xfId="28" applyBorder="1" applyAlignment="1">
      <alignment horizontal="right" vertical="center"/>
    </xf>
    <xf numFmtId="0" fontId="93" fillId="0" borderId="220" xfId="30" applyFont="1" applyBorder="1" applyAlignment="1">
      <alignment vertical="center"/>
    </xf>
    <xf numFmtId="0" fontId="94" fillId="0" borderId="0" xfId="28" applyFont="1" applyAlignment="1">
      <alignment vertical="center"/>
    </xf>
    <xf numFmtId="0" fontId="93" fillId="0" borderId="0" xfId="30" applyFont="1" applyAlignment="1">
      <alignment horizontal="left" vertical="center" indent="1"/>
    </xf>
    <xf numFmtId="0" fontId="93" fillId="0" borderId="229" xfId="30" applyFont="1" applyBorder="1" applyAlignment="1">
      <alignment vertical="center"/>
    </xf>
    <xf numFmtId="0" fontId="93" fillId="0" borderId="169" xfId="30" applyFont="1" applyBorder="1" applyAlignment="1">
      <alignment horizontal="left" vertical="center" indent="1"/>
    </xf>
    <xf numFmtId="0" fontId="106" fillId="0" borderId="0" xfId="30" applyFont="1" applyAlignment="1">
      <alignment horizontal="left" vertical="center"/>
    </xf>
    <xf numFmtId="0" fontId="93" fillId="0" borderId="155" xfId="30" applyFont="1" applyBorder="1" applyAlignment="1">
      <alignment vertical="center"/>
    </xf>
    <xf numFmtId="0" fontId="93" fillId="0" borderId="221" xfId="30" applyFont="1" applyBorder="1" applyAlignment="1">
      <alignment vertical="center"/>
    </xf>
    <xf numFmtId="0" fontId="42" fillId="0" borderId="220" xfId="30" applyFont="1" applyBorder="1" applyAlignment="1">
      <alignment vertical="center"/>
    </xf>
    <xf numFmtId="0" fontId="27" fillId="0" borderId="169" xfId="30" applyFont="1" applyBorder="1" applyAlignment="1">
      <alignment horizontal="center" vertical="center" wrapText="1"/>
    </xf>
    <xf numFmtId="0" fontId="27" fillId="0" borderId="0" xfId="30" applyFont="1" applyAlignment="1">
      <alignment horizontal="center" vertical="center" wrapText="1"/>
    </xf>
    <xf numFmtId="0" fontId="27" fillId="0" borderId="157" xfId="30" applyFont="1" applyBorder="1" applyAlignment="1">
      <alignment horizontal="center" vertical="center" wrapText="1"/>
    </xf>
    <xf numFmtId="0" fontId="61" fillId="0" borderId="0" xfId="30" applyFont="1" applyAlignment="1">
      <alignment horizontal="center" vertical="center" wrapText="1"/>
    </xf>
    <xf numFmtId="0" fontId="42" fillId="0" borderId="221" xfId="30" applyFont="1" applyBorder="1" applyAlignment="1">
      <alignment vertical="center"/>
    </xf>
    <xf numFmtId="0" fontId="61" fillId="0" borderId="169" xfId="30" applyFont="1" applyBorder="1" applyAlignment="1">
      <alignment horizontal="center" vertical="center" wrapText="1"/>
    </xf>
    <xf numFmtId="0" fontId="27" fillId="0" borderId="16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7" xfId="26" applyNumberFormat="1" applyFont="1" applyFill="1" applyBorder="1" applyAlignment="1">
      <alignment horizontal="center" vertical="center"/>
    </xf>
    <xf numFmtId="0" fontId="42" fillId="0" borderId="222" xfId="30" applyFont="1" applyBorder="1" applyAlignment="1">
      <alignment vertical="center"/>
    </xf>
    <xf numFmtId="8" fontId="42" fillId="0" borderId="223" xfId="26" applyNumberFormat="1" applyFont="1" applyFill="1" applyBorder="1" applyAlignment="1">
      <alignment horizontal="left" vertical="center"/>
    </xf>
    <xf numFmtId="8" fontId="42" fillId="0" borderId="223" xfId="26" applyNumberFormat="1" applyFont="1" applyFill="1" applyBorder="1" applyAlignment="1">
      <alignment vertical="center"/>
    </xf>
    <xf numFmtId="8" fontId="42" fillId="0" borderId="243" xfId="26" applyNumberFormat="1" applyFont="1" applyFill="1" applyBorder="1" applyAlignment="1">
      <alignment vertical="center"/>
    </xf>
    <xf numFmtId="0" fontId="42" fillId="0" borderId="224" xfId="30" applyFont="1" applyBorder="1" applyAlignment="1">
      <alignment vertical="center"/>
    </xf>
    <xf numFmtId="14" fontId="109" fillId="0" borderId="0" xfId="30" applyNumberFormat="1" applyFont="1" applyAlignment="1">
      <alignment horizontal="center" vertical="center"/>
    </xf>
    <xf numFmtId="0" fontId="110" fillId="0" borderId="217" xfId="28" applyFont="1" applyBorder="1" applyAlignment="1">
      <alignment horizontal="left" indent="1"/>
    </xf>
    <xf numFmtId="0" fontId="6" fillId="0" borderId="221" xfId="30" applyBorder="1" applyAlignment="1">
      <alignment vertical="center"/>
    </xf>
    <xf numFmtId="43" fontId="42" fillId="0" borderId="220" xfId="26" applyFont="1" applyFill="1" applyBorder="1" applyAlignment="1">
      <alignment horizontal="left" vertical="center"/>
    </xf>
    <xf numFmtId="0" fontId="27" fillId="0" borderId="169" xfId="31" applyFont="1" applyBorder="1" applyAlignment="1">
      <alignment vertical="center"/>
    </xf>
    <xf numFmtId="178" fontId="27" fillId="0" borderId="169" xfId="26" applyNumberFormat="1" applyFont="1" applyFill="1" applyBorder="1" applyAlignment="1">
      <alignment horizontal="right" vertical="center"/>
    </xf>
    <xf numFmtId="0" fontId="6" fillId="0" borderId="0" xfId="30" quotePrefix="1" applyAlignment="1"/>
    <xf numFmtId="43" fontId="42" fillId="0" borderId="220" xfId="26" quotePrefix="1" applyFont="1" applyFill="1" applyBorder="1" applyAlignment="1">
      <alignment horizontal="center" vertical="center"/>
    </xf>
    <xf numFmtId="0" fontId="6" fillId="0" borderId="227" xfId="26" applyNumberFormat="1" applyFont="1" applyFill="1" applyBorder="1" applyAlignment="1">
      <alignment vertical="center" wrapText="1"/>
    </xf>
    <xf numFmtId="178" fontId="6" fillId="0" borderId="227"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20" xfId="26" applyFont="1" applyFill="1" applyBorder="1" applyAlignment="1">
      <alignment horizontal="center" vertical="center"/>
    </xf>
    <xf numFmtId="0" fontId="6" fillId="0" borderId="169" xfId="26" applyNumberFormat="1" applyFont="1" applyFill="1" applyBorder="1" applyAlignment="1">
      <alignment vertical="center" wrapText="1"/>
    </xf>
    <xf numFmtId="178" fontId="6" fillId="0" borderId="169" xfId="26" applyNumberFormat="1" applyFont="1" applyFill="1" applyBorder="1" applyAlignment="1">
      <alignment horizontal="right" vertical="center"/>
    </xf>
    <xf numFmtId="0" fontId="61" fillId="0" borderId="220"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22" xfId="26" applyFont="1" applyFill="1" applyBorder="1" applyAlignment="1">
      <alignment vertical="center"/>
    </xf>
    <xf numFmtId="43" fontId="42" fillId="0" borderId="223" xfId="26" applyFont="1" applyFill="1" applyBorder="1" applyAlignment="1">
      <alignment vertical="center"/>
    </xf>
    <xf numFmtId="43" fontId="42" fillId="0" borderId="224" xfId="26" applyFont="1" applyFill="1" applyBorder="1" applyAlignment="1">
      <alignment vertical="center"/>
    </xf>
    <xf numFmtId="178" fontId="6" fillId="0" borderId="0" xfId="30" applyNumberFormat="1" applyAlignment="1"/>
    <xf numFmtId="0" fontId="93" fillId="0" borderId="0" xfId="30" applyFont="1" applyAlignment="1"/>
    <xf numFmtId="0" fontId="93" fillId="0" borderId="217" xfId="30" applyFont="1" applyBorder="1" applyAlignment="1"/>
    <xf numFmtId="0" fontId="110" fillId="0" borderId="218" xfId="28" applyFont="1" applyBorder="1" applyAlignment="1"/>
    <xf numFmtId="0" fontId="93" fillId="0" borderId="218" xfId="30" applyFont="1" applyBorder="1" applyAlignment="1"/>
    <xf numFmtId="14" fontId="109" fillId="0" borderId="220" xfId="30" applyNumberFormat="1" applyFont="1" applyBorder="1" applyAlignment="1">
      <alignment horizontal="center" vertical="center"/>
    </xf>
    <xf numFmtId="0" fontId="42" fillId="0" borderId="0" xfId="30" applyFont="1" applyAlignment="1">
      <alignment horizontal="center" vertical="center"/>
    </xf>
    <xf numFmtId="0" fontId="42" fillId="0" borderId="226" xfId="30" applyFont="1" applyBorder="1" applyAlignment="1">
      <alignment horizontal="center" vertical="center"/>
    </xf>
    <xf numFmtId="0" fontId="112" fillId="0" borderId="0" xfId="30" applyFont="1" applyAlignment="1">
      <alignment vertical="center"/>
    </xf>
    <xf numFmtId="0" fontId="113" fillId="0" borderId="0" xfId="30" applyFont="1" applyAlignment="1">
      <alignment vertical="center"/>
    </xf>
    <xf numFmtId="0" fontId="42" fillId="0" borderId="220" xfId="30" applyFont="1" applyBorder="1" applyAlignment="1">
      <alignment horizontal="center" vertical="center"/>
    </xf>
    <xf numFmtId="0" fontId="100"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7"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1" fillId="0" borderId="0" xfId="30" applyFont="1" applyAlignment="1">
      <alignment horizontal="left" vertical="center" wrapText="1"/>
    </xf>
    <xf numFmtId="178" fontId="61" fillId="0" borderId="156" xfId="26" applyNumberFormat="1" applyFont="1" applyFill="1" applyBorder="1" applyAlignment="1">
      <alignment horizontal="right" vertical="center"/>
    </xf>
    <xf numFmtId="43" fontId="42" fillId="0" borderId="169" xfId="26" applyFont="1" applyFill="1" applyBorder="1" applyAlignment="1">
      <alignment vertical="center"/>
    </xf>
    <xf numFmtId="0" fontId="42" fillId="0" borderId="225" xfId="30" applyFont="1" applyBorder="1" applyAlignment="1">
      <alignment vertical="center"/>
    </xf>
    <xf numFmtId="0" fontId="115"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7" xfId="32" applyNumberFormat="1" applyFont="1" applyFill="1" applyBorder="1" applyAlignment="1">
      <alignment vertical="center" wrapText="1"/>
    </xf>
    <xf numFmtId="178" fontId="42" fillId="0" borderId="227" xfId="32" applyNumberFormat="1" applyFont="1" applyFill="1" applyBorder="1" applyAlignment="1">
      <alignment horizontal="right" vertical="center"/>
    </xf>
    <xf numFmtId="0" fontId="6" fillId="0" borderId="228"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4" fillId="0" borderId="0" xfId="30" applyFont="1" applyAlignment="1">
      <alignment vertical="center"/>
    </xf>
    <xf numFmtId="0" fontId="116"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6" fillId="2" borderId="0" xfId="33" applyFont="1" applyFill="1"/>
    <xf numFmtId="186" fontId="6" fillId="2" borderId="0" xfId="30" applyNumberFormat="1" applyFill="1" applyAlignment="1"/>
    <xf numFmtId="0" fontId="117" fillId="0" borderId="0" xfId="33" applyFont="1"/>
    <xf numFmtId="0" fontId="117"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9" fontId="6" fillId="2" borderId="0" xfId="15" quotePrefix="1" applyFont="1" applyFill="1" applyBorder="1" applyAlignment="1">
      <alignment horizontal="center" vertical="center"/>
    </xf>
    <xf numFmtId="187"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6"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9" fontId="6" fillId="2" borderId="0" xfId="15" quotePrefix="1" applyFont="1" applyFill="1" applyBorder="1" applyAlignment="1">
      <alignment horizontal="right" vertical="center"/>
    </xf>
    <xf numFmtId="187" fontId="57" fillId="2" borderId="0" xfId="34" applyNumberFormat="1" applyFont="1" applyFill="1" applyBorder="1" applyAlignment="1">
      <alignment horizontal="center" vertical="center" wrapText="1"/>
    </xf>
    <xf numFmtId="13" fontId="6" fillId="2" borderId="0" xfId="33" quotePrefix="1" applyNumberFormat="1" applyFill="1" applyAlignment="1">
      <alignment vertical="center"/>
    </xf>
    <xf numFmtId="43" fontId="6" fillId="2" borderId="65" xfId="26" applyFont="1" applyFill="1" applyBorder="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0" fontId="6" fillId="2" borderId="0" xfId="33" quotePrefix="1" applyFill="1" applyAlignment="1">
      <alignment vertical="center"/>
    </xf>
    <xf numFmtId="188" fontId="43" fillId="2" borderId="0" xfId="15" quotePrefix="1" applyNumberFormat="1" applyFont="1" applyFill="1" applyBorder="1" applyAlignment="1">
      <alignment horizontal="right"/>
    </xf>
    <xf numFmtId="188" fontId="6" fillId="2" borderId="0" xfId="15" quotePrefix="1" applyNumberFormat="1" applyFont="1" applyFill="1" applyBorder="1" applyAlignment="1">
      <alignment horizontal="right"/>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5" xfId="33" quotePrefix="1" applyFill="1" applyBorder="1" applyAlignment="1">
      <alignment horizontal="left" indent="1"/>
    </xf>
    <xf numFmtId="0" fontId="6" fillId="2" borderId="169" xfId="33" applyFill="1" applyBorder="1" applyAlignment="1">
      <alignment horizontal="left" indent="1"/>
    </xf>
    <xf numFmtId="0" fontId="6" fillId="2" borderId="169" xfId="33" quotePrefix="1" applyFill="1" applyBorder="1"/>
    <xf numFmtId="43" fontId="6" fillId="2" borderId="169" xfId="26" quotePrefix="1" applyFont="1" applyFill="1" applyBorder="1"/>
    <xf numFmtId="9" fontId="6" fillId="2" borderId="169" xfId="15" quotePrefix="1" applyFont="1" applyFill="1" applyBorder="1" applyAlignment="1">
      <alignment horizontal="right"/>
    </xf>
    <xf numFmtId="9" fontId="6" fillId="2" borderId="169" xfId="15" quotePrefix="1" applyFont="1" applyFill="1" applyBorder="1" applyAlignment="1">
      <alignment horizontal="center" vertical="center"/>
    </xf>
    <xf numFmtId="187" fontId="6" fillId="2" borderId="169" xfId="34" quotePrefix="1" applyNumberFormat="1" applyFont="1" applyFill="1" applyBorder="1"/>
    <xf numFmtId="13" fontId="6" fillId="2" borderId="169" xfId="33" quotePrefix="1" applyNumberFormat="1" applyFill="1" applyBorder="1" applyAlignment="1">
      <alignment horizontal="center"/>
    </xf>
    <xf numFmtId="43" fontId="6" fillId="2" borderId="169" xfId="26" applyFont="1" applyFill="1" applyBorder="1" applyAlignment="1"/>
    <xf numFmtId="43" fontId="6" fillId="2" borderId="246"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20" fillId="5" borderId="0" xfId="33" applyFont="1" applyFill="1"/>
    <xf numFmtId="0" fontId="120" fillId="2" borderId="0" xfId="33" applyFont="1" applyFill="1"/>
    <xf numFmtId="0" fontId="121" fillId="2" borderId="81" xfId="33" applyFont="1" applyFill="1" applyBorder="1" applyAlignment="1">
      <alignment horizontal="left" indent="1"/>
    </xf>
    <xf numFmtId="0" fontId="121" fillId="2" borderId="40" xfId="33" applyFont="1" applyFill="1" applyBorder="1" applyAlignment="1">
      <alignment horizontal="left" indent="1"/>
    </xf>
    <xf numFmtId="0" fontId="122" fillId="2" borderId="40" xfId="33" applyFont="1" applyFill="1" applyBorder="1" applyAlignment="1">
      <alignment horizontal="left"/>
    </xf>
    <xf numFmtId="0" fontId="121" fillId="2" borderId="40" xfId="33" applyFont="1" applyFill="1" applyBorder="1" applyAlignment="1">
      <alignment horizontal="left"/>
    </xf>
    <xf numFmtId="182" fontId="121" fillId="2" borderId="40" xfId="34" applyNumberFormat="1" applyFont="1" applyFill="1" applyBorder="1" applyAlignment="1">
      <alignment horizontal="right"/>
    </xf>
    <xf numFmtId="4" fontId="121" fillId="2" borderId="40" xfId="34" applyNumberFormat="1" applyFont="1" applyFill="1" applyBorder="1" applyAlignment="1">
      <alignment horizontal="center"/>
    </xf>
    <xf numFmtId="0" fontId="6" fillId="2" borderId="40" xfId="33" applyFill="1" applyBorder="1"/>
    <xf numFmtId="169" fontId="6" fillId="2" borderId="183" xfId="34" applyFont="1" applyFill="1" applyBorder="1"/>
    <xf numFmtId="4" fontId="60"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7" xfId="26" applyNumberFormat="1" applyFont="1" applyFill="1" applyBorder="1" applyAlignment="1">
      <alignment horizontal="right" vertical="center"/>
    </xf>
    <xf numFmtId="0" fontId="61" fillId="0" borderId="0" xfId="30" applyFont="1" applyAlignment="1">
      <alignment vertical="center"/>
    </xf>
    <xf numFmtId="178" fontId="61" fillId="0" borderId="0" xfId="26" applyNumberFormat="1" applyFont="1" applyFill="1" applyBorder="1" applyAlignment="1">
      <alignment horizontal="right" vertical="center"/>
    </xf>
    <xf numFmtId="0" fontId="61" fillId="0" borderId="0" xfId="30" applyFont="1" applyAlignment="1">
      <alignment horizontal="left" vertical="center"/>
    </xf>
    <xf numFmtId="0" fontId="42" fillId="0" borderId="0" xfId="30" quotePrefix="1" applyFont="1" applyAlignment="1">
      <alignment horizontal="center" vertical="center" wrapText="1"/>
    </xf>
    <xf numFmtId="0" fontId="42" fillId="0" borderId="222" xfId="30" applyFont="1" applyBorder="1" applyAlignment="1">
      <alignment horizontal="center" vertical="center"/>
    </xf>
    <xf numFmtId="0" fontId="111" fillId="0" borderId="0" xfId="30" applyFont="1" applyAlignment="1">
      <alignment vertical="center"/>
    </xf>
    <xf numFmtId="0" fontId="61" fillId="0" borderId="0" xfId="30" applyFont="1" applyAlignment="1">
      <alignment vertical="center" wrapText="1"/>
    </xf>
    <xf numFmtId="0" fontId="124"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4" fillId="0" borderId="0" xfId="30" applyFont="1" applyAlignment="1">
      <alignment vertical="center" wrapText="1"/>
    </xf>
    <xf numFmtId="178" fontId="6" fillId="0" borderId="227" xfId="32" applyNumberFormat="1" applyFont="1" applyFill="1" applyBorder="1" applyAlignment="1">
      <alignment vertical="center" wrapText="1"/>
    </xf>
    <xf numFmtId="0" fontId="42" fillId="0" borderId="217" xfId="30" applyFont="1" applyBorder="1" applyAlignment="1">
      <alignment horizontal="center" vertical="center"/>
    </xf>
    <xf numFmtId="0" fontId="115" fillId="0" borderId="218" xfId="30" applyFont="1" applyBorder="1" applyAlignment="1">
      <alignment vertical="center"/>
    </xf>
    <xf numFmtId="0" fontId="42" fillId="0" borderId="218" xfId="30" applyFont="1" applyBorder="1" applyAlignment="1">
      <alignment vertical="center"/>
    </xf>
    <xf numFmtId="0" fontId="42" fillId="0" borderId="219" xfId="30" applyFont="1" applyBorder="1" applyAlignment="1">
      <alignment vertical="center"/>
    </xf>
    <xf numFmtId="178" fontId="6" fillId="0" borderId="228" xfId="32" applyNumberFormat="1" applyFont="1" applyFill="1" applyBorder="1" applyAlignment="1">
      <alignment vertical="center" wrapText="1"/>
    </xf>
    <xf numFmtId="0" fontId="94" fillId="0" borderId="0" xfId="28" applyFont="1" applyAlignment="1">
      <alignment horizontal="right" vertical="center" wrapText="1"/>
    </xf>
    <xf numFmtId="0" fontId="6" fillId="0" borderId="229" xfId="30" applyBorder="1" applyAlignment="1">
      <alignment vertical="center"/>
    </xf>
    <xf numFmtId="0" fontId="42" fillId="0" borderId="169" xfId="30" applyFont="1" applyBorder="1" applyAlignment="1">
      <alignment vertical="center"/>
    </xf>
    <xf numFmtId="0" fontId="6" fillId="0" borderId="225" xfId="30" applyBorder="1" applyAlignment="1"/>
    <xf numFmtId="0" fontId="125" fillId="0" borderId="0" xfId="30" applyFont="1" applyAlignment="1"/>
    <xf numFmtId="0" fontId="126" fillId="0" borderId="0" xfId="30" applyFont="1" applyAlignment="1"/>
    <xf numFmtId="14" fontId="6" fillId="0" borderId="0" xfId="30" applyNumberFormat="1" applyAlignment="1">
      <alignment horizontal="left"/>
    </xf>
    <xf numFmtId="0" fontId="6" fillId="0" borderId="231" xfId="30" applyBorder="1" applyAlignment="1">
      <alignment horizontal="left" vertical="center" wrapText="1"/>
    </xf>
    <xf numFmtId="43" fontId="4" fillId="0" borderId="234" xfId="26" applyFont="1" applyBorder="1" applyAlignment="1">
      <alignment vertical="center"/>
    </xf>
    <xf numFmtId="0" fontId="4" fillId="0" borderId="234" xfId="30" applyFont="1" applyBorder="1" applyAlignment="1">
      <alignment horizontal="center" vertical="center"/>
    </xf>
    <xf numFmtId="0" fontId="1" fillId="0" borderId="234" xfId="30" applyFont="1" applyBorder="1" applyAlignment="1">
      <alignment horizontal="center" vertical="center"/>
    </xf>
    <xf numFmtId="0" fontId="6" fillId="0" borderId="234" xfId="30" applyBorder="1" applyAlignment="1">
      <alignment vertical="center" wrapText="1"/>
    </xf>
    <xf numFmtId="0" fontId="6" fillId="2" borderId="234" xfId="30" applyFill="1" applyBorder="1" applyAlignment="1">
      <alignment vertical="center" wrapText="1"/>
    </xf>
    <xf numFmtId="0" fontId="6" fillId="0" borderId="0" xfId="30" applyAlignment="1">
      <alignment wrapText="1"/>
    </xf>
    <xf numFmtId="4" fontId="4" fillId="0" borderId="234" xfId="30" applyNumberFormat="1" applyFont="1" applyBorder="1" applyAlignment="1">
      <alignment vertical="center"/>
    </xf>
    <xf numFmtId="0" fontId="1" fillId="0" borderId="234" xfId="30" applyFont="1" applyBorder="1" applyAlignment="1">
      <alignment horizontal="center" vertical="center" wrapText="1"/>
    </xf>
    <xf numFmtId="0" fontId="27" fillId="0" borderId="231" xfId="30" applyFont="1" applyBorder="1" applyAlignment="1">
      <alignment horizontal="left" vertical="center" wrapText="1"/>
    </xf>
    <xf numFmtId="4" fontId="6" fillId="0" borderId="0" xfId="30" applyNumberFormat="1" applyAlignment="1"/>
    <xf numFmtId="0" fontId="106" fillId="0" borderId="0" xfId="30" applyFont="1" applyAlignment="1">
      <alignment horizontal="center" vertical="center"/>
    </xf>
    <xf numFmtId="0" fontId="115" fillId="0" borderId="220" xfId="30" applyFont="1" applyBorder="1" applyAlignment="1">
      <alignment vertical="center"/>
    </xf>
    <xf numFmtId="0" fontId="100" fillId="0" borderId="220" xfId="30" applyFont="1" applyBorder="1" applyAlignment="1">
      <alignment horizontal="left" vertical="center" wrapText="1"/>
    </xf>
    <xf numFmtId="167" fontId="97" fillId="0" borderId="0" xfId="32" applyFont="1" applyFill="1" applyBorder="1" applyAlignment="1">
      <alignment horizontal="center" vertical="center"/>
    </xf>
    <xf numFmtId="0" fontId="81" fillId="0" borderId="0" xfId="32" applyNumberFormat="1" applyFont="1" applyFill="1" applyBorder="1" applyAlignment="1">
      <alignment vertical="center" wrapText="1"/>
    </xf>
    <xf numFmtId="43" fontId="127" fillId="0" borderId="0" xfId="26" applyFont="1" applyFill="1" applyBorder="1" applyAlignment="1">
      <alignment vertical="center" wrapText="1"/>
    </xf>
    <xf numFmtId="167" fontId="6" fillId="0" borderId="220" xfId="32" applyFont="1" applyFill="1" applyBorder="1" applyAlignment="1">
      <alignment horizontal="left" vertical="center" wrapText="1"/>
    </xf>
    <xf numFmtId="179" fontId="61" fillId="0" borderId="0" xfId="32" applyNumberFormat="1" applyFont="1" applyFill="1" applyBorder="1" applyAlignment="1">
      <alignment horizontal="left" vertical="center"/>
    </xf>
    <xf numFmtId="43" fontId="61"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20"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20" xfId="32" applyNumberFormat="1" applyFont="1" applyFill="1" applyBorder="1" applyAlignment="1">
      <alignment horizontal="left" vertical="center" wrapText="1"/>
    </xf>
    <xf numFmtId="0" fontId="6" fillId="0" borderId="0" xfId="30" applyAlignment="1">
      <alignment vertical="center" wrapText="1"/>
    </xf>
    <xf numFmtId="0" fontId="6" fillId="0" borderId="220"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20" xfId="32" applyNumberFormat="1" applyFont="1" applyFill="1" applyBorder="1" applyAlignment="1">
      <alignment vertical="center" wrapText="1"/>
    </xf>
    <xf numFmtId="0" fontId="6" fillId="0" borderId="220" xfId="32" applyNumberFormat="1" applyFont="1" applyFill="1" applyBorder="1" applyAlignment="1">
      <alignment vertical="center" wrapText="1"/>
    </xf>
    <xf numFmtId="1" fontId="6" fillId="0" borderId="0" xfId="30" applyNumberFormat="1" applyAlignment="1">
      <alignment vertical="center"/>
    </xf>
    <xf numFmtId="1" fontId="6" fillId="0" borderId="218" xfId="30" applyNumberFormat="1" applyBorder="1" applyAlignment="1"/>
    <xf numFmtId="0" fontId="94" fillId="0" borderId="0" xfId="28" applyFont="1" applyAlignment="1">
      <alignment vertical="center" wrapText="1"/>
    </xf>
    <xf numFmtId="1" fontId="6" fillId="0" borderId="221" xfId="28" applyNumberFormat="1" applyBorder="1" applyAlignment="1">
      <alignment horizontal="center" vertical="center"/>
    </xf>
    <xf numFmtId="0" fontId="6" fillId="0" borderId="169" xfId="30" applyBorder="1" applyAlignment="1">
      <alignment vertical="center"/>
    </xf>
    <xf numFmtId="0" fontId="6" fillId="0" borderId="169" xfId="30" applyBorder="1" applyAlignment="1">
      <alignment horizontal="center" vertical="center"/>
    </xf>
    <xf numFmtId="1" fontId="6" fillId="0" borderId="169" xfId="30" applyNumberFormat="1" applyBorder="1" applyAlignment="1">
      <alignment vertical="center"/>
    </xf>
    <xf numFmtId="0" fontId="6" fillId="0" borderId="225" xfId="30" applyBorder="1" applyAlignment="1">
      <alignment vertical="center"/>
    </xf>
    <xf numFmtId="0" fontId="6" fillId="0" borderId="220" xfId="30" applyBorder="1" applyAlignment="1">
      <alignment vertical="center"/>
    </xf>
    <xf numFmtId="1" fontId="42" fillId="0" borderId="0" xfId="30" applyNumberFormat="1" applyFont="1" applyAlignment="1">
      <alignment vertical="center"/>
    </xf>
    <xf numFmtId="14" fontId="42" fillId="2" borderId="238" xfId="11" applyNumberFormat="1" applyFont="1" applyFill="1" applyBorder="1" applyAlignment="1">
      <alignment horizontal="center" vertical="center"/>
    </xf>
    <xf numFmtId="3" fontId="42" fillId="2" borderId="247" xfId="11" applyNumberFormat="1" applyFont="1" applyFill="1" applyBorder="1" applyAlignment="1">
      <alignment horizontal="center" vertical="center"/>
    </xf>
    <xf numFmtId="3" fontId="42" fillId="2" borderId="247" xfId="30" applyNumberFormat="1" applyFont="1" applyFill="1" applyBorder="1" applyAlignment="1">
      <alignment horizontal="center" vertical="center"/>
    </xf>
    <xf numFmtId="178" fontId="42" fillId="2" borderId="247"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42" xfId="30" applyNumberFormat="1" applyFont="1" applyFill="1" applyBorder="1" applyAlignment="1">
      <alignment horizontal="center" vertical="center"/>
    </xf>
    <xf numFmtId="0" fontId="42" fillId="4" borderId="238" xfId="30" applyFont="1" applyFill="1" applyBorder="1" applyAlignment="1">
      <alignment horizontal="left" vertical="center"/>
    </xf>
    <xf numFmtId="43" fontId="6" fillId="2" borderId="238"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7" xfId="26" quotePrefix="1" applyFont="1" applyFill="1" applyBorder="1" applyAlignment="1">
      <alignment horizontal="right" vertical="center"/>
    </xf>
    <xf numFmtId="43" fontId="6" fillId="2" borderId="242" xfId="26" quotePrefix="1" applyFont="1" applyFill="1" applyBorder="1" applyAlignment="1">
      <alignment horizontal="right" vertical="center"/>
    </xf>
    <xf numFmtId="43" fontId="42" fillId="2" borderId="247" xfId="26" quotePrefix="1" applyFont="1" applyFill="1" applyBorder="1" applyAlignment="1">
      <alignment vertical="center"/>
    </xf>
    <xf numFmtId="0" fontId="42" fillId="4" borderId="247" xfId="30" applyFont="1" applyFill="1" applyBorder="1" applyAlignment="1">
      <alignment horizontal="left" vertical="center"/>
    </xf>
    <xf numFmtId="0" fontId="42" fillId="4" borderId="242" xfId="30" applyFont="1" applyFill="1" applyBorder="1" applyAlignment="1">
      <alignment horizontal="left" vertical="center"/>
    </xf>
    <xf numFmtId="0" fontId="128" fillId="0" borderId="0" xfId="30" applyFont="1" applyAlignment="1">
      <alignment vertical="center"/>
    </xf>
    <xf numFmtId="0" fontId="61" fillId="0" borderId="220" xfId="30" applyFont="1" applyBorder="1" applyAlignment="1">
      <alignment horizontal="center" vertical="center"/>
    </xf>
    <xf numFmtId="0" fontId="129" fillId="0" borderId="0" xfId="30" applyFont="1" applyAlignment="1">
      <alignment vertical="center"/>
    </xf>
    <xf numFmtId="1" fontId="129" fillId="0" borderId="0" xfId="30" applyNumberFormat="1" applyFont="1" applyAlignment="1">
      <alignment vertical="center"/>
    </xf>
    <xf numFmtId="0" fontId="130" fillId="0" borderId="0" xfId="30" applyFont="1" applyAlignment="1">
      <alignment horizontal="center" vertical="center"/>
    </xf>
    <xf numFmtId="1" fontId="42" fillId="0" borderId="0" xfId="30" applyNumberFormat="1" applyFont="1" applyAlignment="1">
      <alignment horizontal="center" vertical="center"/>
    </xf>
    <xf numFmtId="0" fontId="130" fillId="0" borderId="0" xfId="30" applyFont="1" applyAlignment="1">
      <alignment vertical="center"/>
    </xf>
    <xf numFmtId="14" fontId="42" fillId="0" borderId="238" xfId="30" applyNumberFormat="1" applyFont="1" applyBorder="1" applyAlignment="1">
      <alignment horizontal="center" vertical="center"/>
    </xf>
    <xf numFmtId="178" fontId="42" fillId="0" borderId="238" xfId="30" quotePrefix="1" applyNumberFormat="1" applyFont="1" applyBorder="1" applyAlignment="1">
      <alignment horizontal="right" vertical="center"/>
    </xf>
    <xf numFmtId="10" fontId="42" fillId="0" borderId="238" xfId="15" applyNumberFormat="1" applyFont="1" applyFill="1" applyBorder="1" applyAlignment="1">
      <alignment horizontal="right" vertical="center"/>
    </xf>
    <xf numFmtId="1" fontId="42" fillId="0" borderId="238" xfId="30" quotePrefix="1" applyNumberFormat="1" applyFont="1" applyBorder="1" applyAlignment="1">
      <alignment horizontal="right" vertical="center"/>
    </xf>
    <xf numFmtId="173" fontId="42" fillId="0" borderId="238" xfId="15" applyNumberFormat="1" applyFont="1" applyFill="1" applyBorder="1" applyAlignment="1">
      <alignment horizontal="right" vertical="center"/>
    </xf>
    <xf numFmtId="14" fontId="42" fillId="0" borderId="247" xfId="30" applyNumberFormat="1" applyFont="1" applyBorder="1" applyAlignment="1">
      <alignment horizontal="center" vertical="center"/>
    </xf>
    <xf numFmtId="14" fontId="42" fillId="0" borderId="242" xfId="30" applyNumberFormat="1" applyFont="1" applyBorder="1" applyAlignment="1">
      <alignment horizontal="center" vertical="center"/>
    </xf>
    <xf numFmtId="14" fontId="61" fillId="0" borderId="234" xfId="30" applyNumberFormat="1" applyFont="1" applyBorder="1" applyAlignment="1">
      <alignment horizontal="center" vertical="center"/>
    </xf>
    <xf numFmtId="178" fontId="61" fillId="0" borderId="234" xfId="30" applyNumberFormat="1" applyFont="1" applyBorder="1" applyAlignment="1">
      <alignment horizontal="right" vertical="center"/>
    </xf>
    <xf numFmtId="10" fontId="61" fillId="0" borderId="234" xfId="30" applyNumberFormat="1" applyFont="1" applyBorder="1" applyAlignment="1">
      <alignment horizontal="right" vertical="center"/>
    </xf>
    <xf numFmtId="1" fontId="61" fillId="0" borderId="234" xfId="30" applyNumberFormat="1" applyFont="1" applyBorder="1" applyAlignment="1">
      <alignment horizontal="right" vertical="center"/>
    </xf>
    <xf numFmtId="9" fontId="61" fillId="0" borderId="234"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5" fillId="0" borderId="0" xfId="30" applyFont="1" applyAlignment="1">
      <alignment horizontal="center" vertical="center"/>
    </xf>
    <xf numFmtId="173" fontId="42" fillId="0" borderId="238" xfId="15" applyNumberFormat="1" applyFont="1" applyBorder="1" applyAlignment="1">
      <alignment horizontal="right" vertical="center"/>
    </xf>
    <xf numFmtId="9" fontId="42" fillId="0" borderId="247" xfId="15" quotePrefix="1" applyFont="1" applyFill="1" applyBorder="1" applyAlignment="1">
      <alignment horizontal="center" vertical="center"/>
    </xf>
    <xf numFmtId="0" fontId="42" fillId="0" borderId="238" xfId="30" applyFont="1" applyBorder="1" applyAlignment="1">
      <alignment horizontal="center" vertical="center"/>
    </xf>
    <xf numFmtId="0" fontId="42" fillId="0" borderId="247" xfId="30" applyFont="1" applyBorder="1" applyAlignment="1">
      <alignment horizontal="center" vertical="center"/>
    </xf>
    <xf numFmtId="14" fontId="61" fillId="0" borderId="0" xfId="30" applyNumberFormat="1" applyFont="1" applyAlignment="1">
      <alignment horizontal="center" vertical="center"/>
    </xf>
    <xf numFmtId="178" fontId="61" fillId="0" borderId="0" xfId="30" applyNumberFormat="1" applyFont="1" applyAlignment="1">
      <alignment horizontal="right" vertical="center"/>
    </xf>
    <xf numFmtId="10" fontId="61" fillId="0" borderId="0" xfId="30" applyNumberFormat="1" applyFont="1" applyAlignment="1">
      <alignment horizontal="right" vertical="center"/>
    </xf>
    <xf numFmtId="1" fontId="61"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8" xfId="15" applyNumberFormat="1" applyFont="1" applyFill="1" applyBorder="1" applyAlignment="1">
      <alignment horizontal="right" vertical="center"/>
    </xf>
    <xf numFmtId="0" fontId="42" fillId="0" borderId="223" xfId="30" applyFont="1" applyBorder="1" applyAlignment="1">
      <alignment vertical="center"/>
    </xf>
    <xf numFmtId="0" fontId="42" fillId="0" borderId="223" xfId="30" applyFont="1" applyBorder="1" applyAlignment="1">
      <alignment horizontal="center" vertical="center"/>
    </xf>
    <xf numFmtId="0" fontId="42" fillId="0" borderId="223" xfId="30" applyFont="1" applyBorder="1" applyAlignment="1">
      <alignment horizontal="right" vertical="center"/>
    </xf>
    <xf numFmtId="1" fontId="42" fillId="0" borderId="223" xfId="30" applyNumberFormat="1" applyFont="1" applyBorder="1" applyAlignment="1">
      <alignment horizontal="right" vertical="center"/>
    </xf>
    <xf numFmtId="0" fontId="110" fillId="0" borderId="218" xfId="28" applyFont="1" applyBorder="1" applyAlignment="1">
      <alignment vertical="center"/>
    </xf>
    <xf numFmtId="0" fontId="94" fillId="0" borderId="0" xfId="28" applyFont="1" applyAlignment="1">
      <alignment horizontal="center" vertical="center"/>
    </xf>
    <xf numFmtId="0" fontId="42" fillId="0" borderId="156" xfId="30" applyFont="1" applyBorder="1" applyAlignment="1">
      <alignment vertical="center"/>
    </xf>
    <xf numFmtId="0" fontId="42" fillId="0" borderId="156" xfId="30" applyFont="1" applyBorder="1" applyAlignment="1">
      <alignment horizontal="center" vertical="center"/>
    </xf>
    <xf numFmtId="10" fontId="6" fillId="0" borderId="247" xfId="30" applyNumberFormat="1" applyBorder="1" applyAlignment="1">
      <alignment horizontal="center" vertical="center"/>
    </xf>
    <xf numFmtId="173" fontId="6" fillId="0" borderId="247" xfId="15" applyNumberFormat="1" applyFont="1" applyBorder="1" applyAlignment="1">
      <alignment horizontal="center" vertical="center"/>
    </xf>
    <xf numFmtId="0" fontId="42" fillId="0" borderId="250" xfId="30" applyFont="1" applyBorder="1" applyAlignment="1">
      <alignment horizontal="center" vertical="center"/>
    </xf>
    <xf numFmtId="0" fontId="42" fillId="0" borderId="250" xfId="30" applyFont="1" applyBorder="1" applyAlignment="1">
      <alignment vertical="center"/>
    </xf>
    <xf numFmtId="173" fontId="42" fillId="0" borderId="250" xfId="15" applyNumberFormat="1" applyFont="1" applyBorder="1" applyAlignment="1">
      <alignment vertical="center"/>
    </xf>
    <xf numFmtId="173" fontId="0" fillId="0" borderId="0" xfId="15" applyNumberFormat="1" applyFont="1" applyAlignment="1"/>
    <xf numFmtId="0" fontId="91" fillId="0" borderId="217" xfId="28" applyFont="1" applyBorder="1" applyAlignment="1">
      <alignment horizontal="left" indent="1"/>
    </xf>
    <xf numFmtId="0" fontId="93" fillId="0" borderId="219" xfId="30" applyFont="1" applyBorder="1" applyAlignment="1"/>
    <xf numFmtId="0" fontId="6" fillId="0" borderId="0" xfId="28" applyAlignment="1">
      <alignment horizontal="center" vertical="center"/>
    </xf>
    <xf numFmtId="0" fontId="93" fillId="0" borderId="226" xfId="30" applyFont="1" applyBorder="1" applyAlignment="1">
      <alignment vertical="center"/>
    </xf>
    <xf numFmtId="0" fontId="93" fillId="0" borderId="156" xfId="30" applyFont="1" applyBorder="1" applyAlignment="1">
      <alignment vertical="center"/>
    </xf>
    <xf numFmtId="0" fontId="6" fillId="0" borderId="156" xfId="28" applyBorder="1" applyAlignment="1">
      <alignment horizontal="right" vertical="center"/>
    </xf>
    <xf numFmtId="0" fontId="6" fillId="0" borderId="156" xfId="28" applyBorder="1" applyAlignment="1">
      <alignment horizontal="center" vertical="center"/>
    </xf>
    <xf numFmtId="0" fontId="93" fillId="0" borderId="230" xfId="30" applyFont="1" applyBorder="1" applyAlignment="1">
      <alignment vertical="center"/>
    </xf>
    <xf numFmtId="178" fontId="42" fillId="0" borderId="247" xfId="30" applyNumberFormat="1" applyFont="1" applyBorder="1" applyAlignment="1">
      <alignment horizontal="center" vertical="center"/>
    </xf>
    <xf numFmtId="3" fontId="42" fillId="0" borderId="247" xfId="30" applyNumberFormat="1" applyFont="1" applyBorder="1" applyAlignment="1">
      <alignment horizontal="center" vertical="center"/>
    </xf>
    <xf numFmtId="178" fontId="42" fillId="0" borderId="247" xfId="15" applyNumberFormat="1" applyFont="1" applyFill="1" applyBorder="1" applyAlignment="1">
      <alignment horizontal="center" vertical="center"/>
    </xf>
    <xf numFmtId="3" fontId="42" fillId="0" borderId="247" xfId="15" applyNumberFormat="1" applyFont="1" applyFill="1" applyBorder="1" applyAlignment="1">
      <alignment horizontal="center" vertical="center"/>
    </xf>
    <xf numFmtId="10" fontId="42" fillId="0" borderId="247" xfId="15" applyNumberFormat="1" applyFont="1" applyFill="1" applyBorder="1" applyAlignment="1">
      <alignment horizontal="center" vertical="center"/>
    </xf>
    <xf numFmtId="10" fontId="6" fillId="0" borderId="247" xfId="15" applyNumberFormat="1" applyFont="1" applyBorder="1" applyAlignment="1">
      <alignment horizontal="center" vertical="center"/>
    </xf>
    <xf numFmtId="0" fontId="110" fillId="0" borderId="218" xfId="28" applyFont="1" applyBorder="1" applyAlignment="1">
      <alignment horizontal="left" vertical="center" indent="1"/>
    </xf>
    <xf numFmtId="0" fontId="6" fillId="0" borderId="226" xfId="30" applyBorder="1" applyAlignment="1">
      <alignment vertical="center"/>
    </xf>
    <xf numFmtId="0" fontId="6" fillId="0" borderId="156" xfId="30" applyBorder="1" applyAlignment="1">
      <alignment horizontal="center" vertical="center"/>
    </xf>
    <xf numFmtId="0" fontId="6" fillId="0" borderId="156" xfId="30" applyBorder="1" applyAlignment="1">
      <alignment vertical="center"/>
    </xf>
    <xf numFmtId="0" fontId="6" fillId="0" borderId="230" xfId="30" applyBorder="1" applyAlignment="1">
      <alignment vertical="center"/>
    </xf>
    <xf numFmtId="173" fontId="42" fillId="0" borderId="247" xfId="15" applyNumberFormat="1" applyFont="1" applyFill="1" applyBorder="1" applyAlignment="1">
      <alignment horizontal="center" vertical="center"/>
    </xf>
    <xf numFmtId="173" fontId="42" fillId="0" borderId="250" xfId="30" applyNumberFormat="1" applyFont="1" applyBorder="1" applyAlignment="1">
      <alignment vertical="center"/>
    </xf>
    <xf numFmtId="173" fontId="6" fillId="0" borderId="0" xfId="30" applyNumberFormat="1" applyAlignment="1"/>
    <xf numFmtId="0" fontId="131" fillId="0" borderId="0" xfId="35" applyFont="1" applyAlignment="1">
      <alignment vertical="center"/>
    </xf>
    <xf numFmtId="0" fontId="131"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2" fillId="0" borderId="0" xfId="35" applyFont="1" applyAlignment="1">
      <alignment vertical="center"/>
    </xf>
    <xf numFmtId="0" fontId="79" fillId="0" borderId="0" xfId="35" applyFont="1" applyAlignment="1">
      <alignment vertical="center"/>
    </xf>
    <xf numFmtId="0" fontId="79" fillId="0" borderId="217" xfId="35" applyFont="1" applyBorder="1" applyAlignment="1">
      <alignment vertical="center"/>
    </xf>
    <xf numFmtId="0" fontId="110" fillId="5" borderId="218" xfId="28" applyFont="1" applyFill="1" applyBorder="1" applyAlignment="1"/>
    <xf numFmtId="0" fontId="110" fillId="5" borderId="218" xfId="28" applyFont="1" applyFill="1" applyBorder="1" applyAlignment="1">
      <alignment vertical="center"/>
    </xf>
    <xf numFmtId="3" fontId="93" fillId="0" borderId="218" xfId="35" applyNumberFormat="1" applyFont="1" applyBorder="1" applyAlignment="1">
      <alignment vertical="center"/>
    </xf>
    <xf numFmtId="0" fontId="93" fillId="0" borderId="218" xfId="35" applyFont="1" applyBorder="1" applyAlignment="1">
      <alignment horizontal="center" vertical="center"/>
    </xf>
    <xf numFmtId="10" fontId="93" fillId="0" borderId="218" xfId="35" applyNumberFormat="1" applyFont="1" applyBorder="1" applyAlignment="1">
      <alignment vertical="center"/>
    </xf>
    <xf numFmtId="0" fontId="93" fillId="0" borderId="218" xfId="35" applyFont="1" applyBorder="1" applyAlignment="1">
      <alignment vertical="center"/>
    </xf>
    <xf numFmtId="4" fontId="1" fillId="0" borderId="218" xfId="35" applyNumberFormat="1" applyBorder="1" applyAlignment="1">
      <alignment vertical="center"/>
    </xf>
    <xf numFmtId="0" fontId="6" fillId="5" borderId="218" xfId="28" applyFill="1" applyBorder="1" applyAlignment="1">
      <alignment horizontal="right" vertical="center"/>
    </xf>
    <xf numFmtId="0" fontId="93" fillId="0" borderId="218" xfId="35" applyFont="1" applyBorder="1" applyAlignment="1">
      <alignment horizontal="right" vertical="center"/>
    </xf>
    <xf numFmtId="0" fontId="93" fillId="0" borderId="219" xfId="35" applyFont="1" applyBorder="1" applyAlignment="1">
      <alignment vertical="center"/>
    </xf>
    <xf numFmtId="0" fontId="93" fillId="0" borderId="0" xfId="35" applyFont="1" applyAlignment="1">
      <alignment vertical="center"/>
    </xf>
    <xf numFmtId="10" fontId="133" fillId="0" borderId="0" xfId="36" applyNumberFormat="1" applyFont="1" applyAlignment="1">
      <alignment horizontal="left" vertical="center" indent="1"/>
    </xf>
    <xf numFmtId="0" fontId="79" fillId="0" borderId="220" xfId="35" applyFont="1" applyBorder="1" applyAlignment="1">
      <alignment vertical="center"/>
    </xf>
    <xf numFmtId="3" fontId="93" fillId="0" borderId="0" xfId="35" applyNumberFormat="1" applyFont="1" applyAlignment="1">
      <alignment vertical="center"/>
    </xf>
    <xf numFmtId="0" fontId="93" fillId="0" borderId="0" xfId="35" applyFont="1" applyAlignment="1">
      <alignment horizontal="center" vertical="center"/>
    </xf>
    <xf numFmtId="10" fontId="93" fillId="0" borderId="0" xfId="35" applyNumberFormat="1" applyFont="1" applyAlignment="1">
      <alignment vertical="center"/>
    </xf>
    <xf numFmtId="4" fontId="1" fillId="0" borderId="0" xfId="35" applyNumberFormat="1" applyAlignment="1">
      <alignment vertical="center"/>
    </xf>
    <xf numFmtId="0" fontId="93" fillId="0" borderId="0" xfId="35" applyFont="1" applyAlignment="1">
      <alignment horizontal="right" vertical="center"/>
    </xf>
    <xf numFmtId="0" fontId="6" fillId="5" borderId="0" xfId="28" applyFill="1" applyAlignment="1">
      <alignment horizontal="right" vertical="center"/>
    </xf>
    <xf numFmtId="0" fontId="93" fillId="0" borderId="221" xfId="35" applyFont="1" applyBorder="1" applyAlignment="1">
      <alignment vertical="center"/>
    </xf>
    <xf numFmtId="0" fontId="134" fillId="0" borderId="0" xfId="35" applyFont="1" applyAlignment="1">
      <alignment horizontal="left" vertical="center" indent="4"/>
    </xf>
    <xf numFmtId="0" fontId="131" fillId="0" borderId="220" xfId="35" applyFont="1" applyBorder="1"/>
    <xf numFmtId="0" fontId="1" fillId="0" borderId="221" xfId="35" applyBorder="1"/>
    <xf numFmtId="0" fontId="1" fillId="0" borderId="0" xfId="35" applyAlignment="1">
      <alignment vertical="center"/>
    </xf>
    <xf numFmtId="10" fontId="131" fillId="0" borderId="0" xfId="36" applyNumberFormat="1" applyFont="1" applyBorder="1" applyAlignment="1">
      <alignment vertical="center"/>
    </xf>
    <xf numFmtId="10" fontId="131" fillId="0" borderId="220" xfId="36" applyNumberFormat="1" applyFont="1" applyBorder="1" applyAlignment="1">
      <alignment vertical="center"/>
    </xf>
    <xf numFmtId="10" fontId="136" fillId="0" borderId="0" xfId="36" applyNumberFormat="1" applyFont="1" applyBorder="1" applyAlignment="1">
      <alignment vertical="center"/>
    </xf>
    <xf numFmtId="3" fontId="136" fillId="0" borderId="0" xfId="36" applyNumberFormat="1" applyFont="1" applyBorder="1" applyAlignment="1">
      <alignment vertical="center"/>
    </xf>
    <xf numFmtId="0" fontId="4" fillId="0" borderId="0" xfId="35" applyFont="1" applyAlignment="1">
      <alignment horizontal="center" vertical="center"/>
    </xf>
    <xf numFmtId="0" fontId="1" fillId="0" borderId="221" xfId="35" applyBorder="1" applyAlignment="1">
      <alignment vertical="center"/>
    </xf>
    <xf numFmtId="3" fontId="131" fillId="0" borderId="0" xfId="35" applyNumberFormat="1" applyFont="1"/>
    <xf numFmtId="3" fontId="131" fillId="0" borderId="220" xfId="35" applyNumberFormat="1" applyFont="1" applyBorder="1"/>
    <xf numFmtId="3" fontId="136"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1" fillId="0" borderId="0" xfId="35" applyNumberFormat="1" applyFont="1" applyAlignment="1">
      <alignment vertical="center"/>
    </xf>
    <xf numFmtId="9" fontId="131" fillId="0" borderId="220"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1" fillId="0" borderId="0" xfId="35" applyNumberFormat="1" applyFont="1"/>
    <xf numFmtId="9" fontId="131" fillId="0" borderId="220" xfId="35" applyNumberFormat="1" applyFont="1" applyBorder="1"/>
    <xf numFmtId="189" fontId="131" fillId="0" borderId="0" xfId="35" applyNumberFormat="1" applyFont="1"/>
    <xf numFmtId="14" fontId="131" fillId="0" borderId="0" xfId="35" applyNumberFormat="1" applyFont="1" applyAlignment="1">
      <alignment horizontal="center"/>
    </xf>
    <xf numFmtId="3" fontId="131" fillId="0" borderId="0" xfId="35" applyNumberFormat="1" applyFont="1" applyAlignment="1">
      <alignment horizontal="center"/>
    </xf>
    <xf numFmtId="0" fontId="131" fillId="0" borderId="0" xfId="35" applyFont="1" applyAlignment="1">
      <alignment horizontal="center"/>
    </xf>
    <xf numFmtId="10" fontId="135" fillId="0" borderId="0" xfId="36" applyNumberFormat="1" applyFont="1" applyBorder="1" applyAlignment="1">
      <alignment horizontal="center"/>
    </xf>
    <xf numFmtId="4" fontId="131" fillId="0" borderId="0" xfId="35" applyNumberFormat="1" applyFont="1" applyAlignment="1">
      <alignment horizontal="center"/>
    </xf>
    <xf numFmtId="4" fontId="131"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1" fillId="0" borderId="0" xfId="35" applyNumberFormat="1" applyFont="1"/>
    <xf numFmtId="4" fontId="134" fillId="0" borderId="0" xfId="35" applyNumberFormat="1" applyFont="1"/>
    <xf numFmtId="14" fontId="131" fillId="0" borderId="220" xfId="35" applyNumberFormat="1" applyFont="1" applyBorder="1"/>
    <xf numFmtId="17" fontId="134" fillId="0" borderId="0" xfId="35" applyNumberFormat="1" applyFont="1"/>
    <xf numFmtId="4" fontId="134" fillId="0" borderId="220" xfId="35" applyNumberFormat="1" applyFont="1" applyBorder="1"/>
    <xf numFmtId="17" fontId="134" fillId="0" borderId="220" xfId="35" applyNumberFormat="1" applyFont="1" applyBorder="1"/>
    <xf numFmtId="10" fontId="135" fillId="0" borderId="0" xfId="36" applyNumberFormat="1" applyFont="1" applyFill="1" applyBorder="1" applyAlignment="1">
      <alignment horizontal="center"/>
    </xf>
    <xf numFmtId="10" fontId="134" fillId="0" borderId="0" xfId="35" applyNumberFormat="1" applyFont="1" applyAlignment="1">
      <alignment horizontal="left" vertical="center" indent="2"/>
    </xf>
    <xf numFmtId="14" fontId="137" fillId="0" borderId="0" xfId="35" applyNumberFormat="1" applyFont="1" applyAlignment="1">
      <alignment horizontal="left" indent="9"/>
    </xf>
    <xf numFmtId="14" fontId="131" fillId="0" borderId="0" xfId="35" applyNumberFormat="1" applyFont="1" applyAlignment="1">
      <alignment horizontal="left" indent="9"/>
    </xf>
    <xf numFmtId="14" fontId="131" fillId="0" borderId="0" xfId="36" applyNumberFormat="1" applyFont="1"/>
    <xf numFmtId="14" fontId="131" fillId="0" borderId="220" xfId="36" applyNumberFormat="1" applyFont="1" applyBorder="1"/>
    <xf numFmtId="0" fontId="131" fillId="0" borderId="222" xfId="35" applyFont="1" applyBorder="1"/>
    <xf numFmtId="0" fontId="1" fillId="0" borderId="223" xfId="35" applyBorder="1"/>
    <xf numFmtId="3" fontId="1" fillId="0" borderId="223" xfId="35" applyNumberFormat="1" applyBorder="1"/>
    <xf numFmtId="0" fontId="1" fillId="0" borderId="223" xfId="35" applyBorder="1" applyAlignment="1">
      <alignment horizontal="center"/>
    </xf>
    <xf numFmtId="10" fontId="1" fillId="0" borderId="223" xfId="35" applyNumberFormat="1" applyBorder="1"/>
    <xf numFmtId="4" fontId="1" fillId="0" borderId="223" xfId="35" applyNumberFormat="1" applyBorder="1"/>
    <xf numFmtId="0" fontId="1" fillId="0" borderId="223" xfId="35" applyBorder="1" applyAlignment="1">
      <alignment horizontal="right"/>
    </xf>
    <xf numFmtId="0" fontId="1" fillId="0" borderId="224" xfId="35" applyBorder="1"/>
    <xf numFmtId="10" fontId="93" fillId="0" borderId="221" xfId="1" applyNumberFormat="1" applyFont="1" applyBorder="1" applyAlignment="1">
      <alignment horizontal="right" vertical="center" indent="1"/>
    </xf>
    <xf numFmtId="0" fontId="138" fillId="5" borderId="220" xfId="30" applyFont="1" applyFill="1" applyBorder="1" applyAlignment="1">
      <alignment horizontal="left" vertical="center" indent="1"/>
    </xf>
    <xf numFmtId="0" fontId="139" fillId="5" borderId="220" xfId="30" applyFont="1" applyFill="1" applyBorder="1" applyAlignment="1">
      <alignment horizontal="left" vertical="center" indent="1"/>
    </xf>
    <xf numFmtId="0" fontId="138" fillId="0" borderId="220" xfId="30" applyFont="1" applyBorder="1" applyAlignment="1">
      <alignment horizontal="left" vertical="center" indent="1"/>
    </xf>
    <xf numFmtId="0" fontId="139" fillId="0" borderId="220" xfId="30" applyFont="1" applyBorder="1" applyAlignment="1">
      <alignment horizontal="left" vertical="center" indent="1"/>
    </xf>
    <xf numFmtId="0" fontId="139" fillId="0" borderId="0" xfId="30" applyFont="1" applyAlignment="1">
      <alignment horizontal="left" vertical="center" indent="1"/>
    </xf>
    <xf numFmtId="0" fontId="140" fillId="0" borderId="0" xfId="30" applyFont="1" applyAlignment="1">
      <alignment horizontal="left" vertical="center"/>
    </xf>
    <xf numFmtId="0" fontId="41" fillId="3" borderId="0" xfId="33" applyFont="1" applyFill="1"/>
    <xf numFmtId="0" fontId="46" fillId="3" borderId="0" xfId="33" applyFont="1" applyFill="1"/>
    <xf numFmtId="0" fontId="118" fillId="3" borderId="0" xfId="33" applyFont="1" applyFill="1" applyAlignment="1">
      <alignment horizontal="left"/>
    </xf>
    <xf numFmtId="0" fontId="119" fillId="3" borderId="0" xfId="33" applyFont="1" applyFill="1"/>
    <xf numFmtId="0" fontId="119" fillId="3" borderId="0" xfId="33" applyFont="1" applyFill="1" applyAlignment="1">
      <alignment horizontal="center"/>
    </xf>
    <xf numFmtId="169" fontId="119"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8" fillId="0" borderId="0" xfId="30" applyFont="1" applyAlignment="1">
      <alignment horizontal="left" vertical="center"/>
    </xf>
    <xf numFmtId="0" fontId="138" fillId="0" borderId="218" xfId="30" applyFont="1" applyBorder="1" applyAlignment="1">
      <alignment horizontal="left" vertical="center"/>
    </xf>
    <xf numFmtId="0" fontId="40" fillId="3" borderId="231" xfId="30" applyFont="1" applyFill="1" applyBorder="1" applyAlignment="1">
      <alignment horizontal="center" vertical="center"/>
    </xf>
    <xf numFmtId="0" fontId="40" fillId="3" borderId="234" xfId="30" applyFont="1" applyFill="1" applyBorder="1" applyAlignment="1">
      <alignment horizontal="center" vertical="center"/>
    </xf>
    <xf numFmtId="0" fontId="118" fillId="3" borderId="234" xfId="30" applyFont="1" applyFill="1" applyBorder="1" applyAlignment="1">
      <alignment horizontal="center" vertical="center" wrapText="1"/>
    </xf>
    <xf numFmtId="0" fontId="40" fillId="3" borderId="234" xfId="30" applyFont="1" applyFill="1" applyBorder="1" applyAlignment="1">
      <alignment horizontal="center" vertical="center" wrapText="1"/>
    </xf>
    <xf numFmtId="0" fontId="40" fillId="3" borderId="232" xfId="30" applyFont="1" applyFill="1" applyBorder="1" applyAlignment="1">
      <alignment horizontal="center" vertical="center" wrapText="1"/>
    </xf>
    <xf numFmtId="1" fontId="40" fillId="3" borderId="234" xfId="30" applyNumberFormat="1" applyFont="1" applyFill="1" applyBorder="1" applyAlignment="1">
      <alignment horizontal="center" vertical="center" wrapText="1"/>
    </xf>
    <xf numFmtId="0" fontId="27" fillId="0" borderId="234" xfId="30" quotePrefix="1" applyFont="1" applyBorder="1" applyAlignment="1">
      <alignment horizontal="center" vertical="center" wrapText="1"/>
    </xf>
    <xf numFmtId="0" fontId="27" fillId="0" borderId="234" xfId="30" applyFont="1" applyBorder="1" applyAlignment="1">
      <alignment horizontal="center" vertical="center" wrapText="1"/>
    </xf>
    <xf numFmtId="49" fontId="49" fillId="0" borderId="0" xfId="28" applyNumberFormat="1" applyFont="1" applyAlignment="1">
      <alignment horizontal="left" vertical="center"/>
    </xf>
    <xf numFmtId="3" fontId="93" fillId="0" borderId="0" xfId="28" applyNumberFormat="1" applyFont="1" applyAlignment="1">
      <alignment vertical="center"/>
    </xf>
    <xf numFmtId="0" fontId="40" fillId="3" borderId="1" xfId="30" applyFont="1" applyFill="1" applyBorder="1" applyAlignment="1">
      <alignment horizontal="center" vertical="center"/>
    </xf>
    <xf numFmtId="0" fontId="142" fillId="0" borderId="218" xfId="28" applyFont="1" applyBorder="1" applyAlignment="1"/>
    <xf numFmtId="0" fontId="145" fillId="0" borderId="0" xfId="30" applyFont="1" applyAlignment="1">
      <alignment vertical="center"/>
    </xf>
    <xf numFmtId="0" fontId="140" fillId="0" borderId="0" xfId="30" applyFont="1" applyAlignment="1">
      <alignment vertical="center"/>
    </xf>
    <xf numFmtId="0" fontId="146" fillId="0" borderId="0" xfId="30" applyFont="1" applyAlignment="1">
      <alignment vertical="center"/>
    </xf>
    <xf numFmtId="0" fontId="138" fillId="0" borderId="0" xfId="30" applyFont="1" applyAlignment="1">
      <alignment vertical="center"/>
    </xf>
    <xf numFmtId="0" fontId="142" fillId="0" borderId="218" xfId="28" applyFont="1" applyBorder="1" applyAlignment="1">
      <alignment horizontal="left" indent="1"/>
    </xf>
    <xf numFmtId="0" fontId="142" fillId="0" borderId="217"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5" fillId="15" borderId="0" xfId="35" applyNumberFormat="1" applyFont="1" applyFill="1" applyAlignment="1">
      <alignment horizontal="left" vertical="center" indent="9"/>
    </xf>
    <xf numFmtId="10" fontId="135" fillId="15" borderId="0" xfId="35" applyNumberFormat="1" applyFont="1" applyFill="1" applyAlignment="1">
      <alignment horizontal="left" vertical="center" indent="9"/>
    </xf>
    <xf numFmtId="14" fontId="135" fillId="15" borderId="0" xfId="35" applyNumberFormat="1" applyFont="1" applyFill="1" applyAlignment="1">
      <alignment horizontal="left" vertical="center" indent="9"/>
    </xf>
    <xf numFmtId="0" fontId="61" fillId="0" borderId="226" xfId="30" applyFont="1" applyBorder="1" applyAlignment="1">
      <alignment horizontal="left" vertical="center"/>
    </xf>
    <xf numFmtId="0" fontId="49" fillId="0" borderId="0" xfId="30" applyFont="1" applyAlignment="1">
      <alignment horizontal="center" vertical="center"/>
    </xf>
    <xf numFmtId="4" fontId="6" fillId="0" borderId="251" xfId="16" applyNumberFormat="1" applyBorder="1" applyAlignment="1">
      <alignment horizontal="right" vertical="center" indent="1"/>
    </xf>
    <xf numFmtId="14" fontId="44" fillId="4" borderId="252" xfId="13" applyNumberFormat="1" applyFont="1" applyFill="1" applyBorder="1" applyAlignment="1">
      <alignment horizontal="center" vertical="center"/>
    </xf>
    <xf numFmtId="4" fontId="47" fillId="0" borderId="253" xfId="16" applyNumberFormat="1" applyFont="1" applyBorder="1" applyAlignment="1">
      <alignment horizontal="right" vertical="center" indent="1"/>
    </xf>
    <xf numFmtId="14" fontId="44" fillId="4" borderId="254" xfId="13" applyNumberFormat="1" applyFont="1" applyFill="1" applyBorder="1" applyAlignment="1">
      <alignment horizontal="center" vertical="center"/>
    </xf>
    <xf numFmtId="0" fontId="139" fillId="0" borderId="220" xfId="28" applyFont="1" applyBorder="1" applyAlignment="1"/>
    <xf numFmtId="0" fontId="147" fillId="0" borderId="220" xfId="28" applyFont="1" applyBorder="1" applyAlignment="1">
      <alignment horizontal="left" indent="1"/>
    </xf>
    <xf numFmtId="0" fontId="139" fillId="0" borderId="220" xfId="28" applyFont="1" applyBorder="1" applyAlignment="1">
      <alignment horizontal="left" indent="1"/>
    </xf>
    <xf numFmtId="0" fontId="147" fillId="0" borderId="220" xfId="28" applyFont="1" applyBorder="1" applyAlignment="1">
      <alignment horizontal="left" wrapText="1" indent="1"/>
    </xf>
    <xf numFmtId="0" fontId="144" fillId="0" borderId="0" xfId="28" applyFont="1" applyAlignment="1">
      <alignment horizontal="left" vertical="center" wrapText="1"/>
    </xf>
    <xf numFmtId="0" fontId="138" fillId="0" borderId="156" xfId="30" applyFont="1" applyBorder="1" applyAlignment="1">
      <alignment horizontal="left" vertical="center"/>
    </xf>
    <xf numFmtId="0" fontId="102" fillId="0" borderId="0" xfId="28" applyFont="1" applyAlignment="1"/>
    <xf numFmtId="0" fontId="148" fillId="0" borderId="220" xfId="30" applyFont="1" applyBorder="1" applyAlignment="1">
      <alignment horizontal="left" vertical="center" indent="1"/>
    </xf>
    <xf numFmtId="14" fontId="27" fillId="0" borderId="169" xfId="6" applyNumberFormat="1" applyFont="1" applyBorder="1" applyAlignment="1">
      <alignment vertical="center"/>
    </xf>
    <xf numFmtId="0" fontId="6" fillId="2" borderId="0" xfId="13" applyFill="1"/>
    <xf numFmtId="4" fontId="6" fillId="2" borderId="0" xfId="13" applyNumberFormat="1" applyFill="1"/>
    <xf numFmtId="0" fontId="6" fillId="0" borderId="0" xfId="0" applyFont="1"/>
    <xf numFmtId="0" fontId="0" fillId="2" borderId="0" xfId="0" applyFill="1"/>
    <xf numFmtId="4" fontId="150" fillId="0" borderId="0" xfId="9" applyNumberFormat="1" applyFont="1"/>
    <xf numFmtId="4" fontId="40" fillId="3" borderId="182" xfId="9" applyNumberFormat="1" applyFont="1" applyFill="1" applyBorder="1" applyAlignment="1">
      <alignment horizontal="center" vertical="center"/>
    </xf>
    <xf numFmtId="4" fontId="6" fillId="0" borderId="0" xfId="9" applyNumberFormat="1"/>
    <xf numFmtId="4" fontId="151" fillId="0" borderId="0" xfId="9" applyNumberFormat="1" applyFont="1"/>
    <xf numFmtId="190" fontId="44" fillId="2" borderId="1" xfId="9" applyNumberFormat="1" applyFont="1" applyFill="1" applyBorder="1" applyAlignment="1">
      <alignment horizontal="center" vertical="center"/>
    </xf>
    <xf numFmtId="4" fontId="6" fillId="0" borderId="0" xfId="9" applyNumberFormat="1" applyAlignment="1">
      <alignment vertical="center"/>
    </xf>
    <xf numFmtId="4" fontId="152" fillId="0" borderId="0" xfId="9" applyNumberFormat="1" applyFont="1" applyAlignment="1">
      <alignment vertical="center"/>
    </xf>
    <xf numFmtId="4" fontId="27" fillId="7" borderId="0" xfId="9" applyNumberFormat="1" applyFont="1" applyFill="1" applyAlignment="1">
      <alignment vertical="center"/>
    </xf>
    <xf numFmtId="0" fontId="0" fillId="0" borderId="0" xfId="0" applyAlignment="1">
      <alignment wrapText="1"/>
    </xf>
    <xf numFmtId="4" fontId="51" fillId="0" borderId="0" xfId="9" applyNumberFormat="1" applyFont="1" applyAlignment="1">
      <alignment vertical="center"/>
    </xf>
    <xf numFmtId="4" fontId="153" fillId="0" borderId="0" xfId="9" applyNumberFormat="1" applyFont="1" applyAlignment="1">
      <alignment horizontal="center" vertical="center"/>
    </xf>
    <xf numFmtId="4" fontId="27" fillId="0" borderId="255" xfId="26" applyNumberFormat="1" applyFont="1" applyFill="1" applyBorder="1" applyAlignment="1">
      <alignment horizontal="center"/>
    </xf>
    <xf numFmtId="43" fontId="81" fillId="0" borderId="0" xfId="26" applyFont="1" applyFill="1" applyBorder="1" applyAlignment="1">
      <alignment horizontal="center"/>
    </xf>
    <xf numFmtId="10" fontId="27" fillId="0" borderId="255" xfId="1" applyNumberFormat="1" applyFont="1" applyFill="1" applyBorder="1" applyAlignment="1">
      <alignment horizontal="center"/>
    </xf>
    <xf numFmtId="3" fontId="27" fillId="0" borderId="255" xfId="26" applyNumberFormat="1" applyFont="1" applyFill="1" applyBorder="1" applyAlignment="1">
      <alignment horizontal="center"/>
    </xf>
    <xf numFmtId="10" fontId="6" fillId="0" borderId="0" xfId="1" applyNumberFormat="1" applyFont="1"/>
    <xf numFmtId="4" fontId="6" fillId="0" borderId="0" xfId="9" applyNumberFormat="1" applyAlignment="1">
      <alignment horizontal="center"/>
    </xf>
    <xf numFmtId="10" fontId="0" fillId="0" borderId="0" xfId="1" applyNumberFormat="1" applyFont="1" applyBorder="1"/>
    <xf numFmtId="10" fontId="6" fillId="0" borderId="0" xfId="1" applyNumberFormat="1" applyFont="1" applyBorder="1"/>
    <xf numFmtId="4" fontId="0" fillId="0" borderId="0" xfId="9" applyNumberFormat="1" applyFont="1"/>
    <xf numFmtId="4" fontId="0" fillId="0" borderId="0" xfId="9" applyNumberFormat="1" applyFont="1" applyAlignment="1">
      <alignment vertical="center"/>
    </xf>
    <xf numFmtId="43" fontId="154" fillId="0" borderId="0" xfId="26" applyFont="1" applyBorder="1" applyAlignment="1">
      <alignment horizontal="center" vertical="center"/>
    </xf>
    <xf numFmtId="10" fontId="154" fillId="0" borderId="0" xfId="1" applyNumberFormat="1" applyFont="1" applyBorder="1" applyAlignment="1">
      <alignment horizontal="center" vertical="center"/>
    </xf>
    <xf numFmtId="4" fontId="27" fillId="0" borderId="0" xfId="39"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63" xfId="7" applyNumberFormat="1" applyFill="1" applyBorder="1" applyAlignment="1">
      <alignment vertical="center"/>
    </xf>
    <xf numFmtId="3" fontId="1" fillId="30" borderId="28" xfId="7" applyNumberFormat="1" applyFill="1" applyBorder="1" applyAlignment="1">
      <alignment vertical="center"/>
    </xf>
    <xf numFmtId="4" fontId="1" fillId="1" borderId="264" xfId="7" applyNumberFormat="1" applyFill="1" applyBorder="1" applyAlignment="1">
      <alignment vertical="center"/>
    </xf>
    <xf numFmtId="3" fontId="1" fillId="1" borderId="265" xfId="7" applyNumberFormat="1" applyFill="1" applyBorder="1" applyAlignment="1">
      <alignment vertical="center"/>
    </xf>
    <xf numFmtId="4" fontId="155" fillId="0" borderId="267" xfId="40" applyNumberFormat="1" applyFont="1" applyBorder="1" applyAlignment="1">
      <alignment horizontal="center" vertical="center"/>
    </xf>
    <xf numFmtId="14" fontId="155" fillId="0" borderId="266" xfId="40" applyNumberFormat="1" applyFont="1" applyBorder="1" applyAlignment="1">
      <alignment horizontal="centerContinuous" vertical="center"/>
    </xf>
    <xf numFmtId="4" fontId="155" fillId="0" borderId="267" xfId="40" applyNumberFormat="1" applyFont="1" applyBorder="1" applyAlignment="1">
      <alignment horizontal="centerContinuous" vertical="center"/>
    </xf>
    <xf numFmtId="4" fontId="0" fillId="0" borderId="96" xfId="41" applyNumberFormat="1" applyFont="1" applyBorder="1" applyAlignment="1">
      <alignment horizontal="center" vertical="center" wrapText="1"/>
    </xf>
    <xf numFmtId="4" fontId="6" fillId="0" borderId="281" xfId="40" applyNumberFormat="1" applyBorder="1" applyAlignment="1">
      <alignment horizontal="center" vertical="center"/>
    </xf>
    <xf numFmtId="4" fontId="6" fillId="0" borderId="96" xfId="40" applyNumberFormat="1" applyBorder="1" applyAlignment="1">
      <alignment horizontal="center" vertical="center"/>
    </xf>
    <xf numFmtId="4" fontId="6" fillId="0" borderId="282" xfId="40" applyNumberFormat="1" applyBorder="1" applyAlignment="1">
      <alignment horizontal="center" vertical="center"/>
    </xf>
    <xf numFmtId="4" fontId="6" fillId="0" borderId="282" xfId="40" applyNumberFormat="1" applyBorder="1" applyAlignment="1">
      <alignment horizontal="center" vertical="center" wrapText="1"/>
    </xf>
    <xf numFmtId="14" fontId="0" fillId="0" borderId="0" xfId="0" applyNumberFormat="1"/>
    <xf numFmtId="4" fontId="0" fillId="0" borderId="0" xfId="0" applyNumberFormat="1"/>
    <xf numFmtId="3" fontId="155" fillId="0" borderId="267" xfId="40" applyNumberFormat="1" applyFont="1" applyBorder="1" applyAlignment="1">
      <alignment horizontal="centerContinuous" vertical="center"/>
    </xf>
    <xf numFmtId="3" fontId="0" fillId="0" borderId="0" xfId="0" applyNumberFormat="1"/>
    <xf numFmtId="3" fontId="155" fillId="0" borderId="267" xfId="40" applyNumberFormat="1" applyFont="1" applyBorder="1" applyAlignment="1">
      <alignment horizontal="center" vertical="center"/>
    </xf>
    <xf numFmtId="3" fontId="155" fillId="0" borderId="183" xfId="40" applyNumberFormat="1" applyFont="1" applyBorder="1" applyAlignment="1">
      <alignment horizontal="centerContinuous" vertical="center"/>
    </xf>
    <xf numFmtId="0" fontId="61" fillId="0" borderId="284" xfId="2" applyFont="1" applyBorder="1" applyAlignment="1">
      <alignment horizontal="center" vertical="center" wrapText="1"/>
    </xf>
    <xf numFmtId="0" fontId="131" fillId="0" borderId="0" xfId="2" applyFont="1"/>
    <xf numFmtId="0" fontId="27" fillId="7" borderId="284" xfId="2" applyFont="1" applyFill="1" applyBorder="1" applyAlignment="1">
      <alignment horizontal="center" vertical="center" wrapText="1"/>
    </xf>
    <xf numFmtId="0" fontId="27" fillId="7" borderId="285" xfId="2" applyFont="1" applyFill="1" applyBorder="1" applyAlignment="1">
      <alignment horizontal="center" vertical="center" wrapText="1"/>
    </xf>
    <xf numFmtId="0" fontId="27" fillId="7" borderId="266"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6" xfId="3" applyNumberFormat="1" applyFont="1" applyBorder="1" applyAlignment="1">
      <alignment horizontal="center"/>
    </xf>
    <xf numFmtId="0" fontId="29" fillId="3" borderId="9" xfId="6" applyFont="1" applyFill="1" applyBorder="1" applyAlignment="1">
      <alignment vertical="center"/>
    </xf>
    <xf numFmtId="3" fontId="47" fillId="0" borderId="287" xfId="16" applyNumberFormat="1" applyFont="1" applyBorder="1" applyAlignment="1">
      <alignment horizontal="right" vertical="center" indent="1"/>
    </xf>
    <xf numFmtId="3" fontId="47" fillId="0" borderId="100" xfId="16" applyNumberFormat="1" applyFont="1" applyBorder="1" applyAlignment="1">
      <alignment horizontal="right" vertical="center" indent="1"/>
    </xf>
    <xf numFmtId="3" fontId="47" fillId="0" borderId="288" xfId="16" applyNumberFormat="1" applyFont="1" applyBorder="1" applyAlignment="1">
      <alignment horizontal="right" vertical="center" indent="1"/>
    </xf>
    <xf numFmtId="14" fontId="44" fillId="4" borderId="289" xfId="13" applyNumberFormat="1" applyFont="1" applyFill="1" applyBorder="1" applyAlignment="1">
      <alignment horizontal="center" vertical="center"/>
    </xf>
    <xf numFmtId="0" fontId="1" fillId="0" borderId="40" xfId="2" applyBorder="1"/>
    <xf numFmtId="14" fontId="1" fillId="4" borderId="290"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6" fillId="0" borderId="0" xfId="0" applyNumberFormat="1" applyFont="1"/>
    <xf numFmtId="4" fontId="156" fillId="0" borderId="0" xfId="0" applyNumberFormat="1" applyFont="1"/>
    <xf numFmtId="0" fontId="156" fillId="0" borderId="0" xfId="0" applyFont="1"/>
    <xf numFmtId="3" fontId="156" fillId="0" borderId="0" xfId="0" applyNumberFormat="1" applyFont="1"/>
    <xf numFmtId="14" fontId="131" fillId="0" borderId="0" xfId="0" applyNumberFormat="1" applyFont="1"/>
    <xf numFmtId="4" fontId="131" fillId="0" borderId="0" xfId="0" applyNumberFormat="1" applyFont="1"/>
    <xf numFmtId="3" fontId="131" fillId="0" borderId="0" xfId="0" applyNumberFormat="1" applyFont="1"/>
    <xf numFmtId="14" fontId="131" fillId="0" borderId="291" xfId="0" applyNumberFormat="1" applyFont="1" applyBorder="1" applyAlignment="1">
      <alignment horizontal="center" vertical="center" wrapText="1"/>
    </xf>
    <xf numFmtId="0" fontId="131" fillId="0" borderId="292"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94" xfId="12" applyFont="1" applyFill="1" applyBorder="1" applyAlignment="1">
      <alignment horizontal="centerContinuous" vertical="center"/>
    </xf>
    <xf numFmtId="167" fontId="39" fillId="9" borderId="281" xfId="12" applyFont="1" applyFill="1" applyBorder="1" applyAlignment="1">
      <alignment horizontal="center" vertical="center" wrapText="1"/>
    </xf>
    <xf numFmtId="167" fontId="39" fillId="9" borderId="96" xfId="12" applyFont="1" applyFill="1" applyBorder="1" applyAlignment="1">
      <alignment horizontal="center" vertical="center" wrapText="1"/>
    </xf>
    <xf numFmtId="167" fontId="39" fillId="9" borderId="295" xfId="12" applyFont="1" applyFill="1" applyBorder="1" applyAlignment="1">
      <alignment horizontal="centerContinuous" vertical="center"/>
    </xf>
    <xf numFmtId="167" fontId="39" fillId="9" borderId="282"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94" xfId="12" applyFont="1" applyFill="1" applyBorder="1" applyAlignment="1">
      <alignment horizontal="centerContinuous" vertical="center"/>
    </xf>
    <xf numFmtId="167" fontId="6" fillId="12" borderId="96"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95" xfId="12" applyNumberFormat="1" applyFont="1" applyFill="1" applyBorder="1" applyAlignment="1">
      <alignment horizontal="centerContinuous" vertical="center"/>
    </xf>
    <xf numFmtId="3" fontId="6" fillId="12" borderId="282"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9" xfId="12" applyFont="1" applyFill="1" applyBorder="1" applyAlignment="1">
      <alignment horizontal="centerContinuous" vertical="center" wrapText="1"/>
    </xf>
    <xf numFmtId="167" fontId="39" fillId="9" borderId="293"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8" xfId="12" applyNumberFormat="1" applyFont="1" applyFill="1" applyBorder="1" applyAlignment="1">
      <alignment horizontal="centerContinuous" vertical="center" wrapText="1"/>
    </xf>
    <xf numFmtId="3" fontId="39" fillId="9" borderId="281"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1" fillId="0" borderId="292" xfId="0" applyNumberFormat="1" applyFont="1" applyBorder="1" applyAlignment="1">
      <alignment horizontal="center" vertical="center" wrapText="1"/>
    </xf>
    <xf numFmtId="4" fontId="155" fillId="0" borderId="301" xfId="40" applyNumberFormat="1" applyFont="1" applyBorder="1" applyAlignment="1">
      <alignment horizontal="center" vertical="center"/>
    </xf>
    <xf numFmtId="4" fontId="155" fillId="0" borderId="301" xfId="40" applyNumberFormat="1" applyFont="1" applyBorder="1" applyAlignment="1">
      <alignment horizontal="centerContinuous" vertical="center"/>
    </xf>
    <xf numFmtId="4" fontId="6" fillId="0" borderId="96" xfId="40" applyNumberFormat="1" applyBorder="1" applyAlignment="1">
      <alignment horizontal="center" vertical="center" wrapText="1"/>
    </xf>
    <xf numFmtId="3" fontId="155" fillId="0" borderId="301" xfId="40" applyNumberFormat="1" applyFont="1" applyBorder="1" applyAlignment="1">
      <alignment horizontal="centerContinuous" vertical="center"/>
    </xf>
    <xf numFmtId="3" fontId="6" fillId="0" borderId="281" xfId="40" applyNumberFormat="1" applyBorder="1" applyAlignment="1">
      <alignment vertical="center" wrapText="1"/>
    </xf>
    <xf numFmtId="4" fontId="6" fillId="0" borderId="300" xfId="40" applyNumberFormat="1" applyBorder="1" applyAlignment="1">
      <alignment horizontal="centerContinuous" vertical="center" wrapText="1"/>
    </xf>
    <xf numFmtId="4" fontId="6" fillId="0" borderId="303" xfId="40" applyNumberFormat="1" applyBorder="1" applyAlignment="1">
      <alignment horizontal="center" vertical="center" wrapText="1"/>
    </xf>
    <xf numFmtId="3" fontId="6" fillId="0" borderId="304" xfId="40" applyNumberFormat="1" applyBorder="1" applyAlignment="1">
      <alignment horizontal="centerContinuous" vertical="center" wrapText="1"/>
    </xf>
    <xf numFmtId="3" fontId="6" fillId="0" borderId="305"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6"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94" xfId="12" applyNumberFormat="1" applyFont="1" applyFill="1" applyBorder="1" applyAlignment="1">
      <alignment horizontal="centerContinuous" vertical="center"/>
    </xf>
    <xf numFmtId="10" fontId="39" fillId="9" borderId="96"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95" xfId="12" applyNumberFormat="1" applyFont="1" applyFill="1" applyBorder="1" applyAlignment="1">
      <alignment horizontal="centerContinuous" vertical="center"/>
    </xf>
    <xf numFmtId="3" fontId="39" fillId="9" borderId="282" xfId="12" applyNumberFormat="1" applyFont="1" applyFill="1" applyBorder="1" applyAlignment="1">
      <alignment horizontal="center" vertical="center" wrapText="1"/>
    </xf>
    <xf numFmtId="178" fontId="6" fillId="0" borderId="249" xfId="30" applyNumberFormat="1" applyBorder="1" applyAlignment="1">
      <alignment horizontal="center" vertical="center"/>
    </xf>
    <xf numFmtId="14" fontId="27" fillId="0" borderId="298" xfId="13" applyNumberFormat="1" applyFont="1" applyBorder="1" applyAlignment="1">
      <alignment horizontal="center" vertical="center"/>
    </xf>
    <xf numFmtId="14" fontId="43" fillId="0" borderId="158" xfId="13" applyNumberFormat="1" applyFont="1" applyBorder="1" applyAlignment="1">
      <alignment horizontal="center" vertical="center"/>
    </xf>
    <xf numFmtId="10" fontId="6" fillId="0" borderId="0" xfId="30" applyNumberFormat="1" applyAlignment="1"/>
    <xf numFmtId="10" fontId="93" fillId="0" borderId="218" xfId="30" applyNumberFormat="1" applyFont="1" applyBorder="1" applyAlignment="1">
      <alignment vertical="center"/>
    </xf>
    <xf numFmtId="10" fontId="93" fillId="0" borderId="0" xfId="30" applyNumberFormat="1" applyFont="1" applyAlignment="1">
      <alignment vertical="center"/>
    </xf>
    <xf numFmtId="10" fontId="42" fillId="0" borderId="0" xfId="30" applyNumberFormat="1" applyFont="1" applyAlignment="1">
      <alignment vertical="center"/>
    </xf>
    <xf numFmtId="10" fontId="42" fillId="0" borderId="156" xfId="30" applyNumberFormat="1" applyFont="1" applyBorder="1" applyAlignment="1">
      <alignment vertical="center"/>
    </xf>
    <xf numFmtId="10" fontId="27" fillId="0" borderId="234" xfId="30" quotePrefix="1" applyNumberFormat="1" applyFont="1" applyBorder="1" applyAlignment="1">
      <alignment horizontal="center" vertical="center" wrapText="1"/>
    </xf>
    <xf numFmtId="10" fontId="42" fillId="0" borderId="250" xfId="15" applyNumberFormat="1" applyFont="1" applyBorder="1" applyAlignment="1">
      <alignment vertical="center"/>
    </xf>
    <xf numFmtId="10" fontId="0" fillId="0" borderId="0" xfId="15" applyNumberFormat="1" applyFont="1" applyAlignment="1"/>
    <xf numFmtId="178" fontId="43" fillId="0" borderId="249" xfId="30" applyNumberFormat="1" applyFont="1" applyBorder="1" applyAlignment="1">
      <alignment horizontal="center" vertical="center"/>
    </xf>
    <xf numFmtId="10" fontId="43" fillId="0" borderId="247" xfId="15" applyNumberFormat="1" applyFont="1" applyBorder="1" applyAlignment="1">
      <alignment horizontal="center" vertical="center"/>
    </xf>
    <xf numFmtId="178" fontId="43" fillId="0" borderId="247" xfId="30" applyNumberFormat="1" applyFont="1" applyBorder="1" applyAlignment="1">
      <alignment horizontal="center" vertical="center"/>
    </xf>
    <xf numFmtId="3" fontId="43" fillId="0" borderId="247" xfId="30" applyNumberFormat="1" applyFont="1" applyBorder="1" applyAlignment="1">
      <alignment horizontal="center" vertical="center"/>
    </xf>
    <xf numFmtId="10" fontId="43" fillId="0" borderId="247" xfId="30" applyNumberFormat="1" applyFont="1" applyBorder="1" applyAlignment="1">
      <alignment horizontal="center" vertical="center"/>
    </xf>
    <xf numFmtId="3" fontId="43" fillId="0" borderId="247" xfId="15" applyNumberFormat="1" applyFont="1" applyFill="1" applyBorder="1" applyAlignment="1">
      <alignment horizontal="center" vertical="center"/>
    </xf>
    <xf numFmtId="178" fontId="43" fillId="0" borderId="247" xfId="15" applyNumberFormat="1" applyFont="1" applyFill="1" applyBorder="1" applyAlignment="1">
      <alignment horizontal="center" vertical="center"/>
    </xf>
    <xf numFmtId="10" fontId="43" fillId="0" borderId="247" xfId="15" applyNumberFormat="1" applyFont="1" applyFill="1" applyBorder="1" applyAlignment="1">
      <alignment horizontal="center" vertical="center"/>
    </xf>
    <xf numFmtId="4" fontId="93" fillId="0" borderId="218" xfId="30" applyNumberFormat="1" applyFont="1" applyBorder="1" applyAlignment="1"/>
    <xf numFmtId="4" fontId="93" fillId="0" borderId="0" xfId="30" applyNumberFormat="1" applyFont="1" applyAlignment="1">
      <alignment vertical="center"/>
    </xf>
    <xf numFmtId="4" fontId="93" fillId="0" borderId="156" xfId="30" applyNumberFormat="1" applyFont="1" applyBorder="1" applyAlignment="1">
      <alignment vertical="center"/>
    </xf>
    <xf numFmtId="4" fontId="40" fillId="3" borderId="234" xfId="30" applyNumberFormat="1" applyFont="1" applyFill="1" applyBorder="1" applyAlignment="1">
      <alignment horizontal="center" vertical="center" wrapText="1"/>
    </xf>
    <xf numFmtId="4" fontId="42" fillId="0" borderId="247" xfId="15" applyNumberFormat="1" applyFont="1" applyFill="1" applyBorder="1" applyAlignment="1">
      <alignment horizontal="center" vertical="center"/>
    </xf>
    <xf numFmtId="4" fontId="43" fillId="0" borderId="247" xfId="30" applyNumberFormat="1" applyFont="1" applyBorder="1" applyAlignment="1">
      <alignment horizontal="center" vertical="center"/>
    </xf>
    <xf numFmtId="4" fontId="42" fillId="0" borderId="250" xfId="30" applyNumberFormat="1" applyFont="1" applyBorder="1" applyAlignment="1">
      <alignment vertical="center"/>
    </xf>
    <xf numFmtId="173" fontId="43" fillId="0" borderId="247" xfId="30" applyNumberFormat="1" applyFont="1" applyBorder="1" applyAlignment="1">
      <alignment horizontal="center" vertical="center"/>
    </xf>
    <xf numFmtId="173" fontId="43" fillId="0" borderId="247" xfId="15" applyNumberFormat="1" applyFont="1" applyFill="1" applyBorder="1" applyAlignment="1">
      <alignment horizontal="center" vertical="center"/>
    </xf>
    <xf numFmtId="1" fontId="42" fillId="0" borderId="220"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30" fillId="0" borderId="0" xfId="30" applyNumberFormat="1" applyFont="1" applyAlignment="1">
      <alignment vertical="center"/>
    </xf>
    <xf numFmtId="0" fontId="0" fillId="0" borderId="0" xfId="0" applyAlignment="1">
      <alignment vertical="center"/>
    </xf>
    <xf numFmtId="0" fontId="2" fillId="31" borderId="306" xfId="2" applyFont="1" applyFill="1" applyBorder="1" applyAlignment="1">
      <alignment vertical="center" wrapText="1"/>
    </xf>
    <xf numFmtId="0" fontId="79" fillId="0" borderId="307" xfId="14" applyFont="1" applyBorder="1" applyAlignment="1">
      <alignment vertical="center"/>
    </xf>
    <xf numFmtId="0" fontId="34" fillId="0" borderId="204" xfId="14" applyFont="1" applyBorder="1" applyAlignment="1">
      <alignment horizontal="left" vertical="center"/>
    </xf>
    <xf numFmtId="4" fontId="61" fillId="0" borderId="16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1" fillId="0" borderId="233" xfId="30" applyFont="1" applyBorder="1" applyAlignment="1">
      <alignment horizontal="center" vertical="center" wrapText="1"/>
    </xf>
    <xf numFmtId="173" fontId="42" fillId="0" borderId="237" xfId="15" applyNumberFormat="1" applyFont="1" applyFill="1" applyBorder="1" applyAlignment="1">
      <alignment horizontal="center" vertical="center"/>
    </xf>
    <xf numFmtId="0" fontId="6" fillId="0" borderId="227" xfId="30" applyBorder="1" applyAlignment="1">
      <alignment vertical="center" wrapText="1"/>
    </xf>
    <xf numFmtId="0" fontId="6" fillId="2" borderId="227" xfId="32" applyNumberFormat="1" applyFont="1" applyFill="1" applyBorder="1" applyAlignment="1">
      <alignment vertical="center" wrapText="1"/>
    </xf>
    <xf numFmtId="0" fontId="158" fillId="0" borderId="199" xfId="14" applyFont="1" applyBorder="1" applyAlignment="1">
      <alignment horizontal="left" vertical="center" indent="3"/>
    </xf>
    <xf numFmtId="0" fontId="54" fillId="0" borderId="0" xfId="6" applyFont="1" applyAlignment="1">
      <alignment horizontal="center" vertical="center"/>
    </xf>
    <xf numFmtId="0" fontId="27" fillId="0" borderId="156" xfId="6" applyFont="1" applyBorder="1" applyAlignment="1">
      <alignment vertical="center"/>
    </xf>
    <xf numFmtId="0" fontId="6" fillId="0" borderId="157" xfId="6" applyBorder="1" applyAlignment="1">
      <alignment vertical="center"/>
    </xf>
    <xf numFmtId="0" fontId="27" fillId="0" borderId="157" xfId="6" applyFont="1" applyBorder="1" applyAlignment="1">
      <alignment vertical="center"/>
    </xf>
    <xf numFmtId="4" fontId="27" fillId="0" borderId="157" xfId="6" applyNumberFormat="1" applyFont="1" applyBorder="1" applyAlignment="1">
      <alignment vertical="center"/>
    </xf>
    <xf numFmtId="0" fontId="6" fillId="0" borderId="157" xfId="6" applyBorder="1"/>
    <xf numFmtId="4" fontId="6" fillId="0" borderId="157" xfId="6" applyNumberFormat="1" applyBorder="1"/>
    <xf numFmtId="179" fontId="42" fillId="15" borderId="239" xfId="26" applyNumberFormat="1" applyFont="1" applyFill="1" applyBorder="1" applyAlignment="1">
      <alignment horizontal="center" vertical="center"/>
    </xf>
    <xf numFmtId="173" fontId="42" fillId="15" borderId="240" xfId="15" applyNumberFormat="1" applyFont="1" applyFill="1" applyBorder="1" applyAlignment="1">
      <alignment horizontal="center" vertical="center"/>
    </xf>
    <xf numFmtId="173" fontId="42" fillId="15" borderId="239" xfId="15" applyNumberFormat="1" applyFont="1" applyFill="1" applyBorder="1" applyAlignment="1">
      <alignment horizontal="center" vertical="center"/>
    </xf>
    <xf numFmtId="173" fontId="42" fillId="15" borderId="241" xfId="15" applyNumberFormat="1" applyFont="1" applyFill="1" applyBorder="1" applyAlignment="1">
      <alignment horizontal="center" vertical="center"/>
    </xf>
    <xf numFmtId="0" fontId="61" fillId="0" borderId="232"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302" xfId="40" applyNumberFormat="1" applyFill="1" applyBorder="1" applyAlignment="1">
      <alignment horizontal="centerContinuous" vertical="center" wrapText="1"/>
    </xf>
    <xf numFmtId="4" fontId="6" fillId="15" borderId="302" xfId="40" applyNumberFormat="1" applyFill="1" applyBorder="1" applyAlignment="1">
      <alignment horizontal="centerContinuous" vertical="center" wrapText="1"/>
    </xf>
    <xf numFmtId="4" fontId="6" fillId="15" borderId="295"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4" fontId="11" fillId="0" borderId="1" xfId="2" applyNumberFormat="1" applyFont="1" applyBorder="1" applyAlignment="1">
      <alignment horizontal="center" vertical="center"/>
    </xf>
    <xf numFmtId="10" fontId="6" fillId="0" borderId="311" xfId="15" applyNumberFormat="1" applyBorder="1" applyAlignment="1">
      <alignment horizontal="center" vertical="center"/>
    </xf>
    <xf numFmtId="4" fontId="6" fillId="0" borderId="311"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60" fillId="5" borderId="0" xfId="1" applyNumberFormat="1" applyFont="1" applyFill="1" applyAlignment="1">
      <alignment horizontal="center" vertical="center"/>
    </xf>
    <xf numFmtId="10" fontId="27" fillId="7" borderId="133" xfId="1" applyNumberFormat="1" applyFont="1" applyFill="1" applyBorder="1"/>
    <xf numFmtId="191" fontId="57" fillId="0" borderId="153" xfId="14" applyNumberFormat="1" applyFont="1" applyBorder="1" applyAlignment="1">
      <alignment horizontal="center" vertical="center"/>
    </xf>
    <xf numFmtId="10" fontId="57" fillId="34" borderId="15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4" fontId="69" fillId="15" borderId="162" xfId="6" applyNumberFormat="1" applyFont="1" applyFill="1" applyBorder="1" applyAlignment="1">
      <alignment horizontal="right" vertical="center" indent="1"/>
    </xf>
    <xf numFmtId="10" fontId="52" fillId="35" borderId="129" xfId="15" applyNumberFormat="1" applyFont="1" applyFill="1" applyBorder="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184" fontId="13" fillId="15" borderId="0" xfId="30" applyNumberFormat="1" applyFont="1" applyFill="1" applyAlignment="1">
      <alignment horizontal="right" vertical="center"/>
    </xf>
    <xf numFmtId="10" fontId="13" fillId="15" borderId="0" xfId="30" applyNumberFormat="1" applyFont="1" applyFill="1" applyAlignment="1">
      <alignment horizontal="right" vertical="center"/>
    </xf>
    <xf numFmtId="0" fontId="33" fillId="0" borderId="1" xfId="0" applyFont="1" applyBorder="1" applyAlignment="1">
      <alignment horizontal="center" vertical="center"/>
    </xf>
    <xf numFmtId="0" fontId="161" fillId="0" borderId="1" xfId="0" applyFont="1" applyBorder="1" applyAlignment="1">
      <alignment vertical="center" wrapText="1"/>
    </xf>
    <xf numFmtId="0" fontId="162" fillId="0" borderId="1" xfId="0" applyFont="1" applyBorder="1" applyAlignment="1">
      <alignment vertical="center" wrapText="1"/>
    </xf>
    <xf numFmtId="0" fontId="0" fillId="0" borderId="0" xfId="0" applyAlignment="1">
      <alignment horizontal="center"/>
    </xf>
    <xf numFmtId="4" fontId="45" fillId="18" borderId="315" xfId="14" applyNumberFormat="1" applyFont="1" applyFill="1" applyBorder="1" applyAlignment="1">
      <alignment horizontal="center" vertical="center"/>
    </xf>
    <xf numFmtId="0" fontId="33" fillId="0" borderId="316" xfId="0" applyFont="1" applyBorder="1" applyAlignment="1">
      <alignment horizontal="center" vertical="center"/>
    </xf>
    <xf numFmtId="0" fontId="33" fillId="0" borderId="316" xfId="0" quotePrefix="1" applyFont="1" applyBorder="1" applyAlignment="1">
      <alignment horizontal="center" vertical="center"/>
    </xf>
    <xf numFmtId="0" fontId="161" fillId="0" borderId="316" xfId="0" applyFont="1" applyBorder="1" applyAlignment="1">
      <alignment vertical="center" wrapText="1"/>
    </xf>
    <xf numFmtId="0" fontId="162" fillId="0" borderId="316" xfId="0" applyFont="1" applyBorder="1" applyAlignment="1">
      <alignment vertical="center" wrapText="1"/>
    </xf>
    <xf numFmtId="10" fontId="45" fillId="18" borderId="315" xfId="1" applyNumberFormat="1" applyFont="1" applyFill="1" applyBorder="1" applyAlignment="1">
      <alignment horizontal="center" vertical="center"/>
    </xf>
    <xf numFmtId="0" fontId="155" fillId="0" borderId="0" xfId="14" applyFont="1" applyAlignment="1">
      <alignment vertical="center"/>
    </xf>
    <xf numFmtId="4" fontId="45" fillId="18" borderId="317" xfId="14" applyNumberFormat="1" applyFont="1" applyFill="1" applyBorder="1" applyAlignment="1">
      <alignment horizontal="center" vertical="center"/>
    </xf>
    <xf numFmtId="4" fontId="45" fillId="18" borderId="318"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7" xfId="14" applyNumberFormat="1" applyFont="1" applyFill="1" applyBorder="1" applyAlignment="1">
      <alignment horizontal="center" vertical="center"/>
    </xf>
    <xf numFmtId="169" fontId="27" fillId="0" borderId="201" xfId="14" applyNumberFormat="1" applyFont="1" applyBorder="1" applyAlignment="1">
      <alignment horizontal="right" vertical="center" indent="1"/>
    </xf>
    <xf numFmtId="4" fontId="6" fillId="0" borderId="319"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15" borderId="1" xfId="6" applyNumberFormat="1" applyFill="1" applyBorder="1" applyAlignment="1">
      <alignment vertical="center"/>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7"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0" fontId="48" fillId="7" borderId="320" xfId="14" applyFont="1" applyFill="1" applyBorder="1" applyAlignment="1">
      <alignment horizontal="center" vertical="center" wrapText="1"/>
    </xf>
    <xf numFmtId="0" fontId="48" fillId="7" borderId="320" xfId="14" applyFont="1" applyFill="1" applyBorder="1" applyAlignment="1">
      <alignment horizontal="left" vertical="center" wrapText="1"/>
    </xf>
    <xf numFmtId="178" fontId="4" fillId="0" borderId="256" xfId="26" applyNumberFormat="1" applyFont="1" applyBorder="1" applyAlignment="1">
      <alignment horizontal="center" vertical="center"/>
    </xf>
    <xf numFmtId="178" fontId="42" fillId="0" borderId="227" xfId="15" applyNumberFormat="1" applyFont="1" applyFill="1" applyBorder="1" applyAlignment="1">
      <alignment horizontal="center" vertical="center"/>
    </xf>
    <xf numFmtId="3" fontId="42" fillId="0" borderId="227" xfId="26" applyNumberFormat="1" applyFont="1" applyFill="1" applyBorder="1" applyAlignment="1">
      <alignment horizontal="center" vertical="center"/>
    </xf>
    <xf numFmtId="0" fontId="6" fillId="21" borderId="220" xfId="30" applyFill="1" applyBorder="1" applyAlignment="1"/>
    <xf numFmtId="0" fontId="6" fillId="0" borderId="0" xfId="28" applyAlignment="1">
      <alignment horizontal="right"/>
    </xf>
    <xf numFmtId="14" fontId="6" fillId="0" borderId="0" xfId="28" applyNumberFormat="1" applyAlignment="1">
      <alignment horizontal="left" indent="1"/>
    </xf>
    <xf numFmtId="0" fontId="30" fillId="3" borderId="322" xfId="6" applyFont="1" applyFill="1" applyBorder="1"/>
    <xf numFmtId="0" fontId="40" fillId="8" borderId="301" xfId="3" applyFont="1" applyFill="1" applyBorder="1" applyAlignment="1">
      <alignment horizontal="centerContinuous" vertical="center"/>
    </xf>
    <xf numFmtId="167" fontId="128" fillId="0" borderId="0" xfId="6" applyNumberFormat="1" applyFont="1"/>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52" fillId="12" borderId="129" xfId="15" applyNumberFormat="1" applyFont="1" applyFill="1" applyBorder="1" applyAlignment="1">
      <alignment horizontal="center" vertical="center"/>
    </xf>
    <xf numFmtId="4" fontId="45" fillId="18" borderId="332" xfId="14" applyNumberFormat="1" applyFont="1" applyFill="1" applyBorder="1" applyAlignment="1">
      <alignment horizontal="center" vertical="center"/>
    </xf>
    <xf numFmtId="4" fontId="45" fillId="18" borderId="333" xfId="14" applyNumberFormat="1" applyFont="1" applyFill="1" applyBorder="1" applyAlignment="1">
      <alignment horizontal="center" vertical="center"/>
    </xf>
    <xf numFmtId="4" fontId="58" fillId="0" borderId="147" xfId="14" applyNumberFormat="1" applyFont="1" applyBorder="1" applyAlignment="1">
      <alignment horizontal="center" vertical="center"/>
    </xf>
    <xf numFmtId="4" fontId="58" fillId="0" borderId="149" xfId="14" applyNumberFormat="1" applyFont="1" applyBorder="1" applyAlignment="1">
      <alignment horizontal="center" vertical="center"/>
    </xf>
    <xf numFmtId="4" fontId="45" fillId="18" borderId="334" xfId="14" applyNumberFormat="1" applyFont="1" applyFill="1" applyBorder="1" applyAlignment="1">
      <alignment horizontal="center" vertical="center"/>
    </xf>
    <xf numFmtId="4" fontId="43" fillId="0" borderId="146" xfId="14" applyNumberFormat="1" applyFont="1" applyBorder="1" applyAlignment="1">
      <alignment horizontal="center" vertical="center"/>
    </xf>
    <xf numFmtId="4" fontId="45" fillId="18" borderId="342" xfId="14" applyNumberFormat="1" applyFont="1" applyFill="1" applyBorder="1" applyAlignment="1">
      <alignment horizontal="center" vertical="center"/>
    </xf>
    <xf numFmtId="4" fontId="45" fillId="18" borderId="343" xfId="14" applyNumberFormat="1" applyFont="1" applyFill="1" applyBorder="1" applyAlignment="1">
      <alignment horizontal="center" vertical="center"/>
    </xf>
    <xf numFmtId="4" fontId="43" fillId="0" borderId="344" xfId="14" applyNumberFormat="1" applyFont="1" applyBorder="1" applyAlignment="1">
      <alignment horizontal="center" vertical="center"/>
    </xf>
    <xf numFmtId="4" fontId="43" fillId="0" borderId="346" xfId="14" applyNumberFormat="1" applyFont="1" applyBorder="1" applyAlignment="1">
      <alignment horizontal="center" vertical="center"/>
    </xf>
    <xf numFmtId="4" fontId="58" fillId="0" borderId="347" xfId="14" applyNumberFormat="1" applyFont="1" applyBorder="1" applyAlignment="1">
      <alignment horizontal="center" vertical="center"/>
    </xf>
    <xf numFmtId="4" fontId="43" fillId="18" borderId="347" xfId="14" applyNumberFormat="1" applyFont="1" applyFill="1" applyBorder="1" applyAlignment="1">
      <alignment horizontal="center" vertical="center"/>
    </xf>
    <xf numFmtId="3" fontId="43" fillId="0" borderId="348" xfId="14" applyNumberFormat="1" applyFont="1" applyBorder="1" applyAlignment="1">
      <alignment horizontal="center" vertical="center"/>
    </xf>
    <xf numFmtId="0" fontId="43" fillId="0" borderId="0" xfId="0" applyFont="1"/>
    <xf numFmtId="9" fontId="0" fillId="0" borderId="0" xfId="0" applyNumberFormat="1"/>
    <xf numFmtId="0" fontId="45" fillId="17" borderId="159" xfId="14" applyFont="1" applyFill="1" applyBorder="1" applyAlignment="1">
      <alignment vertical="center" wrapText="1"/>
    </xf>
    <xf numFmtId="0" fontId="161" fillId="0" borderId="57" xfId="0" applyFont="1" applyBorder="1" applyAlignment="1">
      <alignment vertical="center" wrapText="1"/>
    </xf>
    <xf numFmtId="0" fontId="161" fillId="0" borderId="58" xfId="0" applyFont="1" applyBorder="1" applyAlignment="1">
      <alignment vertical="center" wrapText="1"/>
    </xf>
    <xf numFmtId="0" fontId="162" fillId="0" borderId="61" xfId="0" applyFont="1" applyBorder="1" applyAlignment="1">
      <alignment vertical="center" wrapText="1"/>
    </xf>
    <xf numFmtId="9" fontId="161" fillId="0" borderId="281" xfId="0" applyNumberFormat="1" applyFont="1" applyBorder="1" applyAlignment="1">
      <alignment horizontal="center" vertical="center" wrapText="1"/>
    </xf>
    <xf numFmtId="0" fontId="161" fillId="0" borderId="96" xfId="0" applyFont="1" applyBorder="1" applyAlignment="1">
      <alignment vertical="center" wrapText="1"/>
    </xf>
    <xf numFmtId="0" fontId="161" fillId="0" borderId="282" xfId="0" applyFont="1" applyBorder="1" applyAlignment="1">
      <alignment vertical="center" wrapText="1"/>
    </xf>
    <xf numFmtId="0" fontId="161" fillId="0" borderId="281" xfId="0" applyFont="1" applyBorder="1" applyAlignment="1">
      <alignment vertical="center" wrapText="1"/>
    </xf>
    <xf numFmtId="0" fontId="162" fillId="0" borderId="282" xfId="0" applyFont="1" applyBorder="1" applyAlignment="1">
      <alignment vertical="center" wrapText="1"/>
    </xf>
    <xf numFmtId="0" fontId="162" fillId="0" borderId="96" xfId="0" applyFont="1" applyBorder="1" applyAlignment="1">
      <alignment vertical="center" wrapText="1"/>
    </xf>
    <xf numFmtId="0" fontId="162" fillId="0" borderId="281"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55" xfId="14" applyNumberFormat="1" applyFont="1" applyBorder="1" applyAlignment="1">
      <alignment horizontal="center" vertical="center"/>
    </xf>
    <xf numFmtId="4" fontId="156" fillId="0" borderId="354" xfId="0" applyNumberFormat="1" applyFont="1" applyBorder="1"/>
    <xf numFmtId="4" fontId="156" fillId="0" borderId="355" xfId="0" applyNumberFormat="1" applyFont="1" applyBorder="1"/>
    <xf numFmtId="4" fontId="156" fillId="0" borderId="356" xfId="0" applyNumberFormat="1" applyFont="1" applyBorder="1"/>
    <xf numFmtId="4" fontId="156" fillId="0" borderId="357" xfId="0" applyNumberFormat="1" applyFont="1" applyBorder="1"/>
    <xf numFmtId="4" fontId="156" fillId="0" borderId="358" xfId="0" applyNumberFormat="1" applyFont="1" applyBorder="1"/>
    <xf numFmtId="4" fontId="156" fillId="0" borderId="359" xfId="0" applyNumberFormat="1" applyFont="1" applyBorder="1"/>
    <xf numFmtId="14" fontId="45" fillId="18" borderId="361" xfId="14" applyNumberFormat="1" applyFont="1" applyFill="1" applyBorder="1" applyAlignment="1">
      <alignment horizontal="center" vertical="center"/>
    </xf>
    <xf numFmtId="14" fontId="43" fillId="0" borderId="362" xfId="13" applyNumberFormat="1" applyFont="1" applyBorder="1" applyAlignment="1">
      <alignment horizontal="center" vertical="center"/>
    </xf>
    <xf numFmtId="4" fontId="45" fillId="18" borderId="363" xfId="14" applyNumberFormat="1" applyFont="1" applyFill="1" applyBorder="1" applyAlignment="1">
      <alignment horizontal="center" vertical="center"/>
    </xf>
    <xf numFmtId="4" fontId="58" fillId="0" borderId="353" xfId="14" applyNumberFormat="1" applyFont="1" applyBorder="1" applyAlignment="1">
      <alignment horizontal="center" vertical="center"/>
    </xf>
    <xf numFmtId="4" fontId="58" fillId="0" borderId="356" xfId="14" applyNumberFormat="1" applyFont="1" applyBorder="1" applyAlignment="1">
      <alignment horizontal="center" vertical="center"/>
    </xf>
    <xf numFmtId="10" fontId="59" fillId="18" borderId="364" xfId="1" applyNumberFormat="1" applyFont="1" applyFill="1" applyBorder="1" applyAlignment="1">
      <alignment horizontal="center" vertical="center"/>
    </xf>
    <xf numFmtId="4" fontId="45" fillId="18" borderId="364" xfId="14" applyNumberFormat="1" applyFont="1" applyFill="1" applyBorder="1" applyAlignment="1">
      <alignment horizontal="center" vertical="center"/>
    </xf>
    <xf numFmtId="4" fontId="45" fillId="18" borderId="365" xfId="14" applyNumberFormat="1" applyFont="1" applyFill="1" applyBorder="1" applyAlignment="1">
      <alignment horizontal="center" vertical="center"/>
    </xf>
    <xf numFmtId="4" fontId="45" fillId="18" borderId="366" xfId="14" applyNumberFormat="1" applyFont="1" applyFill="1" applyBorder="1" applyAlignment="1">
      <alignment horizontal="center" vertical="center"/>
    </xf>
    <xf numFmtId="3" fontId="45" fillId="18" borderId="363" xfId="14" applyNumberFormat="1" applyFont="1" applyFill="1" applyBorder="1" applyAlignment="1">
      <alignment horizontal="center" vertical="center"/>
    </xf>
    <xf numFmtId="4" fontId="58" fillId="0" borderId="367" xfId="14" applyNumberFormat="1" applyFont="1" applyBorder="1" applyAlignment="1">
      <alignment horizontal="center" vertical="center"/>
    </xf>
    <xf numFmtId="4" fontId="58" fillId="0" borderId="368" xfId="14" applyNumberFormat="1" applyFont="1" applyBorder="1" applyAlignment="1">
      <alignment horizontal="center" vertical="center"/>
    </xf>
    <xf numFmtId="4" fontId="58" fillId="0" borderId="369" xfId="14" applyNumberFormat="1" applyFont="1" applyBorder="1" applyAlignment="1">
      <alignment horizontal="center" vertical="center"/>
    </xf>
    <xf numFmtId="4" fontId="58" fillId="0" borderId="370" xfId="14" applyNumberFormat="1" applyFont="1" applyBorder="1" applyAlignment="1">
      <alignment horizontal="center" vertical="center"/>
    </xf>
    <xf numFmtId="4" fontId="58" fillId="0" borderId="372" xfId="14" applyNumberFormat="1" applyFont="1" applyBorder="1" applyAlignment="1">
      <alignment horizontal="center" vertical="center"/>
    </xf>
    <xf numFmtId="4" fontId="58" fillId="0" borderId="371" xfId="14" applyNumberFormat="1" applyFont="1" applyBorder="1" applyAlignment="1">
      <alignment horizontal="center" vertical="center"/>
    </xf>
    <xf numFmtId="4" fontId="58" fillId="0" borderId="351"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54" xfId="14" applyNumberFormat="1" applyFont="1" applyBorder="1" applyAlignment="1">
      <alignment horizontal="center" vertical="center"/>
    </xf>
    <xf numFmtId="4" fontId="58" fillId="0" borderId="376" xfId="14" applyNumberFormat="1" applyFont="1" applyBorder="1" applyAlignment="1">
      <alignment horizontal="center" vertical="center"/>
    </xf>
    <xf numFmtId="4" fontId="58" fillId="0" borderId="377" xfId="14" applyNumberFormat="1" applyFont="1" applyBorder="1" applyAlignment="1">
      <alignment horizontal="center" vertical="center"/>
    </xf>
    <xf numFmtId="4" fontId="58" fillId="0" borderId="378" xfId="14" applyNumberFormat="1" applyFont="1" applyBorder="1" applyAlignment="1">
      <alignment horizontal="center" vertical="center"/>
    </xf>
    <xf numFmtId="4" fontId="58" fillId="0" borderId="154" xfId="14" applyNumberFormat="1" applyFont="1" applyBorder="1" applyAlignment="1">
      <alignment horizontal="center" vertical="center"/>
    </xf>
    <xf numFmtId="4" fontId="58" fillId="0" borderId="380"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16" xfId="1" applyNumberFormat="1" applyFont="1" applyBorder="1" applyAlignment="1">
      <alignment horizontal="center" vertical="center"/>
    </xf>
    <xf numFmtId="10" fontId="161" fillId="0" borderId="316" xfId="1" applyNumberFormat="1" applyFont="1" applyBorder="1" applyAlignment="1">
      <alignment horizontal="center" vertical="center" wrapText="1"/>
    </xf>
    <xf numFmtId="10" fontId="45" fillId="18" borderId="140" xfId="1" applyNumberFormat="1" applyFont="1" applyFill="1" applyBorder="1" applyAlignment="1">
      <alignment horizontal="center" vertical="center"/>
    </xf>
    <xf numFmtId="10" fontId="161" fillId="0" borderId="316" xfId="1" applyNumberFormat="1" applyFont="1" applyBorder="1" applyAlignment="1">
      <alignment vertical="center" wrapText="1"/>
    </xf>
    <xf numFmtId="10" fontId="58" fillId="0" borderId="367" xfId="1" applyNumberFormat="1" applyFont="1" applyBorder="1" applyAlignment="1">
      <alignment horizontal="center" vertical="center"/>
    </xf>
    <xf numFmtId="10" fontId="58" fillId="0" borderId="370" xfId="1" applyNumberFormat="1" applyFont="1" applyBorder="1" applyAlignment="1">
      <alignment horizontal="center" vertical="center"/>
    </xf>
    <xf numFmtId="10" fontId="58" fillId="0" borderId="351" xfId="1" applyNumberFormat="1" applyFont="1" applyBorder="1" applyAlignment="1">
      <alignment horizontal="center" vertical="center"/>
    </xf>
    <xf numFmtId="0" fontId="164" fillId="5" borderId="0" xfId="0" applyFont="1" applyFill="1" applyAlignment="1">
      <alignment horizontal="left" vertical="center" wrapText="1" indent="1"/>
    </xf>
    <xf numFmtId="10" fontId="58" fillId="0" borderId="354" xfId="1" applyNumberFormat="1" applyFont="1" applyBorder="1" applyAlignment="1">
      <alignment horizontal="center" vertical="center"/>
    </xf>
    <xf numFmtId="4" fontId="58" fillId="0" borderId="379" xfId="14" applyNumberFormat="1" applyFont="1" applyBorder="1" applyAlignment="1">
      <alignment horizontal="center" vertical="center"/>
    </xf>
    <xf numFmtId="10" fontId="1" fillId="0" borderId="354" xfId="1" applyNumberFormat="1" applyFont="1" applyBorder="1"/>
    <xf numFmtId="0" fontId="0" fillId="0" borderId="355" xfId="0" applyBorder="1"/>
    <xf numFmtId="0" fontId="0" fillId="0" borderId="356" xfId="0" applyBorder="1"/>
    <xf numFmtId="10" fontId="1" fillId="0" borderId="370" xfId="1" applyNumberFormat="1" applyFont="1" applyBorder="1"/>
    <xf numFmtId="0" fontId="0" fillId="0" borderId="371" xfId="0" applyBorder="1"/>
    <xf numFmtId="0" fontId="0" fillId="0" borderId="372" xfId="0" applyBorder="1"/>
    <xf numFmtId="0" fontId="0" fillId="0" borderId="370" xfId="0" applyBorder="1"/>
    <xf numFmtId="0" fontId="0" fillId="0" borderId="354" xfId="0" applyBorder="1"/>
    <xf numFmtId="0" fontId="0" fillId="0" borderId="379" xfId="0" applyBorder="1"/>
    <xf numFmtId="0" fontId="0" fillId="0" borderId="154" xfId="0" applyBorder="1"/>
    <xf numFmtId="0" fontId="0" fillId="0" borderId="380" xfId="0" applyBorder="1"/>
    <xf numFmtId="10" fontId="1" fillId="0" borderId="357" xfId="1" applyNumberFormat="1" applyFont="1" applyBorder="1"/>
    <xf numFmtId="0" fontId="0" fillId="0" borderId="358" xfId="0" applyBorder="1"/>
    <xf numFmtId="0" fontId="0" fillId="0" borderId="359" xfId="0" applyBorder="1"/>
    <xf numFmtId="10" fontId="1" fillId="0" borderId="373" xfId="1" applyNumberFormat="1" applyFont="1" applyBorder="1"/>
    <xf numFmtId="0" fontId="0" fillId="0" borderId="374" xfId="0" applyBorder="1"/>
    <xf numFmtId="0" fontId="0" fillId="0" borderId="375" xfId="0" applyBorder="1"/>
    <xf numFmtId="0" fontId="0" fillId="0" borderId="373" xfId="0" applyBorder="1"/>
    <xf numFmtId="0" fontId="0" fillId="0" borderId="357" xfId="0" applyBorder="1"/>
    <xf numFmtId="0" fontId="0" fillId="0" borderId="381" xfId="0" applyBorder="1"/>
    <xf numFmtId="0" fontId="0" fillId="0" borderId="382" xfId="0" applyBorder="1"/>
    <xf numFmtId="0" fontId="0" fillId="0" borderId="383" xfId="0" applyBorder="1"/>
    <xf numFmtId="10" fontId="1" fillId="0" borderId="0" xfId="1" applyNumberFormat="1" applyFont="1"/>
    <xf numFmtId="10" fontId="58" fillId="0" borderId="353" xfId="1" applyNumberFormat="1" applyFont="1" applyBorder="1" applyAlignment="1">
      <alignment horizontal="center" vertical="center"/>
    </xf>
    <xf numFmtId="10" fontId="58" fillId="0" borderId="356" xfId="1" applyNumberFormat="1" applyFont="1" applyBorder="1" applyAlignment="1">
      <alignment horizontal="center" vertical="center"/>
    </xf>
    <xf numFmtId="10" fontId="0" fillId="0" borderId="356" xfId="1" applyNumberFormat="1" applyFont="1" applyBorder="1"/>
    <xf numFmtId="10" fontId="0" fillId="0" borderId="359" xfId="1" applyNumberFormat="1" applyFont="1" applyBorder="1"/>
    <xf numFmtId="0" fontId="162" fillId="0" borderId="384" xfId="0" applyFont="1" applyBorder="1" applyAlignment="1">
      <alignment vertical="center" wrapText="1"/>
    </xf>
    <xf numFmtId="0" fontId="0" fillId="0" borderId="291" xfId="0" applyBorder="1" applyAlignment="1">
      <alignment vertical="center" wrapText="1"/>
    </xf>
    <xf numFmtId="0" fontId="0" fillId="0" borderId="385" xfId="0" applyBorder="1" applyAlignment="1">
      <alignment vertical="center" wrapText="1"/>
    </xf>
    <xf numFmtId="14" fontId="0" fillId="0" borderId="385" xfId="0" applyNumberFormat="1" applyBorder="1" applyAlignment="1">
      <alignment vertical="center" wrapText="1"/>
    </xf>
    <xf numFmtId="10" fontId="0" fillId="0" borderId="385" xfId="1" applyNumberFormat="1" applyFont="1" applyBorder="1" applyAlignment="1">
      <alignment vertical="center" wrapText="1"/>
    </xf>
    <xf numFmtId="0" fontId="0" fillId="0" borderId="285" xfId="0" applyBorder="1" applyAlignment="1">
      <alignment vertical="center" wrapText="1"/>
    </xf>
    <xf numFmtId="14" fontId="43" fillId="0" borderId="0" xfId="13" applyNumberFormat="1" applyFont="1" applyAlignment="1">
      <alignment horizontal="center" vertical="center"/>
    </xf>
    <xf numFmtId="0" fontId="45" fillId="0" borderId="312" xfId="14" applyFont="1" applyBorder="1" applyAlignment="1">
      <alignment horizontal="center" vertical="center" wrapText="1"/>
    </xf>
    <xf numFmtId="0" fontId="45" fillId="0" borderId="313" xfId="14" applyFont="1" applyBorder="1" applyAlignment="1">
      <alignment horizontal="center" vertical="center" wrapText="1"/>
    </xf>
    <xf numFmtId="0" fontId="45" fillId="0" borderId="314" xfId="14" applyFont="1" applyBorder="1" applyAlignment="1">
      <alignment horizontal="center" vertical="center" wrapText="1"/>
    </xf>
    <xf numFmtId="0" fontId="45" fillId="0" borderId="386" xfId="14" applyFont="1" applyBorder="1" applyAlignment="1">
      <alignment horizontal="center" vertical="center" wrapText="1"/>
    </xf>
    <xf numFmtId="0" fontId="45" fillId="0" borderId="387" xfId="14" applyFont="1" applyBorder="1" applyAlignment="1">
      <alignment horizontal="center" vertical="center" wrapText="1"/>
    </xf>
    <xf numFmtId="0" fontId="45" fillId="0" borderId="388" xfId="14" applyFont="1" applyBorder="1" applyAlignment="1">
      <alignment horizontal="center" vertical="center" wrapText="1"/>
    </xf>
    <xf numFmtId="173" fontId="45" fillId="0" borderId="386" xfId="1" applyNumberFormat="1" applyFont="1" applyFill="1" applyBorder="1" applyAlignment="1">
      <alignment horizontal="center" vertical="center" wrapText="1"/>
    </xf>
    <xf numFmtId="173" fontId="0" fillId="0" borderId="0" xfId="1" applyNumberFormat="1" applyFont="1"/>
    <xf numFmtId="4" fontId="43" fillId="0" borderId="389" xfId="15" applyNumberFormat="1" applyFont="1" applyBorder="1" applyAlignment="1">
      <alignment horizontal="center" vertical="center"/>
    </xf>
    <xf numFmtId="10" fontId="43" fillId="0" borderId="311" xfId="15" applyNumberFormat="1" applyFont="1" applyBorder="1" applyAlignment="1">
      <alignment horizontal="center" vertical="center"/>
    </xf>
    <xf numFmtId="4" fontId="43" fillId="0" borderId="311" xfId="15" applyNumberFormat="1" applyFont="1" applyBorder="1" applyAlignment="1">
      <alignment horizontal="center" vertical="center"/>
    </xf>
    <xf numFmtId="4" fontId="43" fillId="0" borderId="319" xfId="15" applyNumberFormat="1" applyFont="1" applyBorder="1" applyAlignment="1">
      <alignment horizontal="center" vertical="center"/>
    </xf>
    <xf numFmtId="0" fontId="45" fillId="7" borderId="390" xfId="14" applyFont="1" applyFill="1" applyBorder="1" applyAlignment="1">
      <alignment horizontal="center" vertical="center" wrapText="1"/>
    </xf>
    <xf numFmtId="0" fontId="45" fillId="7" borderId="391" xfId="14" applyFont="1" applyFill="1" applyBorder="1" applyAlignment="1">
      <alignment horizontal="center" vertical="center" wrapText="1"/>
    </xf>
    <xf numFmtId="0" fontId="45" fillId="7" borderId="392" xfId="14" applyFont="1" applyFill="1" applyBorder="1" applyAlignment="1">
      <alignment horizontal="center" vertical="center" wrapText="1"/>
    </xf>
    <xf numFmtId="0" fontId="45" fillId="7" borderId="393" xfId="14" applyFont="1" applyFill="1" applyBorder="1" applyAlignment="1">
      <alignment horizontal="center" vertical="center" wrapText="1"/>
    </xf>
    <xf numFmtId="14" fontId="27" fillId="4" borderId="394" xfId="13" applyNumberFormat="1" applyFont="1" applyFill="1" applyBorder="1" applyAlignment="1">
      <alignment horizontal="center" vertical="center"/>
    </xf>
    <xf numFmtId="4" fontId="6" fillId="0" borderId="107" xfId="16" applyNumberFormat="1" applyBorder="1" applyAlignment="1">
      <alignment horizontal="center" vertical="center"/>
    </xf>
    <xf numFmtId="14" fontId="43" fillId="4" borderId="395" xfId="13" applyNumberFormat="1" applyFont="1" applyFill="1" applyBorder="1" applyAlignment="1">
      <alignment horizontal="center" vertical="center"/>
    </xf>
    <xf numFmtId="4" fontId="43" fillId="0" borderId="107" xfId="16" applyNumberFormat="1" applyFont="1" applyBorder="1" applyAlignment="1">
      <alignment horizontal="center" vertical="center"/>
    </xf>
    <xf numFmtId="14" fontId="43" fillId="4" borderId="396" xfId="13" applyNumberFormat="1" applyFont="1" applyFill="1" applyBorder="1" applyAlignment="1">
      <alignment horizontal="center" vertical="center"/>
    </xf>
    <xf numFmtId="4" fontId="43" fillId="0" borderId="397" xfId="15" applyNumberFormat="1" applyFont="1" applyBorder="1" applyAlignment="1">
      <alignment horizontal="center" vertical="center"/>
    </xf>
    <xf numFmtId="10" fontId="43" fillId="0" borderId="398" xfId="15" applyNumberFormat="1" applyFont="1" applyBorder="1" applyAlignment="1">
      <alignment horizontal="center" vertical="center"/>
    </xf>
    <xf numFmtId="4" fontId="43" fillId="0" borderId="398" xfId="15" applyNumberFormat="1" applyFont="1" applyBorder="1" applyAlignment="1">
      <alignment horizontal="center" vertical="center"/>
    </xf>
    <xf numFmtId="4" fontId="43" fillId="0" borderId="399" xfId="15" applyNumberFormat="1" applyFont="1" applyBorder="1" applyAlignment="1">
      <alignment horizontal="center" vertical="center"/>
    </xf>
    <xf numFmtId="4" fontId="43" fillId="0" borderId="400" xfId="16" applyNumberFormat="1" applyFont="1" applyBorder="1" applyAlignment="1">
      <alignment horizontal="center" vertical="center"/>
    </xf>
    <xf numFmtId="0" fontId="50" fillId="16" borderId="401" xfId="21" applyNumberFormat="1" applyFont="1" applyFill="1" applyBorder="1" applyAlignment="1">
      <alignment horizontal="left" vertical="center" indent="1"/>
    </xf>
    <xf numFmtId="170" fontId="52" fillId="2" borderId="402" xfId="21" applyNumberFormat="1" applyFont="1" applyFill="1" applyBorder="1" applyAlignment="1">
      <alignment horizontal="center" vertical="center"/>
    </xf>
    <xf numFmtId="10" fontId="52" fillId="2" borderId="402" xfId="1" applyNumberFormat="1" applyFont="1" applyFill="1" applyBorder="1" applyAlignment="1">
      <alignment horizontal="center" vertical="center"/>
    </xf>
    <xf numFmtId="0" fontId="50" fillId="16" borderId="130" xfId="21" applyNumberFormat="1" applyFont="1" applyFill="1" applyBorder="1" applyAlignment="1">
      <alignment horizontal="left" vertical="center" indent="1"/>
    </xf>
    <xf numFmtId="170" fontId="52" fillId="2" borderId="131"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45" xfId="14" applyNumberFormat="1" applyFont="1" applyBorder="1" applyAlignment="1">
      <alignment horizontal="center" vertical="center"/>
    </xf>
    <xf numFmtId="4" fontId="43" fillId="0" borderId="349"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23" xfId="26" applyNumberFormat="1" applyFont="1" applyFill="1" applyBorder="1" applyAlignment="1">
      <alignment vertical="center"/>
    </xf>
    <xf numFmtId="4" fontId="43" fillId="0" borderId="143" xfId="14" applyNumberFormat="1" applyFont="1" applyBorder="1" applyAlignment="1">
      <alignment horizontal="center" vertical="center"/>
    </xf>
    <xf numFmtId="4" fontId="43" fillId="0" borderId="148" xfId="14" applyNumberFormat="1" applyFont="1" applyBorder="1" applyAlignment="1">
      <alignment horizontal="center" vertical="center"/>
    </xf>
    <xf numFmtId="167" fontId="6" fillId="0" borderId="0" xfId="30" applyNumberFormat="1" applyAlignment="1"/>
    <xf numFmtId="0" fontId="30" fillId="3" borderId="322" xfId="6" applyFont="1" applyFill="1" applyBorder="1" applyAlignment="1">
      <alignment vertical="center"/>
    </xf>
    <xf numFmtId="0" fontId="27" fillId="7" borderId="301" xfId="3" applyFont="1" applyFill="1" applyBorder="1" applyAlignment="1">
      <alignment horizontal="centerContinuous" vertical="center"/>
    </xf>
    <xf numFmtId="167" fontId="42" fillId="10" borderId="403"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91"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3" fillId="7" borderId="404" xfId="42" applyFont="1" applyFill="1" applyBorder="1" applyAlignment="1">
      <alignment horizontal="center"/>
    </xf>
    <xf numFmtId="167" fontId="167" fillId="4" borderId="404"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8" xfId="11" applyNumberFormat="1" applyFont="1" applyFill="1" applyBorder="1" applyAlignment="1">
      <alignment horizontal="center" vertical="center"/>
    </xf>
    <xf numFmtId="178" fontId="43" fillId="2" borderId="247" xfId="11" applyNumberFormat="1" applyFont="1" applyFill="1" applyBorder="1" applyAlignment="1">
      <alignment horizontal="center" vertical="center"/>
    </xf>
    <xf numFmtId="4" fontId="43" fillId="2" borderId="247" xfId="15" applyNumberFormat="1" applyFont="1" applyFill="1" applyBorder="1" applyAlignment="1">
      <alignment horizontal="center" vertical="center"/>
    </xf>
    <xf numFmtId="10" fontId="43" fillId="0" borderId="99"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91" xfId="14" applyNumberFormat="1" applyFont="1" applyFill="1" applyBorder="1" applyAlignment="1">
      <alignment horizontal="center" vertical="center" wrapText="1"/>
    </xf>
    <xf numFmtId="49" fontId="43" fillId="0" borderId="311" xfId="15" applyNumberFormat="1" applyFont="1" applyBorder="1" applyAlignment="1">
      <alignment horizontal="center" vertical="center"/>
    </xf>
    <xf numFmtId="49" fontId="43" fillId="0" borderId="398" xfId="15" applyNumberFormat="1" applyFont="1" applyBorder="1" applyAlignment="1">
      <alignment horizontal="center" vertical="center"/>
    </xf>
    <xf numFmtId="0" fontId="0" fillId="0" borderId="0" xfId="25" applyFont="1" applyAlignment="1">
      <alignment vertical="center"/>
    </xf>
    <xf numFmtId="4" fontId="6" fillId="0" borderId="311" xfId="15" applyNumberFormat="1" applyFill="1" applyBorder="1" applyAlignment="1">
      <alignment horizontal="center" vertical="center"/>
    </xf>
    <xf numFmtId="4" fontId="43" fillId="0" borderId="389" xfId="15" applyNumberFormat="1" applyFont="1" applyFill="1" applyBorder="1" applyAlignment="1">
      <alignment horizontal="center" vertical="center"/>
    </xf>
    <xf numFmtId="4" fontId="43" fillId="0" borderId="397" xfId="15" applyNumberFormat="1" applyFont="1" applyFill="1" applyBorder="1" applyAlignment="1">
      <alignment horizontal="center" vertical="center"/>
    </xf>
    <xf numFmtId="0" fontId="17" fillId="0" borderId="0" xfId="4" applyFont="1" applyAlignment="1">
      <alignment horizontal="center" vertical="center"/>
    </xf>
    <xf numFmtId="0" fontId="6" fillId="0" borderId="311" xfId="15" applyNumberFormat="1" applyBorder="1" applyAlignment="1">
      <alignment horizontal="center" vertical="center"/>
    </xf>
    <xf numFmtId="3" fontId="45" fillId="18" borderId="334" xfId="14" applyNumberFormat="1" applyFont="1" applyFill="1" applyBorder="1" applyAlignment="1">
      <alignment horizontal="center" vertical="center"/>
    </xf>
    <xf numFmtId="0" fontId="84"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5"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173" fontId="42" fillId="2" borderId="227" xfId="15" applyNumberFormat="1" applyFont="1" applyFill="1" applyBorder="1" applyAlignment="1">
      <alignment horizontal="center" vertical="center"/>
    </xf>
    <xf numFmtId="173" fontId="42" fillId="2" borderId="227" xfId="1" applyNumberFormat="1" applyFont="1" applyFill="1" applyBorder="1" applyAlignment="1">
      <alignment horizontal="center" vertical="center"/>
    </xf>
    <xf numFmtId="10" fontId="42" fillId="2" borderId="227" xfId="15" applyNumberFormat="1" applyFont="1" applyFill="1" applyBorder="1" applyAlignment="1">
      <alignment horizontal="center" vertical="center"/>
    </xf>
    <xf numFmtId="10" fontId="42" fillId="2" borderId="228"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43" fillId="2" borderId="238" xfId="11" applyNumberFormat="1" applyFont="1" applyFill="1" applyBorder="1" applyAlignment="1">
      <alignment horizontal="center" vertical="center"/>
    </xf>
    <xf numFmtId="4" fontId="43" fillId="2" borderId="247" xfId="11" applyNumberFormat="1" applyFont="1" applyFill="1" applyBorder="1" applyAlignment="1">
      <alignment horizontal="center" vertical="center"/>
    </xf>
    <xf numFmtId="4" fontId="43" fillId="2" borderId="247" xfId="30" applyNumberFormat="1" applyFont="1" applyFill="1" applyBorder="1" applyAlignment="1">
      <alignment horizontal="center" vertical="center"/>
    </xf>
    <xf numFmtId="4" fontId="43" fillId="2" borderId="242" xfId="30" applyNumberFormat="1" applyFont="1" applyFill="1" applyBorder="1" applyAlignment="1">
      <alignment horizontal="center" vertical="center"/>
    </xf>
    <xf numFmtId="4" fontId="43" fillId="0" borderId="247" xfId="15" applyNumberFormat="1" applyFont="1" applyFill="1" applyBorder="1" applyAlignment="1">
      <alignment horizontal="center" vertical="center"/>
    </xf>
    <xf numFmtId="4" fontId="47" fillId="0" borderId="407" xfId="16" applyNumberFormat="1" applyFont="1" applyBorder="1" applyAlignment="1">
      <alignment horizontal="right" vertical="center" indent="1"/>
    </xf>
    <xf numFmtId="4" fontId="47" fillId="0" borderId="408" xfId="16" applyNumberFormat="1" applyFont="1" applyBorder="1" applyAlignment="1">
      <alignment horizontal="right" vertical="center" indent="1"/>
    </xf>
    <xf numFmtId="4" fontId="47" fillId="0" borderId="409" xfId="16" applyNumberFormat="1" applyFont="1" applyBorder="1" applyAlignment="1">
      <alignment horizontal="right" vertical="center" indent="1"/>
    </xf>
    <xf numFmtId="4" fontId="47" fillId="0" borderId="410" xfId="16" applyNumberFormat="1" applyFont="1" applyBorder="1" applyAlignment="1">
      <alignment horizontal="right" vertical="center" indent="1"/>
    </xf>
    <xf numFmtId="4" fontId="47" fillId="0" borderId="411" xfId="16" applyNumberFormat="1" applyFont="1" applyBorder="1" applyAlignment="1">
      <alignment horizontal="right" vertical="center" indent="1"/>
    </xf>
    <xf numFmtId="4" fontId="47" fillId="0" borderId="412" xfId="16" applyNumberFormat="1" applyFont="1" applyBorder="1" applyAlignment="1">
      <alignment horizontal="right" vertical="center" indent="1"/>
    </xf>
    <xf numFmtId="4" fontId="47" fillId="0" borderId="413" xfId="16" applyNumberFormat="1" applyFont="1" applyBorder="1" applyAlignment="1">
      <alignment horizontal="right" vertical="center" indent="1"/>
    </xf>
    <xf numFmtId="4" fontId="47" fillId="0" borderId="414" xfId="16" applyNumberFormat="1" applyFont="1" applyBorder="1" applyAlignment="1">
      <alignment horizontal="right" vertical="center" indent="1"/>
    </xf>
    <xf numFmtId="4" fontId="47" fillId="0" borderId="415" xfId="16" applyNumberFormat="1" applyFont="1" applyBorder="1" applyAlignment="1">
      <alignment horizontal="right" vertical="center" indent="1"/>
    </xf>
    <xf numFmtId="14" fontId="44" fillId="4" borderId="416" xfId="13" applyNumberFormat="1" applyFont="1" applyFill="1" applyBorder="1" applyAlignment="1">
      <alignment horizontal="center" vertical="center"/>
    </xf>
    <xf numFmtId="14" fontId="44" fillId="4" borderId="417" xfId="13" applyNumberFormat="1" applyFont="1" applyFill="1" applyBorder="1" applyAlignment="1">
      <alignment horizontal="center" vertical="center"/>
    </xf>
    <xf numFmtId="189" fontId="131" fillId="0" borderId="223" xfId="35" applyNumberFormat="1" applyFont="1" applyBorder="1"/>
    <xf numFmtId="14" fontId="131" fillId="0" borderId="223" xfId="35" applyNumberFormat="1" applyFont="1" applyBorder="1" applyAlignment="1">
      <alignment horizontal="center"/>
    </xf>
    <xf numFmtId="3" fontId="131" fillId="0" borderId="223" xfId="35" applyNumberFormat="1" applyFont="1" applyBorder="1" applyAlignment="1">
      <alignment horizontal="center"/>
    </xf>
    <xf numFmtId="0" fontId="131" fillId="0" borderId="223" xfId="35" applyFont="1" applyBorder="1" applyAlignment="1">
      <alignment horizontal="center"/>
    </xf>
    <xf numFmtId="10" fontId="135" fillId="0" borderId="223" xfId="36" applyNumberFormat="1" applyFont="1" applyBorder="1" applyAlignment="1">
      <alignment horizontal="center"/>
    </xf>
    <xf numFmtId="0" fontId="131" fillId="0" borderId="223" xfId="35" applyFont="1" applyBorder="1"/>
    <xf numFmtId="4" fontId="131" fillId="0" borderId="223" xfId="35" applyNumberFormat="1" applyFont="1" applyBorder="1" applyAlignment="1">
      <alignment horizontal="center"/>
    </xf>
    <xf numFmtId="10" fontId="3" fillId="0" borderId="223" xfId="36" applyNumberFormat="1" applyFont="1" applyFill="1" applyBorder="1"/>
    <xf numFmtId="10" fontId="3" fillId="0" borderId="223" xfId="36" applyNumberFormat="1" applyFont="1" applyFill="1" applyBorder="1" applyAlignment="1">
      <alignment horizontal="right"/>
    </xf>
    <xf numFmtId="4" fontId="1" fillId="0" borderId="223" xfId="35" applyNumberFormat="1" applyBorder="1" applyAlignment="1">
      <alignment horizontal="center"/>
    </xf>
    <xf numFmtId="4" fontId="131" fillId="15" borderId="0" xfId="35" applyNumberFormat="1" applyFont="1" applyFill="1" applyAlignment="1">
      <alignment horizontal="right"/>
    </xf>
    <xf numFmtId="4" fontId="131" fillId="15" borderId="0" xfId="35" applyNumberFormat="1" applyFont="1" applyFill="1" applyAlignment="1">
      <alignment horizontal="center"/>
    </xf>
    <xf numFmtId="4" fontId="131" fillId="15" borderId="223" xfId="35" applyNumberFormat="1" applyFont="1" applyFill="1" applyBorder="1" applyAlignment="1">
      <alignment horizontal="right"/>
    </xf>
    <xf numFmtId="4" fontId="131" fillId="15" borderId="223" xfId="35" applyNumberFormat="1" applyFont="1" applyFill="1" applyBorder="1" applyAlignment="1">
      <alignment horizontal="center"/>
    </xf>
    <xf numFmtId="10" fontId="4" fillId="15" borderId="16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60" xfId="35" applyNumberFormat="1" applyFont="1" applyFill="1" applyBorder="1" applyAlignment="1">
      <alignment vertical="center"/>
    </xf>
    <xf numFmtId="10" fontId="0" fillId="15" borderId="0" xfId="35" applyNumberFormat="1" applyFont="1" applyFill="1" applyAlignment="1">
      <alignment vertical="center"/>
    </xf>
    <xf numFmtId="0" fontId="149" fillId="0" borderId="0" xfId="37" applyAlignment="1">
      <alignment vertical="center"/>
    </xf>
    <xf numFmtId="0" fontId="169"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4" fontId="40" fillId="3" borderId="182" xfId="9" applyNumberFormat="1" applyFont="1" applyFill="1" applyBorder="1" applyAlignment="1">
      <alignment horizontal="center" vertical="center"/>
    </xf>
    <xf numFmtId="4" fontId="40" fillId="3" borderId="256" xfId="9" applyNumberFormat="1" applyFont="1" applyFill="1" applyBorder="1" applyAlignment="1">
      <alignment horizontal="center" vertical="center"/>
    </xf>
    <xf numFmtId="0" fontId="28" fillId="2" borderId="0" xfId="6" applyFont="1" applyFill="1" applyAlignment="1">
      <alignment horizontal="center" vertical="center"/>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7" xfId="9" applyFont="1" applyBorder="1" applyAlignment="1">
      <alignment horizontal="left" vertical="center" wrapText="1"/>
    </xf>
    <xf numFmtId="0" fontId="37" fillId="0" borderId="258" xfId="9" applyFont="1" applyBorder="1" applyAlignment="1">
      <alignment horizontal="left" vertical="center" wrapText="1"/>
    </xf>
    <xf numFmtId="0" fontId="37" fillId="0" borderId="259" xfId="9" applyFont="1" applyBorder="1" applyAlignment="1">
      <alignment horizontal="left"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60" xfId="9" applyFont="1" applyBorder="1" applyAlignment="1">
      <alignment horizontal="left" vertical="center" wrapText="1"/>
    </xf>
    <xf numFmtId="0" fontId="37" fillId="0" borderId="261" xfId="9" applyFont="1" applyBorder="1" applyAlignment="1">
      <alignment horizontal="left" vertical="center" wrapText="1"/>
    </xf>
    <xf numFmtId="0" fontId="37" fillId="0" borderId="262"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7" xfId="9" applyFont="1" applyBorder="1" applyAlignment="1">
      <alignment horizontal="left" vertical="center" wrapText="1"/>
    </xf>
    <xf numFmtId="0" fontId="38" fillId="0" borderId="258" xfId="9" applyFont="1" applyBorder="1" applyAlignment="1">
      <alignment horizontal="left" vertical="center" wrapText="1"/>
    </xf>
    <xf numFmtId="0" fontId="38" fillId="0" borderId="259"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29" fillId="3" borderId="159" xfId="0" applyFont="1" applyFill="1" applyBorder="1" applyAlignment="1">
      <alignment horizontal="left" vertical="center"/>
    </xf>
    <xf numFmtId="0" fontId="29" fillId="3" borderId="160" xfId="0" applyFont="1" applyFill="1" applyBorder="1" applyAlignment="1">
      <alignment horizontal="left" vertical="center"/>
    </xf>
    <xf numFmtId="0" fontId="0" fillId="4" borderId="159" xfId="0" applyFill="1" applyBorder="1" applyAlignment="1">
      <alignment horizontal="left" vertical="center" wrapText="1"/>
    </xf>
    <xf numFmtId="0" fontId="0" fillId="4" borderId="160" xfId="0" applyFill="1" applyBorder="1" applyAlignment="1">
      <alignment horizontal="left" vertical="center" wrapText="1"/>
    </xf>
    <xf numFmtId="0" fontId="0" fillId="4" borderId="161" xfId="0" applyFill="1" applyBorder="1" applyAlignment="1">
      <alignment horizontal="left" vertical="center" wrapText="1"/>
    </xf>
    <xf numFmtId="0" fontId="0" fillId="4" borderId="159" xfId="0" applyFill="1" applyBorder="1" applyAlignment="1">
      <alignment horizontal="left"/>
    </xf>
    <xf numFmtId="0" fontId="0" fillId="4" borderId="160" xfId="0" applyFill="1" applyBorder="1" applyAlignment="1">
      <alignment horizontal="left"/>
    </xf>
    <xf numFmtId="0" fontId="0" fillId="4" borderId="161" xfId="0" applyFill="1" applyBorder="1" applyAlignment="1">
      <alignment horizontal="left"/>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8" xfId="30" applyFont="1" applyFill="1" applyBorder="1" applyAlignment="1">
      <alignment horizontal="center" vertical="center"/>
    </xf>
    <xf numFmtId="0" fontId="27" fillId="7" borderId="242" xfId="30" applyFont="1" applyFill="1" applyBorder="1" applyAlignment="1">
      <alignment horizontal="center" vertical="center"/>
    </xf>
    <xf numFmtId="0" fontId="27" fillId="7" borderId="238" xfId="30" applyFont="1" applyFill="1" applyBorder="1" applyAlignment="1">
      <alignment horizontal="center" vertical="center" wrapText="1"/>
    </xf>
    <xf numFmtId="0" fontId="27" fillId="7" borderId="242" xfId="30" applyFont="1" applyFill="1" applyBorder="1" applyAlignment="1">
      <alignment horizontal="center" vertical="center" wrapText="1"/>
    </xf>
    <xf numFmtId="0" fontId="27" fillId="7" borderId="231" xfId="30" applyFont="1" applyFill="1" applyBorder="1" applyAlignment="1">
      <alignment horizontal="center" vertical="center" wrapText="1"/>
    </xf>
    <xf numFmtId="0" fontId="27" fillId="7" borderId="232" xfId="30" applyFont="1" applyFill="1" applyBorder="1" applyAlignment="1">
      <alignment horizontal="center" vertical="center" wrapText="1"/>
    </xf>
    <xf numFmtId="0" fontId="27" fillId="7" borderId="233" xfId="30" applyFont="1" applyFill="1" applyBorder="1" applyAlignment="1">
      <alignment horizontal="center" vertical="center" wrapText="1"/>
    </xf>
    <xf numFmtId="3" fontId="27" fillId="7" borderId="238" xfId="30" applyNumberFormat="1" applyFont="1" applyFill="1" applyBorder="1" applyAlignment="1">
      <alignment horizontal="center" vertical="center" wrapText="1"/>
    </xf>
    <xf numFmtId="3" fontId="27" fillId="7" borderId="242" xfId="30" applyNumberFormat="1" applyFont="1" applyFill="1" applyBorder="1" applyAlignment="1">
      <alignment horizontal="center" vertical="center" wrapText="1"/>
    </xf>
    <xf numFmtId="0" fontId="29" fillId="3" borderId="321" xfId="6" applyFont="1" applyFill="1" applyBorder="1" applyAlignment="1">
      <alignment horizontal="left" vertical="center"/>
    </xf>
    <xf numFmtId="0" fontId="29" fillId="3" borderId="0" xfId="6" applyFont="1" applyFill="1" applyAlignment="1">
      <alignment horizontal="left" vertical="center"/>
    </xf>
    <xf numFmtId="0" fontId="45" fillId="17" borderId="326" xfId="14" applyFont="1" applyFill="1" applyBorder="1" applyAlignment="1">
      <alignment horizontal="center" vertical="center" wrapText="1"/>
    </xf>
    <xf numFmtId="0" fontId="45" fillId="17" borderId="137" xfId="14" applyFont="1" applyFill="1" applyBorder="1" applyAlignment="1">
      <alignment horizontal="center" vertical="center" wrapText="1"/>
    </xf>
    <xf numFmtId="0" fontId="30" fillId="3" borderId="123" xfId="20" applyFont="1" applyFill="1" applyBorder="1" applyAlignment="1">
      <alignment horizontal="left"/>
    </xf>
    <xf numFmtId="0" fontId="30" fillId="3" borderId="0" xfId="20" applyFont="1" applyFill="1" applyAlignment="1">
      <alignment horizontal="left"/>
    </xf>
    <xf numFmtId="0" fontId="45" fillId="7" borderId="97" xfId="14" applyFont="1" applyFill="1" applyBorder="1" applyAlignment="1">
      <alignment horizontal="center" vertical="center" wrapText="1"/>
    </xf>
    <xf numFmtId="0" fontId="45" fillId="7" borderId="135" xfId="14" applyFont="1" applyFill="1" applyBorder="1" applyAlignment="1">
      <alignment horizontal="center" vertical="center" wrapText="1"/>
    </xf>
    <xf numFmtId="0" fontId="45" fillId="7" borderId="136" xfId="14" applyFont="1" applyFill="1" applyBorder="1" applyAlignment="1">
      <alignment horizontal="center" vertical="center" wrapText="1"/>
    </xf>
    <xf numFmtId="0" fontId="23" fillId="7" borderId="323" xfId="14" applyFont="1" applyFill="1" applyBorder="1" applyAlignment="1">
      <alignment horizontal="center" vertical="center"/>
    </xf>
    <xf numFmtId="0" fontId="23" fillId="7" borderId="324" xfId="14" applyFont="1" applyFill="1" applyBorder="1" applyAlignment="1">
      <alignment horizontal="center" vertical="center"/>
    </xf>
    <xf numFmtId="0" fontId="23" fillId="7" borderId="325" xfId="14" applyFont="1" applyFill="1" applyBorder="1" applyAlignment="1">
      <alignment horizontal="center" vertical="center"/>
    </xf>
    <xf numFmtId="0" fontId="23" fillId="7" borderId="335" xfId="14" applyFont="1" applyFill="1" applyBorder="1" applyAlignment="1">
      <alignment horizontal="center" vertical="center"/>
    </xf>
    <xf numFmtId="0" fontId="23" fillId="7" borderId="336" xfId="14" applyFont="1" applyFill="1" applyBorder="1" applyAlignment="1">
      <alignment horizontal="center" vertical="center"/>
    </xf>
    <xf numFmtId="0" fontId="23" fillId="7" borderId="337" xfId="14" applyFont="1" applyFill="1" applyBorder="1" applyAlignment="1">
      <alignment horizontal="center" vertical="center"/>
    </xf>
    <xf numFmtId="4" fontId="45" fillId="17" borderId="326" xfId="14" applyNumberFormat="1" applyFont="1" applyFill="1" applyBorder="1" applyAlignment="1">
      <alignment horizontal="center" vertical="center" wrapText="1"/>
    </xf>
    <xf numFmtId="4" fontId="45" fillId="17" borderId="137" xfId="14" applyNumberFormat="1" applyFont="1" applyFill="1" applyBorder="1" applyAlignment="1">
      <alignment horizontal="center" vertical="center" wrapText="1"/>
    </xf>
    <xf numFmtId="0" fontId="45" fillId="17" borderId="327" xfId="14" applyFont="1" applyFill="1" applyBorder="1" applyAlignment="1">
      <alignment horizontal="center" vertical="center" wrapText="1"/>
    </xf>
    <xf numFmtId="0" fontId="45" fillId="17" borderId="328" xfId="14" applyFont="1" applyFill="1" applyBorder="1" applyAlignment="1">
      <alignment horizontal="center" vertical="center" wrapText="1"/>
    </xf>
    <xf numFmtId="0" fontId="45" fillId="17" borderId="338" xfId="14" applyFont="1" applyFill="1" applyBorder="1" applyAlignment="1">
      <alignment horizontal="center" vertical="center" wrapText="1"/>
    </xf>
    <xf numFmtId="0" fontId="45" fillId="17" borderId="340" xfId="14" applyFont="1" applyFill="1" applyBorder="1" applyAlignment="1">
      <alignment horizontal="center" vertical="center" wrapText="1"/>
    </xf>
    <xf numFmtId="4" fontId="45" fillId="17" borderId="339" xfId="14" applyNumberFormat="1" applyFont="1" applyFill="1" applyBorder="1" applyAlignment="1">
      <alignment horizontal="center" vertical="center" wrapText="1"/>
    </xf>
    <xf numFmtId="4" fontId="45" fillId="17" borderId="341" xfId="14" applyNumberFormat="1" applyFont="1" applyFill="1" applyBorder="1" applyAlignment="1">
      <alignment horizontal="center" vertical="center" wrapText="1"/>
    </xf>
    <xf numFmtId="0" fontId="163" fillId="33" borderId="0" xfId="0" applyFont="1" applyFill="1" applyAlignment="1">
      <alignment horizontal="center" vertical="center" wrapText="1"/>
    </xf>
    <xf numFmtId="14" fontId="0" fillId="7" borderId="360" xfId="0" applyNumberFormat="1" applyFill="1" applyBorder="1" applyAlignment="1">
      <alignment horizontal="center" vertical="center"/>
    </xf>
    <xf numFmtId="14" fontId="0" fillId="7" borderId="158" xfId="0" applyNumberFormat="1" applyFill="1" applyBorder="1" applyAlignment="1">
      <alignment horizontal="center" vertical="center"/>
    </xf>
    <xf numFmtId="14" fontId="0" fillId="7" borderId="256" xfId="0" applyNumberFormat="1" applyFill="1" applyBorder="1" applyAlignment="1">
      <alignment horizontal="center" vertical="center"/>
    </xf>
    <xf numFmtId="0" fontId="163" fillId="33" borderId="255" xfId="0" applyFont="1" applyFill="1" applyBorder="1" applyAlignment="1">
      <alignment horizontal="center" vertical="center" wrapText="1"/>
    </xf>
    <xf numFmtId="0" fontId="2" fillId="3" borderId="255" xfId="0" applyFont="1" applyFill="1" applyBorder="1" applyAlignment="1">
      <alignment horizontal="center" vertical="center"/>
    </xf>
    <xf numFmtId="0" fontId="30" fillId="3" borderId="123" xfId="24" applyFont="1" applyFill="1" applyBorder="1" applyAlignment="1">
      <alignment horizontal="left"/>
    </xf>
    <xf numFmtId="0" fontId="30" fillId="3" borderId="0" xfId="24" applyFont="1" applyFill="1" applyAlignment="1">
      <alignment horizontal="left"/>
    </xf>
    <xf numFmtId="0" fontId="45" fillId="20" borderId="15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52" xfId="14" applyFont="1" applyFill="1" applyBorder="1" applyAlignment="1">
      <alignment horizontal="center" vertical="center" wrapText="1"/>
    </xf>
    <xf numFmtId="0" fontId="45" fillId="19" borderId="153" xfId="14" applyFont="1" applyFill="1" applyBorder="1" applyAlignment="1">
      <alignment horizontal="center" vertical="center" wrapText="1"/>
    </xf>
    <xf numFmtId="0" fontId="45" fillId="19" borderId="153" xfId="14" applyFont="1" applyFill="1" applyBorder="1" applyAlignment="1">
      <alignment horizontal="center" vertical="center"/>
    </xf>
    <xf numFmtId="0" fontId="45" fillId="20" borderId="153" xfId="14" applyFont="1" applyFill="1" applyBorder="1" applyAlignment="1">
      <alignment horizontal="center" vertical="center"/>
    </xf>
    <xf numFmtId="10" fontId="45" fillId="19" borderId="153" xfId="1" applyNumberFormat="1" applyFont="1" applyFill="1" applyBorder="1" applyAlignment="1">
      <alignment horizontal="center" vertical="center"/>
    </xf>
    <xf numFmtId="10" fontId="27" fillId="19" borderId="153" xfId="1" applyNumberFormat="1" applyFont="1" applyFill="1" applyBorder="1" applyAlignment="1">
      <alignment horizontal="center" vertical="center"/>
    </xf>
    <xf numFmtId="0" fontId="45" fillId="20" borderId="97" xfId="14" applyFont="1" applyFill="1" applyBorder="1" applyAlignment="1">
      <alignment horizontal="center" vertical="center"/>
    </xf>
    <xf numFmtId="0" fontId="45" fillId="20" borderId="136" xfId="14" applyFont="1" applyFill="1" applyBorder="1" applyAlignment="1">
      <alignment horizontal="center" vertical="center"/>
    </xf>
    <xf numFmtId="0" fontId="66" fillId="0" borderId="163" xfId="6" applyFont="1" applyBorder="1" applyAlignment="1">
      <alignment horizontal="left" vertical="center" wrapText="1" indent="1"/>
    </xf>
    <xf numFmtId="0" fontId="66" fillId="0" borderId="164" xfId="6" applyFont="1" applyBorder="1" applyAlignment="1">
      <alignment horizontal="left" vertical="center" wrapText="1" indent="1"/>
    </xf>
    <xf numFmtId="0" fontId="66" fillId="0" borderId="165" xfId="6" applyFont="1" applyBorder="1" applyAlignment="1">
      <alignment horizontal="left" vertical="center" wrapText="1" indent="1"/>
    </xf>
    <xf numFmtId="0" fontId="33" fillId="7" borderId="159" xfId="6" applyFont="1" applyFill="1" applyBorder="1" applyAlignment="1">
      <alignment horizontal="right" vertical="center"/>
    </xf>
    <xf numFmtId="0" fontId="33" fillId="7" borderId="160" xfId="6" applyFont="1" applyFill="1" applyBorder="1" applyAlignment="1">
      <alignment horizontal="right" vertical="center"/>
    </xf>
    <xf numFmtId="0" fontId="33" fillId="7" borderId="161" xfId="6" applyFont="1" applyFill="1" applyBorder="1" applyAlignment="1">
      <alignment horizontal="right" vertical="center"/>
    </xf>
    <xf numFmtId="0" fontId="70" fillId="0" borderId="163" xfId="6" applyFont="1" applyBorder="1" applyAlignment="1">
      <alignment horizontal="left" vertical="center" wrapText="1" indent="1"/>
    </xf>
    <xf numFmtId="0" fontId="70" fillId="0" borderId="164" xfId="6" applyFont="1" applyBorder="1" applyAlignment="1">
      <alignment horizontal="left" vertical="center" wrapText="1" indent="1"/>
    </xf>
    <xf numFmtId="0" fontId="70" fillId="0" borderId="165" xfId="6" applyFont="1" applyBorder="1" applyAlignment="1">
      <alignment horizontal="left" vertical="center" wrapText="1" indent="1"/>
    </xf>
    <xf numFmtId="0" fontId="160" fillId="0" borderId="163" xfId="6" applyFont="1" applyBorder="1" applyAlignment="1">
      <alignment horizontal="left" vertical="center" wrapText="1" indent="1"/>
    </xf>
    <xf numFmtId="0" fontId="160" fillId="0" borderId="164" xfId="6" applyFont="1" applyBorder="1" applyAlignment="1">
      <alignment horizontal="left" vertical="center" wrapText="1" indent="1"/>
    </xf>
    <xf numFmtId="0" fontId="160" fillId="0" borderId="165" xfId="6" applyFont="1" applyBorder="1" applyAlignment="1">
      <alignment horizontal="left" vertical="center" wrapText="1" indent="1"/>
    </xf>
    <xf numFmtId="0" fontId="70" fillId="2" borderId="163" xfId="6" applyFont="1" applyFill="1" applyBorder="1" applyAlignment="1">
      <alignment horizontal="left" vertical="center" wrapText="1" indent="1"/>
    </xf>
    <xf numFmtId="0" fontId="70" fillId="2" borderId="164" xfId="6" applyFont="1" applyFill="1" applyBorder="1" applyAlignment="1">
      <alignment horizontal="left" vertical="center" wrapText="1" indent="1"/>
    </xf>
    <xf numFmtId="0" fontId="70" fillId="2" borderId="165" xfId="6" applyFont="1" applyFill="1" applyBorder="1" applyAlignment="1">
      <alignment horizontal="left" vertical="center" wrapText="1" indent="1"/>
    </xf>
    <xf numFmtId="0" fontId="63" fillId="0" borderId="0" xfId="6" applyFont="1" applyAlignment="1">
      <alignment horizontal="left" vertical="center" indent="1"/>
    </xf>
    <xf numFmtId="0" fontId="65" fillId="2" borderId="166" xfId="6" applyFont="1" applyFill="1" applyBorder="1" applyAlignment="1">
      <alignment horizontal="center" vertical="center"/>
    </xf>
    <xf numFmtId="0" fontId="65" fillId="2" borderId="167" xfId="6" applyFont="1" applyFill="1" applyBorder="1" applyAlignment="1">
      <alignment horizontal="center" vertical="center"/>
    </xf>
    <xf numFmtId="0" fontId="159" fillId="32" borderId="155" xfId="6" applyFont="1" applyFill="1" applyBorder="1" applyAlignment="1">
      <alignment horizontal="center" vertical="center" wrapText="1"/>
    </xf>
    <xf numFmtId="0" fontId="159" fillId="32" borderId="308" xfId="6" applyFont="1" applyFill="1" applyBorder="1" applyAlignment="1">
      <alignment horizontal="center" vertical="center" wrapText="1"/>
    </xf>
    <xf numFmtId="0" fontId="66" fillId="0" borderId="309" xfId="6" applyFont="1" applyBorder="1" applyAlignment="1">
      <alignment horizontal="left" vertical="center" wrapText="1"/>
    </xf>
    <xf numFmtId="0" fontId="66" fillId="0" borderId="310" xfId="6" applyFont="1" applyBorder="1" applyAlignment="1">
      <alignment horizontal="left" vertical="center" wrapText="1"/>
    </xf>
    <xf numFmtId="0" fontId="66" fillId="0" borderId="163" xfId="6" applyFont="1" applyBorder="1" applyAlignment="1">
      <alignment horizontal="left" vertical="center" wrapText="1"/>
    </xf>
    <xf numFmtId="0" fontId="66" fillId="0" borderId="164" xfId="6" applyFont="1" applyBorder="1" applyAlignment="1">
      <alignment horizontal="left" vertical="center" wrapText="1"/>
    </xf>
    <xf numFmtId="0" fontId="66" fillId="0" borderId="165" xfId="6" applyFont="1" applyBorder="1" applyAlignment="1">
      <alignment horizontal="left" vertical="center" wrapText="1"/>
    </xf>
    <xf numFmtId="0" fontId="66" fillId="0" borderId="163" xfId="6" applyFont="1" applyBorder="1" applyAlignment="1">
      <alignment vertical="center" wrapText="1"/>
    </xf>
    <xf numFmtId="0" fontId="66" fillId="0" borderId="164" xfId="6" applyFont="1" applyBorder="1" applyAlignment="1">
      <alignment vertical="center" wrapText="1"/>
    </xf>
    <xf numFmtId="0" fontId="66" fillId="0" borderId="165" xfId="6" applyFont="1" applyBorder="1" applyAlignment="1">
      <alignment vertical="center" wrapText="1"/>
    </xf>
    <xf numFmtId="3" fontId="45" fillId="0" borderId="174" xfId="14" applyNumberFormat="1" applyFont="1" applyBorder="1" applyAlignment="1">
      <alignment horizontal="center" vertical="center" wrapText="1"/>
    </xf>
    <xf numFmtId="3" fontId="45" fillId="0" borderId="176" xfId="14" applyNumberFormat="1" applyFont="1" applyBorder="1" applyAlignment="1">
      <alignment horizontal="center" vertical="center" wrapText="1"/>
    </xf>
    <xf numFmtId="3" fontId="45" fillId="0" borderId="158" xfId="14" applyNumberFormat="1" applyFont="1" applyBorder="1" applyAlignment="1">
      <alignment horizontal="center" vertical="center" wrapText="1"/>
    </xf>
    <xf numFmtId="14" fontId="27" fillId="11" borderId="170" xfId="6" applyNumberFormat="1" applyFont="1" applyFill="1" applyBorder="1" applyAlignment="1">
      <alignment horizontal="center" vertical="center"/>
    </xf>
    <xf numFmtId="14" fontId="27" fillId="11" borderId="171" xfId="6" applyNumberFormat="1" applyFont="1" applyFill="1" applyBorder="1" applyAlignment="1">
      <alignment horizontal="center" vertical="center"/>
    </xf>
    <xf numFmtId="0" fontId="29" fillId="3" borderId="150" xfId="20" applyFont="1" applyFill="1" applyBorder="1" applyAlignment="1">
      <alignment horizontal="left"/>
    </xf>
    <xf numFmtId="0" fontId="29" fillId="3" borderId="15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8" xfId="14" applyNumberFormat="1" applyFont="1" applyFill="1" applyBorder="1" applyAlignment="1">
      <alignment horizontal="center" vertical="center" wrapText="1"/>
    </xf>
    <xf numFmtId="169" fontId="45" fillId="0" borderId="175" xfId="14" applyNumberFormat="1" applyFont="1" applyBorder="1" applyAlignment="1">
      <alignment horizontal="center" vertical="center" wrapText="1"/>
    </xf>
    <xf numFmtId="169" fontId="45" fillId="0" borderId="158"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3" fillId="11" borderId="179" xfId="6" applyFont="1" applyFill="1" applyBorder="1" applyAlignment="1">
      <alignment horizontal="left" vertical="center" indent="1"/>
    </xf>
    <xf numFmtId="0" fontId="74" fillId="11" borderId="179" xfId="6" applyFont="1" applyFill="1" applyBorder="1" applyAlignment="1">
      <alignment horizontal="left" vertical="center" indent="1"/>
    </xf>
    <xf numFmtId="0" fontId="63" fillId="11" borderId="0" xfId="6" applyFont="1" applyFill="1" applyAlignment="1">
      <alignment horizontal="left" vertical="center" indent="1"/>
    </xf>
    <xf numFmtId="0" fontId="74" fillId="11" borderId="0" xfId="6" applyFont="1" applyFill="1" applyAlignment="1">
      <alignment horizontal="left" vertical="center" indent="1"/>
    </xf>
    <xf numFmtId="0" fontId="75" fillId="7" borderId="155" xfId="6" applyFont="1" applyFill="1" applyBorder="1" applyAlignment="1">
      <alignment horizontal="right" vertical="center"/>
    </xf>
    <xf numFmtId="0" fontId="75" fillId="7" borderId="160" xfId="6" applyFont="1" applyFill="1" applyBorder="1" applyAlignment="1">
      <alignment horizontal="right" vertical="center"/>
    </xf>
    <xf numFmtId="0" fontId="75" fillId="7" borderId="161" xfId="6" applyFont="1" applyFill="1" applyBorder="1" applyAlignment="1">
      <alignment horizontal="right" vertical="center"/>
    </xf>
    <xf numFmtId="0" fontId="76" fillId="7" borderId="159" xfId="6" applyFont="1" applyFill="1" applyBorder="1" applyAlignment="1">
      <alignment horizontal="right" vertical="center"/>
    </xf>
    <xf numFmtId="0" fontId="76" fillId="7" borderId="160" xfId="6" applyFont="1" applyFill="1" applyBorder="1" applyAlignment="1">
      <alignment horizontal="right" vertical="center"/>
    </xf>
    <xf numFmtId="0" fontId="76" fillId="7" borderId="161" xfId="6" applyFont="1" applyFill="1" applyBorder="1" applyAlignment="1">
      <alignment horizontal="right" vertical="center"/>
    </xf>
    <xf numFmtId="0" fontId="34" fillId="7" borderId="8" xfId="14" applyFont="1" applyFill="1" applyBorder="1" applyAlignment="1">
      <alignment horizontal="center" vertical="center"/>
    </xf>
    <xf numFmtId="0" fontId="79" fillId="7" borderId="9" xfId="14" applyFont="1" applyFill="1" applyBorder="1" applyAlignment="1">
      <alignment horizontal="center" vertical="center"/>
    </xf>
    <xf numFmtId="0" fontId="79" fillId="7" borderId="177" xfId="14" applyFont="1" applyFill="1" applyBorder="1" applyAlignment="1">
      <alignment horizontal="center" vertical="center"/>
    </xf>
    <xf numFmtId="0" fontId="34" fillId="7" borderId="188" xfId="14" applyFont="1" applyFill="1" applyBorder="1" applyAlignment="1">
      <alignment horizontal="center" vertical="center"/>
    </xf>
    <xf numFmtId="0" fontId="79" fillId="7" borderId="189" xfId="14" applyFont="1" applyFill="1" applyBorder="1" applyAlignment="1">
      <alignment horizontal="center" vertical="center"/>
    </xf>
    <xf numFmtId="0" fontId="79" fillId="7" borderId="190" xfId="14" applyFont="1" applyFill="1" applyBorder="1" applyAlignment="1">
      <alignment horizontal="center" vertical="center"/>
    </xf>
    <xf numFmtId="4" fontId="166" fillId="0" borderId="405" xfId="9" applyNumberFormat="1" applyFont="1" applyBorder="1" applyAlignment="1">
      <alignment horizontal="left" vertical="center" wrapText="1"/>
    </xf>
    <xf numFmtId="4" fontId="166" fillId="0" borderId="406" xfId="9" applyNumberFormat="1" applyFont="1" applyBorder="1" applyAlignment="1">
      <alignment horizontal="left" vertical="center" wrapText="1"/>
    </xf>
    <xf numFmtId="4" fontId="165" fillId="7" borderId="0" xfId="9" applyNumberFormat="1" applyFont="1" applyFill="1" applyAlignment="1">
      <alignment horizontal="left" vertical="center" wrapText="1"/>
    </xf>
    <xf numFmtId="4" fontId="165" fillId="7" borderId="0" xfId="9" applyNumberFormat="1" applyFont="1" applyFill="1" applyAlignment="1">
      <alignment horizontal="left" vertical="center"/>
    </xf>
    <xf numFmtId="0" fontId="84" fillId="0" borderId="0" xfId="28" applyFont="1" applyAlignment="1">
      <alignment horizontal="center"/>
    </xf>
    <xf numFmtId="0" fontId="84" fillId="0" borderId="0" xfId="28" applyFont="1" applyAlignment="1">
      <alignment horizontal="center" vertical="center"/>
    </xf>
    <xf numFmtId="177" fontId="84" fillId="19" borderId="0" xfId="28" applyNumberFormat="1" applyFont="1" applyFill="1" applyAlignment="1">
      <alignment horizontal="center" vertical="center"/>
    </xf>
    <xf numFmtId="0" fontId="141" fillId="2" borderId="0" xfId="28" applyFont="1" applyFill="1" applyAlignment="1">
      <alignment horizontal="center" vertical="center"/>
    </xf>
    <xf numFmtId="0" fontId="42" fillId="0" borderId="227" xfId="28" applyFont="1" applyBorder="1" applyAlignment="1">
      <alignment horizontal="left" vertical="center" indent="1"/>
    </xf>
    <xf numFmtId="0" fontId="143" fillId="0" borderId="0" xfId="28" applyFont="1" applyAlignment="1">
      <alignment horizontal="left" vertical="center" wrapText="1"/>
    </xf>
    <xf numFmtId="49" fontId="94" fillId="0" borderId="0" xfId="28" applyNumberFormat="1" applyFont="1" applyAlignment="1">
      <alignment horizontal="left" vertical="center"/>
    </xf>
    <xf numFmtId="0" fontId="94" fillId="0" borderId="0" xfId="30" applyFont="1" applyAlignment="1">
      <alignment horizontal="center" vertical="center"/>
    </xf>
    <xf numFmtId="0" fontId="61" fillId="0" borderId="0" xfId="28" applyFont="1" applyAlignment="1">
      <alignment horizontal="center" vertical="center"/>
    </xf>
    <xf numFmtId="0" fontId="144" fillId="0" borderId="0" xfId="28" applyFont="1" applyAlignment="1">
      <alignment horizontal="left" vertical="center" wrapText="1"/>
    </xf>
    <xf numFmtId="14" fontId="144"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27" xfId="31" applyBorder="1" applyAlignment="1">
      <alignment horizontal="left" vertical="center" indent="1"/>
    </xf>
    <xf numFmtId="0" fontId="6" fillId="0" borderId="227" xfId="31" applyBorder="1" applyAlignment="1">
      <alignment horizontal="left" vertical="center" wrapText="1" indent="1"/>
    </xf>
    <xf numFmtId="0" fontId="6" fillId="0" borderId="0" xfId="31" applyAlignment="1">
      <alignment horizontal="left" vertical="center" wrapText="1" indent="1"/>
    </xf>
    <xf numFmtId="14" fontId="144" fillId="0" borderId="0" xfId="26" applyNumberFormat="1" applyFont="1" applyFill="1" applyBorder="1" applyAlignment="1">
      <alignment horizontal="left" vertical="center" indent="1"/>
    </xf>
    <xf numFmtId="0" fontId="6" fillId="0" borderId="223" xfId="31" applyBorder="1" applyAlignment="1">
      <alignment horizontal="left" vertical="center" wrapText="1" indent="1"/>
    </xf>
    <xf numFmtId="0" fontId="34" fillId="0" borderId="256" xfId="30" applyFont="1" applyBorder="1" applyAlignment="1">
      <alignment horizontal="center" vertical="center"/>
    </xf>
    <xf numFmtId="0" fontId="48" fillId="0" borderId="1" xfId="14" applyFont="1" applyBorder="1" applyAlignment="1">
      <alignment horizontal="left" vertical="center" wrapText="1"/>
    </xf>
    <xf numFmtId="0" fontId="94" fillId="0" borderId="220" xfId="28" applyFont="1" applyBorder="1" applyAlignment="1">
      <alignment horizontal="left" vertical="center" indent="1"/>
    </xf>
    <xf numFmtId="0" fontId="94" fillId="0" borderId="0" xfId="28" applyFont="1" applyAlignment="1">
      <alignment horizontal="left" vertical="center" indent="1"/>
    </xf>
    <xf numFmtId="0" fontId="94" fillId="0" borderId="0" xfId="30" applyFont="1" applyAlignment="1">
      <alignment horizontal="left" vertical="center"/>
    </xf>
    <xf numFmtId="0" fontId="40" fillId="3" borderId="231" xfId="30" applyFont="1" applyFill="1" applyBorder="1" applyAlignment="1">
      <alignment horizontal="center" vertical="center"/>
    </xf>
    <xf numFmtId="0" fontId="40" fillId="3" borderId="232" xfId="30" applyFont="1" applyFill="1" applyBorder="1" applyAlignment="1">
      <alignment horizontal="center" vertical="center"/>
    </xf>
    <xf numFmtId="0" fontId="40" fillId="3" borderId="233" xfId="30" applyFont="1" applyFill="1" applyBorder="1" applyAlignment="1">
      <alignment horizontal="center" vertical="center"/>
    </xf>
    <xf numFmtId="0" fontId="61" fillId="0" borderId="231" xfId="30" applyFont="1" applyBorder="1" applyAlignment="1">
      <alignment horizontal="center" vertical="center"/>
    </xf>
    <xf numFmtId="0" fontId="61" fillId="0" borderId="232" xfId="30" applyFont="1" applyBorder="1" applyAlignment="1">
      <alignment horizontal="center" vertical="center"/>
    </xf>
    <xf numFmtId="0" fontId="61" fillId="0" borderId="233" xfId="30" applyFont="1" applyBorder="1" applyAlignment="1">
      <alignment horizontal="center" vertical="center"/>
    </xf>
    <xf numFmtId="0" fontId="61" fillId="0" borderId="231" xfId="30" applyFont="1" applyBorder="1" applyAlignment="1">
      <alignment horizontal="center" vertical="center" wrapText="1"/>
    </xf>
    <xf numFmtId="0" fontId="61" fillId="0" borderId="233" xfId="30" applyFont="1" applyBorder="1" applyAlignment="1">
      <alignment horizontal="center" vertical="center" wrapText="1"/>
    </xf>
    <xf numFmtId="173" fontId="42" fillId="0" borderId="235" xfId="15"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239" xfId="15" applyNumberFormat="1" applyFont="1" applyFill="1" applyBorder="1" applyAlignment="1">
      <alignment horizontal="center" vertical="center"/>
    </xf>
    <xf numFmtId="173" fontId="42" fillId="0" borderId="241" xfId="15" applyNumberFormat="1" applyFont="1" applyFill="1" applyBorder="1" applyAlignment="1">
      <alignment horizontal="center" vertical="center"/>
    </xf>
    <xf numFmtId="0" fontId="27" fillId="0" borderId="169" xfId="30" applyFont="1" applyBorder="1" applyAlignment="1">
      <alignment horizontal="center" vertical="center" wrapText="1"/>
    </xf>
    <xf numFmtId="0" fontId="94" fillId="0" borderId="0" xfId="28" applyFont="1" applyAlignment="1">
      <alignment vertical="center"/>
    </xf>
    <xf numFmtId="0" fontId="6" fillId="0" borderId="227" xfId="26" applyNumberFormat="1" applyFont="1" applyFill="1" applyBorder="1" applyAlignment="1">
      <alignment vertical="center" wrapText="1"/>
    </xf>
    <xf numFmtId="0" fontId="139" fillId="0" borderId="226" xfId="30" applyFont="1" applyBorder="1" applyAlignment="1">
      <alignment horizontal="left" vertical="center" indent="1"/>
    </xf>
    <xf numFmtId="0" fontId="139" fillId="0" borderId="156" xfId="30" applyFont="1" applyBorder="1" applyAlignment="1">
      <alignment horizontal="left" vertical="center" indent="1"/>
    </xf>
    <xf numFmtId="0" fontId="144" fillId="0" borderId="220" xfId="30" applyFont="1" applyBorder="1" applyAlignment="1">
      <alignment horizontal="left" vertical="center" wrapText="1" indent="1"/>
    </xf>
    <xf numFmtId="0" fontId="144" fillId="0" borderId="0" xfId="30" applyFont="1" applyAlignment="1">
      <alignment horizontal="left" vertical="center" wrapText="1" indent="1"/>
    </xf>
    <xf numFmtId="0" fontId="6" fillId="0" borderId="227" xfId="32" applyNumberFormat="1" applyFont="1" applyFill="1" applyBorder="1" applyAlignment="1">
      <alignment horizontal="left" vertical="center" wrapText="1"/>
    </xf>
    <xf numFmtId="0" fontId="94" fillId="0" borderId="0" xfId="28" applyFont="1" applyAlignment="1">
      <alignment horizontal="left" vertical="center"/>
    </xf>
    <xf numFmtId="0" fontId="111" fillId="0" borderId="0" xfId="30" applyFont="1" applyAlignment="1">
      <alignment horizontal="center" vertical="center"/>
    </xf>
    <xf numFmtId="0" fontId="144" fillId="0" borderId="0" xfId="30" applyFont="1" applyAlignment="1">
      <alignment horizontal="left" vertical="center" wrapText="1"/>
    </xf>
    <xf numFmtId="0" fontId="42" fillId="0" borderId="227" xfId="26" applyNumberFormat="1" applyFont="1" applyFill="1" applyBorder="1" applyAlignment="1">
      <alignment horizontal="left" vertical="center" wrapText="1"/>
    </xf>
    <xf numFmtId="0" fontId="42" fillId="0" borderId="244" xfId="26" applyNumberFormat="1" applyFont="1" applyFill="1" applyBorder="1" applyAlignment="1">
      <alignment horizontal="left" vertical="center" wrapText="1"/>
    </xf>
    <xf numFmtId="0" fontId="61" fillId="0" borderId="0" xfId="30" applyFont="1" applyAlignment="1">
      <alignment horizontal="left" vertical="center" wrapText="1"/>
    </xf>
    <xf numFmtId="0" fontId="81"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39" fillId="3" borderId="42" xfId="33" applyFont="1" applyFill="1" applyBorder="1" applyAlignment="1">
      <alignment horizontal="center" vertical="center"/>
    </xf>
    <xf numFmtId="43" fontId="6" fillId="2" borderId="0" xfId="26" applyFont="1" applyFill="1" applyAlignment="1">
      <alignment horizontal="center" vertical="center"/>
    </xf>
    <xf numFmtId="43" fontId="6" fillId="2" borderId="65" xfId="26" applyFont="1" applyFill="1" applyBorder="1" applyAlignment="1">
      <alignment horizontal="center" vertical="center"/>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4" fillId="0" borderId="0" xfId="30" applyFont="1" applyAlignment="1">
      <alignment horizontal="left" vertical="center" wrapText="1"/>
    </xf>
    <xf numFmtId="0" fontId="6" fillId="0" borderId="244" xfId="30" applyBorder="1" applyAlignment="1">
      <alignment horizontal="left" vertical="center"/>
    </xf>
    <xf numFmtId="0" fontId="42" fillId="2" borderId="227" xfId="26" applyNumberFormat="1" applyFont="1" applyFill="1" applyBorder="1" applyAlignment="1">
      <alignment horizontal="left" vertical="center" wrapText="1"/>
    </xf>
    <xf numFmtId="0" fontId="6" fillId="0" borderId="228" xfId="32" applyNumberFormat="1" applyFont="1" applyFill="1" applyBorder="1" applyAlignment="1">
      <alignment horizontal="left" vertical="center" wrapText="1"/>
    </xf>
    <xf numFmtId="0" fontId="6" fillId="0" borderId="227" xfId="32" applyNumberFormat="1" applyFont="1" applyFill="1" applyBorder="1" applyAlignment="1">
      <alignment horizontal="left" vertical="center" wrapText="1" indent="1"/>
    </xf>
    <xf numFmtId="0" fontId="74" fillId="2" borderId="0" xfId="30" applyFont="1" applyFill="1" applyAlignment="1">
      <alignment horizontal="left" vertical="center" wrapText="1"/>
    </xf>
    <xf numFmtId="0" fontId="94" fillId="0" borderId="0" xfId="28" applyFont="1" applyAlignment="1">
      <alignment horizontal="right" vertical="center" wrapText="1"/>
    </xf>
    <xf numFmtId="0" fontId="138" fillId="0" borderId="0" xfId="30" applyFont="1" applyAlignment="1">
      <alignment horizontal="center" vertical="center"/>
    </xf>
    <xf numFmtId="0" fontId="94" fillId="0" borderId="0" xfId="28" applyFont="1" applyAlignment="1">
      <alignment horizontal="center" vertical="center" wrapText="1"/>
    </xf>
    <xf numFmtId="0" fontId="42" fillId="4" borderId="235" xfId="30" applyFont="1" applyFill="1" applyBorder="1" applyAlignment="1">
      <alignment horizontal="left" vertical="center"/>
    </xf>
    <xf numFmtId="0" fontId="42" fillId="4" borderId="237" xfId="30" applyFont="1" applyFill="1" applyBorder="1" applyAlignment="1">
      <alignment horizontal="left" vertical="center"/>
    </xf>
    <xf numFmtId="0" fontId="42" fillId="4" borderId="248" xfId="30" applyFont="1" applyFill="1" applyBorder="1" applyAlignment="1">
      <alignment horizontal="left" vertical="center"/>
    </xf>
    <xf numFmtId="0" fontId="42" fillId="4" borderId="249" xfId="30" applyFont="1" applyFill="1" applyBorder="1" applyAlignment="1">
      <alignment horizontal="left" vertical="center"/>
    </xf>
    <xf numFmtId="0" fontId="42" fillId="4" borderId="239" xfId="30" applyFont="1" applyFill="1" applyBorder="1" applyAlignment="1">
      <alignment horizontal="left" vertical="center"/>
    </xf>
    <xf numFmtId="0" fontId="42" fillId="4" borderId="241" xfId="30" applyFont="1" applyFill="1" applyBorder="1" applyAlignment="1">
      <alignment horizontal="left" vertical="center"/>
    </xf>
    <xf numFmtId="0" fontId="94" fillId="0" borderId="0" xfId="28" applyFont="1" applyAlignment="1">
      <alignment horizontal="center" vertical="center"/>
    </xf>
    <xf numFmtId="0" fontId="40" fillId="3" borderId="238" xfId="30" applyFont="1" applyFill="1" applyBorder="1" applyAlignment="1">
      <alignment horizontal="center" vertical="center"/>
    </xf>
    <xf numFmtId="0" fontId="40" fillId="3" borderId="242" xfId="30" applyFont="1" applyFill="1" applyBorder="1" applyAlignment="1">
      <alignment horizontal="center" vertical="center"/>
    </xf>
    <xf numFmtId="0" fontId="40" fillId="3" borderId="238" xfId="30" applyFont="1" applyFill="1" applyBorder="1" applyAlignment="1">
      <alignment horizontal="center" vertical="center" wrapText="1"/>
    </xf>
    <xf numFmtId="0" fontId="40" fillId="3" borderId="242"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32" xfId="30" applyFont="1" applyFill="1" applyBorder="1" applyAlignment="1">
      <alignment horizontal="center" vertical="center" wrapText="1"/>
    </xf>
    <xf numFmtId="0" fontId="94" fillId="5" borderId="0" xfId="28" applyFont="1" applyFill="1" applyAlignment="1">
      <alignment horizontal="left" vertical="center"/>
    </xf>
    <xf numFmtId="0" fontId="94" fillId="5" borderId="0" xfId="28" applyFont="1" applyFill="1" applyAlignment="1">
      <alignment horizontal="center" vertical="center"/>
    </xf>
    <xf numFmtId="0" fontId="4" fillId="0" borderId="160" xfId="35" applyFont="1" applyBorder="1" applyAlignment="1">
      <alignment horizontal="center" vertical="center"/>
    </xf>
    <xf numFmtId="0" fontId="5" fillId="3" borderId="301" xfId="0" applyFont="1" applyFill="1" applyBorder="1" applyAlignment="1">
      <alignment horizontal="center"/>
    </xf>
    <xf numFmtId="0" fontId="5" fillId="3" borderId="268" xfId="0" applyFont="1" applyFill="1" applyBorder="1" applyAlignment="1">
      <alignment horizontal="center"/>
    </xf>
    <xf numFmtId="0" fontId="4" fillId="7" borderId="1" xfId="0" applyFont="1" applyFill="1" applyBorder="1" applyAlignment="1">
      <alignment horizontal="center"/>
    </xf>
    <xf numFmtId="0" fontId="163" fillId="33" borderId="266" xfId="0" applyFont="1" applyFill="1" applyBorder="1" applyAlignment="1">
      <alignment horizontal="center" vertical="center" wrapText="1"/>
    </xf>
    <xf numFmtId="0" fontId="163" fillId="33" borderId="301" xfId="0" applyFont="1" applyFill="1" applyBorder="1" applyAlignment="1">
      <alignment horizontal="center" vertical="center" wrapText="1"/>
    </xf>
    <xf numFmtId="0" fontId="163" fillId="33" borderId="268" xfId="0" applyFont="1" applyFill="1" applyBorder="1" applyAlignment="1">
      <alignment horizontal="center" vertical="center" wrapText="1"/>
    </xf>
    <xf numFmtId="0" fontId="163" fillId="33" borderId="302" xfId="0" applyFont="1" applyFill="1" applyBorder="1" applyAlignment="1">
      <alignment horizontal="center" vertical="center" wrapText="1"/>
    </xf>
    <xf numFmtId="0" fontId="163" fillId="33" borderId="300" xfId="0" applyFont="1" applyFill="1" applyBorder="1" applyAlignment="1">
      <alignment horizontal="center" vertical="center" wrapText="1"/>
    </xf>
    <xf numFmtId="0" fontId="163" fillId="33" borderId="304" xfId="0" applyFont="1" applyFill="1" applyBorder="1" applyAlignment="1">
      <alignment horizontal="center" vertical="center" wrapText="1"/>
    </xf>
    <xf numFmtId="0" fontId="163" fillId="33" borderId="276" xfId="0" applyFont="1" applyFill="1" applyBorder="1" applyAlignment="1">
      <alignment horizontal="center" vertical="center" wrapText="1"/>
    </xf>
    <xf numFmtId="0" fontId="163" fillId="33" borderId="273" xfId="0" applyFont="1" applyFill="1" applyBorder="1" applyAlignment="1">
      <alignment horizontal="center" vertical="center" wrapText="1"/>
    </xf>
    <xf numFmtId="0" fontId="163" fillId="33" borderId="350" xfId="0" applyFont="1" applyFill="1" applyBorder="1" applyAlignment="1">
      <alignment horizontal="center" vertical="center" wrapText="1"/>
    </xf>
    <xf numFmtId="0" fontId="23" fillId="7" borderId="330" xfId="14" applyFont="1" applyFill="1" applyBorder="1" applyAlignment="1">
      <alignment horizontal="center" vertical="center"/>
    </xf>
    <xf numFmtId="0" fontId="23" fillId="7" borderId="331" xfId="14" applyFont="1" applyFill="1" applyBorder="1" applyAlignment="1">
      <alignment horizontal="center" vertical="center"/>
    </xf>
    <xf numFmtId="0" fontId="23" fillId="7" borderId="329" xfId="14" applyFont="1" applyFill="1" applyBorder="1" applyAlignment="1">
      <alignment horizontal="center" vertical="center"/>
    </xf>
    <xf numFmtId="0" fontId="2" fillId="3" borderId="276" xfId="0" applyFont="1" applyFill="1" applyBorder="1" applyAlignment="1">
      <alignment horizontal="center" vertical="center"/>
    </xf>
    <xf numFmtId="0" fontId="2" fillId="3" borderId="273" xfId="0" applyFont="1" applyFill="1" applyBorder="1" applyAlignment="1">
      <alignment horizontal="center" vertical="center"/>
    </xf>
    <xf numFmtId="0" fontId="2" fillId="3" borderId="350" xfId="0" applyFont="1" applyFill="1" applyBorder="1" applyAlignment="1">
      <alignment horizontal="center" vertical="center"/>
    </xf>
    <xf numFmtId="0" fontId="5" fillId="3" borderId="302" xfId="0" applyFont="1" applyFill="1" applyBorder="1" applyAlignment="1">
      <alignment horizontal="center"/>
    </xf>
    <xf numFmtId="0" fontId="5" fillId="3" borderId="300" xfId="0" applyFont="1" applyFill="1" applyBorder="1" applyAlignment="1">
      <alignment horizontal="center"/>
    </xf>
    <xf numFmtId="0" fontId="5" fillId="3" borderId="304" xfId="0" applyFont="1" applyFill="1" applyBorder="1" applyAlignment="1">
      <alignment horizontal="center"/>
    </xf>
    <xf numFmtId="0" fontId="5" fillId="3" borderId="0" xfId="0" applyFont="1" applyFill="1" applyAlignment="1">
      <alignment horizontal="center"/>
    </xf>
    <xf numFmtId="49" fontId="6" fillId="0" borderId="298"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8"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97"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71" xfId="40" applyNumberFormat="1" applyBorder="1" applyAlignment="1">
      <alignment horizontal="center" vertical="center" wrapText="1"/>
    </xf>
    <xf numFmtId="3" fontId="6" fillId="0" borderId="271"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94"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80" xfId="40" applyNumberFormat="1" applyBorder="1" applyAlignment="1">
      <alignment horizontal="center" vertical="center" wrapText="1"/>
    </xf>
    <xf numFmtId="3" fontId="6" fillId="0" borderId="283" xfId="40" applyNumberFormat="1" applyBorder="1" applyAlignment="1">
      <alignment horizontal="center" vertical="center" wrapText="1"/>
    </xf>
    <xf numFmtId="4" fontId="6" fillId="0" borderId="278" xfId="40" applyNumberFormat="1" applyBorder="1" applyAlignment="1">
      <alignment horizontal="center" vertical="center" wrapText="1"/>
    </xf>
    <xf numFmtId="4" fontId="6" fillId="0" borderId="282" xfId="40" applyNumberFormat="1" applyBorder="1" applyAlignment="1">
      <alignment horizontal="center" vertical="center" wrapText="1"/>
    </xf>
    <xf numFmtId="14" fontId="6" fillId="0" borderId="279" xfId="40" applyNumberFormat="1" applyBorder="1" applyAlignment="1">
      <alignment horizontal="center" vertical="center" wrapText="1"/>
    </xf>
    <xf numFmtId="14" fontId="6" fillId="0" borderId="81" xfId="40" applyNumberFormat="1" applyBorder="1" applyAlignment="1">
      <alignment horizontal="center" vertical="center" wrapText="1"/>
    </xf>
    <xf numFmtId="4" fontId="155" fillId="0" borderId="266" xfId="40" applyNumberFormat="1" applyFont="1" applyBorder="1" applyAlignment="1">
      <alignment horizontal="center" vertical="center"/>
    </xf>
    <xf numFmtId="4" fontId="155" fillId="0" borderId="267" xfId="40" applyNumberFormat="1" applyFont="1" applyBorder="1" applyAlignment="1">
      <alignment horizontal="center" vertical="center"/>
    </xf>
    <xf numFmtId="4" fontId="155" fillId="0" borderId="301" xfId="40" applyNumberFormat="1" applyFont="1" applyBorder="1" applyAlignment="1">
      <alignment horizontal="center" vertical="center"/>
    </xf>
    <xf numFmtId="4" fontId="155" fillId="0" borderId="268" xfId="40" applyNumberFormat="1" applyFont="1" applyBorder="1" applyAlignment="1">
      <alignment horizontal="center" vertical="center"/>
    </xf>
    <xf numFmtId="14" fontId="155" fillId="0" borderId="81" xfId="40" applyNumberFormat="1" applyFont="1" applyBorder="1" applyAlignment="1">
      <alignment horizontal="center" vertical="center"/>
    </xf>
    <xf numFmtId="14" fontId="155" fillId="0" borderId="40" xfId="40" applyNumberFormat="1" applyFont="1" applyBorder="1" applyAlignment="1">
      <alignment horizontal="center" vertical="center"/>
    </xf>
    <xf numFmtId="14" fontId="155" fillId="0" borderId="183" xfId="40" applyNumberFormat="1" applyFont="1" applyBorder="1" applyAlignment="1">
      <alignment horizontal="center" vertical="center"/>
    </xf>
    <xf numFmtId="4" fontId="6" fillId="0" borderId="277" xfId="40" applyNumberFormat="1" applyBorder="1" applyAlignment="1">
      <alignment horizontal="center" vertical="center" wrapText="1"/>
    </xf>
    <xf numFmtId="4" fontId="6" fillId="0" borderId="276" xfId="40" applyNumberFormat="1" applyBorder="1" applyAlignment="1">
      <alignment horizontal="center" vertical="center" wrapText="1"/>
    </xf>
    <xf numFmtId="4" fontId="6" fillId="0" borderId="273" xfId="40" applyNumberFormat="1" applyBorder="1" applyAlignment="1">
      <alignment horizontal="center" vertical="center" wrapText="1"/>
    </xf>
    <xf numFmtId="4" fontId="6" fillId="0" borderId="274" xfId="40" applyNumberFormat="1" applyBorder="1" applyAlignment="1">
      <alignment horizontal="center" vertical="center" wrapText="1"/>
    </xf>
    <xf numFmtId="0" fontId="155" fillId="0" borderId="266" xfId="40" applyFont="1" applyBorder="1" applyAlignment="1">
      <alignment horizontal="center" vertical="center"/>
    </xf>
    <xf numFmtId="0" fontId="155" fillId="0" borderId="267" xfId="40" applyFont="1" applyBorder="1" applyAlignment="1">
      <alignment horizontal="center" vertical="center"/>
    </xf>
    <xf numFmtId="0" fontId="155" fillId="0" borderId="301" xfId="40" applyFont="1" applyBorder="1" applyAlignment="1">
      <alignment horizontal="center" vertical="center"/>
    </xf>
    <xf numFmtId="4" fontId="0" fillId="0" borderId="271"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72" xfId="41" applyNumberFormat="1" applyFont="1" applyBorder="1" applyAlignment="1">
      <alignment horizontal="center" vertical="center"/>
    </xf>
    <xf numFmtId="4" fontId="0" fillId="0" borderId="273" xfId="41" applyNumberFormat="1" applyFont="1" applyBorder="1" applyAlignment="1">
      <alignment horizontal="center" vertical="center"/>
    </xf>
    <xf numFmtId="4" fontId="0" fillId="0" borderId="274" xfId="41" applyNumberFormat="1" applyFont="1" applyBorder="1" applyAlignment="1">
      <alignment horizontal="center" vertical="center"/>
    </xf>
    <xf numFmtId="4" fontId="6" fillId="0" borderId="271" xfId="41" applyNumberFormat="1" applyFont="1" applyBorder="1" applyAlignment="1">
      <alignment horizontal="center" vertical="center" wrapText="1"/>
    </xf>
    <xf numFmtId="4" fontId="0" fillId="0" borderId="275"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69" xfId="40" applyNumberFormat="1" applyBorder="1" applyAlignment="1">
      <alignment horizontal="center" vertical="center" wrapText="1"/>
    </xf>
    <xf numFmtId="0" fontId="6" fillId="0" borderId="270" xfId="40" applyBorder="1" applyAlignment="1">
      <alignment horizontal="center" vertical="center" wrapText="1"/>
    </xf>
    <xf numFmtId="0" fontId="6" fillId="0" borderId="56" xfId="40" applyBorder="1" applyAlignment="1">
      <alignment horizontal="center" vertical="center" wrapText="1"/>
    </xf>
    <xf numFmtId="4" fontId="0" fillId="0" borderId="270"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9"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4" fillId="0" borderId="0" xfId="37" quotePrefix="1" applyFont="1" applyAlignment="1">
      <alignment horizontal="left"/>
    </xf>
    <xf numFmtId="0" fontId="147" fillId="0" borderId="220" xfId="28" applyFont="1" applyFill="1" applyBorder="1" applyAlignment="1">
      <alignment horizontal="left" indent="1"/>
    </xf>
    <xf numFmtId="0" fontId="23" fillId="0" borderId="0" xfId="28" applyFont="1" applyFill="1" applyAlignment="1">
      <alignment horizontal="left" vertical="center"/>
    </xf>
    <xf numFmtId="0" fontId="139" fillId="0" borderId="220" xfId="28" applyFont="1" applyFill="1" applyBorder="1" applyAlignment="1">
      <alignment horizontal="left" indent="1"/>
    </xf>
    <xf numFmtId="0" fontId="6" fillId="0" borderId="0" xfId="28" applyFill="1" applyAlignment="1">
      <alignment vertical="center"/>
    </xf>
    <xf numFmtId="0" fontId="169" fillId="0" borderId="0" xfId="28" applyFont="1" applyFill="1" applyAlignment="1">
      <alignment vertical="center"/>
    </xf>
    <xf numFmtId="0" fontId="24" fillId="0" borderId="0" xfId="29" applyFill="1" applyAlignment="1">
      <alignment vertical="center"/>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2" xfId="5" xr:uid="{BBCD38EF-037F-43BF-B69B-C7B28091A349}"/>
    <cellStyle name="Hyperlink 3" xfId="29" xr:uid="{47EB944D-0EA3-4967-BBEF-0CB7B940B398}"/>
    <cellStyle name="Lien hypertexte" xfId="37" builtinId="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2" xfId="15" xr:uid="{0D33ED19-0CDF-4428-9D1D-5AD4C003E954}"/>
    <cellStyle name="Pourcentage" xfId="1" builtinId="5"/>
    <cellStyle name="Pourcentage 10" xfId="43" xr:uid="{388F0C5F-1A7E-4B9B-B413-BAF99819BEE6}"/>
    <cellStyle name="Pourcentage 3 2" xfId="36" xr:uid="{1CEB5302-CF23-473A-AED5-F2F8052DCAC9}"/>
  </cellStyles>
  <dxfs count="64">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7.2402458362075739E-3</c:v>
                </c:pt>
                <c:pt idx="1">
                  <c:v>6.7154759701046632E-2</c:v>
                </c:pt>
                <c:pt idx="2">
                  <c:v>0.24558292799864767</c:v>
                </c:pt>
                <c:pt idx="3">
                  <c:v>0.12288197884003355</c:v>
                </c:pt>
                <c:pt idx="4">
                  <c:v>0.10357512422821358</c:v>
                </c:pt>
                <c:pt idx="5">
                  <c:v>8.6991824961315661E-2</c:v>
                </c:pt>
                <c:pt idx="6">
                  <c:v>5.5316205220904018E-2</c:v>
                </c:pt>
                <c:pt idx="7">
                  <c:v>4.1731781698428096E-2</c:v>
                </c:pt>
                <c:pt idx="8">
                  <c:v>2.8742088504858293E-2</c:v>
                </c:pt>
                <c:pt idx="9">
                  <c:v>2.2674657868578935E-2</c:v>
                </c:pt>
                <c:pt idx="10">
                  <c:v>2.2088114534688629E-2</c:v>
                </c:pt>
                <c:pt idx="11">
                  <c:v>2.3097254897368698E-2</c:v>
                </c:pt>
                <c:pt idx="12">
                  <c:v>2.3775832354560742E-2</c:v>
                </c:pt>
                <c:pt idx="13">
                  <c:v>1.8271796204700503E-2</c:v>
                </c:pt>
                <c:pt idx="14">
                  <c:v>1.5938022322939557E-2</c:v>
                </c:pt>
                <c:pt idx="15">
                  <c:v>1.2486274271796953E-2</c:v>
                </c:pt>
                <c:pt idx="16">
                  <c:v>1.0948141693939185E-2</c:v>
                </c:pt>
                <c:pt idx="17">
                  <c:v>8.1627325348115551E-3</c:v>
                </c:pt>
                <c:pt idx="18">
                  <c:v>7.7008981262081926E-3</c:v>
                </c:pt>
                <c:pt idx="19">
                  <c:v>5.6900997050386131E-3</c:v>
                </c:pt>
                <c:pt idx="20">
                  <c:v>7.0618922943486576E-3</c:v>
                </c:pt>
                <c:pt idx="21">
                  <c:v>4.4529736468303365E-3</c:v>
                </c:pt>
                <c:pt idx="22">
                  <c:v>4.9847499898609017E-3</c:v>
                </c:pt>
                <c:pt idx="23">
                  <c:v>3.2271486685203207E-3</c:v>
                </c:pt>
                <c:pt idx="24">
                  <c:v>4.1370021350477723E-3</c:v>
                </c:pt>
                <c:pt idx="25">
                  <c:v>3.0581670829776648E-3</c:v>
                </c:pt>
                <c:pt idx="26">
                  <c:v>3.3328315990362534E-3</c:v>
                </c:pt>
                <c:pt idx="27">
                  <c:v>2.7246292454701213E-3</c:v>
                </c:pt>
                <c:pt idx="28">
                  <c:v>2.4902937051385866E-3</c:v>
                </c:pt>
                <c:pt idx="29">
                  <c:v>2.0963819476667186E-3</c:v>
                </c:pt>
                <c:pt idx="30">
                  <c:v>3.2383168180815929E-2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59242359.350000001</c:v>
                      </c:pt>
                      <c:pt idx="1">
                        <c:v>549484989.36000001</c:v>
                      </c:pt>
                      <c:pt idx="2">
                        <c:v>2009450010.3800001</c:v>
                      </c:pt>
                      <c:pt idx="3">
                        <c:v>1005465630.97</c:v>
                      </c:pt>
                      <c:pt idx="4">
                        <c:v>847489832.25999999</c:v>
                      </c:pt>
                      <c:pt idx="5">
                        <c:v>711799166.97000003</c:v>
                      </c:pt>
                      <c:pt idx="6">
                        <c:v>452617574.27999997</c:v>
                      </c:pt>
                      <c:pt idx="7">
                        <c:v>341464815.37</c:v>
                      </c:pt>
                      <c:pt idx="8">
                        <c:v>235178359.16</c:v>
                      </c:pt>
                      <c:pt idx="9">
                        <c:v>185532405.94</c:v>
                      </c:pt>
                      <c:pt idx="10">
                        <c:v>180733092.25</c:v>
                      </c:pt>
                      <c:pt idx="11">
                        <c:v>188990250.55000001</c:v>
                      </c:pt>
                      <c:pt idx="12">
                        <c:v>194542621.34999999</c:v>
                      </c:pt>
                      <c:pt idx="13">
                        <c:v>149506569.41999999</c:v>
                      </c:pt>
                      <c:pt idx="14">
                        <c:v>130410771.56</c:v>
                      </c:pt>
                      <c:pt idx="15">
                        <c:v>102167297.09</c:v>
                      </c:pt>
                      <c:pt idx="16">
                        <c:v>89581729.560000002</c:v>
                      </c:pt>
                      <c:pt idx="17">
                        <c:v>66790485.439999998</c:v>
                      </c:pt>
                      <c:pt idx="18">
                        <c:v>63011586.130000003</c:v>
                      </c:pt>
                      <c:pt idx="19">
                        <c:v>46558492.5</c:v>
                      </c:pt>
                      <c:pt idx="20">
                        <c:v>57783004.950000003</c:v>
                      </c:pt>
                      <c:pt idx="21">
                        <c:v>36435871.229999997</c:v>
                      </c:pt>
                      <c:pt idx="22">
                        <c:v>40787061.219999999</c:v>
                      </c:pt>
                      <c:pt idx="23">
                        <c:v>26405719.559999999</c:v>
                      </c:pt>
                      <c:pt idx="24">
                        <c:v>33850475.890000001</c:v>
                      </c:pt>
                      <c:pt idx="25">
                        <c:v>25023049.960000001</c:v>
                      </c:pt>
                      <c:pt idx="26">
                        <c:v>27270456.239999998</c:v>
                      </c:pt>
                      <c:pt idx="27">
                        <c:v>22293920.469999999</c:v>
                      </c:pt>
                      <c:pt idx="28">
                        <c:v>20376500.73</c:v>
                      </c:pt>
                      <c:pt idx="29">
                        <c:v>17153369.579999998</c:v>
                      </c:pt>
                      <c:pt idx="30">
                        <c:v>264971014.75</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0.16948751744463003</c:v>
                </c:pt>
                <c:pt idx="1">
                  <c:v>0.11974393432043831</c:v>
                </c:pt>
                <c:pt idx="2">
                  <c:v>0.71076854823493174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3.3030576233882025E-4</c:v>
                </c:pt>
                <c:pt idx="1">
                  <c:v>2.8916992488065154E-4</c:v>
                </c:pt>
                <c:pt idx="2">
                  <c:v>2.8768313899181144E-4</c:v>
                </c:pt>
                <c:pt idx="3">
                  <c:v>2.8719581310230057E-4</c:v>
                </c:pt>
                <c:pt idx="4">
                  <c:v>2.7579048099373994E-4</c:v>
                </c:pt>
                <c:pt idx="5">
                  <c:v>2.6717366910928143E-4</c:v>
                </c:pt>
                <c:pt idx="6">
                  <c:v>2.6364886085177746E-4</c:v>
                </c:pt>
                <c:pt idx="7">
                  <c:v>2.6167504605345186E-4</c:v>
                </c:pt>
                <c:pt idx="8">
                  <c:v>2.606134267904613E-4</c:v>
                </c:pt>
                <c:pt idx="9">
                  <c:v>2.5613165112005467E-4</c:v>
                </c:pt>
                <c:pt idx="10">
                  <c:v>2.5525720015716043E-4</c:v>
                </c:pt>
                <c:pt idx="11">
                  <c:v>2.5223028074537789E-4</c:v>
                </c:pt>
                <c:pt idx="12">
                  <c:v>2.4976915716750172E-4</c:v>
                </c:pt>
                <c:pt idx="13">
                  <c:v>2.4887692528942676E-4</c:v>
                </c:pt>
                <c:pt idx="14">
                  <c:v>2.4667983161977345E-4</c:v>
                </c:pt>
                <c:pt idx="15">
                  <c:v>2.4226070773545694E-4</c:v>
                </c:pt>
                <c:pt idx="16">
                  <c:v>2.4164996281367973E-4</c:v>
                </c:pt>
                <c:pt idx="17">
                  <c:v>2.391557852367673E-4</c:v>
                </c:pt>
                <c:pt idx="18">
                  <c:v>2.3521124276581177E-4</c:v>
                </c:pt>
                <c:pt idx="19">
                  <c:v>2.3137774027083926E-4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0.82690693036275054</c:v>
                </c:pt>
                <c:pt idx="1">
                  <c:v>0.10907265759344599</c:v>
                </c:pt>
                <c:pt idx="2">
                  <c:v>5.4566191576120394E-2</c:v>
                </c:pt>
                <c:pt idx="3" formatCode="General">
                  <c:v>9.4542204676829247E-3</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3.6794160147078842E-3</c:v>
                </c:pt>
                <c:pt idx="1">
                  <c:v>1.4756475071877788E-2</c:v>
                </c:pt>
                <c:pt idx="2">
                  <c:v>3.0248991064111427E-2</c:v>
                </c:pt>
                <c:pt idx="3">
                  <c:v>5.3176040521252965E-2</c:v>
                </c:pt>
                <c:pt idx="4">
                  <c:v>8.3795591095823366E-2</c:v>
                </c:pt>
                <c:pt idx="5">
                  <c:v>0.10885729650168577</c:v>
                </c:pt>
                <c:pt idx="6">
                  <c:v>0.13125464558072453</c:v>
                </c:pt>
                <c:pt idx="7">
                  <c:v>0.15355747932579028</c:v>
                </c:pt>
                <c:pt idx="8">
                  <c:v>0.17268631532322437</c:v>
                </c:pt>
                <c:pt idx="9">
                  <c:v>0.19437499120684232</c:v>
                </c:pt>
                <c:pt idx="10">
                  <c:v>5.0180284154801857E-2</c:v>
                </c:pt>
                <c:pt idx="11">
                  <c:v>3.4324741391574239E-3</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1069320.97</c:v>
                      </c:pt>
                      <c:pt idx="1">
                        <c:v>10807667.4</c:v>
                      </c:pt>
                      <c:pt idx="2">
                        <c:v>38682565.140000001</c:v>
                      </c:pt>
                      <c:pt idx="3">
                        <c:v>99622207.930000007</c:v>
                      </c:pt>
                      <c:pt idx="4">
                        <c:v>157854520.06999999</c:v>
                      </c:pt>
                      <c:pt idx="5">
                        <c:v>284871008.44</c:v>
                      </c:pt>
                      <c:pt idx="6">
                        <c:v>393548149.01999998</c:v>
                      </c:pt>
                      <c:pt idx="7">
                        <c:v>588641190.57000005</c:v>
                      </c:pt>
                      <c:pt idx="8">
                        <c:v>898867497.44000006</c:v>
                      </c:pt>
                      <c:pt idx="9">
                        <c:v>1736810978.3499999</c:v>
                      </c:pt>
                      <c:pt idx="10">
                        <c:v>3132264907.0900002</c:v>
                      </c:pt>
                      <c:pt idx="11">
                        <c:v>839328472.04999995</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6.0057707732509994E-3</c:v>
                </c:pt>
                <c:pt idx="1">
                  <c:v>1.7781358492488391E-2</c:v>
                </c:pt>
                <c:pt idx="2">
                  <c:v>3.895798461105944E-2</c:v>
                </c:pt>
                <c:pt idx="3">
                  <c:v>9.504524586689693E-2</c:v>
                </c:pt>
                <c:pt idx="4">
                  <c:v>0.18444137078455639</c:v>
                </c:pt>
                <c:pt idx="5">
                  <c:v>0.32931548290012475</c:v>
                </c:pt>
                <c:pt idx="6">
                  <c:v>0.1569453546399629</c:v>
                </c:pt>
                <c:pt idx="7">
                  <c:v>8.6195464920531928E-2</c:v>
                </c:pt>
                <c:pt idx="8">
                  <c:v>4.7724474007881837E-2</c:v>
                </c:pt>
                <c:pt idx="9">
                  <c:v>2.2112967404659713E-2</c:v>
                </c:pt>
                <c:pt idx="10">
                  <c:v>1.547452559858669E-2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0.13831253739769769</c:v>
                </c:pt>
                <c:pt idx="1">
                  <c:v>0.86168746260230222</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0.99999999999999989</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0.82690693036275054</c:v>
                </c:pt>
                <c:pt idx="1">
                  <c:v>0.10907265759344599</c:v>
                </c:pt>
                <c:pt idx="2">
                  <c:v>5.4566191576120394E-2</c:v>
                </c:pt>
                <c:pt idx="3" formatCode="General">
                  <c:v>9.4542204676829247E-3</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3.8578590518029782E-2</c:v>
                </c:pt>
                <c:pt idx="1">
                  <c:v>0.1461237081475005</c:v>
                </c:pt>
                <c:pt idx="2">
                  <c:v>0.23692279951940706</c:v>
                </c:pt>
                <c:pt idx="3">
                  <c:v>0.11692958969593177</c:v>
                </c:pt>
                <c:pt idx="4">
                  <c:v>9.4666518311925352E-2</c:v>
                </c:pt>
                <c:pt idx="5">
                  <c:v>6.6079448814388403E-2</c:v>
                </c:pt>
                <c:pt idx="6">
                  <c:v>4.2558390392822311E-2</c:v>
                </c:pt>
                <c:pt idx="7">
                  <c:v>3.166347838302979E-2</c:v>
                </c:pt>
                <c:pt idx="8">
                  <c:v>2.0804558945627397E-2</c:v>
                </c:pt>
                <c:pt idx="9">
                  <c:v>2.3162671789924434E-2</c:v>
                </c:pt>
                <c:pt idx="10">
                  <c:v>2.6852277907920663E-2</c:v>
                </c:pt>
                <c:pt idx="11">
                  <c:v>2.1327518297570732E-2</c:v>
                </c:pt>
                <c:pt idx="12">
                  <c:v>2.0756534342391081E-2</c:v>
                </c:pt>
                <c:pt idx="13">
                  <c:v>1.5539391246107625E-2</c:v>
                </c:pt>
                <c:pt idx="14">
                  <c:v>1.1936063216337308E-2</c:v>
                </c:pt>
                <c:pt idx="15">
                  <c:v>9.0914163314924894E-3</c:v>
                </c:pt>
                <c:pt idx="16">
                  <c:v>7.7794895012141636E-3</c:v>
                </c:pt>
                <c:pt idx="17">
                  <c:v>5.9899900038753512E-3</c:v>
                </c:pt>
                <c:pt idx="18">
                  <c:v>5.0699708328629609E-3</c:v>
                </c:pt>
                <c:pt idx="19">
                  <c:v>4.9933783668563905E-3</c:v>
                </c:pt>
                <c:pt idx="20">
                  <c:v>5.6187985077010344E-3</c:v>
                </c:pt>
                <c:pt idx="21">
                  <c:v>3.1493698858600316E-3</c:v>
                </c:pt>
                <c:pt idx="22">
                  <c:v>3.0267720718036317E-3</c:v>
                </c:pt>
                <c:pt idx="23">
                  <c:v>2.7147842256384082E-3</c:v>
                </c:pt>
                <c:pt idx="24">
                  <c:v>2.9913992185094619E-3</c:v>
                </c:pt>
                <c:pt idx="25">
                  <c:v>2.9579983150279433E-3</c:v>
                </c:pt>
                <c:pt idx="26">
                  <c:v>2.273420936163683E-3</c:v>
                </c:pt>
                <c:pt idx="27">
                  <c:v>2.8655995503628034E-3</c:v>
                </c:pt>
                <c:pt idx="28">
                  <c:v>4.1803178046699238E-3</c:v>
                </c:pt>
                <c:pt idx="29">
                  <c:v>2.8792838424125341E-3</c:v>
                </c:pt>
                <c:pt idx="30">
                  <c:v>2.0516471076635186E-2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315664243.23000002</c:v>
                      </c:pt>
                      <c:pt idx="1">
                        <c:v>1195638024.3800001</c:v>
                      </c:pt>
                      <c:pt idx="2">
                        <c:v>1938589648.04</c:v>
                      </c:pt>
                      <c:pt idx="3">
                        <c:v>956760989.63</c:v>
                      </c:pt>
                      <c:pt idx="4">
                        <c:v>774596335.97000003</c:v>
                      </c:pt>
                      <c:pt idx="5">
                        <c:v>540686399.45000005</c:v>
                      </c:pt>
                      <c:pt idx="6">
                        <c:v>348228432.30000001</c:v>
                      </c:pt>
                      <c:pt idx="7">
                        <c:v>259082247.63</c:v>
                      </c:pt>
                      <c:pt idx="8">
                        <c:v>170230567.44999999</c:v>
                      </c:pt>
                      <c:pt idx="9">
                        <c:v>189525515.66999999</c:v>
                      </c:pt>
                      <c:pt idx="10">
                        <c:v>219715232.49000001</c:v>
                      </c:pt>
                      <c:pt idx="11">
                        <c:v>174509613.56999999</c:v>
                      </c:pt>
                      <c:pt idx="12">
                        <c:v>169837612.44999999</c:v>
                      </c:pt>
                      <c:pt idx="13">
                        <c:v>127149025.2</c:v>
                      </c:pt>
                      <c:pt idx="14">
                        <c:v>97665267.489999995</c:v>
                      </c:pt>
                      <c:pt idx="15">
                        <c:v>74389318.469999999</c:v>
                      </c:pt>
                      <c:pt idx="16">
                        <c:v>63654649.719999999</c:v>
                      </c:pt>
                      <c:pt idx="17">
                        <c:v>49012305.43</c:v>
                      </c:pt>
                      <c:pt idx="18">
                        <c:v>41484369.560000002</c:v>
                      </c:pt>
                      <c:pt idx="19">
                        <c:v>40857661.780000001</c:v>
                      </c:pt>
                      <c:pt idx="20">
                        <c:v>45975079.829999998</c:v>
                      </c:pt>
                      <c:pt idx="21">
                        <c:v>25769304.899999999</c:v>
                      </c:pt>
                      <c:pt idx="22">
                        <c:v>24766164.41</c:v>
                      </c:pt>
                      <c:pt idx="23">
                        <c:v>22213364.890000001</c:v>
                      </c:pt>
                      <c:pt idx="24">
                        <c:v>24476730.690000001</c:v>
                      </c:pt>
                      <c:pt idx="25">
                        <c:v>24203432.190000001</c:v>
                      </c:pt>
                      <c:pt idx="26">
                        <c:v>18601967.82</c:v>
                      </c:pt>
                      <c:pt idx="27">
                        <c:v>23447391.449999999</c:v>
                      </c:pt>
                      <c:pt idx="28">
                        <c:v>34204900.659999996</c:v>
                      </c:pt>
                      <c:pt idx="29">
                        <c:v>23559361.370000001</c:v>
                      </c:pt>
                      <c:pt idx="30">
                        <c:v>167873326.34999999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1.3068599538502249E-4</c:v>
                </c:pt>
                <c:pt idx="1">
                  <c:v>1.3208482874503603E-3</c:v>
                </c:pt>
                <c:pt idx="2">
                  <c:v>4.7275511013001757E-3</c:v>
                </c:pt>
                <c:pt idx="3">
                  <c:v>1.2175228739585769E-2</c:v>
                </c:pt>
                <c:pt idx="4">
                  <c:v>1.9292032663843637E-2</c:v>
                </c:pt>
                <c:pt idx="5">
                  <c:v>3.4815226053517445E-2</c:v>
                </c:pt>
                <c:pt idx="6">
                  <c:v>4.8097094351952967E-2</c:v>
                </c:pt>
                <c:pt idx="7">
                  <c:v>7.1940195762049977E-2</c:v>
                </c:pt>
                <c:pt idx="8">
                  <c:v>0.10985419431379015</c:v>
                </c:pt>
                <c:pt idx="9">
                  <c:v>0.21226262073706878</c:v>
                </c:pt>
                <c:pt idx="10">
                  <c:v>0.38280663026053974</c:v>
                </c:pt>
                <c:pt idx="11">
                  <c:v>0.10257769173351597</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1069320.97</c:v>
                      </c:pt>
                      <c:pt idx="1">
                        <c:v>10807667.4</c:v>
                      </c:pt>
                      <c:pt idx="2">
                        <c:v>38682565.140000001</c:v>
                      </c:pt>
                      <c:pt idx="3">
                        <c:v>99622207.930000007</c:v>
                      </c:pt>
                      <c:pt idx="4">
                        <c:v>157854520.06999999</c:v>
                      </c:pt>
                      <c:pt idx="5">
                        <c:v>284871008.44</c:v>
                      </c:pt>
                      <c:pt idx="6">
                        <c:v>393548149.01999998</c:v>
                      </c:pt>
                      <c:pt idx="7">
                        <c:v>588641190.57000005</c:v>
                      </c:pt>
                      <c:pt idx="8">
                        <c:v>898867497.44000006</c:v>
                      </c:pt>
                      <c:pt idx="9">
                        <c:v>1736810978.3499999</c:v>
                      </c:pt>
                      <c:pt idx="10">
                        <c:v>3132264907.0900002</c:v>
                      </c:pt>
                      <c:pt idx="11">
                        <c:v>839328472.04999995</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5.1744014071669419E-5</c:v>
                </c:pt>
                <c:pt idx="1">
                  <c:v>2.0152311926915223E-4</c:v>
                </c:pt>
                <c:pt idx="2">
                  <c:v>4.1437832901748385E-4</c:v>
                </c:pt>
                <c:pt idx="3">
                  <c:v>1.4357773867429246E-3</c:v>
                </c:pt>
                <c:pt idx="4">
                  <c:v>1.4703405967152899E-3</c:v>
                </c:pt>
                <c:pt idx="5">
                  <c:v>1.9523963850223462E-3</c:v>
                </c:pt>
                <c:pt idx="6">
                  <c:v>1.6835998642870099E-2</c:v>
                </c:pt>
                <c:pt idx="7">
                  <c:v>4.0265835744910349E-3</c:v>
                </c:pt>
                <c:pt idx="8">
                  <c:v>2.0152399386921621E-2</c:v>
                </c:pt>
                <c:pt idx="9">
                  <c:v>7.4720007472213181E-3</c:v>
                </c:pt>
                <c:pt idx="10">
                  <c:v>1.1587387532100533E-2</c:v>
                </c:pt>
                <c:pt idx="11">
                  <c:v>9.1777581117900756E-2</c:v>
                </c:pt>
                <c:pt idx="12">
                  <c:v>1.494802129629615E-2</c:v>
                </c:pt>
                <c:pt idx="13">
                  <c:v>3.6087887876284835E-2</c:v>
                </c:pt>
                <c:pt idx="14">
                  <c:v>1.9879753853512292E-2</c:v>
                </c:pt>
                <c:pt idx="15">
                  <c:v>1.8451292724905824E-2</c:v>
                </c:pt>
                <c:pt idx="16">
                  <c:v>0.26012768224259064</c:v>
                </c:pt>
                <c:pt idx="17">
                  <c:v>2.966839122079996E-2</c:v>
                </c:pt>
                <c:pt idx="18">
                  <c:v>4.3429542089733653E-2</c:v>
                </c:pt>
                <c:pt idx="19">
                  <c:v>1.5978437515756613E-2</c:v>
                </c:pt>
                <c:pt idx="20">
                  <c:v>1.1075066022997593E-2</c:v>
                </c:pt>
                <c:pt idx="21">
                  <c:v>0.33785226855975087</c:v>
                </c:pt>
                <c:pt idx="22">
                  <c:v>1.8478966605693491E-2</c:v>
                </c:pt>
                <c:pt idx="23">
                  <c:v>3.1349266898313626E-2</c:v>
                </c:pt>
                <c:pt idx="24">
                  <c:v>2.3234278957349375E-3</c:v>
                </c:pt>
                <c:pt idx="25">
                  <c:v>3.350457871951454E-4</c:v>
                </c:pt>
                <c:pt idx="26">
                  <c:v>2.6368385780902075E-3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423388.59</c:v>
                      </c:pt>
                      <c:pt idx="1">
                        <c:v>1648936.42</c:v>
                      </c:pt>
                      <c:pt idx="2">
                        <c:v>3390596.18</c:v>
                      </c:pt>
                      <c:pt idx="3">
                        <c:v>11748059.640000001</c:v>
                      </c:pt>
                      <c:pt idx="4">
                        <c:v>12030868.560000001</c:v>
                      </c:pt>
                      <c:pt idx="5">
                        <c:v>15975226.65</c:v>
                      </c:pt>
                      <c:pt idx="6">
                        <c:v>137758344.69999999</c:v>
                      </c:pt>
                      <c:pt idx="7">
                        <c:v>32946990.539999999</c:v>
                      </c:pt>
                      <c:pt idx="8">
                        <c:v>164894357.63</c:v>
                      </c:pt>
                      <c:pt idx="9">
                        <c:v>61138663.43</c:v>
                      </c:pt>
                      <c:pt idx="10">
                        <c:v>94812274.560000002</c:v>
                      </c:pt>
                      <c:pt idx="11">
                        <c:v>750957987.32000005</c:v>
                      </c:pt>
                      <c:pt idx="12">
                        <c:v>122310218.36</c:v>
                      </c:pt>
                      <c:pt idx="13">
                        <c:v>295284396.43000001</c:v>
                      </c:pt>
                      <c:pt idx="14">
                        <c:v>162663471.41</c:v>
                      </c:pt>
                      <c:pt idx="15">
                        <c:v>150975276.09</c:v>
                      </c:pt>
                      <c:pt idx="16">
                        <c:v>2128460549.1199999</c:v>
                      </c:pt>
                      <c:pt idx="17">
                        <c:v>242757709.31</c:v>
                      </c:pt>
                      <c:pt idx="18">
                        <c:v>355356516.49000001</c:v>
                      </c:pt>
                      <c:pt idx="19">
                        <c:v>130741463.56</c:v>
                      </c:pt>
                      <c:pt idx="20">
                        <c:v>90620271.189999998</c:v>
                      </c:pt>
                      <c:pt idx="21">
                        <c:v>2764431754.6700001</c:v>
                      </c:pt>
                      <c:pt idx="22">
                        <c:v>151201713.97999999</c:v>
                      </c:pt>
                      <c:pt idx="23">
                        <c:v>256511253.47999999</c:v>
                      </c:pt>
                      <c:pt idx="24">
                        <c:v>19011143.190000001</c:v>
                      </c:pt>
                      <c:pt idx="25">
                        <c:v>2741468.09</c:v>
                      </c:pt>
                      <c:pt idx="26">
                        <c:v>21575584.879999999</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3.3969499360429235E-4</c:v>
                </c:pt>
                <c:pt idx="1">
                  <c:v>2.0395630717040445E-3</c:v>
                </c:pt>
                <c:pt idx="2">
                  <c:v>4.5151859415914642E-3</c:v>
                </c:pt>
                <c:pt idx="3">
                  <c:v>6.9970284653720818E-3</c:v>
                </c:pt>
                <c:pt idx="4">
                  <c:v>1.048356911850277E-2</c:v>
                </c:pt>
                <c:pt idx="5">
                  <c:v>1.4569736874630862E-2</c:v>
                </c:pt>
                <c:pt idx="6">
                  <c:v>1.9538742942637782E-2</c:v>
                </c:pt>
                <c:pt idx="7">
                  <c:v>2.4409958360966835E-2</c:v>
                </c:pt>
                <c:pt idx="8">
                  <c:v>2.7423840360635464E-2</c:v>
                </c:pt>
                <c:pt idx="9">
                  <c:v>3.4035950910616938E-2</c:v>
                </c:pt>
                <c:pt idx="10">
                  <c:v>4.0424908926773327E-2</c:v>
                </c:pt>
                <c:pt idx="11">
                  <c:v>4.1396703656513496E-2</c:v>
                </c:pt>
                <c:pt idx="12">
                  <c:v>4.61584535146322E-2</c:v>
                </c:pt>
                <c:pt idx="13">
                  <c:v>5.1018310048284228E-2</c:v>
                </c:pt>
                <c:pt idx="14">
                  <c:v>5.287810024214834E-2</c:v>
                </c:pt>
                <c:pt idx="15">
                  <c:v>5.9582174674155927E-2</c:v>
                </c:pt>
                <c:pt idx="16">
                  <c:v>6.024388738487977E-2</c:v>
                </c:pt>
                <c:pt idx="17">
                  <c:v>7.0308062928464324E-2</c:v>
                </c:pt>
                <c:pt idx="18">
                  <c:v>6.9831827409690517E-2</c:v>
                </c:pt>
                <c:pt idx="19">
                  <c:v>5.8534668959121489E-2</c:v>
                </c:pt>
                <c:pt idx="20">
                  <c:v>3.9505264159578828E-2</c:v>
                </c:pt>
                <c:pt idx="21">
                  <c:v>5.5603477488641834E-2</c:v>
                </c:pt>
                <c:pt idx="22">
                  <c:v>9.9631866313193179E-2</c:v>
                </c:pt>
                <c:pt idx="23">
                  <c:v>7.2057358421226181E-2</c:v>
                </c:pt>
                <c:pt idx="24">
                  <c:v>3.8345241690777139E-2</c:v>
                </c:pt>
                <c:pt idx="25">
                  <c:v>1.2642314165676498E-4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2779509.61</c:v>
                      </c:pt>
                      <c:pt idx="1">
                        <c:v>16688456.6</c:v>
                      </c:pt>
                      <c:pt idx="2">
                        <c:v>36944915.149999999</c:v>
                      </c:pt>
                      <c:pt idx="3">
                        <c:v>57252265.200000003</c:v>
                      </c:pt>
                      <c:pt idx="4">
                        <c:v>85780425.560000002</c:v>
                      </c:pt>
                      <c:pt idx="5">
                        <c:v>119214955.83</c:v>
                      </c:pt>
                      <c:pt idx="6">
                        <c:v>159873194.47999999</c:v>
                      </c:pt>
                      <c:pt idx="7">
                        <c:v>199731274</c:v>
                      </c:pt>
                      <c:pt idx="8">
                        <c:v>224391967.09</c:v>
                      </c:pt>
                      <c:pt idx="9">
                        <c:v>278494692.06999999</c:v>
                      </c:pt>
                      <c:pt idx="10">
                        <c:v>330771500.79000002</c:v>
                      </c:pt>
                      <c:pt idx="11">
                        <c:v>338723083.36000001</c:v>
                      </c:pt>
                      <c:pt idx="12">
                        <c:v>377685475.32999998</c:v>
                      </c:pt>
                      <c:pt idx="13">
                        <c:v>417450612.26999998</c:v>
                      </c:pt>
                      <c:pt idx="14">
                        <c:v>432668100.94</c:v>
                      </c:pt>
                      <c:pt idx="15">
                        <c:v>487523308.29000002</c:v>
                      </c:pt>
                      <c:pt idx="16">
                        <c:v>492937685.51999998</c:v>
                      </c:pt>
                      <c:pt idx="17">
                        <c:v>575286478.30999994</c:v>
                      </c:pt>
                      <c:pt idx="18">
                        <c:v>571389743.80999994</c:v>
                      </c:pt>
                      <c:pt idx="19">
                        <c:v>478952230.54000002</c:v>
                      </c:pt>
                      <c:pt idx="20">
                        <c:v>323246628.43000001</c:v>
                      </c:pt>
                      <c:pt idx="21">
                        <c:v>454968141.82999998</c:v>
                      </c:pt>
                      <c:pt idx="22">
                        <c:v>815224642.97000003</c:v>
                      </c:pt>
                      <c:pt idx="23">
                        <c:v>589599858.62</c:v>
                      </c:pt>
                      <c:pt idx="24">
                        <c:v>313754897.13999999</c:v>
                      </c:pt>
                      <c:pt idx="25">
                        <c:v>1034440.73</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1.2927284984874578E-2</c:v>
                </c:pt>
                <c:pt idx="1">
                  <c:v>1.1069300761986731E-2</c:v>
                </c:pt>
                <c:pt idx="2">
                  <c:v>1.3160950462496226E-2</c:v>
                </c:pt>
                <c:pt idx="3">
                  <c:v>1.2424689322285524E-2</c:v>
                </c:pt>
                <c:pt idx="4">
                  <c:v>1.7791831983160762E-2</c:v>
                </c:pt>
                <c:pt idx="5">
                  <c:v>3.9106119147202668E-2</c:v>
                </c:pt>
                <c:pt idx="6">
                  <c:v>4.1168035558327591E-2</c:v>
                </c:pt>
                <c:pt idx="7">
                  <c:v>6.255429404841252E-2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0.29961215180213119</c:v>
                </c:pt>
                <c:pt idx="1">
                  <c:v>0.36963039439990508</c:v>
                </c:pt>
                <c:pt idx="2">
                  <c:v>0.15435495961800455</c:v>
                </c:pt>
                <c:pt idx="3">
                  <c:v>5.8400689730236752E-2</c:v>
                </c:pt>
                <c:pt idx="4">
                  <c:v>3.4230834498789053E-2</c:v>
                </c:pt>
                <c:pt idx="5">
                  <c:v>2.4286566741301176E-2</c:v>
                </c:pt>
                <c:pt idx="6">
                  <c:v>3.4861342237445872E-2</c:v>
                </c:pt>
                <c:pt idx="7">
                  <c:v>1.898868662232632E-2</c:v>
                </c:pt>
                <c:pt idx="8">
                  <c:v>5.5478731563065719E-3</c:v>
                </c:pt>
                <c:pt idx="9">
                  <c:v>8.6501193553353592E-5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0.43164237097649732</c:v>
                </c:pt>
                <c:pt idx="1">
                  <c:v>3.2346868753509068E-2</c:v>
                </c:pt>
                <c:pt idx="2">
                  <c:v>9.9010429338110592E-2</c:v>
                </c:pt>
                <c:pt idx="3">
                  <c:v>4.4565332382927952E-2</c:v>
                </c:pt>
                <c:pt idx="4">
                  <c:v>1.3315069532346659E-2</c:v>
                </c:pt>
                <c:pt idx="5">
                  <c:v>3.4695298066668344E-2</c:v>
                </c:pt>
                <c:pt idx="6">
                  <c:v>2.6746601279980815E-2</c:v>
                </c:pt>
                <c:pt idx="7">
                  <c:v>7.3333651352768037E-2</c:v>
                </c:pt>
                <c:pt idx="8">
                  <c:v>7.7804575846016355E-2</c:v>
                </c:pt>
                <c:pt idx="9">
                  <c:v>8.0230226124132081E-2</c:v>
                </c:pt>
                <c:pt idx="10">
                  <c:v>8.0028103506073634E-3</c:v>
                </c:pt>
                <c:pt idx="11">
                  <c:v>1.7110736000918284E-2</c:v>
                </c:pt>
                <c:pt idx="12">
                  <c:v>6.1196029995517105E-2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105775809.25</c:v>
                      </c:pt>
                      <c:pt idx="1">
                        <c:v>90573097.700000003</c:v>
                      </c:pt>
                      <c:pt idx="2">
                        <c:v>107687746.29000001</c:v>
                      </c:pt>
                      <c:pt idx="3">
                        <c:v>101663386.34</c:v>
                      </c:pt>
                      <c:pt idx="4">
                        <c:v>145579325.30000001</c:v>
                      </c:pt>
                      <c:pt idx="5">
                        <c:v>319980676.86000001</c:v>
                      </c:pt>
                      <c:pt idx="6">
                        <c:v>336852036.72000003</c:v>
                      </c:pt>
                      <c:pt idx="7">
                        <c:v>511842284.19</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7</xdr:row>
      <xdr:rowOff>46924</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7</xdr:row>
      <xdr:rowOff>45243</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6</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3</xdr:col>
      <xdr:colOff>11906</xdr:colOff>
      <xdr:row>2</xdr:row>
      <xdr:rowOff>130968</xdr:rowOff>
    </xdr:from>
    <xdr:to>
      <xdr:col>5</xdr:col>
      <xdr:colOff>819730</xdr:colOff>
      <xdr:row>4</xdr:row>
      <xdr:rowOff>142132</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3298031" y="511968"/>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8</xdr:row>
      <xdr:rowOff>25587</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7</xdr:row>
      <xdr:rowOff>2433</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30742</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93449</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91006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605418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1</xdr:row>
      <xdr:rowOff>19050</xdr:rowOff>
    </xdr:from>
    <xdr:to>
      <xdr:col>1</xdr:col>
      <xdr:colOff>1416178</xdr:colOff>
      <xdr:row>4</xdr:row>
      <xdr:rowOff>142875</xdr:rowOff>
    </xdr:to>
    <xdr:pic>
      <xdr:nvPicPr>
        <xdr:cNvPr id="2" name="Picture 1">
          <a:extLst>
            <a:ext uri="{FF2B5EF4-FFF2-40B4-BE49-F238E27FC236}">
              <a16:creationId xmlns:a16="http://schemas.microsoft.com/office/drawing/2014/main" id="{5A1BDDD1-6C39-44F8-BD62-2156CA3AA97A}"/>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3</xdr:col>
      <xdr:colOff>2383</xdr:colOff>
      <xdr:row>1</xdr:row>
      <xdr:rowOff>78582</xdr:rowOff>
    </xdr:from>
    <xdr:to>
      <xdr:col>7</xdr:col>
      <xdr:colOff>813832</xdr:colOff>
      <xdr:row>4</xdr:row>
      <xdr:rowOff>104713</xdr:rowOff>
    </xdr:to>
    <xdr:pic>
      <xdr:nvPicPr>
        <xdr:cNvPr id="3" name="Picture 2">
          <a:extLst>
            <a:ext uri="{FF2B5EF4-FFF2-40B4-BE49-F238E27FC236}">
              <a16:creationId xmlns:a16="http://schemas.microsoft.com/office/drawing/2014/main" id="{7BE2B38E-BCDE-4AA3-8768-7BA7AC8693DE}"/>
            </a:ext>
          </a:extLst>
        </xdr:cNvPr>
        <xdr:cNvPicPr>
          <a:picLocks noChangeAspect="1"/>
        </xdr:cNvPicPr>
      </xdr:nvPicPr>
      <xdr:blipFill>
        <a:blip xmlns:r="http://schemas.openxmlformats.org/officeDocument/2006/relationships" r:embed="rId2"/>
        <a:stretch>
          <a:fillRect/>
        </a:stretch>
      </xdr:blipFill>
      <xdr:spPr>
        <a:xfrm>
          <a:off x="5545933" y="269082"/>
          <a:ext cx="4449999" cy="56905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6</xdr:col>
      <xdr:colOff>1391809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690562</xdr:colOff>
      <xdr:row>4</xdr:row>
      <xdr:rowOff>23813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7</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248230</xdr:colOff>
      <xdr:row>6</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142874</xdr:colOff>
      <xdr:row>5</xdr:row>
      <xdr:rowOff>66059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6</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6</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10</xdr:col>
      <xdr:colOff>575254</xdr:colOff>
      <xdr:row>5</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7</xdr:row>
      <xdr:rowOff>46924</xdr:rowOff>
    </xdr:to>
    <xdr:pic>
      <xdr:nvPicPr>
        <xdr:cNvPr id="2" name="Image 6">
          <a:extLst>
            <a:ext uri="{FF2B5EF4-FFF2-40B4-BE49-F238E27FC236}">
              <a16:creationId xmlns:a16="http://schemas.microsoft.com/office/drawing/2014/main" id="{89F6A351-C0C7-4829-9292-BC5E5135A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1149350</xdr:colOff>
      <xdr:row>6</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6</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3"/>
        <a:stretch>
          <a:fillRect/>
        </a:stretch>
      </xdr:blipFill>
      <xdr:spPr>
        <a:xfrm>
          <a:off x="2047876" y="500063"/>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6</xdr:row>
      <xdr:rowOff>62556</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6</xdr:row>
      <xdr:rowOff>34977</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7</xdr:row>
      <xdr:rowOff>46924</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7</xdr:row>
      <xdr:rowOff>26193</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33917</xdr:colOff>
      <xdr:row>6</xdr:row>
      <xdr:rowOff>121495</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5" dT="2024-09-25T15:03:55.85" personId="{313929E4-2708-41AE-8678-A61EF0F4F796}" id="{4FD3440D-8BBD-48BC-A4E4-C7CE80E5FA65}">
    <text>15 euros par virement papier</text>
  </threadedComment>
  <threadedComment ref="C47"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1"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2"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2.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tabColor theme="0" tint="-0.249977111117893"/>
  </sheetPr>
  <dimension ref="A2:L62"/>
  <sheetViews>
    <sheetView showGridLines="0" view="pageBreakPreview" zoomScale="80" zoomScaleNormal="100" zoomScaleSheetLayoutView="80" workbookViewId="0">
      <selection activeCell="F16" sqref="F16"/>
    </sheetView>
  </sheetViews>
  <sheetFormatPr baseColWidth="10"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776" t="s">
        <v>1197</v>
      </c>
      <c r="D8" s="1776"/>
      <c r="E8" s="1776"/>
      <c r="F8" s="1776"/>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1128</v>
      </c>
      <c r="G11" s="5"/>
      <c r="H11" s="4"/>
    </row>
    <row r="12" spans="1:8" ht="31.5">
      <c r="B12" s="7"/>
      <c r="C12" s="7"/>
      <c r="D12" s="7"/>
      <c r="E12" s="7"/>
      <c r="F12" s="9"/>
      <c r="G12" s="7"/>
      <c r="H12" s="10"/>
    </row>
    <row r="13" spans="1:8" s="1468" customFormat="1" ht="12.75" customHeight="1">
      <c r="C13" s="6" t="s">
        <v>1138</v>
      </c>
      <c r="D13" s="1469"/>
      <c r="E13" s="1469"/>
      <c r="F13" s="1467">
        <v>45588</v>
      </c>
      <c r="G13" s="1470"/>
    </row>
    <row r="14" spans="1:8" s="1468" customFormat="1" ht="12.75" customHeight="1">
      <c r="A14" s="1470"/>
      <c r="B14" s="1470"/>
      <c r="C14" s="1470"/>
      <c r="D14" s="1470"/>
      <c r="E14" s="1470"/>
      <c r="F14" s="1470"/>
      <c r="G14" s="1470"/>
    </row>
    <row r="15" spans="1:8" s="1468" customFormat="1" ht="12.75" customHeight="1">
      <c r="C15" s="6" t="s">
        <v>1</v>
      </c>
      <c r="D15" s="1469"/>
      <c r="E15" s="1469"/>
      <c r="F15" s="1467" t="s">
        <v>132</v>
      </c>
      <c r="G15" s="1470"/>
    </row>
    <row r="16" spans="1:8" s="1468" customFormat="1" ht="12.75" customHeight="1">
      <c r="C16" s="6" t="s">
        <v>2</v>
      </c>
      <c r="D16" s="1469"/>
      <c r="E16" s="1469"/>
      <c r="F16" s="1467">
        <f>INPUT_DATA!A4</f>
        <v>45565</v>
      </c>
      <c r="G16" s="1470"/>
    </row>
    <row r="17" spans="1:8" s="1468" customFormat="1" ht="12.75" customHeight="1">
      <c r="C17" s="6" t="s">
        <v>103</v>
      </c>
      <c r="D17" s="1469"/>
      <c r="E17" s="1469"/>
      <c r="F17" s="1467">
        <f>INPUT_DATA!A4</f>
        <v>45565</v>
      </c>
      <c r="G17" s="1470"/>
    </row>
    <row r="18" spans="1:8" s="1468" customFormat="1" ht="12.75" customHeight="1">
      <c r="C18" s="6" t="s">
        <v>3</v>
      </c>
      <c r="D18" s="1469"/>
      <c r="E18" s="1469"/>
      <c r="F18" s="1467"/>
      <c r="G18" s="1470"/>
    </row>
    <row r="19" spans="1:8" s="1468" customFormat="1" ht="12.75" customHeight="1">
      <c r="C19" s="6" t="s">
        <v>4</v>
      </c>
      <c r="D19" s="1469"/>
      <c r="E19" s="1469"/>
      <c r="F19" s="1467"/>
      <c r="G19" s="1470"/>
    </row>
    <row r="20" spans="1:8" s="1468" customFormat="1" ht="12.75" customHeight="1">
      <c r="C20" s="6" t="s">
        <v>5</v>
      </c>
      <c r="D20" s="1469"/>
      <c r="E20" s="1469"/>
      <c r="F20" s="1467"/>
      <c r="G20" s="1470"/>
    </row>
    <row r="21" spans="1:8" s="1468" customFormat="1" ht="12.75" customHeight="1">
      <c r="C21" s="6" t="s">
        <v>1202</v>
      </c>
      <c r="D21" s="1469"/>
      <c r="E21" s="1469"/>
      <c r="F21" s="1467"/>
      <c r="G21" s="1470"/>
    </row>
    <row r="22" spans="1:8" s="1468" customFormat="1" ht="12.75" customHeight="1">
      <c r="C22" s="6" t="s">
        <v>6</v>
      </c>
      <c r="D22" s="1469"/>
      <c r="E22" s="1469"/>
      <c r="F22" s="1467"/>
      <c r="G22" s="1470"/>
    </row>
    <row r="23" spans="1:8" s="1468" customFormat="1" ht="12.75" customHeight="1">
      <c r="C23" s="6" t="s">
        <v>7</v>
      </c>
      <c r="D23" s="1469"/>
      <c r="E23" s="1469"/>
      <c r="F23" s="1467"/>
      <c r="G23" s="1470"/>
    </row>
    <row r="24" spans="1:8" ht="15.75">
      <c r="A24" s="8"/>
      <c r="B24" s="8"/>
      <c r="C24" s="8"/>
      <c r="D24" s="8"/>
      <c r="E24" s="8"/>
      <c r="F24" s="8"/>
      <c r="G24" s="11"/>
      <c r="H24" s="11"/>
    </row>
    <row r="25" spans="1:8" ht="31.5">
      <c r="C25" s="12"/>
      <c r="D25" s="7"/>
      <c r="E25" s="7"/>
      <c r="F25" s="8"/>
      <c r="G25" s="11"/>
      <c r="H25" s="11"/>
    </row>
    <row r="26" spans="1:8" ht="15.75" customHeight="1">
      <c r="C26" s="6" t="s">
        <v>1120</v>
      </c>
      <c r="D26" s="1469"/>
      <c r="E26" s="1469"/>
      <c r="F26" s="1471"/>
      <c r="G26" s="11"/>
      <c r="H26" s="11"/>
    </row>
    <row r="27" spans="1:8" ht="15.75" customHeight="1">
      <c r="C27" s="6" t="s">
        <v>1121</v>
      </c>
      <c r="D27" s="1469"/>
      <c r="E27" s="1469"/>
      <c r="F27" s="1471"/>
      <c r="G27" s="11"/>
      <c r="H27" s="11"/>
    </row>
    <row r="28" spans="1:8" ht="15.75" customHeight="1">
      <c r="C28" s="6" t="s">
        <v>1122</v>
      </c>
      <c r="D28" s="1469"/>
      <c r="E28" s="1469"/>
      <c r="F28" s="1515"/>
      <c r="G28" s="11"/>
      <c r="H28" s="11"/>
    </row>
    <row r="29" spans="1:8" ht="24.75" customHeight="1">
      <c r="C29" s="6" t="s">
        <v>6</v>
      </c>
      <c r="D29" s="14"/>
      <c r="E29" s="15"/>
      <c r="F29" s="1467" t="s">
        <v>1134</v>
      </c>
      <c r="G29" s="11"/>
      <c r="H29" s="11"/>
    </row>
    <row r="30" spans="1:8" ht="15.75">
      <c r="C30" s="17"/>
      <c r="D30" s="17"/>
      <c r="E30" s="17"/>
      <c r="F30" s="17"/>
      <c r="G30" s="11"/>
      <c r="H30" s="11"/>
    </row>
    <row r="31" spans="1:8" ht="15.75">
      <c r="C31" s="6" t="s">
        <v>1121</v>
      </c>
      <c r="D31" s="17"/>
      <c r="E31" s="17"/>
      <c r="F31" s="1718" t="s">
        <v>1134</v>
      </c>
      <c r="G31" s="11"/>
      <c r="H31" s="11"/>
    </row>
    <row r="32" spans="1:8" ht="15.75">
      <c r="C32" s="6" t="s">
        <v>1120</v>
      </c>
      <c r="D32" s="17"/>
      <c r="E32" s="17"/>
      <c r="F32" s="1718" t="s">
        <v>1133</v>
      </c>
      <c r="G32" s="11"/>
      <c r="H32" s="11"/>
    </row>
    <row r="33" spans="3:8" ht="15.75">
      <c r="C33" s="12"/>
      <c r="D33" s="17"/>
      <c r="E33" s="17"/>
      <c r="F33" s="17"/>
      <c r="G33" s="11"/>
      <c r="H33" s="11"/>
    </row>
    <row r="34" spans="3:8" ht="15.75">
      <c r="C34" s="12"/>
      <c r="D34" s="17"/>
      <c r="E34" s="17"/>
      <c r="F34" s="17"/>
      <c r="G34" s="11"/>
      <c r="H34" s="11"/>
    </row>
    <row r="35" spans="3:8" ht="15.75" hidden="1">
      <c r="C35" s="13" t="s">
        <v>8</v>
      </c>
      <c r="D35" s="17"/>
      <c r="E35" s="17"/>
      <c r="F35" s="17"/>
      <c r="G35" s="11"/>
      <c r="H35" s="11"/>
    </row>
    <row r="36" spans="3:8" ht="15.75" hidden="1">
      <c r="C36" s="17"/>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7.25" hidden="1" customHeight="1">
      <c r="C42" s="17"/>
      <c r="D42" s="17"/>
      <c r="E42" s="17"/>
      <c r="F42" s="17"/>
      <c r="G42" s="11"/>
      <c r="H42" s="11"/>
    </row>
    <row r="43" spans="3:8" ht="15.75" hidden="1">
      <c r="C43" s="17"/>
      <c r="D43" s="17"/>
      <c r="E43" s="17"/>
      <c r="F43" s="17"/>
      <c r="G43" s="18"/>
      <c r="H43" s="11"/>
    </row>
    <row r="44" spans="3:8" ht="15.75">
      <c r="C44" s="17"/>
      <c r="D44" s="17"/>
      <c r="E44" s="17"/>
      <c r="F44" s="17"/>
      <c r="G44" s="18"/>
      <c r="H44" s="11"/>
    </row>
    <row r="45" spans="3:8" ht="24.75" customHeight="1">
      <c r="C45" s="13" t="s">
        <v>9</v>
      </c>
      <c r="D45" s="14"/>
      <c r="E45" s="15"/>
      <c r="F45" s="16"/>
      <c r="G45" s="11"/>
      <c r="H45" s="11"/>
    </row>
    <row r="46" spans="3:8" ht="15.75">
      <c r="C46" s="19" t="s">
        <v>10</v>
      </c>
      <c r="D46" s="11"/>
      <c r="E46" s="20"/>
      <c r="F46" s="21" t="s">
        <v>11</v>
      </c>
      <c r="G46" s="18"/>
      <c r="H46" s="11"/>
    </row>
    <row r="47" spans="3:8" ht="15.75">
      <c r="C47" s="22" t="s">
        <v>227</v>
      </c>
      <c r="D47" s="11"/>
      <c r="E47" s="20"/>
      <c r="F47" s="21" t="s">
        <v>12</v>
      </c>
      <c r="G47" s="18"/>
      <c r="H47" s="11"/>
    </row>
    <row r="48" spans="3:8" ht="15.75">
      <c r="C48" s="22" t="s">
        <v>387</v>
      </c>
      <c r="D48" s="11"/>
      <c r="E48" s="20"/>
      <c r="F48" s="21" t="s">
        <v>1126</v>
      </c>
      <c r="G48" s="18"/>
      <c r="H48" s="11"/>
    </row>
    <row r="49" spans="3:12" ht="15.75">
      <c r="C49" s="22" t="s">
        <v>387</v>
      </c>
      <c r="D49" s="11"/>
      <c r="E49" s="24"/>
      <c r="F49" s="25" t="s">
        <v>392</v>
      </c>
      <c r="G49" s="18"/>
      <c r="H49" s="11"/>
    </row>
    <row r="50" spans="3:12" ht="15.75">
      <c r="C50" s="23" t="s">
        <v>227</v>
      </c>
      <c r="D50" s="11"/>
      <c r="E50" s="24"/>
      <c r="F50" s="25" t="s">
        <v>1127</v>
      </c>
      <c r="G50" s="18"/>
      <c r="H50" s="11"/>
    </row>
    <row r="51" spans="3:12" ht="15.75">
      <c r="C51" s="23" t="s">
        <v>387</v>
      </c>
      <c r="D51" s="11"/>
      <c r="E51" s="24"/>
      <c r="F51" s="25" t="s">
        <v>192</v>
      </c>
      <c r="G51" s="18"/>
      <c r="H51" s="11"/>
    </row>
    <row r="52" spans="3:12" ht="15.75">
      <c r="C52" s="26" t="s">
        <v>227</v>
      </c>
      <c r="D52" s="11"/>
      <c r="E52" s="24"/>
      <c r="F52" s="25" t="s">
        <v>1123</v>
      </c>
      <c r="G52" s="18"/>
      <c r="H52" s="11"/>
    </row>
    <row r="53" spans="3:12" ht="15.75">
      <c r="C53" s="26" t="s">
        <v>227</v>
      </c>
      <c r="D53" s="11"/>
      <c r="E53" s="24"/>
      <c r="F53" s="25" t="s">
        <v>1124</v>
      </c>
      <c r="G53" s="18"/>
      <c r="H53" s="11"/>
    </row>
    <row r="54" spans="3:12" ht="15.75" customHeight="1">
      <c r="C54" s="23" t="s">
        <v>227</v>
      </c>
      <c r="D54" s="11"/>
      <c r="E54" s="27"/>
      <c r="F54" s="28" t="s">
        <v>1125</v>
      </c>
      <c r="G54" s="29"/>
      <c r="H54" s="11"/>
    </row>
    <row r="55" spans="3:12" ht="15.75">
      <c r="C55" s="29"/>
      <c r="D55" s="29"/>
      <c r="E55" s="29"/>
      <c r="F55" s="29"/>
      <c r="G55" s="29"/>
      <c r="H55" s="11"/>
    </row>
    <row r="56" spans="3:12" ht="15.75">
      <c r="C56" s="11"/>
      <c r="D56" s="11"/>
      <c r="E56" s="29"/>
      <c r="F56" s="29"/>
      <c r="G56" s="29"/>
      <c r="H56" s="11"/>
    </row>
    <row r="57" spans="3:12" ht="15.75">
      <c r="C57" s="13" t="s">
        <v>13</v>
      </c>
      <c r="E57" s="18"/>
      <c r="F57" s="18"/>
      <c r="G57" s="18"/>
      <c r="H57" s="11"/>
    </row>
    <row r="58" spans="3:12" ht="15.75">
      <c r="C58" s="30" t="s">
        <v>14</v>
      </c>
      <c r="D58" s="31" t="s">
        <v>15</v>
      </c>
      <c r="E58" s="32"/>
      <c r="G58" s="33"/>
      <c r="H58" s="11"/>
    </row>
    <row r="59" spans="3:12" ht="24" customHeight="1">
      <c r="C59" s="30" t="s">
        <v>16</v>
      </c>
      <c r="D59" s="31" t="s">
        <v>15</v>
      </c>
      <c r="E59" s="1777" t="s">
        <v>17</v>
      </c>
      <c r="F59" s="1777"/>
      <c r="G59" s="1777"/>
      <c r="H59" s="1777"/>
      <c r="I59" s="1777"/>
      <c r="J59" s="1777"/>
      <c r="K59" s="1777"/>
      <c r="L59" s="1777"/>
    </row>
    <row r="60" spans="3:12" ht="15.75">
      <c r="C60" s="11"/>
      <c r="D60" s="34"/>
      <c r="E60" s="1778" t="s">
        <v>18</v>
      </c>
      <c r="F60" s="1779"/>
      <c r="G60" s="1779"/>
      <c r="H60" s="11"/>
    </row>
    <row r="61" spans="3:12" ht="15.75">
      <c r="C61" s="11"/>
      <c r="D61" s="34"/>
      <c r="E61" s="1778" t="s">
        <v>19</v>
      </c>
      <c r="F61" s="1779"/>
      <c r="G61" s="1779"/>
      <c r="H61" s="11"/>
    </row>
    <row r="62" spans="3:12" ht="15.75">
      <c r="C62" s="11"/>
      <c r="D62" s="34"/>
      <c r="E62" s="1778" t="s">
        <v>20</v>
      </c>
      <c r="F62" s="1779"/>
      <c r="G62" s="1779"/>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tabColor theme="0" tint="-0.249977111117893"/>
  </sheetPr>
  <dimension ref="A1:AD72"/>
  <sheetViews>
    <sheetView showGridLines="0" zoomScale="80" zoomScaleNormal="80" workbookViewId="0">
      <selection activeCell="G27" sqref="G27"/>
    </sheetView>
  </sheetViews>
  <sheetFormatPr baseColWidth="10" defaultColWidth="10.85546875" defaultRowHeight="15"/>
  <cols>
    <col min="1" max="1" width="3.42578125" style="36" customWidth="1"/>
    <col min="2" max="3" width="20.140625" style="36" customWidth="1"/>
    <col min="4" max="4" width="20.140625" style="57" customWidth="1"/>
    <col min="5" max="30" width="24.140625" style="36" customWidth="1"/>
    <col min="31" max="16384" width="10.85546875" style="36"/>
  </cols>
  <sheetData>
    <row r="1" spans="1:30">
      <c r="A1" s="35"/>
      <c r="B1" s="35"/>
      <c r="C1" s="35"/>
      <c r="D1" s="1704"/>
      <c r="E1" s="35"/>
      <c r="F1" s="35"/>
      <c r="G1" s="35"/>
      <c r="H1" s="35"/>
      <c r="I1" s="35"/>
      <c r="J1" s="35"/>
      <c r="K1" s="35"/>
      <c r="L1" s="35"/>
      <c r="M1" s="35"/>
      <c r="N1" s="35"/>
      <c r="O1" s="35"/>
      <c r="P1" s="35"/>
      <c r="Q1" s="35"/>
      <c r="R1" s="35"/>
    </row>
    <row r="2" spans="1:30">
      <c r="A2" s="35"/>
      <c r="B2" s="37"/>
      <c r="C2" s="37"/>
      <c r="D2" s="1705"/>
      <c r="E2" s="37"/>
      <c r="F2" s="37"/>
      <c r="G2" s="37"/>
      <c r="H2" s="37"/>
      <c r="I2" s="37"/>
      <c r="J2" s="37"/>
      <c r="K2" s="37"/>
      <c r="L2" s="37"/>
      <c r="M2" s="37"/>
      <c r="N2" s="37"/>
      <c r="O2" s="37"/>
      <c r="P2" s="37"/>
      <c r="Q2" s="37"/>
      <c r="R2" s="37"/>
    </row>
    <row r="3" spans="1:30" ht="14.45" customHeight="1">
      <c r="A3" s="35"/>
      <c r="B3" s="37"/>
      <c r="C3" s="37"/>
      <c r="D3" s="1705"/>
      <c r="E3" s="37"/>
      <c r="F3" s="37"/>
      <c r="G3" s="37"/>
      <c r="H3" s="37"/>
      <c r="I3" s="266"/>
      <c r="L3" s="88"/>
      <c r="M3" s="1272" t="s">
        <v>103</v>
      </c>
      <c r="N3" s="1272">
        <f>'00 - Cover'!$F$17</f>
        <v>45565</v>
      </c>
      <c r="Q3" s="39"/>
      <c r="R3" s="39"/>
      <c r="S3" s="39"/>
      <c r="T3" s="39"/>
    </row>
    <row r="4" spans="1:30" ht="14.45" hidden="1" customHeight="1">
      <c r="A4" s="35"/>
      <c r="B4" s="37"/>
      <c r="C4" s="37"/>
      <c r="D4" s="1705"/>
      <c r="E4" s="37"/>
      <c r="F4" s="37"/>
      <c r="G4" s="37"/>
      <c r="H4" s="37"/>
      <c r="I4" s="266"/>
      <c r="L4" s="88"/>
      <c r="M4" s="1272" t="s">
        <v>4</v>
      </c>
      <c r="N4" s="1272">
        <f>'00 - Cover'!$F$19</f>
        <v>0</v>
      </c>
      <c r="Q4" s="39"/>
      <c r="R4" s="39"/>
      <c r="S4" s="39"/>
      <c r="T4" s="39"/>
    </row>
    <row r="5" spans="1:30" ht="14.45" hidden="1" customHeight="1">
      <c r="A5" s="35"/>
      <c r="B5" s="37"/>
      <c r="C5" s="37"/>
      <c r="D5" s="1705"/>
      <c r="E5" s="37"/>
      <c r="F5" s="37"/>
      <c r="G5" s="37"/>
      <c r="H5" s="37"/>
      <c r="I5" s="266"/>
      <c r="L5" s="88"/>
      <c r="M5" s="1272" t="s">
        <v>5</v>
      </c>
      <c r="N5" s="1272">
        <f>'00 - Cover'!$F$20</f>
        <v>0</v>
      </c>
      <c r="Q5" s="39"/>
      <c r="R5" s="39"/>
      <c r="S5" s="39"/>
      <c r="T5" s="39"/>
    </row>
    <row r="6" spans="1:30" ht="14.45" customHeight="1">
      <c r="A6" s="35"/>
      <c r="B6" s="37"/>
      <c r="C6" s="37"/>
      <c r="D6" s="1705"/>
      <c r="E6" s="37"/>
      <c r="F6" s="37"/>
      <c r="G6" s="37"/>
      <c r="H6" s="37"/>
      <c r="I6" s="266"/>
      <c r="J6" s="266"/>
      <c r="K6" s="88"/>
      <c r="L6" s="88"/>
      <c r="M6" s="267"/>
      <c r="N6" s="267"/>
      <c r="O6" s="37"/>
      <c r="P6" s="37"/>
      <c r="Q6" s="37"/>
      <c r="R6" s="37"/>
      <c r="S6" s="37"/>
      <c r="T6" s="37"/>
    </row>
    <row r="7" spans="1:30">
      <c r="A7" s="35"/>
      <c r="B7" s="37"/>
      <c r="C7" s="37"/>
      <c r="D7" s="1705"/>
      <c r="E7" s="37"/>
      <c r="F7" s="37"/>
      <c r="G7" s="37"/>
      <c r="H7" s="37"/>
      <c r="I7" s="37"/>
      <c r="J7" s="37"/>
      <c r="K7" s="37"/>
      <c r="L7" s="37"/>
      <c r="M7" s="37"/>
      <c r="N7" s="37"/>
      <c r="O7" s="37"/>
      <c r="P7" s="37"/>
      <c r="Q7" s="37"/>
      <c r="R7" s="37"/>
    </row>
    <row r="8" spans="1:30">
      <c r="A8" s="241"/>
    </row>
    <row r="9" spans="1:30">
      <c r="B9" s="43" t="s">
        <v>665</v>
      </c>
      <c r="C9" s="43"/>
      <c r="D9" s="1706"/>
      <c r="E9" s="268"/>
      <c r="F9" s="1339"/>
      <c r="G9" s="269"/>
      <c r="H9" s="269"/>
      <c r="I9" s="269"/>
      <c r="J9" s="269"/>
      <c r="K9" s="269"/>
      <c r="L9" s="269"/>
      <c r="M9" s="269"/>
      <c r="N9" s="269"/>
      <c r="O9" s="269"/>
      <c r="P9" s="269"/>
      <c r="Q9" s="269"/>
      <c r="R9" s="269"/>
      <c r="S9" s="269"/>
      <c r="T9" s="269"/>
      <c r="U9" s="269"/>
      <c r="V9" s="269"/>
      <c r="W9" s="269"/>
      <c r="X9" s="269"/>
      <c r="Y9" s="269"/>
      <c r="Z9" s="269"/>
      <c r="AA9" s="269"/>
      <c r="AB9" s="269"/>
      <c r="AC9" s="269"/>
      <c r="AD9" s="269"/>
    </row>
    <row r="10" spans="1:30">
      <c r="C10" s="42">
        <f>C13-'03 - Monthly Asset Follow up'!P17</f>
        <v>0</v>
      </c>
      <c r="E10" s="270" t="s">
        <v>113</v>
      </c>
      <c r="F10" s="270"/>
      <c r="G10" s="270" t="s">
        <v>114</v>
      </c>
      <c r="H10" s="270"/>
      <c r="I10" s="270" t="s">
        <v>115</v>
      </c>
      <c r="J10" s="270"/>
      <c r="K10" s="270" t="s">
        <v>116</v>
      </c>
      <c r="L10" s="270"/>
    </row>
    <row r="11" spans="1:30" ht="54.75" customHeight="1" thickBot="1">
      <c r="B11" s="1846" t="s">
        <v>598</v>
      </c>
      <c r="C11" s="1848" t="s">
        <v>257</v>
      </c>
      <c r="D11" s="1853" t="s">
        <v>797</v>
      </c>
      <c r="E11" s="1850" t="s">
        <v>660</v>
      </c>
      <c r="F11" s="1851"/>
      <c r="G11" s="1851"/>
      <c r="H11" s="1851"/>
      <c r="I11" s="1851"/>
      <c r="J11" s="1851"/>
      <c r="K11" s="1851"/>
      <c r="L11" s="1851"/>
      <c r="M11" s="1851"/>
      <c r="N11" s="1851"/>
      <c r="O11" s="1851"/>
      <c r="P11" s="1851"/>
      <c r="Q11" s="1851"/>
      <c r="R11" s="1851"/>
      <c r="S11" s="1851"/>
      <c r="T11" s="1851"/>
      <c r="U11" s="1851"/>
      <c r="V11" s="1851"/>
      <c r="W11" s="1851"/>
      <c r="X11" s="1851"/>
      <c r="Y11" s="1851"/>
      <c r="Z11" s="1851"/>
      <c r="AA11" s="1851"/>
      <c r="AB11" s="1851"/>
      <c r="AC11" s="1851"/>
      <c r="AD11" s="1852"/>
    </row>
    <row r="12" spans="1:30" ht="45.6" customHeight="1" thickTop="1">
      <c r="A12" s="1260"/>
      <c r="B12" s="1847"/>
      <c r="C12" s="1849"/>
      <c r="D12" s="1854"/>
      <c r="E12" s="1239" t="s">
        <v>793</v>
      </c>
      <c r="F12" s="1239" t="s">
        <v>794</v>
      </c>
      <c r="G12" s="1240" t="s">
        <v>795</v>
      </c>
      <c r="H12" s="1240" t="s">
        <v>796</v>
      </c>
      <c r="I12" s="1240" t="s">
        <v>782</v>
      </c>
      <c r="J12" s="1240" t="s">
        <v>781</v>
      </c>
      <c r="K12" s="1240" t="s">
        <v>783</v>
      </c>
      <c r="L12" s="1240" t="s">
        <v>784</v>
      </c>
      <c r="M12" s="1240" t="s">
        <v>785</v>
      </c>
      <c r="N12" s="1240" t="s">
        <v>786</v>
      </c>
      <c r="O12" s="1240" t="s">
        <v>787</v>
      </c>
      <c r="P12" s="1240" t="s">
        <v>788</v>
      </c>
      <c r="Q12" s="1240" t="s">
        <v>789</v>
      </c>
      <c r="R12" s="1240" t="s">
        <v>790</v>
      </c>
      <c r="S12" s="1240" t="s">
        <v>791</v>
      </c>
      <c r="T12" s="1240" t="s">
        <v>792</v>
      </c>
      <c r="U12" s="1240" t="s">
        <v>779</v>
      </c>
      <c r="V12" s="1240" t="s">
        <v>780</v>
      </c>
      <c r="W12" s="1240" t="s">
        <v>778</v>
      </c>
      <c r="X12" s="1240" t="s">
        <v>777</v>
      </c>
      <c r="Y12" s="1240" t="s">
        <v>775</v>
      </c>
      <c r="Z12" s="1240" t="s">
        <v>776</v>
      </c>
      <c r="AA12" s="1240" t="s">
        <v>773</v>
      </c>
      <c r="AB12" s="1240" t="s">
        <v>774</v>
      </c>
      <c r="AC12" s="1240" t="s">
        <v>771</v>
      </c>
      <c r="AD12" s="1240" t="s">
        <v>772</v>
      </c>
    </row>
    <row r="13" spans="1:30">
      <c r="B13" s="1261">
        <f>'03 - Monthly Asset Follow up'!B17</f>
        <v>45565</v>
      </c>
      <c r="C13" s="272">
        <f>IF($B13=0,"",SUM(E13,G13,I13,K13,M13,O13,Q13,S13,U13,W13,Y13,AA13,AC13,AD13))</f>
        <v>8182368484.4700003</v>
      </c>
      <c r="D13" s="1340">
        <f t="shared" ref="D13:D72" si="0">IF($B13=0,"",SUM(F13,H13,J13,L13,N13,P13,R13,T13,V13,X13,Z13,AB13,AD13,AE13))</f>
        <v>56971</v>
      </c>
      <c r="E13" s="272">
        <f>IF($B13=0,"",_xlfn.XLOOKUP($B13,INPUT_DATA!$CL:$CL,INPUT_DATA!CM:CM))</f>
        <v>8182368484.4700003</v>
      </c>
      <c r="F13" s="1340">
        <f>IF($B13=0,"",_xlfn.XLOOKUP($B13,INPUT_DATA!$CL:$CL,INPUT_DATA!CN:CN))</f>
        <v>56971</v>
      </c>
      <c r="G13" s="272">
        <f>IF($B13=0,"",_xlfn.XLOOKUP($B13,INPUT_DATA!$CL:$CL,INPUT_DATA!CO:CO))</f>
        <v>0</v>
      </c>
      <c r="H13" s="1340">
        <f>IF($B13=0,"",_xlfn.XLOOKUP($B13,INPUT_DATA!$CL:$CL,INPUT_DATA!CP:CP))</f>
        <v>0</v>
      </c>
      <c r="I13" s="272">
        <f>IF($B13=0,"",_xlfn.XLOOKUP($B13,INPUT_DATA!$CL:$CL,INPUT_DATA!CQ:CQ))</f>
        <v>0</v>
      </c>
      <c r="J13" s="1340">
        <f>IF($B13=0,"",_xlfn.XLOOKUP($B13,INPUT_DATA!$CL:$CL,INPUT_DATA!CR:CR))</f>
        <v>0</v>
      </c>
      <c r="K13" s="272">
        <f>IF($B13=0,"",_xlfn.XLOOKUP($B13,INPUT_DATA!$CL:$CL,INPUT_DATA!CS:CS))</f>
        <v>0</v>
      </c>
      <c r="L13" s="1340">
        <f>IF($B13=0,"",_xlfn.XLOOKUP($B13,INPUT_DATA!$CL:$CL,INPUT_DATA!CT:CT))</f>
        <v>0</v>
      </c>
      <c r="M13" s="272">
        <f>IF($B13=0,"",_xlfn.XLOOKUP($B13,INPUT_DATA!$CL:$CL,INPUT_DATA!CU:CU))</f>
        <v>0</v>
      </c>
      <c r="N13" s="1340">
        <f>IF($B13=0,"",_xlfn.XLOOKUP($B13,INPUT_DATA!$CL:$CL,INPUT_DATA!CV:CV))</f>
        <v>0</v>
      </c>
      <c r="O13" s="272">
        <f>IF($B13=0,"",_xlfn.XLOOKUP($B13,INPUT_DATA!$CL:$CL,INPUT_DATA!CW:CW))</f>
        <v>0</v>
      </c>
      <c r="P13" s="1340">
        <f>IF($B13=0,"",_xlfn.XLOOKUP($B13,INPUT_DATA!$CL:$CL,INPUT_DATA!CX:CX))</f>
        <v>0</v>
      </c>
      <c r="Q13" s="272">
        <f>IF($B13=0,"",_xlfn.XLOOKUP($B13,INPUT_DATA!$CL:$CL,INPUT_DATA!CY:CY))</f>
        <v>0</v>
      </c>
      <c r="R13" s="1340">
        <f>IF($B13=0,"",_xlfn.XLOOKUP($B13,INPUT_DATA!$CL:$CL,INPUT_DATA!CZ:CZ))</f>
        <v>0</v>
      </c>
      <c r="S13" s="272">
        <f>IF($B13=0,"",_xlfn.XLOOKUP($B13,INPUT_DATA!$CL:$CL,INPUT_DATA!DA:DA))</f>
        <v>0</v>
      </c>
      <c r="T13" s="1340">
        <f>IF($B13=0,"",_xlfn.XLOOKUP($B13,INPUT_DATA!$CL:$CL,INPUT_DATA!DB:DB))</f>
        <v>0</v>
      </c>
      <c r="U13" s="272">
        <f>IF($B13=0,"",_xlfn.XLOOKUP($B13,INPUT_DATA!$CL:$CL,INPUT_DATA!DC:DC))</f>
        <v>0</v>
      </c>
      <c r="V13" s="1340">
        <f>IF($B13=0,"",_xlfn.XLOOKUP($B13,INPUT_DATA!$CL:$CL,INPUT_DATA!DD:DD))</f>
        <v>0</v>
      </c>
      <c r="W13" s="272">
        <f>IF($B13=0,"",_xlfn.XLOOKUP($B13,INPUT_DATA!$CL:$CL,INPUT_DATA!DE:DE))</f>
        <v>0</v>
      </c>
      <c r="X13" s="1340">
        <f>IF($B13=0,"",_xlfn.XLOOKUP($B13,INPUT_DATA!$CL:$CL,INPUT_DATA!DF:DF))</f>
        <v>0</v>
      </c>
      <c r="Y13" s="272">
        <f>IF($B13=0,"",_xlfn.XLOOKUP($B13,INPUT_DATA!$CL:$CL,INPUT_DATA!DG:DG))</f>
        <v>0</v>
      </c>
      <c r="Z13" s="1340">
        <f>IF($B13=0,"",_xlfn.XLOOKUP($B13,INPUT_DATA!$CL:$CL,INPUT_DATA!DH:DH))</f>
        <v>0</v>
      </c>
      <c r="AA13" s="272">
        <f>IF($B13=0,"",_xlfn.XLOOKUP($B13,INPUT_DATA!$CL:$CL,INPUT_DATA!DI:DI))</f>
        <v>0</v>
      </c>
      <c r="AB13" s="1340">
        <f>IF($B13=0,"",_xlfn.XLOOKUP($B13,INPUT_DATA!$CL:$CL,INPUT_DATA!DJ:DJ))</f>
        <v>0</v>
      </c>
      <c r="AC13" s="272">
        <f>IF($B13=0,"",_xlfn.XLOOKUP($B13,INPUT_DATA!$CL:$CL,INPUT_DATA!DK:DK))</f>
        <v>0</v>
      </c>
      <c r="AD13" s="1340">
        <f>IF($B13=0,"",_xlfn.XLOOKUP($B13,INPUT_DATA!$CL:$CL,INPUT_DATA!DL:DL))</f>
        <v>0</v>
      </c>
    </row>
    <row r="14" spans="1:30">
      <c r="B14" s="1261">
        <f>'03 - Monthly Asset Follow up'!B18</f>
        <v>0</v>
      </c>
      <c r="C14" s="272" t="str">
        <f t="shared" ref="C14:C72" si="1">IF($B14=0,"",SUM(E14,G14,I14,K14,M14,O14,Q14,S14,U14,W14,Y14,AA14,AC14,AD14))</f>
        <v/>
      </c>
      <c r="D14" s="1341" t="str">
        <f t="shared" si="0"/>
        <v/>
      </c>
      <c r="E14" s="272" t="str">
        <f>IF($B14=0,"",_xlfn.XLOOKUP($B14,INPUT_DATA!$CL:$CL,INPUT_DATA!CM:CM))</f>
        <v/>
      </c>
      <c r="F14" s="1341" t="str">
        <f>IF($B14=0,"",_xlfn.XLOOKUP($B14,INPUT_DATA!$CL:$CL,INPUT_DATA!CN:CN))</f>
        <v/>
      </c>
      <c r="G14" s="272" t="str">
        <f>IF($B14=0,"",_xlfn.XLOOKUP($B14,INPUT_DATA!$CL:$CL,INPUT_DATA!CO:CO))</f>
        <v/>
      </c>
      <c r="H14" s="1341" t="str">
        <f>IF($B14=0,"",_xlfn.XLOOKUP($B14,INPUT_DATA!$CL:$CL,INPUT_DATA!CP:CP))</f>
        <v/>
      </c>
      <c r="I14" s="272" t="str">
        <f>IF($B14=0,"",_xlfn.XLOOKUP($B14,INPUT_DATA!$CL:$CL,INPUT_DATA!CQ:CQ))</f>
        <v/>
      </c>
      <c r="J14" s="1341" t="str">
        <f>IF($B14=0,"",_xlfn.XLOOKUP($B14,INPUT_DATA!$CL:$CL,INPUT_DATA!CR:CR))</f>
        <v/>
      </c>
      <c r="K14" s="272" t="str">
        <f>IF($B14=0,"",_xlfn.XLOOKUP($B14,INPUT_DATA!$CL:$CL,INPUT_DATA!CS:CS))</f>
        <v/>
      </c>
      <c r="L14" s="1341" t="str">
        <f>IF($B14=0,"",_xlfn.XLOOKUP($B14,INPUT_DATA!$CL:$CL,INPUT_DATA!CT:CT))</f>
        <v/>
      </c>
      <c r="M14" s="272" t="str">
        <f>IF($B14=0,"",_xlfn.XLOOKUP($B14,INPUT_DATA!$CL:$CL,INPUT_DATA!CU:CU))</f>
        <v/>
      </c>
      <c r="N14" s="1341" t="str">
        <f>IF($B14=0,"",_xlfn.XLOOKUP($B14,INPUT_DATA!$CL:$CL,INPUT_DATA!CV:CV))</f>
        <v/>
      </c>
      <c r="O14" s="272" t="str">
        <f>IF($B14=0,"",_xlfn.XLOOKUP($B14,INPUT_DATA!$CL:$CL,INPUT_DATA!CW:CW))</f>
        <v/>
      </c>
      <c r="P14" s="1341" t="str">
        <f>IF($B14=0,"",_xlfn.XLOOKUP($B14,INPUT_DATA!$CL:$CL,INPUT_DATA!CX:CX))</f>
        <v/>
      </c>
      <c r="Q14" s="272" t="str">
        <f>IF($B14=0,"",_xlfn.XLOOKUP($B14,INPUT_DATA!$CL:$CL,INPUT_DATA!CY:CY))</f>
        <v/>
      </c>
      <c r="R14" s="1341" t="str">
        <f>IF($B14=0,"",_xlfn.XLOOKUP($B14,INPUT_DATA!$CL:$CL,INPUT_DATA!CZ:CZ))</f>
        <v/>
      </c>
      <c r="S14" s="272" t="str">
        <f>IF($B14=0,"",_xlfn.XLOOKUP($B14,INPUT_DATA!$CL:$CL,INPUT_DATA!DA:DA))</f>
        <v/>
      </c>
      <c r="T14" s="1341" t="str">
        <f>IF($B14=0,"",_xlfn.XLOOKUP($B14,INPUT_DATA!$CL:$CL,INPUT_DATA!DB:DB))</f>
        <v/>
      </c>
      <c r="U14" s="272" t="str">
        <f>IF($B14=0,"",_xlfn.XLOOKUP($B14,INPUT_DATA!$CL:$CL,INPUT_DATA!DC:DC))</f>
        <v/>
      </c>
      <c r="V14" s="1341" t="str">
        <f>IF($B14=0,"",_xlfn.XLOOKUP($B14,INPUT_DATA!$CL:$CL,INPUT_DATA!DD:DD))</f>
        <v/>
      </c>
      <c r="W14" s="272" t="str">
        <f>IF($B14=0,"",_xlfn.XLOOKUP($B14,INPUT_DATA!$CL:$CL,INPUT_DATA!DE:DE))</f>
        <v/>
      </c>
      <c r="X14" s="1341" t="str">
        <f>IF($B14=0,"",_xlfn.XLOOKUP($B14,INPUT_DATA!$CL:$CL,INPUT_DATA!DF:DF))</f>
        <v/>
      </c>
      <c r="Y14" s="272" t="str">
        <f>IF($B14=0,"",_xlfn.XLOOKUP($B14,INPUT_DATA!$CL:$CL,INPUT_DATA!DG:DG))</f>
        <v/>
      </c>
      <c r="Z14" s="1341" t="str">
        <f>IF($B14=0,"",_xlfn.XLOOKUP($B14,INPUT_DATA!$CL:$CL,INPUT_DATA!DH:DH))</f>
        <v/>
      </c>
      <c r="AA14" s="272" t="str">
        <f>IF($B14=0,"",_xlfn.XLOOKUP($B14,INPUT_DATA!$CL:$CL,INPUT_DATA!DI:DI))</f>
        <v/>
      </c>
      <c r="AB14" s="1341" t="str">
        <f>IF($B14=0,"",_xlfn.XLOOKUP($B14,INPUT_DATA!$CL:$CL,INPUT_DATA!DJ:DJ))</f>
        <v/>
      </c>
      <c r="AC14" s="272" t="str">
        <f>IF($B14=0,"",_xlfn.XLOOKUP($B14,INPUT_DATA!$CL:$CL,INPUT_DATA!DK:DK))</f>
        <v/>
      </c>
      <c r="AD14" s="1341" t="str">
        <f>IF($B14=0,"",_xlfn.XLOOKUP($B14,INPUT_DATA!$CL:$CL,INPUT_DATA!DL:DL))</f>
        <v/>
      </c>
    </row>
    <row r="15" spans="1:30">
      <c r="B15" s="1261">
        <f>'03 - Monthly Asset Follow up'!B19</f>
        <v>0</v>
      </c>
      <c r="C15" s="272" t="str">
        <f t="shared" si="1"/>
        <v/>
      </c>
      <c r="D15" s="1341" t="str">
        <f t="shared" si="0"/>
        <v/>
      </c>
      <c r="E15" s="272" t="str">
        <f>IF($B15=0,"",_xlfn.XLOOKUP($B15,INPUT_DATA!$CL:$CL,INPUT_DATA!CM:CM))</f>
        <v/>
      </c>
      <c r="F15" s="1341" t="str">
        <f>IF($B15=0,"",_xlfn.XLOOKUP($B15,INPUT_DATA!$CL:$CL,INPUT_DATA!CN:CN))</f>
        <v/>
      </c>
      <c r="G15" s="272" t="str">
        <f>IF($B15=0,"",_xlfn.XLOOKUP($B15,INPUT_DATA!$CL:$CL,INPUT_DATA!CO:CO))</f>
        <v/>
      </c>
      <c r="H15" s="1341" t="str">
        <f>IF($B15=0,"",_xlfn.XLOOKUP($B15,INPUT_DATA!$CL:$CL,INPUT_DATA!CP:CP))</f>
        <v/>
      </c>
      <c r="I15" s="272" t="str">
        <f>IF($B15=0,"",_xlfn.XLOOKUP($B15,INPUT_DATA!$CL:$CL,INPUT_DATA!CQ:CQ))</f>
        <v/>
      </c>
      <c r="J15" s="1341" t="str">
        <f>IF($B15=0,"",_xlfn.XLOOKUP($B15,INPUT_DATA!$CL:$CL,INPUT_DATA!CR:CR))</f>
        <v/>
      </c>
      <c r="K15" s="272" t="str">
        <f>IF($B15=0,"",_xlfn.XLOOKUP($B15,INPUT_DATA!$CL:$CL,INPUT_DATA!CS:CS))</f>
        <v/>
      </c>
      <c r="L15" s="1341" t="str">
        <f>IF($B15=0,"",_xlfn.XLOOKUP($B15,INPUT_DATA!$CL:$CL,INPUT_DATA!CT:CT))</f>
        <v/>
      </c>
      <c r="M15" s="272" t="str">
        <f>IF($B15=0,"",_xlfn.XLOOKUP($B15,INPUT_DATA!$CL:$CL,INPUT_DATA!CU:CU))</f>
        <v/>
      </c>
      <c r="N15" s="1341" t="str">
        <f>IF($B15=0,"",_xlfn.XLOOKUP($B15,INPUT_DATA!$CL:$CL,INPUT_DATA!CV:CV))</f>
        <v/>
      </c>
      <c r="O15" s="272" t="str">
        <f>IF($B15=0,"",_xlfn.XLOOKUP($B15,INPUT_DATA!$CL:$CL,INPUT_DATA!CW:CW))</f>
        <v/>
      </c>
      <c r="P15" s="1341" t="str">
        <f>IF($B15=0,"",_xlfn.XLOOKUP($B15,INPUT_DATA!$CL:$CL,INPUT_DATA!CX:CX))</f>
        <v/>
      </c>
      <c r="Q15" s="272" t="str">
        <f>IF($B15=0,"",_xlfn.XLOOKUP($B15,INPUT_DATA!$CL:$CL,INPUT_DATA!CY:CY))</f>
        <v/>
      </c>
      <c r="R15" s="1341" t="str">
        <f>IF($B15=0,"",_xlfn.XLOOKUP($B15,INPUT_DATA!$CL:$CL,INPUT_DATA!CZ:CZ))</f>
        <v/>
      </c>
      <c r="S15" s="272" t="str">
        <f>IF($B15=0,"",_xlfn.XLOOKUP($B15,INPUT_DATA!$CL:$CL,INPUT_DATA!DA:DA))</f>
        <v/>
      </c>
      <c r="T15" s="1341" t="str">
        <f>IF($B15=0,"",_xlfn.XLOOKUP($B15,INPUT_DATA!$CL:$CL,INPUT_DATA!DB:DB))</f>
        <v/>
      </c>
      <c r="U15" s="272" t="str">
        <f>IF($B15=0,"",_xlfn.XLOOKUP($B15,INPUT_DATA!$CL:$CL,INPUT_DATA!DC:DC))</f>
        <v/>
      </c>
      <c r="V15" s="1341" t="str">
        <f>IF($B15=0,"",_xlfn.XLOOKUP($B15,INPUT_DATA!$CL:$CL,INPUT_DATA!DD:DD))</f>
        <v/>
      </c>
      <c r="W15" s="272" t="str">
        <f>IF($B15=0,"",_xlfn.XLOOKUP($B15,INPUT_DATA!$CL:$CL,INPUT_DATA!DE:DE))</f>
        <v/>
      </c>
      <c r="X15" s="1341" t="str">
        <f>IF($B15=0,"",_xlfn.XLOOKUP($B15,INPUT_DATA!$CL:$CL,INPUT_DATA!DF:DF))</f>
        <v/>
      </c>
      <c r="Y15" s="272" t="str">
        <f>IF($B15=0,"",_xlfn.XLOOKUP($B15,INPUT_DATA!$CL:$CL,INPUT_DATA!DG:DG))</f>
        <v/>
      </c>
      <c r="Z15" s="1341" t="str">
        <f>IF($B15=0,"",_xlfn.XLOOKUP($B15,INPUT_DATA!$CL:$CL,INPUT_DATA!DH:DH))</f>
        <v/>
      </c>
      <c r="AA15" s="272" t="str">
        <f>IF($B15=0,"",_xlfn.XLOOKUP($B15,INPUT_DATA!$CL:$CL,INPUT_DATA!DI:DI))</f>
        <v/>
      </c>
      <c r="AB15" s="1341" t="str">
        <f>IF($B15=0,"",_xlfn.XLOOKUP($B15,INPUT_DATA!$CL:$CL,INPUT_DATA!DJ:DJ))</f>
        <v/>
      </c>
      <c r="AC15" s="272" t="str">
        <f>IF($B15=0,"",_xlfn.XLOOKUP($B15,INPUT_DATA!$CL:$CL,INPUT_DATA!DK:DK))</f>
        <v/>
      </c>
      <c r="AD15" s="1341" t="str">
        <f>IF($B15=0,"",_xlfn.XLOOKUP($B15,INPUT_DATA!$CL:$CL,INPUT_DATA!DL:DL))</f>
        <v/>
      </c>
    </row>
    <row r="16" spans="1:30">
      <c r="B16" s="1261">
        <f>'03 - Monthly Asset Follow up'!B20</f>
        <v>0</v>
      </c>
      <c r="C16" s="272" t="str">
        <f t="shared" si="1"/>
        <v/>
      </c>
      <c r="D16" s="1341" t="str">
        <f t="shared" si="0"/>
        <v/>
      </c>
      <c r="E16" s="272" t="str">
        <f>IF($B16=0,"",_xlfn.XLOOKUP($B16,INPUT_DATA!$CL:$CL,INPUT_DATA!CM:CM))</f>
        <v/>
      </c>
      <c r="F16" s="1341" t="str">
        <f>IF($B16=0,"",_xlfn.XLOOKUP($B16,INPUT_DATA!$CL:$CL,INPUT_DATA!CN:CN))</f>
        <v/>
      </c>
      <c r="G16" s="272" t="str">
        <f>IF($B16=0,"",_xlfn.XLOOKUP($B16,INPUT_DATA!$CL:$CL,INPUT_DATA!CO:CO))</f>
        <v/>
      </c>
      <c r="H16" s="1341" t="str">
        <f>IF($B16=0,"",_xlfn.XLOOKUP($B16,INPUT_DATA!$CL:$CL,INPUT_DATA!CP:CP))</f>
        <v/>
      </c>
      <c r="I16" s="272" t="str">
        <f>IF($B16=0,"",_xlfn.XLOOKUP($B16,INPUT_DATA!$CL:$CL,INPUT_DATA!CQ:CQ))</f>
        <v/>
      </c>
      <c r="J16" s="1341" t="str">
        <f>IF($B16=0,"",_xlfn.XLOOKUP($B16,INPUT_DATA!$CL:$CL,INPUT_DATA!CR:CR))</f>
        <v/>
      </c>
      <c r="K16" s="272" t="str">
        <f>IF($B16=0,"",_xlfn.XLOOKUP($B16,INPUT_DATA!$CL:$CL,INPUT_DATA!CS:CS))</f>
        <v/>
      </c>
      <c r="L16" s="1341" t="str">
        <f>IF($B16=0,"",_xlfn.XLOOKUP($B16,INPUT_DATA!$CL:$CL,INPUT_DATA!CT:CT))</f>
        <v/>
      </c>
      <c r="M16" s="272" t="str">
        <f>IF($B16=0,"",_xlfn.XLOOKUP($B16,INPUT_DATA!$CL:$CL,INPUT_DATA!CU:CU))</f>
        <v/>
      </c>
      <c r="N16" s="1341" t="str">
        <f>IF($B16=0,"",_xlfn.XLOOKUP($B16,INPUT_DATA!$CL:$CL,INPUT_DATA!CV:CV))</f>
        <v/>
      </c>
      <c r="O16" s="272" t="str">
        <f>IF($B16=0,"",_xlfn.XLOOKUP($B16,INPUT_DATA!$CL:$CL,INPUT_DATA!CW:CW))</f>
        <v/>
      </c>
      <c r="P16" s="1341" t="str">
        <f>IF($B16=0,"",_xlfn.XLOOKUP($B16,INPUT_DATA!$CL:$CL,INPUT_DATA!CX:CX))</f>
        <v/>
      </c>
      <c r="Q16" s="272" t="str">
        <f>IF($B16=0,"",_xlfn.XLOOKUP($B16,INPUT_DATA!$CL:$CL,INPUT_DATA!CY:CY))</f>
        <v/>
      </c>
      <c r="R16" s="1341" t="str">
        <f>IF($B16=0,"",_xlfn.XLOOKUP($B16,INPUT_DATA!$CL:$CL,INPUT_DATA!CZ:CZ))</f>
        <v/>
      </c>
      <c r="S16" s="272" t="str">
        <f>IF($B16=0,"",_xlfn.XLOOKUP($B16,INPUT_DATA!$CL:$CL,INPUT_DATA!DA:DA))</f>
        <v/>
      </c>
      <c r="T16" s="1341" t="str">
        <f>IF($B16=0,"",_xlfn.XLOOKUP($B16,INPUT_DATA!$CL:$CL,INPUT_DATA!DB:DB))</f>
        <v/>
      </c>
      <c r="U16" s="272" t="str">
        <f>IF($B16=0,"",_xlfn.XLOOKUP($B16,INPUT_DATA!$CL:$CL,INPUT_DATA!DC:DC))</f>
        <v/>
      </c>
      <c r="V16" s="1341" t="str">
        <f>IF($B16=0,"",_xlfn.XLOOKUP($B16,INPUT_DATA!$CL:$CL,INPUT_DATA!DD:DD))</f>
        <v/>
      </c>
      <c r="W16" s="272" t="str">
        <f>IF($B16=0,"",_xlfn.XLOOKUP($B16,INPUT_DATA!$CL:$CL,INPUT_DATA!DE:DE))</f>
        <v/>
      </c>
      <c r="X16" s="1341" t="str">
        <f>IF($B16=0,"",_xlfn.XLOOKUP($B16,INPUT_DATA!$CL:$CL,INPUT_DATA!DF:DF))</f>
        <v/>
      </c>
      <c r="Y16" s="272" t="str">
        <f>IF($B16=0,"",_xlfn.XLOOKUP($B16,INPUT_DATA!$CL:$CL,INPUT_DATA!DG:DG))</f>
        <v/>
      </c>
      <c r="Z16" s="1341" t="str">
        <f>IF($B16=0,"",_xlfn.XLOOKUP($B16,INPUT_DATA!$CL:$CL,INPUT_DATA!DH:DH))</f>
        <v/>
      </c>
      <c r="AA16" s="272" t="str">
        <f>IF($B16=0,"",_xlfn.XLOOKUP($B16,INPUT_DATA!$CL:$CL,INPUT_DATA!DI:DI))</f>
        <v/>
      </c>
      <c r="AB16" s="1341" t="str">
        <f>IF($B16=0,"",_xlfn.XLOOKUP($B16,INPUT_DATA!$CL:$CL,INPUT_DATA!DJ:DJ))</f>
        <v/>
      </c>
      <c r="AC16" s="272" t="str">
        <f>IF($B16=0,"",_xlfn.XLOOKUP($B16,INPUT_DATA!$CL:$CL,INPUT_DATA!DK:DK))</f>
        <v/>
      </c>
      <c r="AD16" s="1341" t="str">
        <f>IF($B16=0,"",_xlfn.XLOOKUP($B16,INPUT_DATA!$CL:$CL,INPUT_DATA!DL:DL))</f>
        <v/>
      </c>
    </row>
    <row r="17" spans="2:30">
      <c r="B17" s="1261">
        <f>'03 - Monthly Asset Follow up'!B21</f>
        <v>0</v>
      </c>
      <c r="C17" s="272" t="str">
        <f t="shared" si="1"/>
        <v/>
      </c>
      <c r="D17" s="1341" t="str">
        <f t="shared" si="0"/>
        <v/>
      </c>
      <c r="E17" s="272" t="str">
        <f>IF($B17=0,"",_xlfn.XLOOKUP($B17,INPUT_DATA!$CL:$CL,INPUT_DATA!CM:CM))</f>
        <v/>
      </c>
      <c r="F17" s="1341" t="str">
        <f>IF($B17=0,"",_xlfn.XLOOKUP($B17,INPUT_DATA!$CL:$CL,INPUT_DATA!CN:CN))</f>
        <v/>
      </c>
      <c r="G17" s="272" t="str">
        <f>IF($B17=0,"",_xlfn.XLOOKUP($B17,INPUT_DATA!$CL:$CL,INPUT_DATA!CO:CO))</f>
        <v/>
      </c>
      <c r="H17" s="1341" t="str">
        <f>IF($B17=0,"",_xlfn.XLOOKUP($B17,INPUT_DATA!$CL:$CL,INPUT_DATA!CP:CP))</f>
        <v/>
      </c>
      <c r="I17" s="272" t="str">
        <f>IF($B17=0,"",_xlfn.XLOOKUP($B17,INPUT_DATA!$CL:$CL,INPUT_DATA!CQ:CQ))</f>
        <v/>
      </c>
      <c r="J17" s="1341" t="str">
        <f>IF($B17=0,"",_xlfn.XLOOKUP($B17,INPUT_DATA!$CL:$CL,INPUT_DATA!CR:CR))</f>
        <v/>
      </c>
      <c r="K17" s="272" t="str">
        <f>IF($B17=0,"",_xlfn.XLOOKUP($B17,INPUT_DATA!$CL:$CL,INPUT_DATA!CS:CS))</f>
        <v/>
      </c>
      <c r="L17" s="1341" t="str">
        <f>IF($B17=0,"",_xlfn.XLOOKUP($B17,INPUT_DATA!$CL:$CL,INPUT_DATA!CT:CT))</f>
        <v/>
      </c>
      <c r="M17" s="272" t="str">
        <f>IF($B17=0,"",_xlfn.XLOOKUP($B17,INPUT_DATA!$CL:$CL,INPUT_DATA!CU:CU))</f>
        <v/>
      </c>
      <c r="N17" s="1341" t="str">
        <f>IF($B17=0,"",_xlfn.XLOOKUP($B17,INPUT_DATA!$CL:$CL,INPUT_DATA!CV:CV))</f>
        <v/>
      </c>
      <c r="O17" s="272" t="str">
        <f>IF($B17=0,"",_xlfn.XLOOKUP($B17,INPUT_DATA!$CL:$CL,INPUT_DATA!CW:CW))</f>
        <v/>
      </c>
      <c r="P17" s="1341" t="str">
        <f>IF($B17=0,"",_xlfn.XLOOKUP($B17,INPUT_DATA!$CL:$CL,INPUT_DATA!CX:CX))</f>
        <v/>
      </c>
      <c r="Q17" s="272" t="str">
        <f>IF($B17=0,"",_xlfn.XLOOKUP($B17,INPUT_DATA!$CL:$CL,INPUT_DATA!CY:CY))</f>
        <v/>
      </c>
      <c r="R17" s="1341" t="str">
        <f>IF($B17=0,"",_xlfn.XLOOKUP($B17,INPUT_DATA!$CL:$CL,INPUT_DATA!CZ:CZ))</f>
        <v/>
      </c>
      <c r="S17" s="272" t="str">
        <f>IF($B17=0,"",_xlfn.XLOOKUP($B17,INPUT_DATA!$CL:$CL,INPUT_DATA!DA:DA))</f>
        <v/>
      </c>
      <c r="T17" s="1341" t="str">
        <f>IF($B17=0,"",_xlfn.XLOOKUP($B17,INPUT_DATA!$CL:$CL,INPUT_DATA!DB:DB))</f>
        <v/>
      </c>
      <c r="U17" s="272" t="str">
        <f>IF($B17=0,"",_xlfn.XLOOKUP($B17,INPUT_DATA!$CL:$CL,INPUT_DATA!DC:DC))</f>
        <v/>
      </c>
      <c r="V17" s="1341" t="str">
        <f>IF($B17=0,"",_xlfn.XLOOKUP($B17,INPUT_DATA!$CL:$CL,INPUT_DATA!DD:DD))</f>
        <v/>
      </c>
      <c r="W17" s="272" t="str">
        <f>IF($B17=0,"",_xlfn.XLOOKUP($B17,INPUT_DATA!$CL:$CL,INPUT_DATA!DE:DE))</f>
        <v/>
      </c>
      <c r="X17" s="1341" t="str">
        <f>IF($B17=0,"",_xlfn.XLOOKUP($B17,INPUT_DATA!$CL:$CL,INPUT_DATA!DF:DF))</f>
        <v/>
      </c>
      <c r="Y17" s="272" t="str">
        <f>IF($B17=0,"",_xlfn.XLOOKUP($B17,INPUT_DATA!$CL:$CL,INPUT_DATA!DG:DG))</f>
        <v/>
      </c>
      <c r="Z17" s="1341" t="str">
        <f>IF($B17=0,"",_xlfn.XLOOKUP($B17,INPUT_DATA!$CL:$CL,INPUT_DATA!DH:DH))</f>
        <v/>
      </c>
      <c r="AA17" s="272" t="str">
        <f>IF($B17=0,"",_xlfn.XLOOKUP($B17,INPUT_DATA!$CL:$CL,INPUT_DATA!DI:DI))</f>
        <v/>
      </c>
      <c r="AB17" s="1341" t="str">
        <f>IF($B17=0,"",_xlfn.XLOOKUP($B17,INPUT_DATA!$CL:$CL,INPUT_DATA!DJ:DJ))</f>
        <v/>
      </c>
      <c r="AC17" s="272" t="str">
        <f>IF($B17=0,"",_xlfn.XLOOKUP($B17,INPUT_DATA!$CL:$CL,INPUT_DATA!DK:DK))</f>
        <v/>
      </c>
      <c r="AD17" s="1341" t="str">
        <f>IF($B17=0,"",_xlfn.XLOOKUP($B17,INPUT_DATA!$CL:$CL,INPUT_DATA!DL:DL))</f>
        <v/>
      </c>
    </row>
    <row r="18" spans="2:30">
      <c r="B18" s="1261">
        <f>'03 - Monthly Asset Follow up'!B22</f>
        <v>0</v>
      </c>
      <c r="C18" s="272" t="str">
        <f t="shared" si="1"/>
        <v/>
      </c>
      <c r="D18" s="1341" t="str">
        <f t="shared" si="0"/>
        <v/>
      </c>
      <c r="E18" s="272" t="str">
        <f>IF($B18=0,"",_xlfn.XLOOKUP($B18,INPUT_DATA!$CL:$CL,INPUT_DATA!CM:CM))</f>
        <v/>
      </c>
      <c r="F18" s="1341" t="str">
        <f>IF($B18=0,"",_xlfn.XLOOKUP($B18,INPUT_DATA!$CL:$CL,INPUT_DATA!CN:CN))</f>
        <v/>
      </c>
      <c r="G18" s="272" t="str">
        <f>IF($B18=0,"",_xlfn.XLOOKUP($B18,INPUT_DATA!$CL:$CL,INPUT_DATA!CO:CO))</f>
        <v/>
      </c>
      <c r="H18" s="1341" t="str">
        <f>IF($B18=0,"",_xlfn.XLOOKUP($B18,INPUT_DATA!$CL:$CL,INPUT_DATA!CP:CP))</f>
        <v/>
      </c>
      <c r="I18" s="272" t="str">
        <f>IF($B18=0,"",_xlfn.XLOOKUP($B18,INPUT_DATA!$CL:$CL,INPUT_DATA!CQ:CQ))</f>
        <v/>
      </c>
      <c r="J18" s="1341" t="str">
        <f>IF($B18=0,"",_xlfn.XLOOKUP($B18,INPUT_DATA!$CL:$CL,INPUT_DATA!CR:CR))</f>
        <v/>
      </c>
      <c r="K18" s="272" t="str">
        <f>IF($B18=0,"",_xlfn.XLOOKUP($B18,INPUT_DATA!$CL:$CL,INPUT_DATA!CS:CS))</f>
        <v/>
      </c>
      <c r="L18" s="1341" t="str">
        <f>IF($B18=0,"",_xlfn.XLOOKUP($B18,INPUT_DATA!$CL:$CL,INPUT_DATA!CT:CT))</f>
        <v/>
      </c>
      <c r="M18" s="272" t="str">
        <f>IF($B18=0,"",_xlfn.XLOOKUP($B18,INPUT_DATA!$CL:$CL,INPUT_DATA!CU:CU))</f>
        <v/>
      </c>
      <c r="N18" s="1341" t="str">
        <f>IF($B18=0,"",_xlfn.XLOOKUP($B18,INPUT_DATA!$CL:$CL,INPUT_DATA!CV:CV))</f>
        <v/>
      </c>
      <c r="O18" s="272" t="str">
        <f>IF($B18=0,"",_xlfn.XLOOKUP($B18,INPUT_DATA!$CL:$CL,INPUT_DATA!CW:CW))</f>
        <v/>
      </c>
      <c r="P18" s="1341" t="str">
        <f>IF($B18=0,"",_xlfn.XLOOKUP($B18,INPUT_DATA!$CL:$CL,INPUT_DATA!CX:CX))</f>
        <v/>
      </c>
      <c r="Q18" s="272" t="str">
        <f>IF($B18=0,"",_xlfn.XLOOKUP($B18,INPUT_DATA!$CL:$CL,INPUT_DATA!CY:CY))</f>
        <v/>
      </c>
      <c r="R18" s="1341" t="str">
        <f>IF($B18=0,"",_xlfn.XLOOKUP($B18,INPUT_DATA!$CL:$CL,INPUT_DATA!CZ:CZ))</f>
        <v/>
      </c>
      <c r="S18" s="272" t="str">
        <f>IF($B18=0,"",_xlfn.XLOOKUP($B18,INPUT_DATA!$CL:$CL,INPUT_DATA!DA:DA))</f>
        <v/>
      </c>
      <c r="T18" s="1341" t="str">
        <f>IF($B18=0,"",_xlfn.XLOOKUP($B18,INPUT_DATA!$CL:$CL,INPUT_DATA!DB:DB))</f>
        <v/>
      </c>
      <c r="U18" s="272" t="str">
        <f>IF($B18=0,"",_xlfn.XLOOKUP($B18,INPUT_DATA!$CL:$CL,INPUT_DATA!DC:DC))</f>
        <v/>
      </c>
      <c r="V18" s="1341" t="str">
        <f>IF($B18=0,"",_xlfn.XLOOKUP($B18,INPUT_DATA!$CL:$CL,INPUT_DATA!DD:DD))</f>
        <v/>
      </c>
      <c r="W18" s="272" t="str">
        <f>IF($B18=0,"",_xlfn.XLOOKUP($B18,INPUT_DATA!$CL:$CL,INPUT_DATA!DE:DE))</f>
        <v/>
      </c>
      <c r="X18" s="1341" t="str">
        <f>IF($B18=0,"",_xlfn.XLOOKUP($B18,INPUT_DATA!$CL:$CL,INPUT_DATA!DF:DF))</f>
        <v/>
      </c>
      <c r="Y18" s="272" t="str">
        <f>IF($B18=0,"",_xlfn.XLOOKUP($B18,INPUT_DATA!$CL:$CL,INPUT_DATA!DG:DG))</f>
        <v/>
      </c>
      <c r="Z18" s="1341" t="str">
        <f>IF($B18=0,"",_xlfn.XLOOKUP($B18,INPUT_DATA!$CL:$CL,INPUT_DATA!DH:DH))</f>
        <v/>
      </c>
      <c r="AA18" s="272" t="str">
        <f>IF($B18=0,"",_xlfn.XLOOKUP($B18,INPUT_DATA!$CL:$CL,INPUT_DATA!DI:DI))</f>
        <v/>
      </c>
      <c r="AB18" s="1341" t="str">
        <f>IF($B18=0,"",_xlfn.XLOOKUP($B18,INPUT_DATA!$CL:$CL,INPUT_DATA!DJ:DJ))</f>
        <v/>
      </c>
      <c r="AC18" s="272" t="str">
        <f>IF($B18=0,"",_xlfn.XLOOKUP($B18,INPUT_DATA!$CL:$CL,INPUT_DATA!DK:DK))</f>
        <v/>
      </c>
      <c r="AD18" s="1341" t="str">
        <f>IF($B18=0,"",_xlfn.XLOOKUP($B18,INPUT_DATA!$CL:$CL,INPUT_DATA!DL:DL))</f>
        <v/>
      </c>
    </row>
    <row r="19" spans="2:30">
      <c r="B19" s="1261">
        <f>'03 - Monthly Asset Follow up'!B23</f>
        <v>0</v>
      </c>
      <c r="C19" s="272" t="str">
        <f t="shared" si="1"/>
        <v/>
      </c>
      <c r="D19" s="1341" t="str">
        <f t="shared" si="0"/>
        <v/>
      </c>
      <c r="E19" s="272" t="str">
        <f>IF($B19=0,"",_xlfn.XLOOKUP($B19,INPUT_DATA!$CL:$CL,INPUT_DATA!CM:CM))</f>
        <v/>
      </c>
      <c r="F19" s="1341" t="str">
        <f>IF($B19=0,"",_xlfn.XLOOKUP($B19,INPUT_DATA!$CL:$CL,INPUT_DATA!CN:CN))</f>
        <v/>
      </c>
      <c r="G19" s="272" t="str">
        <f>IF($B19=0,"",_xlfn.XLOOKUP($B19,INPUT_DATA!$CL:$CL,INPUT_DATA!CO:CO))</f>
        <v/>
      </c>
      <c r="H19" s="1341" t="str">
        <f>IF($B19=0,"",_xlfn.XLOOKUP($B19,INPUT_DATA!$CL:$CL,INPUT_DATA!CP:CP))</f>
        <v/>
      </c>
      <c r="I19" s="272" t="str">
        <f>IF($B19=0,"",_xlfn.XLOOKUP($B19,INPUT_DATA!$CL:$CL,INPUT_DATA!CQ:CQ))</f>
        <v/>
      </c>
      <c r="J19" s="1341" t="str">
        <f>IF($B19=0,"",_xlfn.XLOOKUP($B19,INPUT_DATA!$CL:$CL,INPUT_DATA!CR:CR))</f>
        <v/>
      </c>
      <c r="K19" s="272" t="str">
        <f>IF($B19=0,"",_xlfn.XLOOKUP($B19,INPUT_DATA!$CL:$CL,INPUT_DATA!CS:CS))</f>
        <v/>
      </c>
      <c r="L19" s="1341" t="str">
        <f>IF($B19=0,"",_xlfn.XLOOKUP($B19,INPUT_DATA!$CL:$CL,INPUT_DATA!CT:CT))</f>
        <v/>
      </c>
      <c r="M19" s="272" t="str">
        <f>IF($B19=0,"",_xlfn.XLOOKUP($B19,INPUT_DATA!$CL:$CL,INPUT_DATA!CU:CU))</f>
        <v/>
      </c>
      <c r="N19" s="1341" t="str">
        <f>IF($B19=0,"",_xlfn.XLOOKUP($B19,INPUT_DATA!$CL:$CL,INPUT_DATA!CV:CV))</f>
        <v/>
      </c>
      <c r="O19" s="272" t="str">
        <f>IF($B19=0,"",_xlfn.XLOOKUP($B19,INPUT_DATA!$CL:$CL,INPUT_DATA!CW:CW))</f>
        <v/>
      </c>
      <c r="P19" s="1341" t="str">
        <f>IF($B19=0,"",_xlfn.XLOOKUP($B19,INPUT_DATA!$CL:$CL,INPUT_DATA!CX:CX))</f>
        <v/>
      </c>
      <c r="Q19" s="272" t="str">
        <f>IF($B19=0,"",_xlfn.XLOOKUP($B19,INPUT_DATA!$CL:$CL,INPUT_DATA!CY:CY))</f>
        <v/>
      </c>
      <c r="R19" s="1341" t="str">
        <f>IF($B19=0,"",_xlfn.XLOOKUP($B19,INPUT_DATA!$CL:$CL,INPUT_DATA!CZ:CZ))</f>
        <v/>
      </c>
      <c r="S19" s="272" t="str">
        <f>IF($B19=0,"",_xlfn.XLOOKUP($B19,INPUT_DATA!$CL:$CL,INPUT_DATA!DA:DA))</f>
        <v/>
      </c>
      <c r="T19" s="1341" t="str">
        <f>IF($B19=0,"",_xlfn.XLOOKUP($B19,INPUT_DATA!$CL:$CL,INPUT_DATA!DB:DB))</f>
        <v/>
      </c>
      <c r="U19" s="272" t="str">
        <f>IF($B19=0,"",_xlfn.XLOOKUP($B19,INPUT_DATA!$CL:$CL,INPUT_DATA!DC:DC))</f>
        <v/>
      </c>
      <c r="V19" s="1341" t="str">
        <f>IF($B19=0,"",_xlfn.XLOOKUP($B19,INPUT_DATA!$CL:$CL,INPUT_DATA!DD:DD))</f>
        <v/>
      </c>
      <c r="W19" s="272" t="str">
        <f>IF($B19=0,"",_xlfn.XLOOKUP($B19,INPUT_DATA!$CL:$CL,INPUT_DATA!DE:DE))</f>
        <v/>
      </c>
      <c r="X19" s="1341" t="str">
        <f>IF($B19=0,"",_xlfn.XLOOKUP($B19,INPUT_DATA!$CL:$CL,INPUT_DATA!DF:DF))</f>
        <v/>
      </c>
      <c r="Y19" s="272" t="str">
        <f>IF($B19=0,"",_xlfn.XLOOKUP($B19,INPUT_DATA!$CL:$CL,INPUT_DATA!DG:DG))</f>
        <v/>
      </c>
      <c r="Z19" s="1341" t="str">
        <f>IF($B19=0,"",_xlfn.XLOOKUP($B19,INPUT_DATA!$CL:$CL,INPUT_DATA!DH:DH))</f>
        <v/>
      </c>
      <c r="AA19" s="272" t="str">
        <f>IF($B19=0,"",_xlfn.XLOOKUP($B19,INPUT_DATA!$CL:$CL,INPUT_DATA!DI:DI))</f>
        <v/>
      </c>
      <c r="AB19" s="1341" t="str">
        <f>IF($B19=0,"",_xlfn.XLOOKUP($B19,INPUT_DATA!$CL:$CL,INPUT_DATA!DJ:DJ))</f>
        <v/>
      </c>
      <c r="AC19" s="272" t="str">
        <f>IF($B19=0,"",_xlfn.XLOOKUP($B19,INPUT_DATA!$CL:$CL,INPUT_DATA!DK:DK))</f>
        <v/>
      </c>
      <c r="AD19" s="1341" t="str">
        <f>IF($B19=0,"",_xlfn.XLOOKUP($B19,INPUT_DATA!$CL:$CL,INPUT_DATA!DL:DL))</f>
        <v/>
      </c>
    </row>
    <row r="20" spans="2:30">
      <c r="B20" s="1261">
        <f>'03 - Monthly Asset Follow up'!B24</f>
        <v>0</v>
      </c>
      <c r="C20" s="272" t="str">
        <f t="shared" si="1"/>
        <v/>
      </c>
      <c r="D20" s="1341" t="str">
        <f t="shared" si="0"/>
        <v/>
      </c>
      <c r="E20" s="272" t="str">
        <f>IF($B20=0,"",_xlfn.XLOOKUP($B20,INPUT_DATA!$CL:$CL,INPUT_DATA!CM:CM))</f>
        <v/>
      </c>
      <c r="F20" s="1341" t="str">
        <f>IF($B20=0,"",_xlfn.XLOOKUP($B20,INPUT_DATA!$CL:$CL,INPUT_DATA!CN:CN))</f>
        <v/>
      </c>
      <c r="G20" s="272" t="str">
        <f>IF($B20=0,"",_xlfn.XLOOKUP($B20,INPUT_DATA!$CL:$CL,INPUT_DATA!CO:CO))</f>
        <v/>
      </c>
      <c r="H20" s="1341" t="str">
        <f>IF($B20=0,"",_xlfn.XLOOKUP($B20,INPUT_DATA!$CL:$CL,INPUT_DATA!CP:CP))</f>
        <v/>
      </c>
      <c r="I20" s="272" t="str">
        <f>IF($B20=0,"",_xlfn.XLOOKUP($B20,INPUT_DATA!$CL:$CL,INPUT_DATA!CQ:CQ))</f>
        <v/>
      </c>
      <c r="J20" s="1341" t="str">
        <f>IF($B20=0,"",_xlfn.XLOOKUP($B20,INPUT_DATA!$CL:$CL,INPUT_DATA!CR:CR))</f>
        <v/>
      </c>
      <c r="K20" s="272" t="str">
        <f>IF($B20=0,"",_xlfn.XLOOKUP($B20,INPUT_DATA!$CL:$CL,INPUT_DATA!CS:CS))</f>
        <v/>
      </c>
      <c r="L20" s="1341" t="str">
        <f>IF($B20=0,"",_xlfn.XLOOKUP($B20,INPUT_DATA!$CL:$CL,INPUT_DATA!CT:CT))</f>
        <v/>
      </c>
      <c r="M20" s="272" t="str">
        <f>IF($B20=0,"",_xlfn.XLOOKUP($B20,INPUT_DATA!$CL:$CL,INPUT_DATA!CU:CU))</f>
        <v/>
      </c>
      <c r="N20" s="1341" t="str">
        <f>IF($B20=0,"",_xlfn.XLOOKUP($B20,INPUT_DATA!$CL:$CL,INPUT_DATA!CV:CV))</f>
        <v/>
      </c>
      <c r="O20" s="272" t="str">
        <f>IF($B20=0,"",_xlfn.XLOOKUP($B20,INPUT_DATA!$CL:$CL,INPUT_DATA!CW:CW))</f>
        <v/>
      </c>
      <c r="P20" s="1341" t="str">
        <f>IF($B20=0,"",_xlfn.XLOOKUP($B20,INPUT_DATA!$CL:$CL,INPUT_DATA!CX:CX))</f>
        <v/>
      </c>
      <c r="Q20" s="272" t="str">
        <f>IF($B20=0,"",_xlfn.XLOOKUP($B20,INPUT_DATA!$CL:$CL,INPUT_DATA!CY:CY))</f>
        <v/>
      </c>
      <c r="R20" s="1341" t="str">
        <f>IF($B20=0,"",_xlfn.XLOOKUP($B20,INPUT_DATA!$CL:$CL,INPUT_DATA!CZ:CZ))</f>
        <v/>
      </c>
      <c r="S20" s="272" t="str">
        <f>IF($B20=0,"",_xlfn.XLOOKUP($B20,INPUT_DATA!$CL:$CL,INPUT_DATA!DA:DA))</f>
        <v/>
      </c>
      <c r="T20" s="1341" t="str">
        <f>IF($B20=0,"",_xlfn.XLOOKUP($B20,INPUT_DATA!$CL:$CL,INPUT_DATA!DB:DB))</f>
        <v/>
      </c>
      <c r="U20" s="272" t="str">
        <f>IF($B20=0,"",_xlfn.XLOOKUP($B20,INPUT_DATA!$CL:$CL,INPUT_DATA!DC:DC))</f>
        <v/>
      </c>
      <c r="V20" s="1341" t="str">
        <f>IF($B20=0,"",_xlfn.XLOOKUP($B20,INPUT_DATA!$CL:$CL,INPUT_DATA!DD:DD))</f>
        <v/>
      </c>
      <c r="W20" s="272" t="str">
        <f>IF($B20=0,"",_xlfn.XLOOKUP($B20,INPUT_DATA!$CL:$CL,INPUT_DATA!DE:DE))</f>
        <v/>
      </c>
      <c r="X20" s="1341" t="str">
        <f>IF($B20=0,"",_xlfn.XLOOKUP($B20,INPUT_DATA!$CL:$CL,INPUT_DATA!DF:DF))</f>
        <v/>
      </c>
      <c r="Y20" s="272" t="str">
        <f>IF($B20=0,"",_xlfn.XLOOKUP($B20,INPUT_DATA!$CL:$CL,INPUT_DATA!DG:DG))</f>
        <v/>
      </c>
      <c r="Z20" s="1341" t="str">
        <f>IF($B20=0,"",_xlfn.XLOOKUP($B20,INPUT_DATA!$CL:$CL,INPUT_DATA!DH:DH))</f>
        <v/>
      </c>
      <c r="AA20" s="272" t="str">
        <f>IF($B20=0,"",_xlfn.XLOOKUP($B20,INPUT_DATA!$CL:$CL,INPUT_DATA!DI:DI))</f>
        <v/>
      </c>
      <c r="AB20" s="1341" t="str">
        <f>IF($B20=0,"",_xlfn.XLOOKUP($B20,INPUT_DATA!$CL:$CL,INPUT_DATA!DJ:DJ))</f>
        <v/>
      </c>
      <c r="AC20" s="272" t="str">
        <f>IF($B20=0,"",_xlfn.XLOOKUP($B20,INPUT_DATA!$CL:$CL,INPUT_DATA!DK:DK))</f>
        <v/>
      </c>
      <c r="AD20" s="1341" t="str">
        <f>IF($B20=0,"",_xlfn.XLOOKUP($B20,INPUT_DATA!$CL:$CL,INPUT_DATA!DL:DL))</f>
        <v/>
      </c>
    </row>
    <row r="21" spans="2:30">
      <c r="B21" s="1261">
        <f>'03 - Monthly Asset Follow up'!B25</f>
        <v>0</v>
      </c>
      <c r="C21" s="272" t="str">
        <f t="shared" si="1"/>
        <v/>
      </c>
      <c r="D21" s="1341" t="str">
        <f t="shared" si="0"/>
        <v/>
      </c>
      <c r="E21" s="272" t="str">
        <f>IF($B21=0,"",_xlfn.XLOOKUP($B21,INPUT_DATA!$CL:$CL,INPUT_DATA!CM:CM))</f>
        <v/>
      </c>
      <c r="F21" s="1341" t="str">
        <f>IF($B21=0,"",_xlfn.XLOOKUP($B21,INPUT_DATA!$CL:$CL,INPUT_DATA!CN:CN))</f>
        <v/>
      </c>
      <c r="G21" s="272" t="str">
        <f>IF($B21=0,"",_xlfn.XLOOKUP($B21,INPUT_DATA!$CL:$CL,INPUT_DATA!CO:CO))</f>
        <v/>
      </c>
      <c r="H21" s="1341" t="str">
        <f>IF($B21=0,"",_xlfn.XLOOKUP($B21,INPUT_DATA!$CL:$CL,INPUT_DATA!CP:CP))</f>
        <v/>
      </c>
      <c r="I21" s="272" t="str">
        <f>IF($B21=0,"",_xlfn.XLOOKUP($B21,INPUT_DATA!$CL:$CL,INPUT_DATA!CQ:CQ))</f>
        <v/>
      </c>
      <c r="J21" s="1341" t="str">
        <f>IF($B21=0,"",_xlfn.XLOOKUP($B21,INPUT_DATA!$CL:$CL,INPUT_DATA!CR:CR))</f>
        <v/>
      </c>
      <c r="K21" s="272" t="str">
        <f>IF($B21=0,"",_xlfn.XLOOKUP($B21,INPUT_DATA!$CL:$CL,INPUT_DATA!CS:CS))</f>
        <v/>
      </c>
      <c r="L21" s="1341" t="str">
        <f>IF($B21=0,"",_xlfn.XLOOKUP($B21,INPUT_DATA!$CL:$CL,INPUT_DATA!CT:CT))</f>
        <v/>
      </c>
      <c r="M21" s="272" t="str">
        <f>IF($B21=0,"",_xlfn.XLOOKUP($B21,INPUT_DATA!$CL:$CL,INPUT_DATA!CU:CU))</f>
        <v/>
      </c>
      <c r="N21" s="1341" t="str">
        <f>IF($B21=0,"",_xlfn.XLOOKUP($B21,INPUT_DATA!$CL:$CL,INPUT_DATA!CV:CV))</f>
        <v/>
      </c>
      <c r="O21" s="272" t="str">
        <f>IF($B21=0,"",_xlfn.XLOOKUP($B21,INPUT_DATA!$CL:$CL,INPUT_DATA!CW:CW))</f>
        <v/>
      </c>
      <c r="P21" s="1341" t="str">
        <f>IF($B21=0,"",_xlfn.XLOOKUP($B21,INPUT_DATA!$CL:$CL,INPUT_DATA!CX:CX))</f>
        <v/>
      </c>
      <c r="Q21" s="272" t="str">
        <f>IF($B21=0,"",_xlfn.XLOOKUP($B21,INPUT_DATA!$CL:$CL,INPUT_DATA!CY:CY))</f>
        <v/>
      </c>
      <c r="R21" s="1341" t="str">
        <f>IF($B21=0,"",_xlfn.XLOOKUP($B21,INPUT_DATA!$CL:$CL,INPUT_DATA!CZ:CZ))</f>
        <v/>
      </c>
      <c r="S21" s="272" t="str">
        <f>IF($B21=0,"",_xlfn.XLOOKUP($B21,INPUT_DATA!$CL:$CL,INPUT_DATA!DA:DA))</f>
        <v/>
      </c>
      <c r="T21" s="1341" t="str">
        <f>IF($B21=0,"",_xlfn.XLOOKUP($B21,INPUT_DATA!$CL:$CL,INPUT_DATA!DB:DB))</f>
        <v/>
      </c>
      <c r="U21" s="272" t="str">
        <f>IF($B21=0,"",_xlfn.XLOOKUP($B21,INPUT_DATA!$CL:$CL,INPUT_DATA!DC:DC))</f>
        <v/>
      </c>
      <c r="V21" s="1341" t="str">
        <f>IF($B21=0,"",_xlfn.XLOOKUP($B21,INPUT_DATA!$CL:$CL,INPUT_DATA!DD:DD))</f>
        <v/>
      </c>
      <c r="W21" s="272" t="str">
        <f>IF($B21=0,"",_xlfn.XLOOKUP($B21,INPUT_DATA!$CL:$CL,INPUT_DATA!DE:DE))</f>
        <v/>
      </c>
      <c r="X21" s="1341" t="str">
        <f>IF($B21=0,"",_xlfn.XLOOKUP($B21,INPUT_DATA!$CL:$CL,INPUT_DATA!DF:DF))</f>
        <v/>
      </c>
      <c r="Y21" s="272" t="str">
        <f>IF($B21=0,"",_xlfn.XLOOKUP($B21,INPUT_DATA!$CL:$CL,INPUT_DATA!DG:DG))</f>
        <v/>
      </c>
      <c r="Z21" s="1341" t="str">
        <f>IF($B21=0,"",_xlfn.XLOOKUP($B21,INPUT_DATA!$CL:$CL,INPUT_DATA!DH:DH))</f>
        <v/>
      </c>
      <c r="AA21" s="272" t="str">
        <f>IF($B21=0,"",_xlfn.XLOOKUP($B21,INPUT_DATA!$CL:$CL,INPUT_DATA!DI:DI))</f>
        <v/>
      </c>
      <c r="AB21" s="1341" t="str">
        <f>IF($B21=0,"",_xlfn.XLOOKUP($B21,INPUT_DATA!$CL:$CL,INPUT_DATA!DJ:DJ))</f>
        <v/>
      </c>
      <c r="AC21" s="272" t="str">
        <f>IF($B21=0,"",_xlfn.XLOOKUP($B21,INPUT_DATA!$CL:$CL,INPUT_DATA!DK:DK))</f>
        <v/>
      </c>
      <c r="AD21" s="1341" t="str">
        <f>IF($B21=0,"",_xlfn.XLOOKUP($B21,INPUT_DATA!$CL:$CL,INPUT_DATA!DL:DL))</f>
        <v/>
      </c>
    </row>
    <row r="22" spans="2:30">
      <c r="B22" s="1261">
        <f>'03 - Monthly Asset Follow up'!B26</f>
        <v>0</v>
      </c>
      <c r="C22" s="272" t="str">
        <f t="shared" si="1"/>
        <v/>
      </c>
      <c r="D22" s="1341" t="str">
        <f t="shared" si="0"/>
        <v/>
      </c>
      <c r="E22" s="272" t="str">
        <f>IF($B22=0,"",_xlfn.XLOOKUP($B22,INPUT_DATA!$CL:$CL,INPUT_DATA!CM:CM))</f>
        <v/>
      </c>
      <c r="F22" s="1341" t="str">
        <f>IF($B22=0,"",_xlfn.XLOOKUP($B22,INPUT_DATA!$CL:$CL,INPUT_DATA!CN:CN))</f>
        <v/>
      </c>
      <c r="G22" s="272" t="str">
        <f>IF($B22=0,"",_xlfn.XLOOKUP($B22,INPUT_DATA!$CL:$CL,INPUT_DATA!CO:CO))</f>
        <v/>
      </c>
      <c r="H22" s="1341" t="str">
        <f>IF($B22=0,"",_xlfn.XLOOKUP($B22,INPUT_DATA!$CL:$CL,INPUT_DATA!CP:CP))</f>
        <v/>
      </c>
      <c r="I22" s="272" t="str">
        <f>IF($B22=0,"",_xlfn.XLOOKUP($B22,INPUT_DATA!$CL:$CL,INPUT_DATA!CQ:CQ))</f>
        <v/>
      </c>
      <c r="J22" s="1341" t="str">
        <f>IF($B22=0,"",_xlfn.XLOOKUP($B22,INPUT_DATA!$CL:$CL,INPUT_DATA!CR:CR))</f>
        <v/>
      </c>
      <c r="K22" s="272" t="str">
        <f>IF($B22=0,"",_xlfn.XLOOKUP($B22,INPUT_DATA!$CL:$CL,INPUT_DATA!CS:CS))</f>
        <v/>
      </c>
      <c r="L22" s="1341" t="str">
        <f>IF($B22=0,"",_xlfn.XLOOKUP($B22,INPUT_DATA!$CL:$CL,INPUT_DATA!CT:CT))</f>
        <v/>
      </c>
      <c r="M22" s="272" t="str">
        <f>IF($B22=0,"",_xlfn.XLOOKUP($B22,INPUT_DATA!$CL:$CL,INPUT_DATA!CU:CU))</f>
        <v/>
      </c>
      <c r="N22" s="1341" t="str">
        <f>IF($B22=0,"",_xlfn.XLOOKUP($B22,INPUT_DATA!$CL:$CL,INPUT_DATA!CV:CV))</f>
        <v/>
      </c>
      <c r="O22" s="272" t="str">
        <f>IF($B22=0,"",_xlfn.XLOOKUP($B22,INPUT_DATA!$CL:$CL,INPUT_DATA!CW:CW))</f>
        <v/>
      </c>
      <c r="P22" s="1341" t="str">
        <f>IF($B22=0,"",_xlfn.XLOOKUP($B22,INPUT_DATA!$CL:$CL,INPUT_DATA!CX:CX))</f>
        <v/>
      </c>
      <c r="Q22" s="272" t="str">
        <f>IF($B22=0,"",_xlfn.XLOOKUP($B22,INPUT_DATA!$CL:$CL,INPUT_DATA!CY:CY))</f>
        <v/>
      </c>
      <c r="R22" s="1341" t="str">
        <f>IF($B22=0,"",_xlfn.XLOOKUP($B22,INPUT_DATA!$CL:$CL,INPUT_DATA!CZ:CZ))</f>
        <v/>
      </c>
      <c r="S22" s="272" t="str">
        <f>IF($B22=0,"",_xlfn.XLOOKUP($B22,INPUT_DATA!$CL:$CL,INPUT_DATA!DA:DA))</f>
        <v/>
      </c>
      <c r="T22" s="1341" t="str">
        <f>IF($B22=0,"",_xlfn.XLOOKUP($B22,INPUT_DATA!$CL:$CL,INPUT_DATA!DB:DB))</f>
        <v/>
      </c>
      <c r="U22" s="272" t="str">
        <f>IF($B22=0,"",_xlfn.XLOOKUP($B22,INPUT_DATA!$CL:$CL,INPUT_DATA!DC:DC))</f>
        <v/>
      </c>
      <c r="V22" s="1341" t="str">
        <f>IF($B22=0,"",_xlfn.XLOOKUP($B22,INPUT_DATA!$CL:$CL,INPUT_DATA!DD:DD))</f>
        <v/>
      </c>
      <c r="W22" s="272" t="str">
        <f>IF($B22=0,"",_xlfn.XLOOKUP($B22,INPUT_DATA!$CL:$CL,INPUT_DATA!DE:DE))</f>
        <v/>
      </c>
      <c r="X22" s="1341" t="str">
        <f>IF($B22=0,"",_xlfn.XLOOKUP($B22,INPUT_DATA!$CL:$CL,INPUT_DATA!DF:DF))</f>
        <v/>
      </c>
      <c r="Y22" s="272" t="str">
        <f>IF($B22=0,"",_xlfn.XLOOKUP($B22,INPUT_DATA!$CL:$CL,INPUT_DATA!DG:DG))</f>
        <v/>
      </c>
      <c r="Z22" s="1341" t="str">
        <f>IF($B22=0,"",_xlfn.XLOOKUP($B22,INPUT_DATA!$CL:$CL,INPUT_DATA!DH:DH))</f>
        <v/>
      </c>
      <c r="AA22" s="272" t="str">
        <f>IF($B22=0,"",_xlfn.XLOOKUP($B22,INPUT_DATA!$CL:$CL,INPUT_DATA!DI:DI))</f>
        <v/>
      </c>
      <c r="AB22" s="1341" t="str">
        <f>IF($B22=0,"",_xlfn.XLOOKUP($B22,INPUT_DATA!$CL:$CL,INPUT_DATA!DJ:DJ))</f>
        <v/>
      </c>
      <c r="AC22" s="272" t="str">
        <f>IF($B22=0,"",_xlfn.XLOOKUP($B22,INPUT_DATA!$CL:$CL,INPUT_DATA!DK:DK))</f>
        <v/>
      </c>
      <c r="AD22" s="1341" t="str">
        <f>IF($B22=0,"",_xlfn.XLOOKUP($B22,INPUT_DATA!$CL:$CL,INPUT_DATA!DL:DL))</f>
        <v/>
      </c>
    </row>
    <row r="23" spans="2:30">
      <c r="B23" s="1261">
        <f>'03 - Monthly Asset Follow up'!B27</f>
        <v>0</v>
      </c>
      <c r="C23" s="272" t="str">
        <f t="shared" si="1"/>
        <v/>
      </c>
      <c r="D23" s="1341" t="str">
        <f t="shared" si="0"/>
        <v/>
      </c>
      <c r="E23" s="272" t="str">
        <f>IF($B23=0,"",_xlfn.XLOOKUP($B23,INPUT_DATA!$CL:$CL,INPUT_DATA!CM:CM))</f>
        <v/>
      </c>
      <c r="F23" s="1341" t="str">
        <f>IF($B23=0,"",_xlfn.XLOOKUP($B23,INPUT_DATA!$CL:$CL,INPUT_DATA!CN:CN))</f>
        <v/>
      </c>
      <c r="G23" s="272" t="str">
        <f>IF($B23=0,"",_xlfn.XLOOKUP($B23,INPUT_DATA!$CL:$CL,INPUT_DATA!CO:CO))</f>
        <v/>
      </c>
      <c r="H23" s="1341" t="str">
        <f>IF($B23=0,"",_xlfn.XLOOKUP($B23,INPUT_DATA!$CL:$CL,INPUT_DATA!CP:CP))</f>
        <v/>
      </c>
      <c r="I23" s="272" t="str">
        <f>IF($B23=0,"",_xlfn.XLOOKUP($B23,INPUT_DATA!$CL:$CL,INPUT_DATA!CQ:CQ))</f>
        <v/>
      </c>
      <c r="J23" s="1341" t="str">
        <f>IF($B23=0,"",_xlfn.XLOOKUP($B23,INPUT_DATA!$CL:$CL,INPUT_DATA!CR:CR))</f>
        <v/>
      </c>
      <c r="K23" s="272" t="str">
        <f>IF($B23=0,"",_xlfn.XLOOKUP($B23,INPUT_DATA!$CL:$CL,INPUT_DATA!CS:CS))</f>
        <v/>
      </c>
      <c r="L23" s="1341" t="str">
        <f>IF($B23=0,"",_xlfn.XLOOKUP($B23,INPUT_DATA!$CL:$CL,INPUT_DATA!CT:CT))</f>
        <v/>
      </c>
      <c r="M23" s="272" t="str">
        <f>IF($B23=0,"",_xlfn.XLOOKUP($B23,INPUT_DATA!$CL:$CL,INPUT_DATA!CU:CU))</f>
        <v/>
      </c>
      <c r="N23" s="1341" t="str">
        <f>IF($B23=0,"",_xlfn.XLOOKUP($B23,INPUT_DATA!$CL:$CL,INPUT_DATA!CV:CV))</f>
        <v/>
      </c>
      <c r="O23" s="272" t="str">
        <f>IF($B23=0,"",_xlfn.XLOOKUP($B23,INPUT_DATA!$CL:$CL,INPUT_DATA!CW:CW))</f>
        <v/>
      </c>
      <c r="P23" s="1341" t="str">
        <f>IF($B23=0,"",_xlfn.XLOOKUP($B23,INPUT_DATA!$CL:$CL,INPUT_DATA!CX:CX))</f>
        <v/>
      </c>
      <c r="Q23" s="272" t="str">
        <f>IF($B23=0,"",_xlfn.XLOOKUP($B23,INPUT_DATA!$CL:$CL,INPUT_DATA!CY:CY))</f>
        <v/>
      </c>
      <c r="R23" s="1341" t="str">
        <f>IF($B23=0,"",_xlfn.XLOOKUP($B23,INPUT_DATA!$CL:$CL,INPUT_DATA!CZ:CZ))</f>
        <v/>
      </c>
      <c r="S23" s="272" t="str">
        <f>IF($B23=0,"",_xlfn.XLOOKUP($B23,INPUT_DATA!$CL:$CL,INPUT_DATA!DA:DA))</f>
        <v/>
      </c>
      <c r="T23" s="1341" t="str">
        <f>IF($B23=0,"",_xlfn.XLOOKUP($B23,INPUT_DATA!$CL:$CL,INPUT_DATA!DB:DB))</f>
        <v/>
      </c>
      <c r="U23" s="272" t="str">
        <f>IF($B23=0,"",_xlfn.XLOOKUP($B23,INPUT_DATA!$CL:$CL,INPUT_DATA!DC:DC))</f>
        <v/>
      </c>
      <c r="V23" s="1341" t="str">
        <f>IF($B23=0,"",_xlfn.XLOOKUP($B23,INPUT_DATA!$CL:$CL,INPUT_DATA!DD:DD))</f>
        <v/>
      </c>
      <c r="W23" s="272" t="str">
        <f>IF($B23=0,"",_xlfn.XLOOKUP($B23,INPUT_DATA!$CL:$CL,INPUT_DATA!DE:DE))</f>
        <v/>
      </c>
      <c r="X23" s="1341" t="str">
        <f>IF($B23=0,"",_xlfn.XLOOKUP($B23,INPUT_DATA!$CL:$CL,INPUT_DATA!DF:DF))</f>
        <v/>
      </c>
      <c r="Y23" s="272" t="str">
        <f>IF($B23=0,"",_xlfn.XLOOKUP($B23,INPUT_DATA!$CL:$CL,INPUT_DATA!DG:DG))</f>
        <v/>
      </c>
      <c r="Z23" s="1341" t="str">
        <f>IF($B23=0,"",_xlfn.XLOOKUP($B23,INPUT_DATA!$CL:$CL,INPUT_DATA!DH:DH))</f>
        <v/>
      </c>
      <c r="AA23" s="272" t="str">
        <f>IF($B23=0,"",_xlfn.XLOOKUP($B23,INPUT_DATA!$CL:$CL,INPUT_DATA!DI:DI))</f>
        <v/>
      </c>
      <c r="AB23" s="1341" t="str">
        <f>IF($B23=0,"",_xlfn.XLOOKUP($B23,INPUT_DATA!$CL:$CL,INPUT_DATA!DJ:DJ))</f>
        <v/>
      </c>
      <c r="AC23" s="272" t="str">
        <f>IF($B23=0,"",_xlfn.XLOOKUP($B23,INPUT_DATA!$CL:$CL,INPUT_DATA!DK:DK))</f>
        <v/>
      </c>
      <c r="AD23" s="1341" t="str">
        <f>IF($B23=0,"",_xlfn.XLOOKUP($B23,INPUT_DATA!$CL:$CL,INPUT_DATA!DL:DL))</f>
        <v/>
      </c>
    </row>
    <row r="24" spans="2:30">
      <c r="B24" s="1261">
        <f>'03 - Monthly Asset Follow up'!B28</f>
        <v>0</v>
      </c>
      <c r="C24" s="272" t="str">
        <f t="shared" si="1"/>
        <v/>
      </c>
      <c r="D24" s="1341" t="str">
        <f t="shared" si="0"/>
        <v/>
      </c>
      <c r="E24" s="272" t="str">
        <f>IF($B24=0,"",_xlfn.XLOOKUP($B24,INPUT_DATA!$CL:$CL,INPUT_DATA!CM:CM))</f>
        <v/>
      </c>
      <c r="F24" s="1341" t="str">
        <f>IF($B24=0,"",_xlfn.XLOOKUP($B24,INPUT_DATA!$CL:$CL,INPUT_DATA!CN:CN))</f>
        <v/>
      </c>
      <c r="G24" s="272" t="str">
        <f>IF($B24=0,"",_xlfn.XLOOKUP($B24,INPUT_DATA!$CL:$CL,INPUT_DATA!CO:CO))</f>
        <v/>
      </c>
      <c r="H24" s="1341" t="str">
        <f>IF($B24=0,"",_xlfn.XLOOKUP($B24,INPUT_DATA!$CL:$CL,INPUT_DATA!CP:CP))</f>
        <v/>
      </c>
      <c r="I24" s="272" t="str">
        <f>IF($B24=0,"",_xlfn.XLOOKUP($B24,INPUT_DATA!$CL:$CL,INPUT_DATA!CQ:CQ))</f>
        <v/>
      </c>
      <c r="J24" s="1341" t="str">
        <f>IF($B24=0,"",_xlfn.XLOOKUP($B24,INPUT_DATA!$CL:$CL,INPUT_DATA!CR:CR))</f>
        <v/>
      </c>
      <c r="K24" s="272" t="str">
        <f>IF($B24=0,"",_xlfn.XLOOKUP($B24,INPUT_DATA!$CL:$CL,INPUT_DATA!CS:CS))</f>
        <v/>
      </c>
      <c r="L24" s="1341" t="str">
        <f>IF($B24=0,"",_xlfn.XLOOKUP($B24,INPUT_DATA!$CL:$CL,INPUT_DATA!CT:CT))</f>
        <v/>
      </c>
      <c r="M24" s="272" t="str">
        <f>IF($B24=0,"",_xlfn.XLOOKUP($B24,INPUT_DATA!$CL:$CL,INPUT_DATA!CU:CU))</f>
        <v/>
      </c>
      <c r="N24" s="1341" t="str">
        <f>IF($B24=0,"",_xlfn.XLOOKUP($B24,INPUT_DATA!$CL:$CL,INPUT_DATA!CV:CV))</f>
        <v/>
      </c>
      <c r="O24" s="272" t="str">
        <f>IF($B24=0,"",_xlfn.XLOOKUP($B24,INPUT_DATA!$CL:$CL,INPUT_DATA!CW:CW))</f>
        <v/>
      </c>
      <c r="P24" s="1341" t="str">
        <f>IF($B24=0,"",_xlfn.XLOOKUP($B24,INPUT_DATA!$CL:$CL,INPUT_DATA!CX:CX))</f>
        <v/>
      </c>
      <c r="Q24" s="272" t="str">
        <f>IF($B24=0,"",_xlfn.XLOOKUP($B24,INPUT_DATA!$CL:$CL,INPUT_DATA!CY:CY))</f>
        <v/>
      </c>
      <c r="R24" s="1341" t="str">
        <f>IF($B24=0,"",_xlfn.XLOOKUP($B24,INPUT_DATA!$CL:$CL,INPUT_DATA!CZ:CZ))</f>
        <v/>
      </c>
      <c r="S24" s="272" t="str">
        <f>IF($B24=0,"",_xlfn.XLOOKUP($B24,INPUT_DATA!$CL:$CL,INPUT_DATA!DA:DA))</f>
        <v/>
      </c>
      <c r="T24" s="1341" t="str">
        <f>IF($B24=0,"",_xlfn.XLOOKUP($B24,INPUT_DATA!$CL:$CL,INPUT_DATA!DB:DB))</f>
        <v/>
      </c>
      <c r="U24" s="272" t="str">
        <f>IF($B24=0,"",_xlfn.XLOOKUP($B24,INPUT_DATA!$CL:$CL,INPUT_DATA!DC:DC))</f>
        <v/>
      </c>
      <c r="V24" s="1341" t="str">
        <f>IF($B24=0,"",_xlfn.XLOOKUP($B24,INPUT_DATA!$CL:$CL,INPUT_DATA!DD:DD))</f>
        <v/>
      </c>
      <c r="W24" s="272" t="str">
        <f>IF($B24=0,"",_xlfn.XLOOKUP($B24,INPUT_DATA!$CL:$CL,INPUT_DATA!DE:DE))</f>
        <v/>
      </c>
      <c r="X24" s="1341" t="str">
        <f>IF($B24=0,"",_xlfn.XLOOKUP($B24,INPUT_DATA!$CL:$CL,INPUT_DATA!DF:DF))</f>
        <v/>
      </c>
      <c r="Y24" s="272" t="str">
        <f>IF($B24=0,"",_xlfn.XLOOKUP($B24,INPUT_DATA!$CL:$CL,INPUT_DATA!DG:DG))</f>
        <v/>
      </c>
      <c r="Z24" s="1341" t="str">
        <f>IF($B24=0,"",_xlfn.XLOOKUP($B24,INPUT_DATA!$CL:$CL,INPUT_DATA!DH:DH))</f>
        <v/>
      </c>
      <c r="AA24" s="272" t="str">
        <f>IF($B24=0,"",_xlfn.XLOOKUP($B24,INPUT_DATA!$CL:$CL,INPUT_DATA!DI:DI))</f>
        <v/>
      </c>
      <c r="AB24" s="1341" t="str">
        <f>IF($B24=0,"",_xlfn.XLOOKUP($B24,INPUT_DATA!$CL:$CL,INPUT_DATA!DJ:DJ))</f>
        <v/>
      </c>
      <c r="AC24" s="272" t="str">
        <f>IF($B24=0,"",_xlfn.XLOOKUP($B24,INPUT_DATA!$CL:$CL,INPUT_DATA!DK:DK))</f>
        <v/>
      </c>
      <c r="AD24" s="1341" t="str">
        <f>IF($B24=0,"",_xlfn.XLOOKUP($B24,INPUT_DATA!$CL:$CL,INPUT_DATA!DL:DL))</f>
        <v/>
      </c>
    </row>
    <row r="25" spans="2:30">
      <c r="B25" s="1261">
        <f>'03 - Monthly Asset Follow up'!B29</f>
        <v>0</v>
      </c>
      <c r="C25" s="272" t="str">
        <f t="shared" si="1"/>
        <v/>
      </c>
      <c r="D25" s="1341" t="str">
        <f t="shared" si="0"/>
        <v/>
      </c>
      <c r="E25" s="272" t="str">
        <f>IF($B25=0,"",_xlfn.XLOOKUP($B25,INPUT_DATA!$CL:$CL,INPUT_DATA!CM:CM))</f>
        <v/>
      </c>
      <c r="F25" s="1341" t="str">
        <f>IF($B25=0,"",_xlfn.XLOOKUP($B25,INPUT_DATA!$CL:$CL,INPUT_DATA!CN:CN))</f>
        <v/>
      </c>
      <c r="G25" s="272" t="str">
        <f>IF($B25=0,"",_xlfn.XLOOKUP($B25,INPUT_DATA!$CL:$CL,INPUT_DATA!CO:CO))</f>
        <v/>
      </c>
      <c r="H25" s="1341" t="str">
        <f>IF($B25=0,"",_xlfn.XLOOKUP($B25,INPUT_DATA!$CL:$CL,INPUT_DATA!CP:CP))</f>
        <v/>
      </c>
      <c r="I25" s="272" t="str">
        <f>IF($B25=0,"",_xlfn.XLOOKUP($B25,INPUT_DATA!$CL:$CL,INPUT_DATA!CQ:CQ))</f>
        <v/>
      </c>
      <c r="J25" s="1341" t="str">
        <f>IF($B25=0,"",_xlfn.XLOOKUP($B25,INPUT_DATA!$CL:$CL,INPUT_DATA!CR:CR))</f>
        <v/>
      </c>
      <c r="K25" s="272" t="str">
        <f>IF($B25=0,"",_xlfn.XLOOKUP($B25,INPUT_DATA!$CL:$CL,INPUT_DATA!CS:CS))</f>
        <v/>
      </c>
      <c r="L25" s="1341" t="str">
        <f>IF($B25=0,"",_xlfn.XLOOKUP($B25,INPUT_DATA!$CL:$CL,INPUT_DATA!CT:CT))</f>
        <v/>
      </c>
      <c r="M25" s="272" t="str">
        <f>IF($B25=0,"",_xlfn.XLOOKUP($B25,INPUT_DATA!$CL:$CL,INPUT_DATA!CU:CU))</f>
        <v/>
      </c>
      <c r="N25" s="1341" t="str">
        <f>IF($B25=0,"",_xlfn.XLOOKUP($B25,INPUT_DATA!$CL:$CL,INPUT_DATA!CV:CV))</f>
        <v/>
      </c>
      <c r="O25" s="272" t="str">
        <f>IF($B25=0,"",_xlfn.XLOOKUP($B25,INPUT_DATA!$CL:$CL,INPUT_DATA!CW:CW))</f>
        <v/>
      </c>
      <c r="P25" s="1341" t="str">
        <f>IF($B25=0,"",_xlfn.XLOOKUP($B25,INPUT_DATA!$CL:$CL,INPUT_DATA!CX:CX))</f>
        <v/>
      </c>
      <c r="Q25" s="272" t="str">
        <f>IF($B25=0,"",_xlfn.XLOOKUP($B25,INPUT_DATA!$CL:$CL,INPUT_DATA!CY:CY))</f>
        <v/>
      </c>
      <c r="R25" s="1341" t="str">
        <f>IF($B25=0,"",_xlfn.XLOOKUP($B25,INPUT_DATA!$CL:$CL,INPUT_DATA!CZ:CZ))</f>
        <v/>
      </c>
      <c r="S25" s="272" t="str">
        <f>IF($B25=0,"",_xlfn.XLOOKUP($B25,INPUT_DATA!$CL:$CL,INPUT_DATA!DA:DA))</f>
        <v/>
      </c>
      <c r="T25" s="1341" t="str">
        <f>IF($B25=0,"",_xlfn.XLOOKUP($B25,INPUT_DATA!$CL:$CL,INPUT_DATA!DB:DB))</f>
        <v/>
      </c>
      <c r="U25" s="272" t="str">
        <f>IF($B25=0,"",_xlfn.XLOOKUP($B25,INPUT_DATA!$CL:$CL,INPUT_DATA!DC:DC))</f>
        <v/>
      </c>
      <c r="V25" s="1341" t="str">
        <f>IF($B25=0,"",_xlfn.XLOOKUP($B25,INPUT_DATA!$CL:$CL,INPUT_DATA!DD:DD))</f>
        <v/>
      </c>
      <c r="W25" s="272" t="str">
        <f>IF($B25=0,"",_xlfn.XLOOKUP($B25,INPUT_DATA!$CL:$CL,INPUT_DATA!DE:DE))</f>
        <v/>
      </c>
      <c r="X25" s="1341" t="str">
        <f>IF($B25=0,"",_xlfn.XLOOKUP($B25,INPUT_DATA!$CL:$CL,INPUT_DATA!DF:DF))</f>
        <v/>
      </c>
      <c r="Y25" s="272" t="str">
        <f>IF($B25=0,"",_xlfn.XLOOKUP($B25,INPUT_DATA!$CL:$CL,INPUT_DATA!DG:DG))</f>
        <v/>
      </c>
      <c r="Z25" s="1341" t="str">
        <f>IF($B25=0,"",_xlfn.XLOOKUP($B25,INPUT_DATA!$CL:$CL,INPUT_DATA!DH:DH))</f>
        <v/>
      </c>
      <c r="AA25" s="272" t="str">
        <f>IF($B25=0,"",_xlfn.XLOOKUP($B25,INPUT_DATA!$CL:$CL,INPUT_DATA!DI:DI))</f>
        <v/>
      </c>
      <c r="AB25" s="1341" t="str">
        <f>IF($B25=0,"",_xlfn.XLOOKUP($B25,INPUT_DATA!$CL:$CL,INPUT_DATA!DJ:DJ))</f>
        <v/>
      </c>
      <c r="AC25" s="272" t="str">
        <f>IF($B25=0,"",_xlfn.XLOOKUP($B25,INPUT_DATA!$CL:$CL,INPUT_DATA!DK:DK))</f>
        <v/>
      </c>
      <c r="AD25" s="1341" t="str">
        <f>IF($B25=0,"",_xlfn.XLOOKUP($B25,INPUT_DATA!$CL:$CL,INPUT_DATA!DL:DL))</f>
        <v/>
      </c>
    </row>
    <row r="26" spans="2:30">
      <c r="B26" s="1261">
        <f>'03 - Monthly Asset Follow up'!B30</f>
        <v>0</v>
      </c>
      <c r="C26" s="272" t="str">
        <f t="shared" si="1"/>
        <v/>
      </c>
      <c r="D26" s="1341" t="str">
        <f t="shared" si="0"/>
        <v/>
      </c>
      <c r="E26" s="272" t="str">
        <f>IF($B26=0,"",_xlfn.XLOOKUP($B26,INPUT_DATA!$CL:$CL,INPUT_DATA!CM:CM))</f>
        <v/>
      </c>
      <c r="F26" s="1341" t="str">
        <f>IF($B26=0,"",_xlfn.XLOOKUP($B26,INPUT_DATA!$CL:$CL,INPUT_DATA!CN:CN))</f>
        <v/>
      </c>
      <c r="G26" s="272" t="str">
        <f>IF($B26=0,"",_xlfn.XLOOKUP($B26,INPUT_DATA!$CL:$CL,INPUT_DATA!CO:CO))</f>
        <v/>
      </c>
      <c r="H26" s="1341" t="str">
        <f>IF($B26=0,"",_xlfn.XLOOKUP($B26,INPUT_DATA!$CL:$CL,INPUT_DATA!CP:CP))</f>
        <v/>
      </c>
      <c r="I26" s="272" t="str">
        <f>IF($B26=0,"",_xlfn.XLOOKUP($B26,INPUT_DATA!$CL:$CL,INPUT_DATA!CQ:CQ))</f>
        <v/>
      </c>
      <c r="J26" s="1341" t="str">
        <f>IF($B26=0,"",_xlfn.XLOOKUP($B26,INPUT_DATA!$CL:$CL,INPUT_DATA!CR:CR))</f>
        <v/>
      </c>
      <c r="K26" s="272" t="str">
        <f>IF($B26=0,"",_xlfn.XLOOKUP($B26,INPUT_DATA!$CL:$CL,INPUT_DATA!CS:CS))</f>
        <v/>
      </c>
      <c r="L26" s="1341" t="str">
        <f>IF($B26=0,"",_xlfn.XLOOKUP($B26,INPUT_DATA!$CL:$CL,INPUT_DATA!CT:CT))</f>
        <v/>
      </c>
      <c r="M26" s="272" t="str">
        <f>IF($B26=0,"",_xlfn.XLOOKUP($B26,INPUT_DATA!$CL:$CL,INPUT_DATA!CU:CU))</f>
        <v/>
      </c>
      <c r="N26" s="1341" t="str">
        <f>IF($B26=0,"",_xlfn.XLOOKUP($B26,INPUT_DATA!$CL:$CL,INPUT_DATA!CV:CV))</f>
        <v/>
      </c>
      <c r="O26" s="272" t="str">
        <f>IF($B26=0,"",_xlfn.XLOOKUP($B26,INPUT_DATA!$CL:$CL,INPUT_DATA!CW:CW))</f>
        <v/>
      </c>
      <c r="P26" s="1341" t="str">
        <f>IF($B26=0,"",_xlfn.XLOOKUP($B26,INPUT_DATA!$CL:$CL,INPUT_DATA!CX:CX))</f>
        <v/>
      </c>
      <c r="Q26" s="272" t="str">
        <f>IF($B26=0,"",_xlfn.XLOOKUP($B26,INPUT_DATA!$CL:$CL,INPUT_DATA!CY:CY))</f>
        <v/>
      </c>
      <c r="R26" s="1341" t="str">
        <f>IF($B26=0,"",_xlfn.XLOOKUP($B26,INPUT_DATA!$CL:$CL,INPUT_DATA!CZ:CZ))</f>
        <v/>
      </c>
      <c r="S26" s="272" t="str">
        <f>IF($B26=0,"",_xlfn.XLOOKUP($B26,INPUT_DATA!$CL:$CL,INPUT_DATA!DA:DA))</f>
        <v/>
      </c>
      <c r="T26" s="1341" t="str">
        <f>IF($B26=0,"",_xlfn.XLOOKUP($B26,INPUT_DATA!$CL:$CL,INPUT_DATA!DB:DB))</f>
        <v/>
      </c>
      <c r="U26" s="272" t="str">
        <f>IF($B26=0,"",_xlfn.XLOOKUP($B26,INPUT_DATA!$CL:$CL,INPUT_DATA!DC:DC))</f>
        <v/>
      </c>
      <c r="V26" s="1341" t="str">
        <f>IF($B26=0,"",_xlfn.XLOOKUP($B26,INPUT_DATA!$CL:$CL,INPUT_DATA!DD:DD))</f>
        <v/>
      </c>
      <c r="W26" s="272" t="str">
        <f>IF($B26=0,"",_xlfn.XLOOKUP($B26,INPUT_DATA!$CL:$CL,INPUT_DATA!DE:DE))</f>
        <v/>
      </c>
      <c r="X26" s="1341" t="str">
        <f>IF($B26=0,"",_xlfn.XLOOKUP($B26,INPUT_DATA!$CL:$CL,INPUT_DATA!DF:DF))</f>
        <v/>
      </c>
      <c r="Y26" s="272" t="str">
        <f>IF($B26=0,"",_xlfn.XLOOKUP($B26,INPUT_DATA!$CL:$CL,INPUT_DATA!DG:DG))</f>
        <v/>
      </c>
      <c r="Z26" s="1341" t="str">
        <f>IF($B26=0,"",_xlfn.XLOOKUP($B26,INPUT_DATA!$CL:$CL,INPUT_DATA!DH:DH))</f>
        <v/>
      </c>
      <c r="AA26" s="272" t="str">
        <f>IF($B26=0,"",_xlfn.XLOOKUP($B26,INPUT_DATA!$CL:$CL,INPUT_DATA!DI:DI))</f>
        <v/>
      </c>
      <c r="AB26" s="1341" t="str">
        <f>IF($B26=0,"",_xlfn.XLOOKUP($B26,INPUT_DATA!$CL:$CL,INPUT_DATA!DJ:DJ))</f>
        <v/>
      </c>
      <c r="AC26" s="272" t="str">
        <f>IF($B26=0,"",_xlfn.XLOOKUP($B26,INPUT_DATA!$CL:$CL,INPUT_DATA!DK:DK))</f>
        <v/>
      </c>
      <c r="AD26" s="1341" t="str">
        <f>IF($B26=0,"",_xlfn.XLOOKUP($B26,INPUT_DATA!$CL:$CL,INPUT_DATA!DL:DL))</f>
        <v/>
      </c>
    </row>
    <row r="27" spans="2:30">
      <c r="B27" s="1261">
        <f>'03 - Monthly Asset Follow up'!B31</f>
        <v>0</v>
      </c>
      <c r="C27" s="272" t="str">
        <f t="shared" si="1"/>
        <v/>
      </c>
      <c r="D27" s="1341" t="str">
        <f t="shared" si="0"/>
        <v/>
      </c>
      <c r="E27" s="272" t="str">
        <f>IF($B27=0,"",_xlfn.XLOOKUP($B27,INPUT_DATA!$CL:$CL,INPUT_DATA!CM:CM))</f>
        <v/>
      </c>
      <c r="F27" s="1341" t="str">
        <f>IF($B27=0,"",_xlfn.XLOOKUP($B27,INPUT_DATA!$CL:$CL,INPUT_DATA!CN:CN))</f>
        <v/>
      </c>
      <c r="G27" s="272" t="str">
        <f>IF($B27=0,"",_xlfn.XLOOKUP($B27,INPUT_DATA!$CL:$CL,INPUT_DATA!CO:CO))</f>
        <v/>
      </c>
      <c r="H27" s="1341" t="str">
        <f>IF($B27=0,"",_xlfn.XLOOKUP($B27,INPUT_DATA!$CL:$CL,INPUT_DATA!CP:CP))</f>
        <v/>
      </c>
      <c r="I27" s="272" t="str">
        <f>IF($B27=0,"",_xlfn.XLOOKUP($B27,INPUT_DATA!$CL:$CL,INPUT_DATA!CQ:CQ))</f>
        <v/>
      </c>
      <c r="J27" s="1341" t="str">
        <f>IF($B27=0,"",_xlfn.XLOOKUP($B27,INPUT_DATA!$CL:$CL,INPUT_DATA!CR:CR))</f>
        <v/>
      </c>
      <c r="K27" s="272" t="str">
        <f>IF($B27=0,"",_xlfn.XLOOKUP($B27,INPUT_DATA!$CL:$CL,INPUT_DATA!CS:CS))</f>
        <v/>
      </c>
      <c r="L27" s="1341" t="str">
        <f>IF($B27=0,"",_xlfn.XLOOKUP($B27,INPUT_DATA!$CL:$CL,INPUT_DATA!CT:CT))</f>
        <v/>
      </c>
      <c r="M27" s="272" t="str">
        <f>IF($B27=0,"",_xlfn.XLOOKUP($B27,INPUT_DATA!$CL:$CL,INPUT_DATA!CU:CU))</f>
        <v/>
      </c>
      <c r="N27" s="1341" t="str">
        <f>IF($B27=0,"",_xlfn.XLOOKUP($B27,INPUT_DATA!$CL:$CL,INPUT_DATA!CV:CV))</f>
        <v/>
      </c>
      <c r="O27" s="272" t="str">
        <f>IF($B27=0,"",_xlfn.XLOOKUP($B27,INPUT_DATA!$CL:$CL,INPUT_DATA!CW:CW))</f>
        <v/>
      </c>
      <c r="P27" s="1341" t="str">
        <f>IF($B27=0,"",_xlfn.XLOOKUP($B27,INPUT_DATA!$CL:$CL,INPUT_DATA!CX:CX))</f>
        <v/>
      </c>
      <c r="Q27" s="272" t="str">
        <f>IF($B27=0,"",_xlfn.XLOOKUP($B27,INPUT_DATA!$CL:$CL,INPUT_DATA!CY:CY))</f>
        <v/>
      </c>
      <c r="R27" s="1341" t="str">
        <f>IF($B27=0,"",_xlfn.XLOOKUP($B27,INPUT_DATA!$CL:$CL,INPUT_DATA!CZ:CZ))</f>
        <v/>
      </c>
      <c r="S27" s="272" t="str">
        <f>IF($B27=0,"",_xlfn.XLOOKUP($B27,INPUT_DATA!$CL:$CL,INPUT_DATA!DA:DA))</f>
        <v/>
      </c>
      <c r="T27" s="1341" t="str">
        <f>IF($B27=0,"",_xlfn.XLOOKUP($B27,INPUT_DATA!$CL:$CL,INPUT_DATA!DB:DB))</f>
        <v/>
      </c>
      <c r="U27" s="272" t="str">
        <f>IF($B27=0,"",_xlfn.XLOOKUP($B27,INPUT_DATA!$CL:$CL,INPUT_DATA!DC:DC))</f>
        <v/>
      </c>
      <c r="V27" s="1341" t="str">
        <f>IF($B27=0,"",_xlfn.XLOOKUP($B27,INPUT_DATA!$CL:$CL,INPUT_DATA!DD:DD))</f>
        <v/>
      </c>
      <c r="W27" s="272" t="str">
        <f>IF($B27=0,"",_xlfn.XLOOKUP($B27,INPUT_DATA!$CL:$CL,INPUT_DATA!DE:DE))</f>
        <v/>
      </c>
      <c r="X27" s="1341" t="str">
        <f>IF($B27=0,"",_xlfn.XLOOKUP($B27,INPUT_DATA!$CL:$CL,INPUT_DATA!DF:DF))</f>
        <v/>
      </c>
      <c r="Y27" s="272" t="str">
        <f>IF($B27=0,"",_xlfn.XLOOKUP($B27,INPUT_DATA!$CL:$CL,INPUT_DATA!DG:DG))</f>
        <v/>
      </c>
      <c r="Z27" s="1341" t="str">
        <f>IF($B27=0,"",_xlfn.XLOOKUP($B27,INPUT_DATA!$CL:$CL,INPUT_DATA!DH:DH))</f>
        <v/>
      </c>
      <c r="AA27" s="272" t="str">
        <f>IF($B27=0,"",_xlfn.XLOOKUP($B27,INPUT_DATA!$CL:$CL,INPUT_DATA!DI:DI))</f>
        <v/>
      </c>
      <c r="AB27" s="1341" t="str">
        <f>IF($B27=0,"",_xlfn.XLOOKUP($B27,INPUT_DATA!$CL:$CL,INPUT_DATA!DJ:DJ))</f>
        <v/>
      </c>
      <c r="AC27" s="272" t="str">
        <f>IF($B27=0,"",_xlfn.XLOOKUP($B27,INPUT_DATA!$CL:$CL,INPUT_DATA!DK:DK))</f>
        <v/>
      </c>
      <c r="AD27" s="1341" t="str">
        <f>IF($B27=0,"",_xlfn.XLOOKUP($B27,INPUT_DATA!$CL:$CL,INPUT_DATA!DL:DL))</f>
        <v/>
      </c>
    </row>
    <row r="28" spans="2:30">
      <c r="B28" s="1261">
        <f>'03 - Monthly Asset Follow up'!B32</f>
        <v>0</v>
      </c>
      <c r="C28" s="272" t="str">
        <f t="shared" si="1"/>
        <v/>
      </c>
      <c r="D28" s="1341" t="str">
        <f t="shared" si="0"/>
        <v/>
      </c>
      <c r="E28" s="272" t="str">
        <f>IF($B28=0,"",_xlfn.XLOOKUP($B28,INPUT_DATA!$CL:$CL,INPUT_DATA!CM:CM))</f>
        <v/>
      </c>
      <c r="F28" s="1341" t="str">
        <f>IF($B28=0,"",_xlfn.XLOOKUP($B28,INPUT_DATA!$CL:$CL,INPUT_DATA!CN:CN))</f>
        <v/>
      </c>
      <c r="G28" s="272" t="str">
        <f>IF($B28=0,"",_xlfn.XLOOKUP($B28,INPUT_DATA!$CL:$CL,INPUT_DATA!CO:CO))</f>
        <v/>
      </c>
      <c r="H28" s="1341" t="str">
        <f>IF($B28=0,"",_xlfn.XLOOKUP($B28,INPUT_DATA!$CL:$CL,INPUT_DATA!CP:CP))</f>
        <v/>
      </c>
      <c r="I28" s="272" t="str">
        <f>IF($B28=0,"",_xlfn.XLOOKUP($B28,INPUT_DATA!$CL:$CL,INPUT_DATA!CQ:CQ))</f>
        <v/>
      </c>
      <c r="J28" s="1341" t="str">
        <f>IF($B28=0,"",_xlfn.XLOOKUP($B28,INPUT_DATA!$CL:$CL,INPUT_DATA!CR:CR))</f>
        <v/>
      </c>
      <c r="K28" s="272" t="str">
        <f>IF($B28=0,"",_xlfn.XLOOKUP($B28,INPUT_DATA!$CL:$CL,INPUT_DATA!CS:CS))</f>
        <v/>
      </c>
      <c r="L28" s="1341" t="str">
        <f>IF($B28=0,"",_xlfn.XLOOKUP($B28,INPUT_DATA!$CL:$CL,INPUT_DATA!CT:CT))</f>
        <v/>
      </c>
      <c r="M28" s="272" t="str">
        <f>IF($B28=0,"",_xlfn.XLOOKUP($B28,INPUT_DATA!$CL:$CL,INPUT_DATA!CU:CU))</f>
        <v/>
      </c>
      <c r="N28" s="1341" t="str">
        <f>IF($B28=0,"",_xlfn.XLOOKUP($B28,INPUT_DATA!$CL:$CL,INPUT_DATA!CV:CV))</f>
        <v/>
      </c>
      <c r="O28" s="272" t="str">
        <f>IF($B28=0,"",_xlfn.XLOOKUP($B28,INPUT_DATA!$CL:$CL,INPUT_DATA!CW:CW))</f>
        <v/>
      </c>
      <c r="P28" s="1341" t="str">
        <f>IF($B28=0,"",_xlfn.XLOOKUP($B28,INPUT_DATA!$CL:$CL,INPUT_DATA!CX:CX))</f>
        <v/>
      </c>
      <c r="Q28" s="272" t="str">
        <f>IF($B28=0,"",_xlfn.XLOOKUP($B28,INPUT_DATA!$CL:$CL,INPUT_DATA!CY:CY))</f>
        <v/>
      </c>
      <c r="R28" s="1341" t="str">
        <f>IF($B28=0,"",_xlfn.XLOOKUP($B28,INPUT_DATA!$CL:$CL,INPUT_DATA!CZ:CZ))</f>
        <v/>
      </c>
      <c r="S28" s="272" t="str">
        <f>IF($B28=0,"",_xlfn.XLOOKUP($B28,INPUT_DATA!$CL:$CL,INPUT_DATA!DA:DA))</f>
        <v/>
      </c>
      <c r="T28" s="1341" t="str">
        <f>IF($B28=0,"",_xlfn.XLOOKUP($B28,INPUT_DATA!$CL:$CL,INPUT_DATA!DB:DB))</f>
        <v/>
      </c>
      <c r="U28" s="272" t="str">
        <f>IF($B28=0,"",_xlfn.XLOOKUP($B28,INPUT_DATA!$CL:$CL,INPUT_DATA!DC:DC))</f>
        <v/>
      </c>
      <c r="V28" s="1341" t="str">
        <f>IF($B28=0,"",_xlfn.XLOOKUP($B28,INPUT_DATA!$CL:$CL,INPUT_DATA!DD:DD))</f>
        <v/>
      </c>
      <c r="W28" s="272" t="str">
        <f>IF($B28=0,"",_xlfn.XLOOKUP($B28,INPUT_DATA!$CL:$CL,INPUT_DATA!DE:DE))</f>
        <v/>
      </c>
      <c r="X28" s="1341" t="str">
        <f>IF($B28=0,"",_xlfn.XLOOKUP($B28,INPUT_DATA!$CL:$CL,INPUT_DATA!DF:DF))</f>
        <v/>
      </c>
      <c r="Y28" s="272" t="str">
        <f>IF($B28=0,"",_xlfn.XLOOKUP($B28,INPUT_DATA!$CL:$CL,INPUT_DATA!DG:DG))</f>
        <v/>
      </c>
      <c r="Z28" s="1341" t="str">
        <f>IF($B28=0,"",_xlfn.XLOOKUP($B28,INPUT_DATA!$CL:$CL,INPUT_DATA!DH:DH))</f>
        <v/>
      </c>
      <c r="AA28" s="272" t="str">
        <f>IF($B28=0,"",_xlfn.XLOOKUP($B28,INPUT_DATA!$CL:$CL,INPUT_DATA!DI:DI))</f>
        <v/>
      </c>
      <c r="AB28" s="1341" t="str">
        <f>IF($B28=0,"",_xlfn.XLOOKUP($B28,INPUT_DATA!$CL:$CL,INPUT_DATA!DJ:DJ))</f>
        <v/>
      </c>
      <c r="AC28" s="272" t="str">
        <f>IF($B28=0,"",_xlfn.XLOOKUP($B28,INPUT_DATA!$CL:$CL,INPUT_DATA!DK:DK))</f>
        <v/>
      </c>
      <c r="AD28" s="1341" t="str">
        <f>IF($B28=0,"",_xlfn.XLOOKUP($B28,INPUT_DATA!$CL:$CL,INPUT_DATA!DL:DL))</f>
        <v/>
      </c>
    </row>
    <row r="29" spans="2:30">
      <c r="B29" s="1261">
        <f>'03 - Monthly Asset Follow up'!B33</f>
        <v>0</v>
      </c>
      <c r="C29" s="272" t="str">
        <f t="shared" si="1"/>
        <v/>
      </c>
      <c r="D29" s="1341" t="str">
        <f t="shared" si="0"/>
        <v/>
      </c>
      <c r="E29" s="272" t="str">
        <f>IF($B29=0,"",_xlfn.XLOOKUP($B29,INPUT_DATA!$CL:$CL,INPUT_DATA!CM:CM))</f>
        <v/>
      </c>
      <c r="F29" s="1341" t="str">
        <f>IF($B29=0,"",_xlfn.XLOOKUP($B29,INPUT_DATA!$CL:$CL,INPUT_DATA!CN:CN))</f>
        <v/>
      </c>
      <c r="G29" s="272" t="str">
        <f>IF($B29=0,"",_xlfn.XLOOKUP($B29,INPUT_DATA!$CL:$CL,INPUT_DATA!CO:CO))</f>
        <v/>
      </c>
      <c r="H29" s="1341" t="str">
        <f>IF($B29=0,"",_xlfn.XLOOKUP($B29,INPUT_DATA!$CL:$CL,INPUT_DATA!CP:CP))</f>
        <v/>
      </c>
      <c r="I29" s="272" t="str">
        <f>IF($B29=0,"",_xlfn.XLOOKUP($B29,INPUT_DATA!$CL:$CL,INPUT_DATA!CQ:CQ))</f>
        <v/>
      </c>
      <c r="J29" s="1341" t="str">
        <f>IF($B29=0,"",_xlfn.XLOOKUP($B29,INPUT_DATA!$CL:$CL,INPUT_DATA!CR:CR))</f>
        <v/>
      </c>
      <c r="K29" s="272" t="str">
        <f>IF($B29=0,"",_xlfn.XLOOKUP($B29,INPUT_DATA!$CL:$CL,INPUT_DATA!CS:CS))</f>
        <v/>
      </c>
      <c r="L29" s="1341" t="str">
        <f>IF($B29=0,"",_xlfn.XLOOKUP($B29,INPUT_DATA!$CL:$CL,INPUT_DATA!CT:CT))</f>
        <v/>
      </c>
      <c r="M29" s="272" t="str">
        <f>IF($B29=0,"",_xlfn.XLOOKUP($B29,INPUT_DATA!$CL:$CL,INPUT_DATA!CU:CU))</f>
        <v/>
      </c>
      <c r="N29" s="1341" t="str">
        <f>IF($B29=0,"",_xlfn.XLOOKUP($B29,INPUT_DATA!$CL:$CL,INPUT_DATA!CV:CV))</f>
        <v/>
      </c>
      <c r="O29" s="272" t="str">
        <f>IF($B29=0,"",_xlfn.XLOOKUP($B29,INPUT_DATA!$CL:$CL,INPUT_DATA!CW:CW))</f>
        <v/>
      </c>
      <c r="P29" s="1341" t="str">
        <f>IF($B29=0,"",_xlfn.XLOOKUP($B29,INPUT_DATA!$CL:$CL,INPUT_DATA!CX:CX))</f>
        <v/>
      </c>
      <c r="Q29" s="272" t="str">
        <f>IF($B29=0,"",_xlfn.XLOOKUP($B29,INPUT_DATA!$CL:$CL,INPUT_DATA!CY:CY))</f>
        <v/>
      </c>
      <c r="R29" s="1341" t="str">
        <f>IF($B29=0,"",_xlfn.XLOOKUP($B29,INPUT_DATA!$CL:$CL,INPUT_DATA!CZ:CZ))</f>
        <v/>
      </c>
      <c r="S29" s="272" t="str">
        <f>IF($B29=0,"",_xlfn.XLOOKUP($B29,INPUT_DATA!$CL:$CL,INPUT_DATA!DA:DA))</f>
        <v/>
      </c>
      <c r="T29" s="1341" t="str">
        <f>IF($B29=0,"",_xlfn.XLOOKUP($B29,INPUT_DATA!$CL:$CL,INPUT_DATA!DB:DB))</f>
        <v/>
      </c>
      <c r="U29" s="272" t="str">
        <f>IF($B29=0,"",_xlfn.XLOOKUP($B29,INPUT_DATA!$CL:$CL,INPUT_DATA!DC:DC))</f>
        <v/>
      </c>
      <c r="V29" s="1341" t="str">
        <f>IF($B29=0,"",_xlfn.XLOOKUP($B29,INPUT_DATA!$CL:$CL,INPUT_DATA!DD:DD))</f>
        <v/>
      </c>
      <c r="W29" s="272" t="str">
        <f>IF($B29=0,"",_xlfn.XLOOKUP($B29,INPUT_DATA!$CL:$CL,INPUT_DATA!DE:DE))</f>
        <v/>
      </c>
      <c r="X29" s="1341" t="str">
        <f>IF($B29=0,"",_xlfn.XLOOKUP($B29,INPUT_DATA!$CL:$CL,INPUT_DATA!DF:DF))</f>
        <v/>
      </c>
      <c r="Y29" s="272" t="str">
        <f>IF($B29=0,"",_xlfn.XLOOKUP($B29,INPUT_DATA!$CL:$CL,INPUT_DATA!DG:DG))</f>
        <v/>
      </c>
      <c r="Z29" s="1341" t="str">
        <f>IF($B29=0,"",_xlfn.XLOOKUP($B29,INPUT_DATA!$CL:$CL,INPUT_DATA!DH:DH))</f>
        <v/>
      </c>
      <c r="AA29" s="272" t="str">
        <f>IF($B29=0,"",_xlfn.XLOOKUP($B29,INPUT_DATA!$CL:$CL,INPUT_DATA!DI:DI))</f>
        <v/>
      </c>
      <c r="AB29" s="1341" t="str">
        <f>IF($B29=0,"",_xlfn.XLOOKUP($B29,INPUT_DATA!$CL:$CL,INPUT_DATA!DJ:DJ))</f>
        <v/>
      </c>
      <c r="AC29" s="272" t="str">
        <f>IF($B29=0,"",_xlfn.XLOOKUP($B29,INPUT_DATA!$CL:$CL,INPUT_DATA!DK:DK))</f>
        <v/>
      </c>
      <c r="AD29" s="1341" t="str">
        <f>IF($B29=0,"",_xlfn.XLOOKUP($B29,INPUT_DATA!$CL:$CL,INPUT_DATA!DL:DL))</f>
        <v/>
      </c>
    </row>
    <row r="30" spans="2:30">
      <c r="B30" s="1261">
        <f>'03 - Monthly Asset Follow up'!B34</f>
        <v>0</v>
      </c>
      <c r="C30" s="272" t="str">
        <f t="shared" si="1"/>
        <v/>
      </c>
      <c r="D30" s="1341" t="str">
        <f t="shared" si="0"/>
        <v/>
      </c>
      <c r="E30" s="272" t="str">
        <f>IF($B30=0,"",_xlfn.XLOOKUP($B30,INPUT_DATA!$CL:$CL,INPUT_DATA!CM:CM))</f>
        <v/>
      </c>
      <c r="F30" s="1341" t="str">
        <f>IF($B30=0,"",_xlfn.XLOOKUP($B30,INPUT_DATA!$CL:$CL,INPUT_DATA!CN:CN))</f>
        <v/>
      </c>
      <c r="G30" s="272" t="str">
        <f>IF($B30=0,"",_xlfn.XLOOKUP($B30,INPUT_DATA!$CL:$CL,INPUT_DATA!CO:CO))</f>
        <v/>
      </c>
      <c r="H30" s="1341" t="str">
        <f>IF($B30=0,"",_xlfn.XLOOKUP($B30,INPUT_DATA!$CL:$CL,INPUT_DATA!CP:CP))</f>
        <v/>
      </c>
      <c r="I30" s="272" t="str">
        <f>IF($B30=0,"",_xlfn.XLOOKUP($B30,INPUT_DATA!$CL:$CL,INPUT_DATA!CQ:CQ))</f>
        <v/>
      </c>
      <c r="J30" s="1341" t="str">
        <f>IF($B30=0,"",_xlfn.XLOOKUP($B30,INPUT_DATA!$CL:$CL,INPUT_DATA!CR:CR))</f>
        <v/>
      </c>
      <c r="K30" s="272" t="str">
        <f>IF($B30=0,"",_xlfn.XLOOKUP($B30,INPUT_DATA!$CL:$CL,INPUT_DATA!CS:CS))</f>
        <v/>
      </c>
      <c r="L30" s="1341" t="str">
        <f>IF($B30=0,"",_xlfn.XLOOKUP($B30,INPUT_DATA!$CL:$CL,INPUT_DATA!CT:CT))</f>
        <v/>
      </c>
      <c r="M30" s="272" t="str">
        <f>IF($B30=0,"",_xlfn.XLOOKUP($B30,INPUT_DATA!$CL:$CL,INPUT_DATA!CU:CU))</f>
        <v/>
      </c>
      <c r="N30" s="1341" t="str">
        <f>IF($B30=0,"",_xlfn.XLOOKUP($B30,INPUT_DATA!$CL:$CL,INPUT_DATA!CV:CV))</f>
        <v/>
      </c>
      <c r="O30" s="272" t="str">
        <f>IF($B30=0,"",_xlfn.XLOOKUP($B30,INPUT_DATA!$CL:$CL,INPUT_DATA!CW:CW))</f>
        <v/>
      </c>
      <c r="P30" s="1341" t="str">
        <f>IF($B30=0,"",_xlfn.XLOOKUP($B30,INPUT_DATA!$CL:$CL,INPUT_DATA!CX:CX))</f>
        <v/>
      </c>
      <c r="Q30" s="272" t="str">
        <f>IF($B30=0,"",_xlfn.XLOOKUP($B30,INPUT_DATA!$CL:$CL,INPUT_DATA!CY:CY))</f>
        <v/>
      </c>
      <c r="R30" s="1341" t="str">
        <f>IF($B30=0,"",_xlfn.XLOOKUP($B30,INPUT_DATA!$CL:$CL,INPUT_DATA!CZ:CZ))</f>
        <v/>
      </c>
      <c r="S30" s="272" t="str">
        <f>IF($B30=0,"",_xlfn.XLOOKUP($B30,INPUT_DATA!$CL:$CL,INPUT_DATA!DA:DA))</f>
        <v/>
      </c>
      <c r="T30" s="1341" t="str">
        <f>IF($B30=0,"",_xlfn.XLOOKUP($B30,INPUT_DATA!$CL:$CL,INPUT_DATA!DB:DB))</f>
        <v/>
      </c>
      <c r="U30" s="272" t="str">
        <f>IF($B30=0,"",_xlfn.XLOOKUP($B30,INPUT_DATA!$CL:$CL,INPUT_DATA!DC:DC))</f>
        <v/>
      </c>
      <c r="V30" s="1341" t="str">
        <f>IF($B30=0,"",_xlfn.XLOOKUP($B30,INPUT_DATA!$CL:$CL,INPUT_DATA!DD:DD))</f>
        <v/>
      </c>
      <c r="W30" s="272" t="str">
        <f>IF($B30=0,"",_xlfn.XLOOKUP($B30,INPUT_DATA!$CL:$CL,INPUT_DATA!DE:DE))</f>
        <v/>
      </c>
      <c r="X30" s="1341" t="str">
        <f>IF($B30=0,"",_xlfn.XLOOKUP($B30,INPUT_DATA!$CL:$CL,INPUT_DATA!DF:DF))</f>
        <v/>
      </c>
      <c r="Y30" s="272" t="str">
        <f>IF($B30=0,"",_xlfn.XLOOKUP($B30,INPUT_DATA!$CL:$CL,INPUT_DATA!DG:DG))</f>
        <v/>
      </c>
      <c r="Z30" s="1341" t="str">
        <f>IF($B30=0,"",_xlfn.XLOOKUP($B30,INPUT_DATA!$CL:$CL,INPUT_DATA!DH:DH))</f>
        <v/>
      </c>
      <c r="AA30" s="272" t="str">
        <f>IF($B30=0,"",_xlfn.XLOOKUP($B30,INPUT_DATA!$CL:$CL,INPUT_DATA!DI:DI))</f>
        <v/>
      </c>
      <c r="AB30" s="1341" t="str">
        <f>IF($B30=0,"",_xlfn.XLOOKUP($B30,INPUT_DATA!$CL:$CL,INPUT_DATA!DJ:DJ))</f>
        <v/>
      </c>
      <c r="AC30" s="272" t="str">
        <f>IF($B30=0,"",_xlfn.XLOOKUP($B30,INPUT_DATA!$CL:$CL,INPUT_DATA!DK:DK))</f>
        <v/>
      </c>
      <c r="AD30" s="1341" t="str">
        <f>IF($B30=0,"",_xlfn.XLOOKUP($B30,INPUT_DATA!$CL:$CL,INPUT_DATA!DL:DL))</f>
        <v/>
      </c>
    </row>
    <row r="31" spans="2:30">
      <c r="B31" s="1261">
        <f>'03 - Monthly Asset Follow up'!B35</f>
        <v>0</v>
      </c>
      <c r="C31" s="272" t="str">
        <f t="shared" si="1"/>
        <v/>
      </c>
      <c r="D31" s="1341" t="str">
        <f t="shared" si="0"/>
        <v/>
      </c>
      <c r="E31" s="272" t="str">
        <f>IF($B31=0,"",_xlfn.XLOOKUP($B31,INPUT_DATA!$CL:$CL,INPUT_DATA!CM:CM))</f>
        <v/>
      </c>
      <c r="F31" s="1341" t="str">
        <f>IF($B31=0,"",_xlfn.XLOOKUP($B31,INPUT_DATA!$CL:$CL,INPUT_DATA!CN:CN))</f>
        <v/>
      </c>
      <c r="G31" s="272" t="str">
        <f>IF($B31=0,"",_xlfn.XLOOKUP($B31,INPUT_DATA!$CL:$CL,INPUT_DATA!CO:CO))</f>
        <v/>
      </c>
      <c r="H31" s="1341" t="str">
        <f>IF($B31=0,"",_xlfn.XLOOKUP($B31,INPUT_DATA!$CL:$CL,INPUT_DATA!CP:CP))</f>
        <v/>
      </c>
      <c r="I31" s="272" t="str">
        <f>IF($B31=0,"",_xlfn.XLOOKUP($B31,INPUT_DATA!$CL:$CL,INPUT_DATA!CQ:CQ))</f>
        <v/>
      </c>
      <c r="J31" s="1341" t="str">
        <f>IF($B31=0,"",_xlfn.XLOOKUP($B31,INPUT_DATA!$CL:$CL,INPUT_DATA!CR:CR))</f>
        <v/>
      </c>
      <c r="K31" s="272" t="str">
        <f>IF($B31=0,"",_xlfn.XLOOKUP($B31,INPUT_DATA!$CL:$CL,INPUT_DATA!CS:CS))</f>
        <v/>
      </c>
      <c r="L31" s="1341" t="str">
        <f>IF($B31=0,"",_xlfn.XLOOKUP($B31,INPUT_DATA!$CL:$CL,INPUT_DATA!CT:CT))</f>
        <v/>
      </c>
      <c r="M31" s="272" t="str">
        <f>IF($B31=0,"",_xlfn.XLOOKUP($B31,INPUT_DATA!$CL:$CL,INPUT_DATA!CU:CU))</f>
        <v/>
      </c>
      <c r="N31" s="1341" t="str">
        <f>IF($B31=0,"",_xlfn.XLOOKUP($B31,INPUT_DATA!$CL:$CL,INPUT_DATA!CV:CV))</f>
        <v/>
      </c>
      <c r="O31" s="272" t="str">
        <f>IF($B31=0,"",_xlfn.XLOOKUP($B31,INPUT_DATA!$CL:$CL,INPUT_DATA!CW:CW))</f>
        <v/>
      </c>
      <c r="P31" s="1341" t="str">
        <f>IF($B31=0,"",_xlfn.XLOOKUP($B31,INPUT_DATA!$CL:$CL,INPUT_DATA!CX:CX))</f>
        <v/>
      </c>
      <c r="Q31" s="272" t="str">
        <f>IF($B31=0,"",_xlfn.XLOOKUP($B31,INPUT_DATA!$CL:$CL,INPUT_DATA!CY:CY))</f>
        <v/>
      </c>
      <c r="R31" s="1341" t="str">
        <f>IF($B31=0,"",_xlfn.XLOOKUP($B31,INPUT_DATA!$CL:$CL,INPUT_DATA!CZ:CZ))</f>
        <v/>
      </c>
      <c r="S31" s="272" t="str">
        <f>IF($B31=0,"",_xlfn.XLOOKUP($B31,INPUT_DATA!$CL:$CL,INPUT_DATA!DA:DA))</f>
        <v/>
      </c>
      <c r="T31" s="1341" t="str">
        <f>IF($B31=0,"",_xlfn.XLOOKUP($B31,INPUT_DATA!$CL:$CL,INPUT_DATA!DB:DB))</f>
        <v/>
      </c>
      <c r="U31" s="272" t="str">
        <f>IF($B31=0,"",_xlfn.XLOOKUP($B31,INPUT_DATA!$CL:$CL,INPUT_DATA!DC:DC))</f>
        <v/>
      </c>
      <c r="V31" s="1341" t="str">
        <f>IF($B31=0,"",_xlfn.XLOOKUP($B31,INPUT_DATA!$CL:$CL,INPUT_DATA!DD:DD))</f>
        <v/>
      </c>
      <c r="W31" s="272" t="str">
        <f>IF($B31=0,"",_xlfn.XLOOKUP($B31,INPUT_DATA!$CL:$CL,INPUT_DATA!DE:DE))</f>
        <v/>
      </c>
      <c r="X31" s="1341" t="str">
        <f>IF($B31=0,"",_xlfn.XLOOKUP($B31,INPUT_DATA!$CL:$CL,INPUT_DATA!DF:DF))</f>
        <v/>
      </c>
      <c r="Y31" s="272" t="str">
        <f>IF($B31=0,"",_xlfn.XLOOKUP($B31,INPUT_DATA!$CL:$CL,INPUT_DATA!DG:DG))</f>
        <v/>
      </c>
      <c r="Z31" s="1341" t="str">
        <f>IF($B31=0,"",_xlfn.XLOOKUP($B31,INPUT_DATA!$CL:$CL,INPUT_DATA!DH:DH))</f>
        <v/>
      </c>
      <c r="AA31" s="272" t="str">
        <f>IF($B31=0,"",_xlfn.XLOOKUP($B31,INPUT_DATA!$CL:$CL,INPUT_DATA!DI:DI))</f>
        <v/>
      </c>
      <c r="AB31" s="1341" t="str">
        <f>IF($B31=0,"",_xlfn.XLOOKUP($B31,INPUT_DATA!$CL:$CL,INPUT_DATA!DJ:DJ))</f>
        <v/>
      </c>
      <c r="AC31" s="272" t="str">
        <f>IF($B31=0,"",_xlfn.XLOOKUP($B31,INPUT_DATA!$CL:$CL,INPUT_DATA!DK:DK))</f>
        <v/>
      </c>
      <c r="AD31" s="1341" t="str">
        <f>IF($B31=0,"",_xlfn.XLOOKUP($B31,INPUT_DATA!$CL:$CL,INPUT_DATA!DL:DL))</f>
        <v/>
      </c>
    </row>
    <row r="32" spans="2:30">
      <c r="B32" s="1261">
        <f>'03 - Monthly Asset Follow up'!B36</f>
        <v>0</v>
      </c>
      <c r="C32" s="272" t="str">
        <f t="shared" si="1"/>
        <v/>
      </c>
      <c r="D32" s="1341" t="str">
        <f t="shared" si="0"/>
        <v/>
      </c>
      <c r="E32" s="272" t="str">
        <f>IF($B32=0,"",_xlfn.XLOOKUP($B32,INPUT_DATA!$CL:$CL,INPUT_DATA!CM:CM))</f>
        <v/>
      </c>
      <c r="F32" s="1341" t="str">
        <f>IF($B32=0,"",_xlfn.XLOOKUP($B32,INPUT_DATA!$CL:$CL,INPUT_DATA!CN:CN))</f>
        <v/>
      </c>
      <c r="G32" s="272" t="str">
        <f>IF($B32=0,"",_xlfn.XLOOKUP($B32,INPUT_DATA!$CL:$CL,INPUT_DATA!CO:CO))</f>
        <v/>
      </c>
      <c r="H32" s="1341" t="str">
        <f>IF($B32=0,"",_xlfn.XLOOKUP($B32,INPUT_DATA!$CL:$CL,INPUT_DATA!CP:CP))</f>
        <v/>
      </c>
      <c r="I32" s="272" t="str">
        <f>IF($B32=0,"",_xlfn.XLOOKUP($B32,INPUT_DATA!$CL:$CL,INPUT_DATA!CQ:CQ))</f>
        <v/>
      </c>
      <c r="J32" s="1341" t="str">
        <f>IF($B32=0,"",_xlfn.XLOOKUP($B32,INPUT_DATA!$CL:$CL,INPUT_DATA!CR:CR))</f>
        <v/>
      </c>
      <c r="K32" s="272" t="str">
        <f>IF($B32=0,"",_xlfn.XLOOKUP($B32,INPUT_DATA!$CL:$CL,INPUT_DATA!CS:CS))</f>
        <v/>
      </c>
      <c r="L32" s="1341" t="str">
        <f>IF($B32=0,"",_xlfn.XLOOKUP($B32,INPUT_DATA!$CL:$CL,INPUT_DATA!CT:CT))</f>
        <v/>
      </c>
      <c r="M32" s="272" t="str">
        <f>IF($B32=0,"",_xlfn.XLOOKUP($B32,INPUT_DATA!$CL:$CL,INPUT_DATA!CU:CU))</f>
        <v/>
      </c>
      <c r="N32" s="1341" t="str">
        <f>IF($B32=0,"",_xlfn.XLOOKUP($B32,INPUT_DATA!$CL:$CL,INPUT_DATA!CV:CV))</f>
        <v/>
      </c>
      <c r="O32" s="272" t="str">
        <f>IF($B32=0,"",_xlfn.XLOOKUP($B32,INPUT_DATA!$CL:$CL,INPUT_DATA!CW:CW))</f>
        <v/>
      </c>
      <c r="P32" s="1341" t="str">
        <f>IF($B32=0,"",_xlfn.XLOOKUP($B32,INPUT_DATA!$CL:$CL,INPUT_DATA!CX:CX))</f>
        <v/>
      </c>
      <c r="Q32" s="272" t="str">
        <f>IF($B32=0,"",_xlfn.XLOOKUP($B32,INPUT_DATA!$CL:$CL,INPUT_DATA!CY:CY))</f>
        <v/>
      </c>
      <c r="R32" s="1341" t="str">
        <f>IF($B32=0,"",_xlfn.XLOOKUP($B32,INPUT_DATA!$CL:$CL,INPUT_DATA!CZ:CZ))</f>
        <v/>
      </c>
      <c r="S32" s="272" t="str">
        <f>IF($B32=0,"",_xlfn.XLOOKUP($B32,INPUT_DATA!$CL:$CL,INPUT_DATA!DA:DA))</f>
        <v/>
      </c>
      <c r="T32" s="1341" t="str">
        <f>IF($B32=0,"",_xlfn.XLOOKUP($B32,INPUT_DATA!$CL:$CL,INPUT_DATA!DB:DB))</f>
        <v/>
      </c>
      <c r="U32" s="272" t="str">
        <f>IF($B32=0,"",_xlfn.XLOOKUP($B32,INPUT_DATA!$CL:$CL,INPUT_DATA!DC:DC))</f>
        <v/>
      </c>
      <c r="V32" s="1341" t="str">
        <f>IF($B32=0,"",_xlfn.XLOOKUP($B32,INPUT_DATA!$CL:$CL,INPUT_DATA!DD:DD))</f>
        <v/>
      </c>
      <c r="W32" s="272" t="str">
        <f>IF($B32=0,"",_xlfn.XLOOKUP($B32,INPUT_DATA!$CL:$CL,INPUT_DATA!DE:DE))</f>
        <v/>
      </c>
      <c r="X32" s="1341" t="str">
        <f>IF($B32=0,"",_xlfn.XLOOKUP($B32,INPUT_DATA!$CL:$CL,INPUT_DATA!DF:DF))</f>
        <v/>
      </c>
      <c r="Y32" s="272" t="str">
        <f>IF($B32=0,"",_xlfn.XLOOKUP($B32,INPUT_DATA!$CL:$CL,INPUT_DATA!DG:DG))</f>
        <v/>
      </c>
      <c r="Z32" s="1341" t="str">
        <f>IF($B32=0,"",_xlfn.XLOOKUP($B32,INPUT_DATA!$CL:$CL,INPUT_DATA!DH:DH))</f>
        <v/>
      </c>
      <c r="AA32" s="272" t="str">
        <f>IF($B32=0,"",_xlfn.XLOOKUP($B32,INPUT_DATA!$CL:$CL,INPUT_DATA!DI:DI))</f>
        <v/>
      </c>
      <c r="AB32" s="1341" t="str">
        <f>IF($B32=0,"",_xlfn.XLOOKUP($B32,INPUT_DATA!$CL:$CL,INPUT_DATA!DJ:DJ))</f>
        <v/>
      </c>
      <c r="AC32" s="272" t="str">
        <f>IF($B32=0,"",_xlfn.XLOOKUP($B32,INPUT_DATA!$CL:$CL,INPUT_DATA!DK:DK))</f>
        <v/>
      </c>
      <c r="AD32" s="1341" t="str">
        <f>IF($B32=0,"",_xlfn.XLOOKUP($B32,INPUT_DATA!$CL:$CL,INPUT_DATA!DL:DL))</f>
        <v/>
      </c>
    </row>
    <row r="33" spans="2:30">
      <c r="B33" s="1261">
        <f>'03 - Monthly Asset Follow up'!B37</f>
        <v>0</v>
      </c>
      <c r="C33" s="272" t="str">
        <f t="shared" si="1"/>
        <v/>
      </c>
      <c r="D33" s="1341" t="str">
        <f t="shared" si="0"/>
        <v/>
      </c>
      <c r="E33" s="272" t="str">
        <f>IF($B33=0,"",_xlfn.XLOOKUP($B33,INPUT_DATA!$CL:$CL,INPUT_DATA!CM:CM))</f>
        <v/>
      </c>
      <c r="F33" s="1341" t="str">
        <f>IF($B33=0,"",_xlfn.XLOOKUP($B33,INPUT_DATA!$CL:$CL,INPUT_DATA!CN:CN))</f>
        <v/>
      </c>
      <c r="G33" s="272" t="str">
        <f>IF($B33=0,"",_xlfn.XLOOKUP($B33,INPUT_DATA!$CL:$CL,INPUT_DATA!CO:CO))</f>
        <v/>
      </c>
      <c r="H33" s="1341" t="str">
        <f>IF($B33=0,"",_xlfn.XLOOKUP($B33,INPUT_DATA!$CL:$CL,INPUT_DATA!CP:CP))</f>
        <v/>
      </c>
      <c r="I33" s="272" t="str">
        <f>IF($B33=0,"",_xlfn.XLOOKUP($B33,INPUT_DATA!$CL:$CL,INPUT_DATA!CQ:CQ))</f>
        <v/>
      </c>
      <c r="J33" s="1341" t="str">
        <f>IF($B33=0,"",_xlfn.XLOOKUP($B33,INPUT_DATA!$CL:$CL,INPUT_DATA!CR:CR))</f>
        <v/>
      </c>
      <c r="K33" s="272" t="str">
        <f>IF($B33=0,"",_xlfn.XLOOKUP($B33,INPUT_DATA!$CL:$CL,INPUT_DATA!CS:CS))</f>
        <v/>
      </c>
      <c r="L33" s="1341" t="str">
        <f>IF($B33=0,"",_xlfn.XLOOKUP($B33,INPUT_DATA!$CL:$CL,INPUT_DATA!CT:CT))</f>
        <v/>
      </c>
      <c r="M33" s="272" t="str">
        <f>IF($B33=0,"",_xlfn.XLOOKUP($B33,INPUT_DATA!$CL:$CL,INPUT_DATA!CU:CU))</f>
        <v/>
      </c>
      <c r="N33" s="1341" t="str">
        <f>IF($B33=0,"",_xlfn.XLOOKUP($B33,INPUT_DATA!$CL:$CL,INPUT_DATA!CV:CV))</f>
        <v/>
      </c>
      <c r="O33" s="272" t="str">
        <f>IF($B33=0,"",_xlfn.XLOOKUP($B33,INPUT_DATA!$CL:$CL,INPUT_DATA!CW:CW))</f>
        <v/>
      </c>
      <c r="P33" s="1341" t="str">
        <f>IF($B33=0,"",_xlfn.XLOOKUP($B33,INPUT_DATA!$CL:$CL,INPUT_DATA!CX:CX))</f>
        <v/>
      </c>
      <c r="Q33" s="272" t="str">
        <f>IF($B33=0,"",_xlfn.XLOOKUP($B33,INPUT_DATA!$CL:$CL,INPUT_DATA!CY:CY))</f>
        <v/>
      </c>
      <c r="R33" s="1341" t="str">
        <f>IF($B33=0,"",_xlfn.XLOOKUP($B33,INPUT_DATA!$CL:$CL,INPUT_DATA!CZ:CZ))</f>
        <v/>
      </c>
      <c r="S33" s="272" t="str">
        <f>IF($B33=0,"",_xlfn.XLOOKUP($B33,INPUT_DATA!$CL:$CL,INPUT_DATA!DA:DA))</f>
        <v/>
      </c>
      <c r="T33" s="1341" t="str">
        <f>IF($B33=0,"",_xlfn.XLOOKUP($B33,INPUT_DATA!$CL:$CL,INPUT_DATA!DB:DB))</f>
        <v/>
      </c>
      <c r="U33" s="272" t="str">
        <f>IF($B33=0,"",_xlfn.XLOOKUP($B33,INPUT_DATA!$CL:$CL,INPUT_DATA!DC:DC))</f>
        <v/>
      </c>
      <c r="V33" s="1341" t="str">
        <f>IF($B33=0,"",_xlfn.XLOOKUP($B33,INPUT_DATA!$CL:$CL,INPUT_DATA!DD:DD))</f>
        <v/>
      </c>
      <c r="W33" s="272" t="str">
        <f>IF($B33=0,"",_xlfn.XLOOKUP($B33,INPUT_DATA!$CL:$CL,INPUT_DATA!DE:DE))</f>
        <v/>
      </c>
      <c r="X33" s="1341" t="str">
        <f>IF($B33=0,"",_xlfn.XLOOKUP($B33,INPUT_DATA!$CL:$CL,INPUT_DATA!DF:DF))</f>
        <v/>
      </c>
      <c r="Y33" s="272" t="str">
        <f>IF($B33=0,"",_xlfn.XLOOKUP($B33,INPUT_DATA!$CL:$CL,INPUT_DATA!DG:DG))</f>
        <v/>
      </c>
      <c r="Z33" s="1341" t="str">
        <f>IF($B33=0,"",_xlfn.XLOOKUP($B33,INPUT_DATA!$CL:$CL,INPUT_DATA!DH:DH))</f>
        <v/>
      </c>
      <c r="AA33" s="272" t="str">
        <f>IF($B33=0,"",_xlfn.XLOOKUP($B33,INPUT_DATA!$CL:$CL,INPUT_DATA!DI:DI))</f>
        <v/>
      </c>
      <c r="AB33" s="1341" t="str">
        <f>IF($B33=0,"",_xlfn.XLOOKUP($B33,INPUT_DATA!$CL:$CL,INPUT_DATA!DJ:DJ))</f>
        <v/>
      </c>
      <c r="AC33" s="272" t="str">
        <f>IF($B33=0,"",_xlfn.XLOOKUP($B33,INPUT_DATA!$CL:$CL,INPUT_DATA!DK:DK))</f>
        <v/>
      </c>
      <c r="AD33" s="1341" t="str">
        <f>IF($B33=0,"",_xlfn.XLOOKUP($B33,INPUT_DATA!$CL:$CL,INPUT_DATA!DL:DL))</f>
        <v/>
      </c>
    </row>
    <row r="34" spans="2:30">
      <c r="B34" s="1261">
        <f>'03 - Monthly Asset Follow up'!B38</f>
        <v>0</v>
      </c>
      <c r="C34" s="272" t="str">
        <f t="shared" si="1"/>
        <v/>
      </c>
      <c r="D34" s="1341" t="str">
        <f t="shared" si="0"/>
        <v/>
      </c>
      <c r="E34" s="272" t="str">
        <f>IF($B34=0,"",_xlfn.XLOOKUP($B34,INPUT_DATA!$CL:$CL,INPUT_DATA!CM:CM))</f>
        <v/>
      </c>
      <c r="F34" s="1341" t="str">
        <f>IF($B34=0,"",_xlfn.XLOOKUP($B34,INPUT_DATA!$CL:$CL,INPUT_DATA!CN:CN))</f>
        <v/>
      </c>
      <c r="G34" s="272" t="str">
        <f>IF($B34=0,"",_xlfn.XLOOKUP($B34,INPUT_DATA!$CL:$CL,INPUT_DATA!CO:CO))</f>
        <v/>
      </c>
      <c r="H34" s="1341" t="str">
        <f>IF($B34=0,"",_xlfn.XLOOKUP($B34,INPUT_DATA!$CL:$CL,INPUT_DATA!CP:CP))</f>
        <v/>
      </c>
      <c r="I34" s="272" t="str">
        <f>IF($B34=0,"",_xlfn.XLOOKUP($B34,INPUT_DATA!$CL:$CL,INPUT_DATA!CQ:CQ))</f>
        <v/>
      </c>
      <c r="J34" s="1341" t="str">
        <f>IF($B34=0,"",_xlfn.XLOOKUP($B34,INPUT_DATA!$CL:$CL,INPUT_DATA!CR:CR))</f>
        <v/>
      </c>
      <c r="K34" s="272" t="str">
        <f>IF($B34=0,"",_xlfn.XLOOKUP($B34,INPUT_DATA!$CL:$CL,INPUT_DATA!CS:CS))</f>
        <v/>
      </c>
      <c r="L34" s="1341" t="str">
        <f>IF($B34=0,"",_xlfn.XLOOKUP($B34,INPUT_DATA!$CL:$CL,INPUT_DATA!CT:CT))</f>
        <v/>
      </c>
      <c r="M34" s="272" t="str">
        <f>IF($B34=0,"",_xlfn.XLOOKUP($B34,INPUT_DATA!$CL:$CL,INPUT_DATA!CU:CU))</f>
        <v/>
      </c>
      <c r="N34" s="1341" t="str">
        <f>IF($B34=0,"",_xlfn.XLOOKUP($B34,INPUT_DATA!$CL:$CL,INPUT_DATA!CV:CV))</f>
        <v/>
      </c>
      <c r="O34" s="272" t="str">
        <f>IF($B34=0,"",_xlfn.XLOOKUP($B34,INPUT_DATA!$CL:$CL,INPUT_DATA!CW:CW))</f>
        <v/>
      </c>
      <c r="P34" s="1341" t="str">
        <f>IF($B34=0,"",_xlfn.XLOOKUP($B34,INPUT_DATA!$CL:$CL,INPUT_DATA!CX:CX))</f>
        <v/>
      </c>
      <c r="Q34" s="272" t="str">
        <f>IF($B34=0,"",_xlfn.XLOOKUP($B34,INPUT_DATA!$CL:$CL,INPUT_DATA!CY:CY))</f>
        <v/>
      </c>
      <c r="R34" s="1341" t="str">
        <f>IF($B34=0,"",_xlfn.XLOOKUP($B34,INPUT_DATA!$CL:$CL,INPUT_DATA!CZ:CZ))</f>
        <v/>
      </c>
      <c r="S34" s="272" t="str">
        <f>IF($B34=0,"",_xlfn.XLOOKUP($B34,INPUT_DATA!$CL:$CL,INPUT_DATA!DA:DA))</f>
        <v/>
      </c>
      <c r="T34" s="1341" t="str">
        <f>IF($B34=0,"",_xlfn.XLOOKUP($B34,INPUT_DATA!$CL:$CL,INPUT_DATA!DB:DB))</f>
        <v/>
      </c>
      <c r="U34" s="272" t="str">
        <f>IF($B34=0,"",_xlfn.XLOOKUP($B34,INPUT_DATA!$CL:$CL,INPUT_DATA!DC:DC))</f>
        <v/>
      </c>
      <c r="V34" s="1341" t="str">
        <f>IF($B34=0,"",_xlfn.XLOOKUP($B34,INPUT_DATA!$CL:$CL,INPUT_DATA!DD:DD))</f>
        <v/>
      </c>
      <c r="W34" s="272" t="str">
        <f>IF($B34=0,"",_xlfn.XLOOKUP($B34,INPUT_DATA!$CL:$CL,INPUT_DATA!DE:DE))</f>
        <v/>
      </c>
      <c r="X34" s="1341" t="str">
        <f>IF($B34=0,"",_xlfn.XLOOKUP($B34,INPUT_DATA!$CL:$CL,INPUT_DATA!DF:DF))</f>
        <v/>
      </c>
      <c r="Y34" s="272" t="str">
        <f>IF($B34=0,"",_xlfn.XLOOKUP($B34,INPUT_DATA!$CL:$CL,INPUT_DATA!DG:DG))</f>
        <v/>
      </c>
      <c r="Z34" s="1341" t="str">
        <f>IF($B34=0,"",_xlfn.XLOOKUP($B34,INPUT_DATA!$CL:$CL,INPUT_DATA!DH:DH))</f>
        <v/>
      </c>
      <c r="AA34" s="272" t="str">
        <f>IF($B34=0,"",_xlfn.XLOOKUP($B34,INPUT_DATA!$CL:$CL,INPUT_DATA!DI:DI))</f>
        <v/>
      </c>
      <c r="AB34" s="1341" t="str">
        <f>IF($B34=0,"",_xlfn.XLOOKUP($B34,INPUT_DATA!$CL:$CL,INPUT_DATA!DJ:DJ))</f>
        <v/>
      </c>
      <c r="AC34" s="272" t="str">
        <f>IF($B34=0,"",_xlfn.XLOOKUP($B34,INPUT_DATA!$CL:$CL,INPUT_DATA!DK:DK))</f>
        <v/>
      </c>
      <c r="AD34" s="1341" t="str">
        <f>IF($B34=0,"",_xlfn.XLOOKUP($B34,INPUT_DATA!$CL:$CL,INPUT_DATA!DL:DL))</f>
        <v/>
      </c>
    </row>
    <row r="35" spans="2:30">
      <c r="B35" s="1261">
        <f>'03 - Monthly Asset Follow up'!B39</f>
        <v>0</v>
      </c>
      <c r="C35" s="272" t="str">
        <f t="shared" si="1"/>
        <v/>
      </c>
      <c r="D35" s="1341" t="str">
        <f t="shared" si="0"/>
        <v/>
      </c>
      <c r="E35" s="272" t="str">
        <f>IF($B35=0,"",_xlfn.XLOOKUP($B35,INPUT_DATA!$CL:$CL,INPUT_DATA!CM:CM))</f>
        <v/>
      </c>
      <c r="F35" s="1341" t="str">
        <f>IF($B35=0,"",_xlfn.XLOOKUP($B35,INPUT_DATA!$CL:$CL,INPUT_DATA!CN:CN))</f>
        <v/>
      </c>
      <c r="G35" s="272" t="str">
        <f>IF($B35=0,"",_xlfn.XLOOKUP($B35,INPUT_DATA!$CL:$CL,INPUT_DATA!CO:CO))</f>
        <v/>
      </c>
      <c r="H35" s="1341" t="str">
        <f>IF($B35=0,"",_xlfn.XLOOKUP($B35,INPUT_DATA!$CL:$CL,INPUT_DATA!CP:CP))</f>
        <v/>
      </c>
      <c r="I35" s="272" t="str">
        <f>IF($B35=0,"",_xlfn.XLOOKUP($B35,INPUT_DATA!$CL:$CL,INPUT_DATA!CQ:CQ))</f>
        <v/>
      </c>
      <c r="J35" s="1341" t="str">
        <f>IF($B35=0,"",_xlfn.XLOOKUP($B35,INPUT_DATA!$CL:$CL,INPUT_DATA!CR:CR))</f>
        <v/>
      </c>
      <c r="K35" s="272" t="str">
        <f>IF($B35=0,"",_xlfn.XLOOKUP($B35,INPUT_DATA!$CL:$CL,INPUT_DATA!CS:CS))</f>
        <v/>
      </c>
      <c r="L35" s="1341" t="str">
        <f>IF($B35=0,"",_xlfn.XLOOKUP($B35,INPUT_DATA!$CL:$CL,INPUT_DATA!CT:CT))</f>
        <v/>
      </c>
      <c r="M35" s="272" t="str">
        <f>IF($B35=0,"",_xlfn.XLOOKUP($B35,INPUT_DATA!$CL:$CL,INPUT_DATA!CU:CU))</f>
        <v/>
      </c>
      <c r="N35" s="1341" t="str">
        <f>IF($B35=0,"",_xlfn.XLOOKUP($B35,INPUT_DATA!$CL:$CL,INPUT_DATA!CV:CV))</f>
        <v/>
      </c>
      <c r="O35" s="272" t="str">
        <f>IF($B35=0,"",_xlfn.XLOOKUP($B35,INPUT_DATA!$CL:$CL,INPUT_DATA!CW:CW))</f>
        <v/>
      </c>
      <c r="P35" s="1341" t="str">
        <f>IF($B35=0,"",_xlfn.XLOOKUP($B35,INPUT_DATA!$CL:$CL,INPUT_DATA!CX:CX))</f>
        <v/>
      </c>
      <c r="Q35" s="272" t="str">
        <f>IF($B35=0,"",_xlfn.XLOOKUP($B35,INPUT_DATA!$CL:$CL,INPUT_DATA!CY:CY))</f>
        <v/>
      </c>
      <c r="R35" s="1341" t="str">
        <f>IF($B35=0,"",_xlfn.XLOOKUP($B35,INPUT_DATA!$CL:$CL,INPUT_DATA!CZ:CZ))</f>
        <v/>
      </c>
      <c r="S35" s="272" t="str">
        <f>IF($B35=0,"",_xlfn.XLOOKUP($B35,INPUT_DATA!$CL:$CL,INPUT_DATA!DA:DA))</f>
        <v/>
      </c>
      <c r="T35" s="1341" t="str">
        <f>IF($B35=0,"",_xlfn.XLOOKUP($B35,INPUT_DATA!$CL:$CL,INPUT_DATA!DB:DB))</f>
        <v/>
      </c>
      <c r="U35" s="272" t="str">
        <f>IF($B35=0,"",_xlfn.XLOOKUP($B35,INPUT_DATA!$CL:$CL,INPUT_DATA!DC:DC))</f>
        <v/>
      </c>
      <c r="V35" s="1341" t="str">
        <f>IF($B35=0,"",_xlfn.XLOOKUP($B35,INPUT_DATA!$CL:$CL,INPUT_DATA!DD:DD))</f>
        <v/>
      </c>
      <c r="W35" s="272" t="str">
        <f>IF($B35=0,"",_xlfn.XLOOKUP($B35,INPUT_DATA!$CL:$CL,INPUT_DATA!DE:DE))</f>
        <v/>
      </c>
      <c r="X35" s="1341" t="str">
        <f>IF($B35=0,"",_xlfn.XLOOKUP($B35,INPUT_DATA!$CL:$CL,INPUT_DATA!DF:DF))</f>
        <v/>
      </c>
      <c r="Y35" s="272" t="str">
        <f>IF($B35=0,"",_xlfn.XLOOKUP($B35,INPUT_DATA!$CL:$CL,INPUT_DATA!DG:DG))</f>
        <v/>
      </c>
      <c r="Z35" s="1341" t="str">
        <f>IF($B35=0,"",_xlfn.XLOOKUP($B35,INPUT_DATA!$CL:$CL,INPUT_DATA!DH:DH))</f>
        <v/>
      </c>
      <c r="AA35" s="272" t="str">
        <f>IF($B35=0,"",_xlfn.XLOOKUP($B35,INPUT_DATA!$CL:$CL,INPUT_DATA!DI:DI))</f>
        <v/>
      </c>
      <c r="AB35" s="1341" t="str">
        <f>IF($B35=0,"",_xlfn.XLOOKUP($B35,INPUT_DATA!$CL:$CL,INPUT_DATA!DJ:DJ))</f>
        <v/>
      </c>
      <c r="AC35" s="272" t="str">
        <f>IF($B35=0,"",_xlfn.XLOOKUP($B35,INPUT_DATA!$CL:$CL,INPUT_DATA!DK:DK))</f>
        <v/>
      </c>
      <c r="AD35" s="1341" t="str">
        <f>IF($B35=0,"",_xlfn.XLOOKUP($B35,INPUT_DATA!$CL:$CL,INPUT_DATA!DL:DL))</f>
        <v/>
      </c>
    </row>
    <row r="36" spans="2:30">
      <c r="B36" s="1261">
        <f>'03 - Monthly Asset Follow up'!B40</f>
        <v>0</v>
      </c>
      <c r="C36" s="272" t="str">
        <f t="shared" si="1"/>
        <v/>
      </c>
      <c r="D36" s="1341" t="str">
        <f t="shared" si="0"/>
        <v/>
      </c>
      <c r="E36" s="272" t="str">
        <f>IF($B36=0,"",_xlfn.XLOOKUP($B36,INPUT_DATA!$CL:$CL,INPUT_DATA!CM:CM))</f>
        <v/>
      </c>
      <c r="F36" s="1341" t="str">
        <f>IF($B36=0,"",_xlfn.XLOOKUP($B36,INPUT_DATA!$CL:$CL,INPUT_DATA!CN:CN))</f>
        <v/>
      </c>
      <c r="G36" s="272" t="str">
        <f>IF($B36=0,"",_xlfn.XLOOKUP($B36,INPUT_DATA!$CL:$CL,INPUT_DATA!CO:CO))</f>
        <v/>
      </c>
      <c r="H36" s="1341" t="str">
        <f>IF($B36=0,"",_xlfn.XLOOKUP($B36,INPUT_DATA!$CL:$CL,INPUT_DATA!CP:CP))</f>
        <v/>
      </c>
      <c r="I36" s="272" t="str">
        <f>IF($B36=0,"",_xlfn.XLOOKUP($B36,INPUT_DATA!$CL:$CL,INPUT_DATA!CQ:CQ))</f>
        <v/>
      </c>
      <c r="J36" s="1341" t="str">
        <f>IF($B36=0,"",_xlfn.XLOOKUP($B36,INPUT_DATA!$CL:$CL,INPUT_DATA!CR:CR))</f>
        <v/>
      </c>
      <c r="K36" s="272" t="str">
        <f>IF($B36=0,"",_xlfn.XLOOKUP($B36,INPUT_DATA!$CL:$CL,INPUT_DATA!CS:CS))</f>
        <v/>
      </c>
      <c r="L36" s="1341" t="str">
        <f>IF($B36=0,"",_xlfn.XLOOKUP($B36,INPUT_DATA!$CL:$CL,INPUT_DATA!CT:CT))</f>
        <v/>
      </c>
      <c r="M36" s="272" t="str">
        <f>IF($B36=0,"",_xlfn.XLOOKUP($B36,INPUT_DATA!$CL:$CL,INPUT_DATA!CU:CU))</f>
        <v/>
      </c>
      <c r="N36" s="1341" t="str">
        <f>IF($B36=0,"",_xlfn.XLOOKUP($B36,INPUT_DATA!$CL:$CL,INPUT_DATA!CV:CV))</f>
        <v/>
      </c>
      <c r="O36" s="272" t="str">
        <f>IF($B36=0,"",_xlfn.XLOOKUP($B36,INPUT_DATA!$CL:$CL,INPUT_DATA!CW:CW))</f>
        <v/>
      </c>
      <c r="P36" s="1341" t="str">
        <f>IF($B36=0,"",_xlfn.XLOOKUP($B36,INPUT_DATA!$CL:$CL,INPUT_DATA!CX:CX))</f>
        <v/>
      </c>
      <c r="Q36" s="272" t="str">
        <f>IF($B36=0,"",_xlfn.XLOOKUP($B36,INPUT_DATA!$CL:$CL,INPUT_DATA!CY:CY))</f>
        <v/>
      </c>
      <c r="R36" s="1341" t="str">
        <f>IF($B36=0,"",_xlfn.XLOOKUP($B36,INPUT_DATA!$CL:$CL,INPUT_DATA!CZ:CZ))</f>
        <v/>
      </c>
      <c r="S36" s="272" t="str">
        <f>IF($B36=0,"",_xlfn.XLOOKUP($B36,INPUT_DATA!$CL:$CL,INPUT_DATA!DA:DA))</f>
        <v/>
      </c>
      <c r="T36" s="1341" t="str">
        <f>IF($B36=0,"",_xlfn.XLOOKUP($B36,INPUT_DATA!$CL:$CL,INPUT_DATA!DB:DB))</f>
        <v/>
      </c>
      <c r="U36" s="272" t="str">
        <f>IF($B36=0,"",_xlfn.XLOOKUP($B36,INPUT_DATA!$CL:$CL,INPUT_DATA!DC:DC))</f>
        <v/>
      </c>
      <c r="V36" s="1341" t="str">
        <f>IF($B36=0,"",_xlfn.XLOOKUP($B36,INPUT_DATA!$CL:$CL,INPUT_DATA!DD:DD))</f>
        <v/>
      </c>
      <c r="W36" s="272" t="str">
        <f>IF($B36=0,"",_xlfn.XLOOKUP($B36,INPUT_DATA!$CL:$CL,INPUT_DATA!DE:DE))</f>
        <v/>
      </c>
      <c r="X36" s="1341" t="str">
        <f>IF($B36=0,"",_xlfn.XLOOKUP($B36,INPUT_DATA!$CL:$CL,INPUT_DATA!DF:DF))</f>
        <v/>
      </c>
      <c r="Y36" s="272" t="str">
        <f>IF($B36=0,"",_xlfn.XLOOKUP($B36,INPUT_DATA!$CL:$CL,INPUT_DATA!DG:DG))</f>
        <v/>
      </c>
      <c r="Z36" s="1341" t="str">
        <f>IF($B36=0,"",_xlfn.XLOOKUP($B36,INPUT_DATA!$CL:$CL,INPUT_DATA!DH:DH))</f>
        <v/>
      </c>
      <c r="AA36" s="272" t="str">
        <f>IF($B36=0,"",_xlfn.XLOOKUP($B36,INPUT_DATA!$CL:$CL,INPUT_DATA!DI:DI))</f>
        <v/>
      </c>
      <c r="AB36" s="1341" t="str">
        <f>IF($B36=0,"",_xlfn.XLOOKUP($B36,INPUT_DATA!$CL:$CL,INPUT_DATA!DJ:DJ))</f>
        <v/>
      </c>
      <c r="AC36" s="272" t="str">
        <f>IF($B36=0,"",_xlfn.XLOOKUP($B36,INPUT_DATA!$CL:$CL,INPUT_DATA!DK:DK))</f>
        <v/>
      </c>
      <c r="AD36" s="1341" t="str">
        <f>IF($B36=0,"",_xlfn.XLOOKUP($B36,INPUT_DATA!$CL:$CL,INPUT_DATA!DL:DL))</f>
        <v/>
      </c>
    </row>
    <row r="37" spans="2:30">
      <c r="B37" s="1261">
        <f>'03 - Monthly Asset Follow up'!B41</f>
        <v>0</v>
      </c>
      <c r="C37" s="272" t="str">
        <f t="shared" si="1"/>
        <v/>
      </c>
      <c r="D37" s="1341" t="str">
        <f t="shared" si="0"/>
        <v/>
      </c>
      <c r="E37" s="272" t="str">
        <f>IF($B37=0,"",_xlfn.XLOOKUP($B37,INPUT_DATA!$CL:$CL,INPUT_DATA!CM:CM))</f>
        <v/>
      </c>
      <c r="F37" s="1341" t="str">
        <f>IF($B37=0,"",_xlfn.XLOOKUP($B37,INPUT_DATA!$CL:$CL,INPUT_DATA!CN:CN))</f>
        <v/>
      </c>
      <c r="G37" s="272" t="str">
        <f>IF($B37=0,"",_xlfn.XLOOKUP($B37,INPUT_DATA!$CL:$CL,INPUT_DATA!CO:CO))</f>
        <v/>
      </c>
      <c r="H37" s="1341" t="str">
        <f>IF($B37=0,"",_xlfn.XLOOKUP($B37,INPUT_DATA!$CL:$CL,INPUT_DATA!CP:CP))</f>
        <v/>
      </c>
      <c r="I37" s="272" t="str">
        <f>IF($B37=0,"",_xlfn.XLOOKUP($B37,INPUT_DATA!$CL:$CL,INPUT_DATA!CQ:CQ))</f>
        <v/>
      </c>
      <c r="J37" s="1341" t="str">
        <f>IF($B37=0,"",_xlfn.XLOOKUP($B37,INPUT_DATA!$CL:$CL,INPUT_DATA!CR:CR))</f>
        <v/>
      </c>
      <c r="K37" s="272" t="str">
        <f>IF($B37=0,"",_xlfn.XLOOKUP($B37,INPUT_DATA!$CL:$CL,INPUT_DATA!CS:CS))</f>
        <v/>
      </c>
      <c r="L37" s="1341" t="str">
        <f>IF($B37=0,"",_xlfn.XLOOKUP($B37,INPUT_DATA!$CL:$CL,INPUT_DATA!CT:CT))</f>
        <v/>
      </c>
      <c r="M37" s="272" t="str">
        <f>IF($B37=0,"",_xlfn.XLOOKUP($B37,INPUT_DATA!$CL:$CL,INPUT_DATA!CU:CU))</f>
        <v/>
      </c>
      <c r="N37" s="1341" t="str">
        <f>IF($B37=0,"",_xlfn.XLOOKUP($B37,INPUT_DATA!$CL:$CL,INPUT_DATA!CV:CV))</f>
        <v/>
      </c>
      <c r="O37" s="272" t="str">
        <f>IF($B37=0,"",_xlfn.XLOOKUP($B37,INPUT_DATA!$CL:$CL,INPUT_DATA!CW:CW))</f>
        <v/>
      </c>
      <c r="P37" s="1341" t="str">
        <f>IF($B37=0,"",_xlfn.XLOOKUP($B37,INPUT_DATA!$CL:$CL,INPUT_DATA!CX:CX))</f>
        <v/>
      </c>
      <c r="Q37" s="272" t="str">
        <f>IF($B37=0,"",_xlfn.XLOOKUP($B37,INPUT_DATA!$CL:$CL,INPUT_DATA!CY:CY))</f>
        <v/>
      </c>
      <c r="R37" s="1341" t="str">
        <f>IF($B37=0,"",_xlfn.XLOOKUP($B37,INPUT_DATA!$CL:$CL,INPUT_DATA!CZ:CZ))</f>
        <v/>
      </c>
      <c r="S37" s="272" t="str">
        <f>IF($B37=0,"",_xlfn.XLOOKUP($B37,INPUT_DATA!$CL:$CL,INPUT_DATA!DA:DA))</f>
        <v/>
      </c>
      <c r="T37" s="1341" t="str">
        <f>IF($B37=0,"",_xlfn.XLOOKUP($B37,INPUT_DATA!$CL:$CL,INPUT_DATA!DB:DB))</f>
        <v/>
      </c>
      <c r="U37" s="272" t="str">
        <f>IF($B37=0,"",_xlfn.XLOOKUP($B37,INPUT_DATA!$CL:$CL,INPUT_DATA!DC:DC))</f>
        <v/>
      </c>
      <c r="V37" s="1341" t="str">
        <f>IF($B37=0,"",_xlfn.XLOOKUP($B37,INPUT_DATA!$CL:$CL,INPUT_DATA!DD:DD))</f>
        <v/>
      </c>
      <c r="W37" s="272" t="str">
        <f>IF($B37=0,"",_xlfn.XLOOKUP($B37,INPUT_DATA!$CL:$CL,INPUT_DATA!DE:DE))</f>
        <v/>
      </c>
      <c r="X37" s="1341" t="str">
        <f>IF($B37=0,"",_xlfn.XLOOKUP($B37,INPUT_DATA!$CL:$CL,INPUT_DATA!DF:DF))</f>
        <v/>
      </c>
      <c r="Y37" s="272" t="str">
        <f>IF($B37=0,"",_xlfn.XLOOKUP($B37,INPUT_DATA!$CL:$CL,INPUT_DATA!DG:DG))</f>
        <v/>
      </c>
      <c r="Z37" s="1341" t="str">
        <f>IF($B37=0,"",_xlfn.XLOOKUP($B37,INPUT_DATA!$CL:$CL,INPUT_DATA!DH:DH))</f>
        <v/>
      </c>
      <c r="AA37" s="272" t="str">
        <f>IF($B37=0,"",_xlfn.XLOOKUP($B37,INPUT_DATA!$CL:$CL,INPUT_DATA!DI:DI))</f>
        <v/>
      </c>
      <c r="AB37" s="1341" t="str">
        <f>IF($B37=0,"",_xlfn.XLOOKUP($B37,INPUT_DATA!$CL:$CL,INPUT_DATA!DJ:DJ))</f>
        <v/>
      </c>
      <c r="AC37" s="272" t="str">
        <f>IF($B37=0,"",_xlfn.XLOOKUP($B37,INPUT_DATA!$CL:$CL,INPUT_DATA!DK:DK))</f>
        <v/>
      </c>
      <c r="AD37" s="1341" t="str">
        <f>IF($B37=0,"",_xlfn.XLOOKUP($B37,INPUT_DATA!$CL:$CL,INPUT_DATA!DL:DL))</f>
        <v/>
      </c>
    </row>
    <row r="38" spans="2:30">
      <c r="B38" s="1261">
        <f>'03 - Monthly Asset Follow up'!B42</f>
        <v>0</v>
      </c>
      <c r="C38" s="272" t="str">
        <f t="shared" si="1"/>
        <v/>
      </c>
      <c r="D38" s="1341" t="str">
        <f t="shared" si="0"/>
        <v/>
      </c>
      <c r="E38" s="272" t="str">
        <f>IF($B38=0,"",_xlfn.XLOOKUP($B38,INPUT_DATA!$CL:$CL,INPUT_DATA!CM:CM))</f>
        <v/>
      </c>
      <c r="F38" s="1341" t="str">
        <f>IF($B38=0,"",_xlfn.XLOOKUP($B38,INPUT_DATA!$CL:$CL,INPUT_DATA!CN:CN))</f>
        <v/>
      </c>
      <c r="G38" s="272" t="str">
        <f>IF($B38=0,"",_xlfn.XLOOKUP($B38,INPUT_DATA!$CL:$CL,INPUT_DATA!CO:CO))</f>
        <v/>
      </c>
      <c r="H38" s="1341" t="str">
        <f>IF($B38=0,"",_xlfn.XLOOKUP($B38,INPUT_DATA!$CL:$CL,INPUT_DATA!CP:CP))</f>
        <v/>
      </c>
      <c r="I38" s="272" t="str">
        <f>IF($B38=0,"",_xlfn.XLOOKUP($B38,INPUT_DATA!$CL:$CL,INPUT_DATA!CQ:CQ))</f>
        <v/>
      </c>
      <c r="J38" s="1341" t="str">
        <f>IF($B38=0,"",_xlfn.XLOOKUP($B38,INPUT_DATA!$CL:$CL,INPUT_DATA!CR:CR))</f>
        <v/>
      </c>
      <c r="K38" s="272" t="str">
        <f>IF($B38=0,"",_xlfn.XLOOKUP($B38,INPUT_DATA!$CL:$CL,INPUT_DATA!CS:CS))</f>
        <v/>
      </c>
      <c r="L38" s="1341" t="str">
        <f>IF($B38=0,"",_xlfn.XLOOKUP($B38,INPUT_DATA!$CL:$CL,INPUT_DATA!CT:CT))</f>
        <v/>
      </c>
      <c r="M38" s="272" t="str">
        <f>IF($B38=0,"",_xlfn.XLOOKUP($B38,INPUT_DATA!$CL:$CL,INPUT_DATA!CU:CU))</f>
        <v/>
      </c>
      <c r="N38" s="1341" t="str">
        <f>IF($B38=0,"",_xlfn.XLOOKUP($B38,INPUT_DATA!$CL:$CL,INPUT_DATA!CV:CV))</f>
        <v/>
      </c>
      <c r="O38" s="272" t="str">
        <f>IF($B38=0,"",_xlfn.XLOOKUP($B38,INPUT_DATA!$CL:$CL,INPUT_DATA!CW:CW))</f>
        <v/>
      </c>
      <c r="P38" s="1341" t="str">
        <f>IF($B38=0,"",_xlfn.XLOOKUP($B38,INPUT_DATA!$CL:$CL,INPUT_DATA!CX:CX))</f>
        <v/>
      </c>
      <c r="Q38" s="272" t="str">
        <f>IF($B38=0,"",_xlfn.XLOOKUP($B38,INPUT_DATA!$CL:$CL,INPUT_DATA!CY:CY))</f>
        <v/>
      </c>
      <c r="R38" s="1341" t="str">
        <f>IF($B38=0,"",_xlfn.XLOOKUP($B38,INPUT_DATA!$CL:$CL,INPUT_DATA!CZ:CZ))</f>
        <v/>
      </c>
      <c r="S38" s="272" t="str">
        <f>IF($B38=0,"",_xlfn.XLOOKUP($B38,INPUT_DATA!$CL:$CL,INPUT_DATA!DA:DA))</f>
        <v/>
      </c>
      <c r="T38" s="1341" t="str">
        <f>IF($B38=0,"",_xlfn.XLOOKUP($B38,INPUT_DATA!$CL:$CL,INPUT_DATA!DB:DB))</f>
        <v/>
      </c>
      <c r="U38" s="272" t="str">
        <f>IF($B38=0,"",_xlfn.XLOOKUP($B38,INPUT_DATA!$CL:$CL,INPUT_DATA!DC:DC))</f>
        <v/>
      </c>
      <c r="V38" s="1341" t="str">
        <f>IF($B38=0,"",_xlfn.XLOOKUP($B38,INPUT_DATA!$CL:$CL,INPUT_DATA!DD:DD))</f>
        <v/>
      </c>
      <c r="W38" s="272" t="str">
        <f>IF($B38=0,"",_xlfn.XLOOKUP($B38,INPUT_DATA!$CL:$CL,INPUT_DATA!DE:DE))</f>
        <v/>
      </c>
      <c r="X38" s="1341" t="str">
        <f>IF($B38=0,"",_xlfn.XLOOKUP($B38,INPUT_DATA!$CL:$CL,INPUT_DATA!DF:DF))</f>
        <v/>
      </c>
      <c r="Y38" s="272" t="str">
        <f>IF($B38=0,"",_xlfn.XLOOKUP($B38,INPUT_DATA!$CL:$CL,INPUT_DATA!DG:DG))</f>
        <v/>
      </c>
      <c r="Z38" s="1341" t="str">
        <f>IF($B38=0,"",_xlfn.XLOOKUP($B38,INPUT_DATA!$CL:$CL,INPUT_DATA!DH:DH))</f>
        <v/>
      </c>
      <c r="AA38" s="272" t="str">
        <f>IF($B38=0,"",_xlfn.XLOOKUP($B38,INPUT_DATA!$CL:$CL,INPUT_DATA!DI:DI))</f>
        <v/>
      </c>
      <c r="AB38" s="1341" t="str">
        <f>IF($B38=0,"",_xlfn.XLOOKUP($B38,INPUT_DATA!$CL:$CL,INPUT_DATA!DJ:DJ))</f>
        <v/>
      </c>
      <c r="AC38" s="272" t="str">
        <f>IF($B38=0,"",_xlfn.XLOOKUP($B38,INPUT_DATA!$CL:$CL,INPUT_DATA!DK:DK))</f>
        <v/>
      </c>
      <c r="AD38" s="1341" t="str">
        <f>IF($B38=0,"",_xlfn.XLOOKUP($B38,INPUT_DATA!$CL:$CL,INPUT_DATA!DL:DL))</f>
        <v/>
      </c>
    </row>
    <row r="39" spans="2:30">
      <c r="B39" s="1261">
        <f>'03 - Monthly Asset Follow up'!B43</f>
        <v>0</v>
      </c>
      <c r="C39" s="272" t="str">
        <f t="shared" si="1"/>
        <v/>
      </c>
      <c r="D39" s="1341" t="str">
        <f t="shared" si="0"/>
        <v/>
      </c>
      <c r="E39" s="272" t="str">
        <f>IF($B39=0,"",_xlfn.XLOOKUP($B39,INPUT_DATA!$CL:$CL,INPUT_DATA!CM:CM))</f>
        <v/>
      </c>
      <c r="F39" s="1341" t="str">
        <f>IF($B39=0,"",_xlfn.XLOOKUP($B39,INPUT_DATA!$CL:$CL,INPUT_DATA!CN:CN))</f>
        <v/>
      </c>
      <c r="G39" s="272" t="str">
        <f>IF($B39=0,"",_xlfn.XLOOKUP($B39,INPUT_DATA!$CL:$CL,INPUT_DATA!CO:CO))</f>
        <v/>
      </c>
      <c r="H39" s="1341" t="str">
        <f>IF($B39=0,"",_xlfn.XLOOKUP($B39,INPUT_DATA!$CL:$CL,INPUT_DATA!CP:CP))</f>
        <v/>
      </c>
      <c r="I39" s="272" t="str">
        <f>IF($B39=0,"",_xlfn.XLOOKUP($B39,INPUT_DATA!$CL:$CL,INPUT_DATA!CQ:CQ))</f>
        <v/>
      </c>
      <c r="J39" s="1341" t="str">
        <f>IF($B39=0,"",_xlfn.XLOOKUP($B39,INPUT_DATA!$CL:$CL,INPUT_DATA!CR:CR))</f>
        <v/>
      </c>
      <c r="K39" s="272" t="str">
        <f>IF($B39=0,"",_xlfn.XLOOKUP($B39,INPUT_DATA!$CL:$CL,INPUT_DATA!CS:CS))</f>
        <v/>
      </c>
      <c r="L39" s="1341" t="str">
        <f>IF($B39=0,"",_xlfn.XLOOKUP($B39,INPUT_DATA!$CL:$CL,INPUT_DATA!CT:CT))</f>
        <v/>
      </c>
      <c r="M39" s="272" t="str">
        <f>IF($B39=0,"",_xlfn.XLOOKUP($B39,INPUT_DATA!$CL:$CL,INPUT_DATA!CU:CU))</f>
        <v/>
      </c>
      <c r="N39" s="1341" t="str">
        <f>IF($B39=0,"",_xlfn.XLOOKUP($B39,INPUT_DATA!$CL:$CL,INPUT_DATA!CV:CV))</f>
        <v/>
      </c>
      <c r="O39" s="272" t="str">
        <f>IF($B39=0,"",_xlfn.XLOOKUP($B39,INPUT_DATA!$CL:$CL,INPUT_DATA!CW:CW))</f>
        <v/>
      </c>
      <c r="P39" s="1341" t="str">
        <f>IF($B39=0,"",_xlfn.XLOOKUP($B39,INPUT_DATA!$CL:$CL,INPUT_DATA!CX:CX))</f>
        <v/>
      </c>
      <c r="Q39" s="272" t="str">
        <f>IF($B39=0,"",_xlfn.XLOOKUP($B39,INPUT_DATA!$CL:$CL,INPUT_DATA!CY:CY))</f>
        <v/>
      </c>
      <c r="R39" s="1341" t="str">
        <f>IF($B39=0,"",_xlfn.XLOOKUP($B39,INPUT_DATA!$CL:$CL,INPUT_DATA!CZ:CZ))</f>
        <v/>
      </c>
      <c r="S39" s="272" t="str">
        <f>IF($B39=0,"",_xlfn.XLOOKUP($B39,INPUT_DATA!$CL:$CL,INPUT_DATA!DA:DA))</f>
        <v/>
      </c>
      <c r="T39" s="1341" t="str">
        <f>IF($B39=0,"",_xlfn.XLOOKUP($B39,INPUT_DATA!$CL:$CL,INPUT_DATA!DB:DB))</f>
        <v/>
      </c>
      <c r="U39" s="272" t="str">
        <f>IF($B39=0,"",_xlfn.XLOOKUP($B39,INPUT_DATA!$CL:$CL,INPUT_DATA!DC:DC))</f>
        <v/>
      </c>
      <c r="V39" s="1341" t="str">
        <f>IF($B39=0,"",_xlfn.XLOOKUP($B39,INPUT_DATA!$CL:$CL,INPUT_DATA!DD:DD))</f>
        <v/>
      </c>
      <c r="W39" s="272" t="str">
        <f>IF($B39=0,"",_xlfn.XLOOKUP($B39,INPUT_DATA!$CL:$CL,INPUT_DATA!DE:DE))</f>
        <v/>
      </c>
      <c r="X39" s="1341" t="str">
        <f>IF($B39=0,"",_xlfn.XLOOKUP($B39,INPUT_DATA!$CL:$CL,INPUT_DATA!DF:DF))</f>
        <v/>
      </c>
      <c r="Y39" s="272" t="str">
        <f>IF($B39=0,"",_xlfn.XLOOKUP($B39,INPUT_DATA!$CL:$CL,INPUT_DATA!DG:DG))</f>
        <v/>
      </c>
      <c r="Z39" s="1341" t="str">
        <f>IF($B39=0,"",_xlfn.XLOOKUP($B39,INPUT_DATA!$CL:$CL,INPUT_DATA!DH:DH))</f>
        <v/>
      </c>
      <c r="AA39" s="272" t="str">
        <f>IF($B39=0,"",_xlfn.XLOOKUP($B39,INPUT_DATA!$CL:$CL,INPUT_DATA!DI:DI))</f>
        <v/>
      </c>
      <c r="AB39" s="1341" t="str">
        <f>IF($B39=0,"",_xlfn.XLOOKUP($B39,INPUT_DATA!$CL:$CL,INPUT_DATA!DJ:DJ))</f>
        <v/>
      </c>
      <c r="AC39" s="272" t="str">
        <f>IF($B39=0,"",_xlfn.XLOOKUP($B39,INPUT_DATA!$CL:$CL,INPUT_DATA!DK:DK))</f>
        <v/>
      </c>
      <c r="AD39" s="1341" t="str">
        <f>IF($B39=0,"",_xlfn.XLOOKUP($B39,INPUT_DATA!$CL:$CL,INPUT_DATA!DL:DL))</f>
        <v/>
      </c>
    </row>
    <row r="40" spans="2:30">
      <c r="B40" s="1261">
        <f>'03 - Monthly Asset Follow up'!B44</f>
        <v>0</v>
      </c>
      <c r="C40" s="272" t="str">
        <f t="shared" si="1"/>
        <v/>
      </c>
      <c r="D40" s="1341" t="str">
        <f t="shared" si="0"/>
        <v/>
      </c>
      <c r="E40" s="272" t="str">
        <f>IF($B40=0,"",_xlfn.XLOOKUP($B40,INPUT_DATA!$CL:$CL,INPUT_DATA!CM:CM))</f>
        <v/>
      </c>
      <c r="F40" s="1341" t="str">
        <f>IF($B40=0,"",_xlfn.XLOOKUP($B40,INPUT_DATA!$CL:$CL,INPUT_DATA!CN:CN))</f>
        <v/>
      </c>
      <c r="G40" s="272" t="str">
        <f>IF($B40=0,"",_xlfn.XLOOKUP($B40,INPUT_DATA!$CL:$CL,INPUT_DATA!CO:CO))</f>
        <v/>
      </c>
      <c r="H40" s="1341" t="str">
        <f>IF($B40=0,"",_xlfn.XLOOKUP($B40,INPUT_DATA!$CL:$CL,INPUT_DATA!CP:CP))</f>
        <v/>
      </c>
      <c r="I40" s="272" t="str">
        <f>IF($B40=0,"",_xlfn.XLOOKUP($B40,INPUT_DATA!$CL:$CL,INPUT_DATA!CQ:CQ))</f>
        <v/>
      </c>
      <c r="J40" s="1341" t="str">
        <f>IF($B40=0,"",_xlfn.XLOOKUP($B40,INPUT_DATA!$CL:$CL,INPUT_DATA!CR:CR))</f>
        <v/>
      </c>
      <c r="K40" s="272" t="str">
        <f>IF($B40=0,"",_xlfn.XLOOKUP($B40,INPUT_DATA!$CL:$CL,INPUT_DATA!CS:CS))</f>
        <v/>
      </c>
      <c r="L40" s="1341" t="str">
        <f>IF($B40=0,"",_xlfn.XLOOKUP($B40,INPUT_DATA!$CL:$CL,INPUT_DATA!CT:CT))</f>
        <v/>
      </c>
      <c r="M40" s="272" t="str">
        <f>IF($B40=0,"",_xlfn.XLOOKUP($B40,INPUT_DATA!$CL:$CL,INPUT_DATA!CU:CU))</f>
        <v/>
      </c>
      <c r="N40" s="1341" t="str">
        <f>IF($B40=0,"",_xlfn.XLOOKUP($B40,INPUT_DATA!$CL:$CL,INPUT_DATA!CV:CV))</f>
        <v/>
      </c>
      <c r="O40" s="272" t="str">
        <f>IF($B40=0,"",_xlfn.XLOOKUP($B40,INPUT_DATA!$CL:$CL,INPUT_DATA!CW:CW))</f>
        <v/>
      </c>
      <c r="P40" s="1341" t="str">
        <f>IF($B40=0,"",_xlfn.XLOOKUP($B40,INPUT_DATA!$CL:$CL,INPUT_DATA!CX:CX))</f>
        <v/>
      </c>
      <c r="Q40" s="272" t="str">
        <f>IF($B40=0,"",_xlfn.XLOOKUP($B40,INPUT_DATA!$CL:$CL,INPUT_DATA!CY:CY))</f>
        <v/>
      </c>
      <c r="R40" s="1341" t="str">
        <f>IF($B40=0,"",_xlfn.XLOOKUP($B40,INPUT_DATA!$CL:$CL,INPUT_DATA!CZ:CZ))</f>
        <v/>
      </c>
      <c r="S40" s="272" t="str">
        <f>IF($B40=0,"",_xlfn.XLOOKUP($B40,INPUT_DATA!$CL:$CL,INPUT_DATA!DA:DA))</f>
        <v/>
      </c>
      <c r="T40" s="1341" t="str">
        <f>IF($B40=0,"",_xlfn.XLOOKUP($B40,INPUT_DATA!$CL:$CL,INPUT_DATA!DB:DB))</f>
        <v/>
      </c>
      <c r="U40" s="272" t="str">
        <f>IF($B40=0,"",_xlfn.XLOOKUP($B40,INPUT_DATA!$CL:$CL,INPUT_DATA!DC:DC))</f>
        <v/>
      </c>
      <c r="V40" s="1341" t="str">
        <f>IF($B40=0,"",_xlfn.XLOOKUP($B40,INPUT_DATA!$CL:$CL,INPUT_DATA!DD:DD))</f>
        <v/>
      </c>
      <c r="W40" s="272" t="str">
        <f>IF($B40=0,"",_xlfn.XLOOKUP($B40,INPUT_DATA!$CL:$CL,INPUT_DATA!DE:DE))</f>
        <v/>
      </c>
      <c r="X40" s="1341" t="str">
        <f>IF($B40=0,"",_xlfn.XLOOKUP($B40,INPUT_DATA!$CL:$CL,INPUT_DATA!DF:DF))</f>
        <v/>
      </c>
      <c r="Y40" s="272" t="str">
        <f>IF($B40=0,"",_xlfn.XLOOKUP($B40,INPUT_DATA!$CL:$CL,INPUT_DATA!DG:DG))</f>
        <v/>
      </c>
      <c r="Z40" s="1341" t="str">
        <f>IF($B40=0,"",_xlfn.XLOOKUP($B40,INPUT_DATA!$CL:$CL,INPUT_DATA!DH:DH))</f>
        <v/>
      </c>
      <c r="AA40" s="272" t="str">
        <f>IF($B40=0,"",_xlfn.XLOOKUP($B40,INPUT_DATA!$CL:$CL,INPUT_DATA!DI:DI))</f>
        <v/>
      </c>
      <c r="AB40" s="1341" t="str">
        <f>IF($B40=0,"",_xlfn.XLOOKUP($B40,INPUT_DATA!$CL:$CL,INPUT_DATA!DJ:DJ))</f>
        <v/>
      </c>
      <c r="AC40" s="272" t="str">
        <f>IF($B40=0,"",_xlfn.XLOOKUP($B40,INPUT_DATA!$CL:$CL,INPUT_DATA!DK:DK))</f>
        <v/>
      </c>
      <c r="AD40" s="1341" t="str">
        <f>IF($B40=0,"",_xlfn.XLOOKUP($B40,INPUT_DATA!$CL:$CL,INPUT_DATA!DL:DL))</f>
        <v/>
      </c>
    </row>
    <row r="41" spans="2:30">
      <c r="B41" s="1261">
        <f>'03 - Monthly Asset Follow up'!B45</f>
        <v>0</v>
      </c>
      <c r="C41" s="272" t="str">
        <f t="shared" si="1"/>
        <v/>
      </c>
      <c r="D41" s="1341" t="str">
        <f t="shared" si="0"/>
        <v/>
      </c>
      <c r="E41" s="272" t="str">
        <f>IF($B41=0,"",_xlfn.XLOOKUP($B41,INPUT_DATA!$CL:$CL,INPUT_DATA!CM:CM))</f>
        <v/>
      </c>
      <c r="F41" s="1341" t="str">
        <f>IF($B41=0,"",_xlfn.XLOOKUP($B41,INPUT_DATA!$CL:$CL,INPUT_DATA!CN:CN))</f>
        <v/>
      </c>
      <c r="G41" s="272" t="str">
        <f>IF($B41=0,"",_xlfn.XLOOKUP($B41,INPUT_DATA!$CL:$CL,INPUT_DATA!CO:CO))</f>
        <v/>
      </c>
      <c r="H41" s="1341" t="str">
        <f>IF($B41=0,"",_xlfn.XLOOKUP($B41,INPUT_DATA!$CL:$CL,INPUT_DATA!CP:CP))</f>
        <v/>
      </c>
      <c r="I41" s="272" t="str">
        <f>IF($B41=0,"",_xlfn.XLOOKUP($B41,INPUT_DATA!$CL:$CL,INPUT_DATA!CQ:CQ))</f>
        <v/>
      </c>
      <c r="J41" s="1341" t="str">
        <f>IF($B41=0,"",_xlfn.XLOOKUP($B41,INPUT_DATA!$CL:$CL,INPUT_DATA!CR:CR))</f>
        <v/>
      </c>
      <c r="K41" s="272" t="str">
        <f>IF($B41=0,"",_xlfn.XLOOKUP($B41,INPUT_DATA!$CL:$CL,INPUT_DATA!CS:CS))</f>
        <v/>
      </c>
      <c r="L41" s="1341" t="str">
        <f>IF($B41=0,"",_xlfn.XLOOKUP($B41,INPUT_DATA!$CL:$CL,INPUT_DATA!CT:CT))</f>
        <v/>
      </c>
      <c r="M41" s="272" t="str">
        <f>IF($B41=0,"",_xlfn.XLOOKUP($B41,INPUT_DATA!$CL:$CL,INPUT_DATA!CU:CU))</f>
        <v/>
      </c>
      <c r="N41" s="1341" t="str">
        <f>IF($B41=0,"",_xlfn.XLOOKUP($B41,INPUT_DATA!$CL:$CL,INPUT_DATA!CV:CV))</f>
        <v/>
      </c>
      <c r="O41" s="272" t="str">
        <f>IF($B41=0,"",_xlfn.XLOOKUP($B41,INPUT_DATA!$CL:$CL,INPUT_DATA!CW:CW))</f>
        <v/>
      </c>
      <c r="P41" s="1341" t="str">
        <f>IF($B41=0,"",_xlfn.XLOOKUP($B41,INPUT_DATA!$CL:$CL,INPUT_DATA!CX:CX))</f>
        <v/>
      </c>
      <c r="Q41" s="272" t="str">
        <f>IF($B41=0,"",_xlfn.XLOOKUP($B41,INPUT_DATA!$CL:$CL,INPUT_DATA!CY:CY))</f>
        <v/>
      </c>
      <c r="R41" s="1341" t="str">
        <f>IF($B41=0,"",_xlfn.XLOOKUP($B41,INPUT_DATA!$CL:$CL,INPUT_DATA!CZ:CZ))</f>
        <v/>
      </c>
      <c r="S41" s="272" t="str">
        <f>IF($B41=0,"",_xlfn.XLOOKUP($B41,INPUT_DATA!$CL:$CL,INPUT_DATA!DA:DA))</f>
        <v/>
      </c>
      <c r="T41" s="1341" t="str">
        <f>IF($B41=0,"",_xlfn.XLOOKUP($B41,INPUT_DATA!$CL:$CL,INPUT_DATA!DB:DB))</f>
        <v/>
      </c>
      <c r="U41" s="272" t="str">
        <f>IF($B41=0,"",_xlfn.XLOOKUP($B41,INPUT_DATA!$CL:$CL,INPUT_DATA!DC:DC))</f>
        <v/>
      </c>
      <c r="V41" s="1341" t="str">
        <f>IF($B41=0,"",_xlfn.XLOOKUP($B41,INPUT_DATA!$CL:$CL,INPUT_DATA!DD:DD))</f>
        <v/>
      </c>
      <c r="W41" s="272" t="str">
        <f>IF($B41=0,"",_xlfn.XLOOKUP($B41,INPUT_DATA!$CL:$CL,INPUT_DATA!DE:DE))</f>
        <v/>
      </c>
      <c r="X41" s="1341" t="str">
        <f>IF($B41=0,"",_xlfn.XLOOKUP($B41,INPUT_DATA!$CL:$CL,INPUT_DATA!DF:DF))</f>
        <v/>
      </c>
      <c r="Y41" s="272" t="str">
        <f>IF($B41=0,"",_xlfn.XLOOKUP($B41,INPUT_DATA!$CL:$CL,INPUT_DATA!DG:DG))</f>
        <v/>
      </c>
      <c r="Z41" s="1341" t="str">
        <f>IF($B41=0,"",_xlfn.XLOOKUP($B41,INPUT_DATA!$CL:$CL,INPUT_DATA!DH:DH))</f>
        <v/>
      </c>
      <c r="AA41" s="272" t="str">
        <f>IF($B41=0,"",_xlfn.XLOOKUP($B41,INPUT_DATA!$CL:$CL,INPUT_DATA!DI:DI))</f>
        <v/>
      </c>
      <c r="AB41" s="1341" t="str">
        <f>IF($B41=0,"",_xlfn.XLOOKUP($B41,INPUT_DATA!$CL:$CL,INPUT_DATA!DJ:DJ))</f>
        <v/>
      </c>
      <c r="AC41" s="272" t="str">
        <f>IF($B41=0,"",_xlfn.XLOOKUP($B41,INPUT_DATA!$CL:$CL,INPUT_DATA!DK:DK))</f>
        <v/>
      </c>
      <c r="AD41" s="1341" t="str">
        <f>IF($B41=0,"",_xlfn.XLOOKUP($B41,INPUT_DATA!$CL:$CL,INPUT_DATA!DL:DL))</f>
        <v/>
      </c>
    </row>
    <row r="42" spans="2:30">
      <c r="B42" s="1261">
        <f>'03 - Monthly Asset Follow up'!B46</f>
        <v>0</v>
      </c>
      <c r="C42" s="272" t="str">
        <f t="shared" si="1"/>
        <v/>
      </c>
      <c r="D42" s="1341" t="str">
        <f t="shared" si="0"/>
        <v/>
      </c>
      <c r="E42" s="272" t="str">
        <f>IF($B42=0,"",_xlfn.XLOOKUP($B42,INPUT_DATA!$CL:$CL,INPUT_DATA!CM:CM))</f>
        <v/>
      </c>
      <c r="F42" s="1341" t="str">
        <f>IF($B42=0,"",_xlfn.XLOOKUP($B42,INPUT_DATA!$CL:$CL,INPUT_DATA!CN:CN))</f>
        <v/>
      </c>
      <c r="G42" s="272" t="str">
        <f>IF($B42=0,"",_xlfn.XLOOKUP($B42,INPUT_DATA!$CL:$CL,INPUT_DATA!CO:CO))</f>
        <v/>
      </c>
      <c r="H42" s="1341" t="str">
        <f>IF($B42=0,"",_xlfn.XLOOKUP($B42,INPUT_DATA!$CL:$CL,INPUT_DATA!CP:CP))</f>
        <v/>
      </c>
      <c r="I42" s="272" t="str">
        <f>IF($B42=0,"",_xlfn.XLOOKUP($B42,INPUT_DATA!$CL:$CL,INPUT_DATA!CQ:CQ))</f>
        <v/>
      </c>
      <c r="J42" s="1341" t="str">
        <f>IF($B42=0,"",_xlfn.XLOOKUP($B42,INPUT_DATA!$CL:$CL,INPUT_DATA!CR:CR))</f>
        <v/>
      </c>
      <c r="K42" s="272" t="str">
        <f>IF($B42=0,"",_xlfn.XLOOKUP($B42,INPUT_DATA!$CL:$CL,INPUT_DATA!CS:CS))</f>
        <v/>
      </c>
      <c r="L42" s="1341" t="str">
        <f>IF($B42=0,"",_xlfn.XLOOKUP($B42,INPUT_DATA!$CL:$CL,INPUT_DATA!CT:CT))</f>
        <v/>
      </c>
      <c r="M42" s="272" t="str">
        <f>IF($B42=0,"",_xlfn.XLOOKUP($B42,INPUT_DATA!$CL:$CL,INPUT_DATA!CU:CU))</f>
        <v/>
      </c>
      <c r="N42" s="1341" t="str">
        <f>IF($B42=0,"",_xlfn.XLOOKUP($B42,INPUT_DATA!$CL:$CL,INPUT_DATA!CV:CV))</f>
        <v/>
      </c>
      <c r="O42" s="272" t="str">
        <f>IF($B42=0,"",_xlfn.XLOOKUP($B42,INPUT_DATA!$CL:$CL,INPUT_DATA!CW:CW))</f>
        <v/>
      </c>
      <c r="P42" s="1341" t="str">
        <f>IF($B42=0,"",_xlfn.XLOOKUP($B42,INPUT_DATA!$CL:$CL,INPUT_DATA!CX:CX))</f>
        <v/>
      </c>
      <c r="Q42" s="272" t="str">
        <f>IF($B42=0,"",_xlfn.XLOOKUP($B42,INPUT_DATA!$CL:$CL,INPUT_DATA!CY:CY))</f>
        <v/>
      </c>
      <c r="R42" s="1341" t="str">
        <f>IF($B42=0,"",_xlfn.XLOOKUP($B42,INPUT_DATA!$CL:$CL,INPUT_DATA!CZ:CZ))</f>
        <v/>
      </c>
      <c r="S42" s="272" t="str">
        <f>IF($B42=0,"",_xlfn.XLOOKUP($B42,INPUT_DATA!$CL:$CL,INPUT_DATA!DA:DA))</f>
        <v/>
      </c>
      <c r="T42" s="1341" t="str">
        <f>IF($B42=0,"",_xlfn.XLOOKUP($B42,INPUT_DATA!$CL:$CL,INPUT_DATA!DB:DB))</f>
        <v/>
      </c>
      <c r="U42" s="272" t="str">
        <f>IF($B42=0,"",_xlfn.XLOOKUP($B42,INPUT_DATA!$CL:$CL,INPUT_DATA!DC:DC))</f>
        <v/>
      </c>
      <c r="V42" s="1341" t="str">
        <f>IF($B42=0,"",_xlfn.XLOOKUP($B42,INPUT_DATA!$CL:$CL,INPUT_DATA!DD:DD))</f>
        <v/>
      </c>
      <c r="W42" s="272" t="str">
        <f>IF($B42=0,"",_xlfn.XLOOKUP($B42,INPUT_DATA!$CL:$CL,INPUT_DATA!DE:DE))</f>
        <v/>
      </c>
      <c r="X42" s="1341" t="str">
        <f>IF($B42=0,"",_xlfn.XLOOKUP($B42,INPUT_DATA!$CL:$CL,INPUT_DATA!DF:DF))</f>
        <v/>
      </c>
      <c r="Y42" s="272" t="str">
        <f>IF($B42=0,"",_xlfn.XLOOKUP($B42,INPUT_DATA!$CL:$CL,INPUT_DATA!DG:DG))</f>
        <v/>
      </c>
      <c r="Z42" s="1341" t="str">
        <f>IF($B42=0,"",_xlfn.XLOOKUP($B42,INPUT_DATA!$CL:$CL,INPUT_DATA!DH:DH))</f>
        <v/>
      </c>
      <c r="AA42" s="272" t="str">
        <f>IF($B42=0,"",_xlfn.XLOOKUP($B42,INPUT_DATA!$CL:$CL,INPUT_DATA!DI:DI))</f>
        <v/>
      </c>
      <c r="AB42" s="1341" t="str">
        <f>IF($B42=0,"",_xlfn.XLOOKUP($B42,INPUT_DATA!$CL:$CL,INPUT_DATA!DJ:DJ))</f>
        <v/>
      </c>
      <c r="AC42" s="272" t="str">
        <f>IF($B42=0,"",_xlfn.XLOOKUP($B42,INPUT_DATA!$CL:$CL,INPUT_DATA!DK:DK))</f>
        <v/>
      </c>
      <c r="AD42" s="1341" t="str">
        <f>IF($B42=0,"",_xlfn.XLOOKUP($B42,INPUT_DATA!$CL:$CL,INPUT_DATA!DL:DL))</f>
        <v/>
      </c>
    </row>
    <row r="43" spans="2:30">
      <c r="B43" s="1261">
        <f>'03 - Monthly Asset Follow up'!B47</f>
        <v>0</v>
      </c>
      <c r="C43" s="272" t="str">
        <f t="shared" si="1"/>
        <v/>
      </c>
      <c r="D43" s="1341" t="str">
        <f t="shared" si="0"/>
        <v/>
      </c>
      <c r="E43" s="272" t="str">
        <f>IF($B43=0,"",_xlfn.XLOOKUP($B43,INPUT_DATA!$CL:$CL,INPUT_DATA!CM:CM))</f>
        <v/>
      </c>
      <c r="F43" s="1341" t="str">
        <f>IF($B43=0,"",_xlfn.XLOOKUP($B43,INPUT_DATA!$CL:$CL,INPUT_DATA!CN:CN))</f>
        <v/>
      </c>
      <c r="G43" s="272" t="str">
        <f>IF($B43=0,"",_xlfn.XLOOKUP($B43,INPUT_DATA!$CL:$CL,INPUT_DATA!CO:CO))</f>
        <v/>
      </c>
      <c r="H43" s="1341" t="str">
        <f>IF($B43=0,"",_xlfn.XLOOKUP($B43,INPUT_DATA!$CL:$CL,INPUT_DATA!CP:CP))</f>
        <v/>
      </c>
      <c r="I43" s="272" t="str">
        <f>IF($B43=0,"",_xlfn.XLOOKUP($B43,INPUT_DATA!$CL:$CL,INPUT_DATA!CQ:CQ))</f>
        <v/>
      </c>
      <c r="J43" s="1341" t="str">
        <f>IF($B43=0,"",_xlfn.XLOOKUP($B43,INPUT_DATA!$CL:$CL,INPUT_DATA!CR:CR))</f>
        <v/>
      </c>
      <c r="K43" s="272" t="str">
        <f>IF($B43=0,"",_xlfn.XLOOKUP($B43,INPUT_DATA!$CL:$CL,INPUT_DATA!CS:CS))</f>
        <v/>
      </c>
      <c r="L43" s="1341" t="str">
        <f>IF($B43=0,"",_xlfn.XLOOKUP($B43,INPUT_DATA!$CL:$CL,INPUT_DATA!CT:CT))</f>
        <v/>
      </c>
      <c r="M43" s="272" t="str">
        <f>IF($B43=0,"",_xlfn.XLOOKUP($B43,INPUT_DATA!$CL:$CL,INPUT_DATA!CU:CU))</f>
        <v/>
      </c>
      <c r="N43" s="1341" t="str">
        <f>IF($B43=0,"",_xlfn.XLOOKUP($B43,INPUT_DATA!$CL:$CL,INPUT_DATA!CV:CV))</f>
        <v/>
      </c>
      <c r="O43" s="272" t="str">
        <f>IF($B43=0,"",_xlfn.XLOOKUP($B43,INPUT_DATA!$CL:$CL,INPUT_DATA!CW:CW))</f>
        <v/>
      </c>
      <c r="P43" s="1341" t="str">
        <f>IF($B43=0,"",_xlfn.XLOOKUP($B43,INPUT_DATA!$CL:$CL,INPUT_DATA!CX:CX))</f>
        <v/>
      </c>
      <c r="Q43" s="272" t="str">
        <f>IF($B43=0,"",_xlfn.XLOOKUP($B43,INPUT_DATA!$CL:$CL,INPUT_DATA!CY:CY))</f>
        <v/>
      </c>
      <c r="R43" s="1341" t="str">
        <f>IF($B43=0,"",_xlfn.XLOOKUP($B43,INPUT_DATA!$CL:$CL,INPUT_DATA!CZ:CZ))</f>
        <v/>
      </c>
      <c r="S43" s="272" t="str">
        <f>IF($B43=0,"",_xlfn.XLOOKUP($B43,INPUT_DATA!$CL:$CL,INPUT_DATA!DA:DA))</f>
        <v/>
      </c>
      <c r="T43" s="1341" t="str">
        <f>IF($B43=0,"",_xlfn.XLOOKUP($B43,INPUT_DATA!$CL:$CL,INPUT_DATA!DB:DB))</f>
        <v/>
      </c>
      <c r="U43" s="272" t="str">
        <f>IF($B43=0,"",_xlfn.XLOOKUP($B43,INPUT_DATA!$CL:$CL,INPUT_DATA!DC:DC))</f>
        <v/>
      </c>
      <c r="V43" s="1341" t="str">
        <f>IF($B43=0,"",_xlfn.XLOOKUP($B43,INPUT_DATA!$CL:$CL,INPUT_DATA!DD:DD))</f>
        <v/>
      </c>
      <c r="W43" s="272" t="str">
        <f>IF($B43=0,"",_xlfn.XLOOKUP($B43,INPUT_DATA!$CL:$CL,INPUT_DATA!DE:DE))</f>
        <v/>
      </c>
      <c r="X43" s="1341" t="str">
        <f>IF($B43=0,"",_xlfn.XLOOKUP($B43,INPUT_DATA!$CL:$CL,INPUT_DATA!DF:DF))</f>
        <v/>
      </c>
      <c r="Y43" s="272" t="str">
        <f>IF($B43=0,"",_xlfn.XLOOKUP($B43,INPUT_DATA!$CL:$CL,INPUT_DATA!DG:DG))</f>
        <v/>
      </c>
      <c r="Z43" s="1341" t="str">
        <f>IF($B43=0,"",_xlfn.XLOOKUP($B43,INPUT_DATA!$CL:$CL,INPUT_DATA!DH:DH))</f>
        <v/>
      </c>
      <c r="AA43" s="272" t="str">
        <f>IF($B43=0,"",_xlfn.XLOOKUP($B43,INPUT_DATA!$CL:$CL,INPUT_DATA!DI:DI))</f>
        <v/>
      </c>
      <c r="AB43" s="1341" t="str">
        <f>IF($B43=0,"",_xlfn.XLOOKUP($B43,INPUT_DATA!$CL:$CL,INPUT_DATA!DJ:DJ))</f>
        <v/>
      </c>
      <c r="AC43" s="272" t="str">
        <f>IF($B43=0,"",_xlfn.XLOOKUP($B43,INPUT_DATA!$CL:$CL,INPUT_DATA!DK:DK))</f>
        <v/>
      </c>
      <c r="AD43" s="1341" t="str">
        <f>IF($B43=0,"",_xlfn.XLOOKUP($B43,INPUT_DATA!$CL:$CL,INPUT_DATA!DL:DL))</f>
        <v/>
      </c>
    </row>
    <row r="44" spans="2:30">
      <c r="B44" s="1261">
        <f>'03 - Monthly Asset Follow up'!B48</f>
        <v>0</v>
      </c>
      <c r="C44" s="272" t="str">
        <f t="shared" si="1"/>
        <v/>
      </c>
      <c r="D44" s="1341" t="str">
        <f t="shared" si="0"/>
        <v/>
      </c>
      <c r="E44" s="272" t="str">
        <f>IF($B44=0,"",_xlfn.XLOOKUP($B44,INPUT_DATA!$CL:$CL,INPUT_DATA!CM:CM))</f>
        <v/>
      </c>
      <c r="F44" s="1341" t="str">
        <f>IF($B44=0,"",_xlfn.XLOOKUP($B44,INPUT_DATA!$CL:$CL,INPUT_DATA!CN:CN))</f>
        <v/>
      </c>
      <c r="G44" s="272" t="str">
        <f>IF($B44=0,"",_xlfn.XLOOKUP($B44,INPUT_DATA!$CL:$CL,INPUT_DATA!CO:CO))</f>
        <v/>
      </c>
      <c r="H44" s="1341" t="str">
        <f>IF($B44=0,"",_xlfn.XLOOKUP($B44,INPUT_DATA!$CL:$CL,INPUT_DATA!CP:CP))</f>
        <v/>
      </c>
      <c r="I44" s="272" t="str">
        <f>IF($B44=0,"",_xlfn.XLOOKUP($B44,INPUT_DATA!$CL:$CL,INPUT_DATA!CQ:CQ))</f>
        <v/>
      </c>
      <c r="J44" s="1341" t="str">
        <f>IF($B44=0,"",_xlfn.XLOOKUP($B44,INPUT_DATA!$CL:$CL,INPUT_DATA!CR:CR))</f>
        <v/>
      </c>
      <c r="K44" s="272" t="str">
        <f>IF($B44=0,"",_xlfn.XLOOKUP($B44,INPUT_DATA!$CL:$CL,INPUT_DATA!CS:CS))</f>
        <v/>
      </c>
      <c r="L44" s="1341" t="str">
        <f>IF($B44=0,"",_xlfn.XLOOKUP($B44,INPUT_DATA!$CL:$CL,INPUT_DATA!CT:CT))</f>
        <v/>
      </c>
      <c r="M44" s="272" t="str">
        <f>IF($B44=0,"",_xlfn.XLOOKUP($B44,INPUT_DATA!$CL:$CL,INPUT_DATA!CU:CU))</f>
        <v/>
      </c>
      <c r="N44" s="1341" t="str">
        <f>IF($B44=0,"",_xlfn.XLOOKUP($B44,INPUT_DATA!$CL:$CL,INPUT_DATA!CV:CV))</f>
        <v/>
      </c>
      <c r="O44" s="272" t="str">
        <f>IF($B44=0,"",_xlfn.XLOOKUP($B44,INPUT_DATA!$CL:$CL,INPUT_DATA!CW:CW))</f>
        <v/>
      </c>
      <c r="P44" s="1341" t="str">
        <f>IF($B44=0,"",_xlfn.XLOOKUP($B44,INPUT_DATA!$CL:$CL,INPUT_DATA!CX:CX))</f>
        <v/>
      </c>
      <c r="Q44" s="272" t="str">
        <f>IF($B44=0,"",_xlfn.XLOOKUP($B44,INPUT_DATA!$CL:$CL,INPUT_DATA!CY:CY))</f>
        <v/>
      </c>
      <c r="R44" s="1341" t="str">
        <f>IF($B44=0,"",_xlfn.XLOOKUP($B44,INPUT_DATA!$CL:$CL,INPUT_DATA!CZ:CZ))</f>
        <v/>
      </c>
      <c r="S44" s="272" t="str">
        <f>IF($B44=0,"",_xlfn.XLOOKUP($B44,INPUT_DATA!$CL:$CL,INPUT_DATA!DA:DA))</f>
        <v/>
      </c>
      <c r="T44" s="1341" t="str">
        <f>IF($B44=0,"",_xlfn.XLOOKUP($B44,INPUT_DATA!$CL:$CL,INPUT_DATA!DB:DB))</f>
        <v/>
      </c>
      <c r="U44" s="272" t="str">
        <f>IF($B44=0,"",_xlfn.XLOOKUP($B44,INPUT_DATA!$CL:$CL,INPUT_DATA!DC:DC))</f>
        <v/>
      </c>
      <c r="V44" s="1341" t="str">
        <f>IF($B44=0,"",_xlfn.XLOOKUP($B44,INPUT_DATA!$CL:$CL,INPUT_DATA!DD:DD))</f>
        <v/>
      </c>
      <c r="W44" s="272" t="str">
        <f>IF($B44=0,"",_xlfn.XLOOKUP($B44,INPUT_DATA!$CL:$CL,INPUT_DATA!DE:DE))</f>
        <v/>
      </c>
      <c r="X44" s="1341" t="str">
        <f>IF($B44=0,"",_xlfn.XLOOKUP($B44,INPUT_DATA!$CL:$CL,INPUT_DATA!DF:DF))</f>
        <v/>
      </c>
      <c r="Y44" s="272" t="str">
        <f>IF($B44=0,"",_xlfn.XLOOKUP($B44,INPUT_DATA!$CL:$CL,INPUT_DATA!DG:DG))</f>
        <v/>
      </c>
      <c r="Z44" s="1341" t="str">
        <f>IF($B44=0,"",_xlfn.XLOOKUP($B44,INPUT_DATA!$CL:$CL,INPUT_DATA!DH:DH))</f>
        <v/>
      </c>
      <c r="AA44" s="272" t="str">
        <f>IF($B44=0,"",_xlfn.XLOOKUP($B44,INPUT_DATA!$CL:$CL,INPUT_DATA!DI:DI))</f>
        <v/>
      </c>
      <c r="AB44" s="1341" t="str">
        <f>IF($B44=0,"",_xlfn.XLOOKUP($B44,INPUT_DATA!$CL:$CL,INPUT_DATA!DJ:DJ))</f>
        <v/>
      </c>
      <c r="AC44" s="272" t="str">
        <f>IF($B44=0,"",_xlfn.XLOOKUP($B44,INPUT_DATA!$CL:$CL,INPUT_DATA!DK:DK))</f>
        <v/>
      </c>
      <c r="AD44" s="1341" t="str">
        <f>IF($B44=0,"",_xlfn.XLOOKUP($B44,INPUT_DATA!$CL:$CL,INPUT_DATA!DL:DL))</f>
        <v/>
      </c>
    </row>
    <row r="45" spans="2:30">
      <c r="B45" s="1261">
        <f>'03 - Monthly Asset Follow up'!B49</f>
        <v>0</v>
      </c>
      <c r="C45" s="272" t="str">
        <f t="shared" si="1"/>
        <v/>
      </c>
      <c r="D45" s="1341" t="str">
        <f t="shared" si="0"/>
        <v/>
      </c>
      <c r="E45" s="272" t="str">
        <f>IF($B45=0,"",_xlfn.XLOOKUP($B45,INPUT_DATA!$CL:$CL,INPUT_DATA!CM:CM))</f>
        <v/>
      </c>
      <c r="F45" s="1341" t="str">
        <f>IF($B45=0,"",_xlfn.XLOOKUP($B45,INPUT_DATA!$CL:$CL,INPUT_DATA!CN:CN))</f>
        <v/>
      </c>
      <c r="G45" s="272" t="str">
        <f>IF($B45=0,"",_xlfn.XLOOKUP($B45,INPUT_DATA!$CL:$CL,INPUT_DATA!CO:CO))</f>
        <v/>
      </c>
      <c r="H45" s="1341" t="str">
        <f>IF($B45=0,"",_xlfn.XLOOKUP($B45,INPUT_DATA!$CL:$CL,INPUT_DATA!CP:CP))</f>
        <v/>
      </c>
      <c r="I45" s="272" t="str">
        <f>IF($B45=0,"",_xlfn.XLOOKUP($B45,INPUT_DATA!$CL:$CL,INPUT_DATA!CQ:CQ))</f>
        <v/>
      </c>
      <c r="J45" s="1341" t="str">
        <f>IF($B45=0,"",_xlfn.XLOOKUP($B45,INPUT_DATA!$CL:$CL,INPUT_DATA!CR:CR))</f>
        <v/>
      </c>
      <c r="K45" s="272" t="str">
        <f>IF($B45=0,"",_xlfn.XLOOKUP($B45,INPUT_DATA!$CL:$CL,INPUT_DATA!CS:CS))</f>
        <v/>
      </c>
      <c r="L45" s="1341" t="str">
        <f>IF($B45=0,"",_xlfn.XLOOKUP($B45,INPUT_DATA!$CL:$CL,INPUT_DATA!CT:CT))</f>
        <v/>
      </c>
      <c r="M45" s="272" t="str">
        <f>IF($B45=0,"",_xlfn.XLOOKUP($B45,INPUT_DATA!$CL:$CL,INPUT_DATA!CU:CU))</f>
        <v/>
      </c>
      <c r="N45" s="1341" t="str">
        <f>IF($B45=0,"",_xlfn.XLOOKUP($B45,INPUT_DATA!$CL:$CL,INPUT_DATA!CV:CV))</f>
        <v/>
      </c>
      <c r="O45" s="272" t="str">
        <f>IF($B45=0,"",_xlfn.XLOOKUP($B45,INPUT_DATA!$CL:$CL,INPUT_DATA!CW:CW))</f>
        <v/>
      </c>
      <c r="P45" s="1341" t="str">
        <f>IF($B45=0,"",_xlfn.XLOOKUP($B45,INPUT_DATA!$CL:$CL,INPUT_DATA!CX:CX))</f>
        <v/>
      </c>
      <c r="Q45" s="272" t="str">
        <f>IF($B45=0,"",_xlfn.XLOOKUP($B45,INPUT_DATA!$CL:$CL,INPUT_DATA!CY:CY))</f>
        <v/>
      </c>
      <c r="R45" s="1341" t="str">
        <f>IF($B45=0,"",_xlfn.XLOOKUP($B45,INPUT_DATA!$CL:$CL,INPUT_DATA!CZ:CZ))</f>
        <v/>
      </c>
      <c r="S45" s="272" t="str">
        <f>IF($B45=0,"",_xlfn.XLOOKUP($B45,INPUT_DATA!$CL:$CL,INPUT_DATA!DA:DA))</f>
        <v/>
      </c>
      <c r="T45" s="1341" t="str">
        <f>IF($B45=0,"",_xlfn.XLOOKUP($B45,INPUT_DATA!$CL:$CL,INPUT_DATA!DB:DB))</f>
        <v/>
      </c>
      <c r="U45" s="272" t="str">
        <f>IF($B45=0,"",_xlfn.XLOOKUP($B45,INPUT_DATA!$CL:$CL,INPUT_DATA!DC:DC))</f>
        <v/>
      </c>
      <c r="V45" s="1341" t="str">
        <f>IF($B45=0,"",_xlfn.XLOOKUP($B45,INPUT_DATA!$CL:$CL,INPUT_DATA!DD:DD))</f>
        <v/>
      </c>
      <c r="W45" s="272" t="str">
        <f>IF($B45=0,"",_xlfn.XLOOKUP($B45,INPUT_DATA!$CL:$CL,INPUT_DATA!DE:DE))</f>
        <v/>
      </c>
      <c r="X45" s="1341" t="str">
        <f>IF($B45=0,"",_xlfn.XLOOKUP($B45,INPUT_DATA!$CL:$CL,INPUT_DATA!DF:DF))</f>
        <v/>
      </c>
      <c r="Y45" s="272" t="str">
        <f>IF($B45=0,"",_xlfn.XLOOKUP($B45,INPUT_DATA!$CL:$CL,INPUT_DATA!DG:DG))</f>
        <v/>
      </c>
      <c r="Z45" s="1341" t="str">
        <f>IF($B45=0,"",_xlfn.XLOOKUP($B45,INPUT_DATA!$CL:$CL,INPUT_DATA!DH:DH))</f>
        <v/>
      </c>
      <c r="AA45" s="272" t="str">
        <f>IF($B45=0,"",_xlfn.XLOOKUP($B45,INPUT_DATA!$CL:$CL,INPUT_DATA!DI:DI))</f>
        <v/>
      </c>
      <c r="AB45" s="1341" t="str">
        <f>IF($B45=0,"",_xlfn.XLOOKUP($B45,INPUT_DATA!$CL:$CL,INPUT_DATA!DJ:DJ))</f>
        <v/>
      </c>
      <c r="AC45" s="272" t="str">
        <f>IF($B45=0,"",_xlfn.XLOOKUP($B45,INPUT_DATA!$CL:$CL,INPUT_DATA!DK:DK))</f>
        <v/>
      </c>
      <c r="AD45" s="1341" t="str">
        <f>IF($B45=0,"",_xlfn.XLOOKUP($B45,INPUT_DATA!$CL:$CL,INPUT_DATA!DL:DL))</f>
        <v/>
      </c>
    </row>
    <row r="46" spans="2:30">
      <c r="B46" s="1261">
        <f>'03 - Monthly Asset Follow up'!B50</f>
        <v>0</v>
      </c>
      <c r="C46" s="272" t="str">
        <f t="shared" si="1"/>
        <v/>
      </c>
      <c r="D46" s="1341" t="str">
        <f t="shared" si="0"/>
        <v/>
      </c>
      <c r="E46" s="272" t="str">
        <f>IF($B46=0,"",_xlfn.XLOOKUP($B46,INPUT_DATA!$CL:$CL,INPUT_DATA!CM:CM))</f>
        <v/>
      </c>
      <c r="F46" s="1341" t="str">
        <f>IF($B46=0,"",_xlfn.XLOOKUP($B46,INPUT_DATA!$CL:$CL,INPUT_DATA!CN:CN))</f>
        <v/>
      </c>
      <c r="G46" s="272" t="str">
        <f>IF($B46=0,"",_xlfn.XLOOKUP($B46,INPUT_DATA!$CL:$CL,INPUT_DATA!CO:CO))</f>
        <v/>
      </c>
      <c r="H46" s="1341" t="str">
        <f>IF($B46=0,"",_xlfn.XLOOKUP($B46,INPUT_DATA!$CL:$CL,INPUT_DATA!CP:CP))</f>
        <v/>
      </c>
      <c r="I46" s="272" t="str">
        <f>IF($B46=0,"",_xlfn.XLOOKUP($B46,INPUT_DATA!$CL:$CL,INPUT_DATA!CQ:CQ))</f>
        <v/>
      </c>
      <c r="J46" s="1341" t="str">
        <f>IF($B46=0,"",_xlfn.XLOOKUP($B46,INPUT_DATA!$CL:$CL,INPUT_DATA!CR:CR))</f>
        <v/>
      </c>
      <c r="K46" s="272" t="str">
        <f>IF($B46=0,"",_xlfn.XLOOKUP($B46,INPUT_DATA!$CL:$CL,INPUT_DATA!CS:CS))</f>
        <v/>
      </c>
      <c r="L46" s="1341" t="str">
        <f>IF($B46=0,"",_xlfn.XLOOKUP($B46,INPUT_DATA!$CL:$CL,INPUT_DATA!CT:CT))</f>
        <v/>
      </c>
      <c r="M46" s="272" t="str">
        <f>IF($B46=0,"",_xlfn.XLOOKUP($B46,INPUT_DATA!$CL:$CL,INPUT_DATA!CU:CU))</f>
        <v/>
      </c>
      <c r="N46" s="1341" t="str">
        <f>IF($B46=0,"",_xlfn.XLOOKUP($B46,INPUT_DATA!$CL:$CL,INPUT_DATA!CV:CV))</f>
        <v/>
      </c>
      <c r="O46" s="272" t="str">
        <f>IF($B46=0,"",_xlfn.XLOOKUP($B46,INPUT_DATA!$CL:$CL,INPUT_DATA!CW:CW))</f>
        <v/>
      </c>
      <c r="P46" s="1341" t="str">
        <f>IF($B46=0,"",_xlfn.XLOOKUP($B46,INPUT_DATA!$CL:$CL,INPUT_DATA!CX:CX))</f>
        <v/>
      </c>
      <c r="Q46" s="272" t="str">
        <f>IF($B46=0,"",_xlfn.XLOOKUP($B46,INPUT_DATA!$CL:$CL,INPUT_DATA!CY:CY))</f>
        <v/>
      </c>
      <c r="R46" s="1341" t="str">
        <f>IF($B46=0,"",_xlfn.XLOOKUP($B46,INPUT_DATA!$CL:$CL,INPUT_DATA!CZ:CZ))</f>
        <v/>
      </c>
      <c r="S46" s="272" t="str">
        <f>IF($B46=0,"",_xlfn.XLOOKUP($B46,INPUT_DATA!$CL:$CL,INPUT_DATA!DA:DA))</f>
        <v/>
      </c>
      <c r="T46" s="1341" t="str">
        <f>IF($B46=0,"",_xlfn.XLOOKUP($B46,INPUT_DATA!$CL:$CL,INPUT_DATA!DB:DB))</f>
        <v/>
      </c>
      <c r="U46" s="272" t="str">
        <f>IF($B46=0,"",_xlfn.XLOOKUP($B46,INPUT_DATA!$CL:$CL,INPUT_DATA!DC:DC))</f>
        <v/>
      </c>
      <c r="V46" s="1341" t="str">
        <f>IF($B46=0,"",_xlfn.XLOOKUP($B46,INPUT_DATA!$CL:$CL,INPUT_DATA!DD:DD))</f>
        <v/>
      </c>
      <c r="W46" s="272" t="str">
        <f>IF($B46=0,"",_xlfn.XLOOKUP($B46,INPUT_DATA!$CL:$CL,INPUT_DATA!DE:DE))</f>
        <v/>
      </c>
      <c r="X46" s="1341" t="str">
        <f>IF($B46=0,"",_xlfn.XLOOKUP($B46,INPUT_DATA!$CL:$CL,INPUT_DATA!DF:DF))</f>
        <v/>
      </c>
      <c r="Y46" s="272" t="str">
        <f>IF($B46=0,"",_xlfn.XLOOKUP($B46,INPUT_DATA!$CL:$CL,INPUT_DATA!DG:DG))</f>
        <v/>
      </c>
      <c r="Z46" s="1341" t="str">
        <f>IF($B46=0,"",_xlfn.XLOOKUP($B46,INPUT_DATA!$CL:$CL,INPUT_DATA!DH:DH))</f>
        <v/>
      </c>
      <c r="AA46" s="272" t="str">
        <f>IF($B46=0,"",_xlfn.XLOOKUP($B46,INPUT_DATA!$CL:$CL,INPUT_DATA!DI:DI))</f>
        <v/>
      </c>
      <c r="AB46" s="1341" t="str">
        <f>IF($B46=0,"",_xlfn.XLOOKUP($B46,INPUT_DATA!$CL:$CL,INPUT_DATA!DJ:DJ))</f>
        <v/>
      </c>
      <c r="AC46" s="272" t="str">
        <f>IF($B46=0,"",_xlfn.XLOOKUP($B46,INPUT_DATA!$CL:$CL,INPUT_DATA!DK:DK))</f>
        <v/>
      </c>
      <c r="AD46" s="1341" t="str">
        <f>IF($B46=0,"",_xlfn.XLOOKUP($B46,INPUT_DATA!$CL:$CL,INPUT_DATA!DL:DL))</f>
        <v/>
      </c>
    </row>
    <row r="47" spans="2:30">
      <c r="B47" s="1261">
        <f>'03 - Monthly Asset Follow up'!B51</f>
        <v>0</v>
      </c>
      <c r="C47" s="272" t="str">
        <f t="shared" si="1"/>
        <v/>
      </c>
      <c r="D47" s="1341" t="str">
        <f t="shared" si="0"/>
        <v/>
      </c>
      <c r="E47" s="272" t="str">
        <f>IF($B47=0,"",_xlfn.XLOOKUP($B47,INPUT_DATA!$CL:$CL,INPUT_DATA!CM:CM))</f>
        <v/>
      </c>
      <c r="F47" s="1341" t="str">
        <f>IF($B47=0,"",_xlfn.XLOOKUP($B47,INPUT_DATA!$CL:$CL,INPUT_DATA!CN:CN))</f>
        <v/>
      </c>
      <c r="G47" s="272" t="str">
        <f>IF($B47=0,"",_xlfn.XLOOKUP($B47,INPUT_DATA!$CL:$CL,INPUT_DATA!CO:CO))</f>
        <v/>
      </c>
      <c r="H47" s="1341" t="str">
        <f>IF($B47=0,"",_xlfn.XLOOKUP($B47,INPUT_DATA!$CL:$CL,INPUT_DATA!CP:CP))</f>
        <v/>
      </c>
      <c r="I47" s="272" t="str">
        <f>IF($B47=0,"",_xlfn.XLOOKUP($B47,INPUT_DATA!$CL:$CL,INPUT_DATA!CQ:CQ))</f>
        <v/>
      </c>
      <c r="J47" s="1341" t="str">
        <f>IF($B47=0,"",_xlfn.XLOOKUP($B47,INPUT_DATA!$CL:$CL,INPUT_DATA!CR:CR))</f>
        <v/>
      </c>
      <c r="K47" s="272" t="str">
        <f>IF($B47=0,"",_xlfn.XLOOKUP($B47,INPUT_DATA!$CL:$CL,INPUT_DATA!CS:CS))</f>
        <v/>
      </c>
      <c r="L47" s="1341" t="str">
        <f>IF($B47=0,"",_xlfn.XLOOKUP($B47,INPUT_DATA!$CL:$CL,INPUT_DATA!CT:CT))</f>
        <v/>
      </c>
      <c r="M47" s="272" t="str">
        <f>IF($B47=0,"",_xlfn.XLOOKUP($B47,INPUT_DATA!$CL:$CL,INPUT_DATA!CU:CU))</f>
        <v/>
      </c>
      <c r="N47" s="1341" t="str">
        <f>IF($B47=0,"",_xlfn.XLOOKUP($B47,INPUT_DATA!$CL:$CL,INPUT_DATA!CV:CV))</f>
        <v/>
      </c>
      <c r="O47" s="272" t="str">
        <f>IF($B47=0,"",_xlfn.XLOOKUP($B47,INPUT_DATA!$CL:$CL,INPUT_DATA!CW:CW))</f>
        <v/>
      </c>
      <c r="P47" s="1341" t="str">
        <f>IF($B47=0,"",_xlfn.XLOOKUP($B47,INPUT_DATA!$CL:$CL,INPUT_DATA!CX:CX))</f>
        <v/>
      </c>
      <c r="Q47" s="272" t="str">
        <f>IF($B47=0,"",_xlfn.XLOOKUP($B47,INPUT_DATA!$CL:$CL,INPUT_DATA!CY:CY))</f>
        <v/>
      </c>
      <c r="R47" s="1341" t="str">
        <f>IF($B47=0,"",_xlfn.XLOOKUP($B47,INPUT_DATA!$CL:$CL,INPUT_DATA!CZ:CZ))</f>
        <v/>
      </c>
      <c r="S47" s="272" t="str">
        <f>IF($B47=0,"",_xlfn.XLOOKUP($B47,INPUT_DATA!$CL:$CL,INPUT_DATA!DA:DA))</f>
        <v/>
      </c>
      <c r="T47" s="1341" t="str">
        <f>IF($B47=0,"",_xlfn.XLOOKUP($B47,INPUT_DATA!$CL:$CL,INPUT_DATA!DB:DB))</f>
        <v/>
      </c>
      <c r="U47" s="272" t="str">
        <f>IF($B47=0,"",_xlfn.XLOOKUP($B47,INPUT_DATA!$CL:$CL,INPUT_DATA!DC:DC))</f>
        <v/>
      </c>
      <c r="V47" s="1341" t="str">
        <f>IF($B47=0,"",_xlfn.XLOOKUP($B47,INPUT_DATA!$CL:$CL,INPUT_DATA!DD:DD))</f>
        <v/>
      </c>
      <c r="W47" s="272" t="str">
        <f>IF($B47=0,"",_xlfn.XLOOKUP($B47,INPUT_DATA!$CL:$CL,INPUT_DATA!DE:DE))</f>
        <v/>
      </c>
      <c r="X47" s="1341" t="str">
        <f>IF($B47=0,"",_xlfn.XLOOKUP($B47,INPUT_DATA!$CL:$CL,INPUT_DATA!DF:DF))</f>
        <v/>
      </c>
      <c r="Y47" s="272" t="str">
        <f>IF($B47=0,"",_xlfn.XLOOKUP($B47,INPUT_DATA!$CL:$CL,INPUT_DATA!DG:DG))</f>
        <v/>
      </c>
      <c r="Z47" s="1341" t="str">
        <f>IF($B47=0,"",_xlfn.XLOOKUP($B47,INPUT_DATA!$CL:$CL,INPUT_DATA!DH:DH))</f>
        <v/>
      </c>
      <c r="AA47" s="272" t="str">
        <f>IF($B47=0,"",_xlfn.XLOOKUP($B47,INPUT_DATA!$CL:$CL,INPUT_DATA!DI:DI))</f>
        <v/>
      </c>
      <c r="AB47" s="1341" t="str">
        <f>IF($B47=0,"",_xlfn.XLOOKUP($B47,INPUT_DATA!$CL:$CL,INPUT_DATA!DJ:DJ))</f>
        <v/>
      </c>
      <c r="AC47" s="272" t="str">
        <f>IF($B47=0,"",_xlfn.XLOOKUP($B47,INPUT_DATA!$CL:$CL,INPUT_DATA!DK:DK))</f>
        <v/>
      </c>
      <c r="AD47" s="1341" t="str">
        <f>IF($B47=0,"",_xlfn.XLOOKUP($B47,INPUT_DATA!$CL:$CL,INPUT_DATA!DL:DL))</f>
        <v/>
      </c>
    </row>
    <row r="48" spans="2:30">
      <c r="B48" s="1261">
        <f>'03 - Monthly Asset Follow up'!B52</f>
        <v>0</v>
      </c>
      <c r="C48" s="272" t="str">
        <f t="shared" si="1"/>
        <v/>
      </c>
      <c r="D48" s="1341" t="str">
        <f t="shared" si="0"/>
        <v/>
      </c>
      <c r="E48" s="272" t="str">
        <f>IF($B48=0,"",_xlfn.XLOOKUP($B48,INPUT_DATA!$CL:$CL,INPUT_DATA!CM:CM))</f>
        <v/>
      </c>
      <c r="F48" s="1341" t="str">
        <f>IF($B48=0,"",_xlfn.XLOOKUP($B48,INPUT_DATA!$CL:$CL,INPUT_DATA!CN:CN))</f>
        <v/>
      </c>
      <c r="G48" s="272" t="str">
        <f>IF($B48=0,"",_xlfn.XLOOKUP($B48,INPUT_DATA!$CL:$CL,INPUT_DATA!CO:CO))</f>
        <v/>
      </c>
      <c r="H48" s="1341" t="str">
        <f>IF($B48=0,"",_xlfn.XLOOKUP($B48,INPUT_DATA!$CL:$CL,INPUT_DATA!CP:CP))</f>
        <v/>
      </c>
      <c r="I48" s="272" t="str">
        <f>IF($B48=0,"",_xlfn.XLOOKUP($B48,INPUT_DATA!$CL:$CL,INPUT_DATA!CQ:CQ))</f>
        <v/>
      </c>
      <c r="J48" s="1341" t="str">
        <f>IF($B48=0,"",_xlfn.XLOOKUP($B48,INPUT_DATA!$CL:$CL,INPUT_DATA!CR:CR))</f>
        <v/>
      </c>
      <c r="K48" s="272" t="str">
        <f>IF($B48=0,"",_xlfn.XLOOKUP($B48,INPUT_DATA!$CL:$CL,INPUT_DATA!CS:CS))</f>
        <v/>
      </c>
      <c r="L48" s="1341" t="str">
        <f>IF($B48=0,"",_xlfn.XLOOKUP($B48,INPUT_DATA!$CL:$CL,INPUT_DATA!CT:CT))</f>
        <v/>
      </c>
      <c r="M48" s="272" t="str">
        <f>IF($B48=0,"",_xlfn.XLOOKUP($B48,INPUT_DATA!$CL:$CL,INPUT_DATA!CU:CU))</f>
        <v/>
      </c>
      <c r="N48" s="1341" t="str">
        <f>IF($B48=0,"",_xlfn.XLOOKUP($B48,INPUT_DATA!$CL:$CL,INPUT_DATA!CV:CV))</f>
        <v/>
      </c>
      <c r="O48" s="272" t="str">
        <f>IF($B48=0,"",_xlfn.XLOOKUP($B48,INPUT_DATA!$CL:$CL,INPUT_DATA!CW:CW))</f>
        <v/>
      </c>
      <c r="P48" s="1341" t="str">
        <f>IF($B48=0,"",_xlfn.XLOOKUP($B48,INPUT_DATA!$CL:$CL,INPUT_DATA!CX:CX))</f>
        <v/>
      </c>
      <c r="Q48" s="272" t="str">
        <f>IF($B48=0,"",_xlfn.XLOOKUP($B48,INPUT_DATA!$CL:$CL,INPUT_DATA!CY:CY))</f>
        <v/>
      </c>
      <c r="R48" s="1341" t="str">
        <f>IF($B48=0,"",_xlfn.XLOOKUP($B48,INPUT_DATA!$CL:$CL,INPUT_DATA!CZ:CZ))</f>
        <v/>
      </c>
      <c r="S48" s="272" t="str">
        <f>IF($B48=0,"",_xlfn.XLOOKUP($B48,INPUT_DATA!$CL:$CL,INPUT_DATA!DA:DA))</f>
        <v/>
      </c>
      <c r="T48" s="1341" t="str">
        <f>IF($B48=0,"",_xlfn.XLOOKUP($B48,INPUT_DATA!$CL:$CL,INPUT_DATA!DB:DB))</f>
        <v/>
      </c>
      <c r="U48" s="272" t="str">
        <f>IF($B48=0,"",_xlfn.XLOOKUP($B48,INPUT_DATA!$CL:$CL,INPUT_DATA!DC:DC))</f>
        <v/>
      </c>
      <c r="V48" s="1341" t="str">
        <f>IF($B48=0,"",_xlfn.XLOOKUP($B48,INPUT_DATA!$CL:$CL,INPUT_DATA!DD:DD))</f>
        <v/>
      </c>
      <c r="W48" s="272" t="str">
        <f>IF($B48=0,"",_xlfn.XLOOKUP($B48,INPUT_DATA!$CL:$CL,INPUT_DATA!DE:DE))</f>
        <v/>
      </c>
      <c r="X48" s="1341" t="str">
        <f>IF($B48=0,"",_xlfn.XLOOKUP($B48,INPUT_DATA!$CL:$CL,INPUT_DATA!DF:DF))</f>
        <v/>
      </c>
      <c r="Y48" s="272" t="str">
        <f>IF($B48=0,"",_xlfn.XLOOKUP($B48,INPUT_DATA!$CL:$CL,INPUT_DATA!DG:DG))</f>
        <v/>
      </c>
      <c r="Z48" s="1341" t="str">
        <f>IF($B48=0,"",_xlfn.XLOOKUP($B48,INPUT_DATA!$CL:$CL,INPUT_DATA!DH:DH))</f>
        <v/>
      </c>
      <c r="AA48" s="272" t="str">
        <f>IF($B48=0,"",_xlfn.XLOOKUP($B48,INPUT_DATA!$CL:$CL,INPUT_DATA!DI:DI))</f>
        <v/>
      </c>
      <c r="AB48" s="1341" t="str">
        <f>IF($B48=0,"",_xlfn.XLOOKUP($B48,INPUT_DATA!$CL:$CL,INPUT_DATA!DJ:DJ))</f>
        <v/>
      </c>
      <c r="AC48" s="272" t="str">
        <f>IF($B48=0,"",_xlfn.XLOOKUP($B48,INPUT_DATA!$CL:$CL,INPUT_DATA!DK:DK))</f>
        <v/>
      </c>
      <c r="AD48" s="1341" t="str">
        <f>IF($B48=0,"",_xlfn.XLOOKUP($B48,INPUT_DATA!$CL:$CL,INPUT_DATA!DL:DL))</f>
        <v/>
      </c>
    </row>
    <row r="49" spans="2:30">
      <c r="B49" s="1261">
        <f>'03 - Monthly Asset Follow up'!B53</f>
        <v>0</v>
      </c>
      <c r="C49" s="272" t="str">
        <f t="shared" si="1"/>
        <v/>
      </c>
      <c r="D49" s="1341" t="str">
        <f t="shared" si="0"/>
        <v/>
      </c>
      <c r="E49" s="272" t="str">
        <f>IF($B49=0,"",_xlfn.XLOOKUP($B49,INPUT_DATA!$CL:$CL,INPUT_DATA!CM:CM))</f>
        <v/>
      </c>
      <c r="F49" s="1341" t="str">
        <f>IF($B49=0,"",_xlfn.XLOOKUP($B49,INPUT_DATA!$CL:$CL,INPUT_DATA!CN:CN))</f>
        <v/>
      </c>
      <c r="G49" s="272" t="str">
        <f>IF($B49=0,"",_xlfn.XLOOKUP($B49,INPUT_DATA!$CL:$CL,INPUT_DATA!CO:CO))</f>
        <v/>
      </c>
      <c r="H49" s="1341" t="str">
        <f>IF($B49=0,"",_xlfn.XLOOKUP($B49,INPUT_DATA!$CL:$CL,INPUT_DATA!CP:CP))</f>
        <v/>
      </c>
      <c r="I49" s="272" t="str">
        <f>IF($B49=0,"",_xlfn.XLOOKUP($B49,INPUT_DATA!$CL:$CL,INPUT_DATA!CQ:CQ))</f>
        <v/>
      </c>
      <c r="J49" s="1341" t="str">
        <f>IF($B49=0,"",_xlfn.XLOOKUP($B49,INPUT_DATA!$CL:$CL,INPUT_DATA!CR:CR))</f>
        <v/>
      </c>
      <c r="K49" s="272" t="str">
        <f>IF($B49=0,"",_xlfn.XLOOKUP($B49,INPUT_DATA!$CL:$CL,INPUT_DATA!CS:CS))</f>
        <v/>
      </c>
      <c r="L49" s="1341" t="str">
        <f>IF($B49=0,"",_xlfn.XLOOKUP($B49,INPUT_DATA!$CL:$CL,INPUT_DATA!CT:CT))</f>
        <v/>
      </c>
      <c r="M49" s="272" t="str">
        <f>IF($B49=0,"",_xlfn.XLOOKUP($B49,INPUT_DATA!$CL:$CL,INPUT_DATA!CU:CU))</f>
        <v/>
      </c>
      <c r="N49" s="1341" t="str">
        <f>IF($B49=0,"",_xlfn.XLOOKUP($B49,INPUT_DATA!$CL:$CL,INPUT_DATA!CV:CV))</f>
        <v/>
      </c>
      <c r="O49" s="272" t="str">
        <f>IF($B49=0,"",_xlfn.XLOOKUP($B49,INPUT_DATA!$CL:$CL,INPUT_DATA!CW:CW))</f>
        <v/>
      </c>
      <c r="P49" s="1341" t="str">
        <f>IF($B49=0,"",_xlfn.XLOOKUP($B49,INPUT_DATA!$CL:$CL,INPUT_DATA!CX:CX))</f>
        <v/>
      </c>
      <c r="Q49" s="272" t="str">
        <f>IF($B49=0,"",_xlfn.XLOOKUP($B49,INPUT_DATA!$CL:$CL,INPUT_DATA!CY:CY))</f>
        <v/>
      </c>
      <c r="R49" s="1341" t="str">
        <f>IF($B49=0,"",_xlfn.XLOOKUP($B49,INPUT_DATA!$CL:$CL,INPUT_DATA!CZ:CZ))</f>
        <v/>
      </c>
      <c r="S49" s="272" t="str">
        <f>IF($B49=0,"",_xlfn.XLOOKUP($B49,INPUT_DATA!$CL:$CL,INPUT_DATA!DA:DA))</f>
        <v/>
      </c>
      <c r="T49" s="1341" t="str">
        <f>IF($B49=0,"",_xlfn.XLOOKUP($B49,INPUT_DATA!$CL:$CL,INPUT_DATA!DB:DB))</f>
        <v/>
      </c>
      <c r="U49" s="272" t="str">
        <f>IF($B49=0,"",_xlfn.XLOOKUP($B49,INPUT_DATA!$CL:$CL,INPUT_DATA!DC:DC))</f>
        <v/>
      </c>
      <c r="V49" s="1341" t="str">
        <f>IF($B49=0,"",_xlfn.XLOOKUP($B49,INPUT_DATA!$CL:$CL,INPUT_DATA!DD:DD))</f>
        <v/>
      </c>
      <c r="W49" s="272" t="str">
        <f>IF($B49=0,"",_xlfn.XLOOKUP($B49,INPUT_DATA!$CL:$CL,INPUT_DATA!DE:DE))</f>
        <v/>
      </c>
      <c r="X49" s="1341" t="str">
        <f>IF($B49=0,"",_xlfn.XLOOKUP($B49,INPUT_DATA!$CL:$CL,INPUT_DATA!DF:DF))</f>
        <v/>
      </c>
      <c r="Y49" s="272" t="str">
        <f>IF($B49=0,"",_xlfn.XLOOKUP($B49,INPUT_DATA!$CL:$CL,INPUT_DATA!DG:DG))</f>
        <v/>
      </c>
      <c r="Z49" s="1341" t="str">
        <f>IF($B49=0,"",_xlfn.XLOOKUP($B49,INPUT_DATA!$CL:$CL,INPUT_DATA!DH:DH))</f>
        <v/>
      </c>
      <c r="AA49" s="272" t="str">
        <f>IF($B49=0,"",_xlfn.XLOOKUP($B49,INPUT_DATA!$CL:$CL,INPUT_DATA!DI:DI))</f>
        <v/>
      </c>
      <c r="AB49" s="1341" t="str">
        <f>IF($B49=0,"",_xlfn.XLOOKUP($B49,INPUT_DATA!$CL:$CL,INPUT_DATA!DJ:DJ))</f>
        <v/>
      </c>
      <c r="AC49" s="272" t="str">
        <f>IF($B49=0,"",_xlfn.XLOOKUP($B49,INPUT_DATA!$CL:$CL,INPUT_DATA!DK:DK))</f>
        <v/>
      </c>
      <c r="AD49" s="1341" t="str">
        <f>IF($B49=0,"",_xlfn.XLOOKUP($B49,INPUT_DATA!$CL:$CL,INPUT_DATA!DL:DL))</f>
        <v/>
      </c>
    </row>
    <row r="50" spans="2:30">
      <c r="B50" s="1261">
        <f>'03 - Monthly Asset Follow up'!B54</f>
        <v>0</v>
      </c>
      <c r="C50" s="272" t="str">
        <f t="shared" si="1"/>
        <v/>
      </c>
      <c r="D50" s="1341" t="str">
        <f t="shared" si="0"/>
        <v/>
      </c>
      <c r="E50" s="272" t="str">
        <f>IF($B50=0,"",_xlfn.XLOOKUP($B50,INPUT_DATA!$CL:$CL,INPUT_DATA!CM:CM))</f>
        <v/>
      </c>
      <c r="F50" s="1341" t="str">
        <f>IF($B50=0,"",_xlfn.XLOOKUP($B50,INPUT_DATA!$CL:$CL,INPUT_DATA!CN:CN))</f>
        <v/>
      </c>
      <c r="G50" s="272" t="str">
        <f>IF($B50=0,"",_xlfn.XLOOKUP($B50,INPUT_DATA!$CL:$CL,INPUT_DATA!CO:CO))</f>
        <v/>
      </c>
      <c r="H50" s="1341" t="str">
        <f>IF($B50=0,"",_xlfn.XLOOKUP($B50,INPUT_DATA!$CL:$CL,INPUT_DATA!CP:CP))</f>
        <v/>
      </c>
      <c r="I50" s="272" t="str">
        <f>IF($B50=0,"",_xlfn.XLOOKUP($B50,INPUT_DATA!$CL:$CL,INPUT_DATA!CQ:CQ))</f>
        <v/>
      </c>
      <c r="J50" s="1341" t="str">
        <f>IF($B50=0,"",_xlfn.XLOOKUP($B50,INPUT_DATA!$CL:$CL,INPUT_DATA!CR:CR))</f>
        <v/>
      </c>
      <c r="K50" s="272" t="str">
        <f>IF($B50=0,"",_xlfn.XLOOKUP($B50,INPUT_DATA!$CL:$CL,INPUT_DATA!CS:CS))</f>
        <v/>
      </c>
      <c r="L50" s="1341" t="str">
        <f>IF($B50=0,"",_xlfn.XLOOKUP($B50,INPUT_DATA!$CL:$CL,INPUT_DATA!CT:CT))</f>
        <v/>
      </c>
      <c r="M50" s="272" t="str">
        <f>IF($B50=0,"",_xlfn.XLOOKUP($B50,INPUT_DATA!$CL:$CL,INPUT_DATA!CU:CU))</f>
        <v/>
      </c>
      <c r="N50" s="1341" t="str">
        <f>IF($B50=0,"",_xlfn.XLOOKUP($B50,INPUT_DATA!$CL:$CL,INPUT_DATA!CV:CV))</f>
        <v/>
      </c>
      <c r="O50" s="272" t="str">
        <f>IF($B50=0,"",_xlfn.XLOOKUP($B50,INPUT_DATA!$CL:$CL,INPUT_DATA!CW:CW))</f>
        <v/>
      </c>
      <c r="P50" s="1341" t="str">
        <f>IF($B50=0,"",_xlfn.XLOOKUP($B50,INPUT_DATA!$CL:$CL,INPUT_DATA!CX:CX))</f>
        <v/>
      </c>
      <c r="Q50" s="272" t="str">
        <f>IF($B50=0,"",_xlfn.XLOOKUP($B50,INPUT_DATA!$CL:$CL,INPUT_DATA!CY:CY))</f>
        <v/>
      </c>
      <c r="R50" s="1341" t="str">
        <f>IF($B50=0,"",_xlfn.XLOOKUP($B50,INPUT_DATA!$CL:$CL,INPUT_DATA!CZ:CZ))</f>
        <v/>
      </c>
      <c r="S50" s="272" t="str">
        <f>IF($B50=0,"",_xlfn.XLOOKUP($B50,INPUT_DATA!$CL:$CL,INPUT_DATA!DA:DA))</f>
        <v/>
      </c>
      <c r="T50" s="1341" t="str">
        <f>IF($B50=0,"",_xlfn.XLOOKUP($B50,INPUT_DATA!$CL:$CL,INPUT_DATA!DB:DB))</f>
        <v/>
      </c>
      <c r="U50" s="272" t="str">
        <f>IF($B50=0,"",_xlfn.XLOOKUP($B50,INPUT_DATA!$CL:$CL,INPUT_DATA!DC:DC))</f>
        <v/>
      </c>
      <c r="V50" s="1341" t="str">
        <f>IF($B50=0,"",_xlfn.XLOOKUP($B50,INPUT_DATA!$CL:$CL,INPUT_DATA!DD:DD))</f>
        <v/>
      </c>
      <c r="W50" s="272" t="str">
        <f>IF($B50=0,"",_xlfn.XLOOKUP($B50,INPUT_DATA!$CL:$CL,INPUT_DATA!DE:DE))</f>
        <v/>
      </c>
      <c r="X50" s="1341" t="str">
        <f>IF($B50=0,"",_xlfn.XLOOKUP($B50,INPUT_DATA!$CL:$CL,INPUT_DATA!DF:DF))</f>
        <v/>
      </c>
      <c r="Y50" s="272" t="str">
        <f>IF($B50=0,"",_xlfn.XLOOKUP($B50,INPUT_DATA!$CL:$CL,INPUT_DATA!DG:DG))</f>
        <v/>
      </c>
      <c r="Z50" s="1341" t="str">
        <f>IF($B50=0,"",_xlfn.XLOOKUP($B50,INPUT_DATA!$CL:$CL,INPUT_DATA!DH:DH))</f>
        <v/>
      </c>
      <c r="AA50" s="272" t="str">
        <f>IF($B50=0,"",_xlfn.XLOOKUP($B50,INPUT_DATA!$CL:$CL,INPUT_DATA!DI:DI))</f>
        <v/>
      </c>
      <c r="AB50" s="1341" t="str">
        <f>IF($B50=0,"",_xlfn.XLOOKUP($B50,INPUT_DATA!$CL:$CL,INPUT_DATA!DJ:DJ))</f>
        <v/>
      </c>
      <c r="AC50" s="272" t="str">
        <f>IF($B50=0,"",_xlfn.XLOOKUP($B50,INPUT_DATA!$CL:$CL,INPUT_DATA!DK:DK))</f>
        <v/>
      </c>
      <c r="AD50" s="1341" t="str">
        <f>IF($B50=0,"",_xlfn.XLOOKUP($B50,INPUT_DATA!$CL:$CL,INPUT_DATA!DL:DL))</f>
        <v/>
      </c>
    </row>
    <row r="51" spans="2:30">
      <c r="B51" s="1261">
        <f>'03 - Monthly Asset Follow up'!B55</f>
        <v>0</v>
      </c>
      <c r="C51" s="272" t="str">
        <f t="shared" si="1"/>
        <v/>
      </c>
      <c r="D51" s="1341" t="str">
        <f t="shared" si="0"/>
        <v/>
      </c>
      <c r="E51" s="272" t="str">
        <f>IF($B51=0,"",_xlfn.XLOOKUP($B51,INPUT_DATA!$CL:$CL,INPUT_DATA!CM:CM))</f>
        <v/>
      </c>
      <c r="F51" s="1341" t="str">
        <f>IF($B51=0,"",_xlfn.XLOOKUP($B51,INPUT_DATA!$CL:$CL,INPUT_DATA!CN:CN))</f>
        <v/>
      </c>
      <c r="G51" s="272" t="str">
        <f>IF($B51=0,"",_xlfn.XLOOKUP($B51,INPUT_DATA!$CL:$CL,INPUT_DATA!CO:CO))</f>
        <v/>
      </c>
      <c r="H51" s="1341" t="str">
        <f>IF($B51=0,"",_xlfn.XLOOKUP($B51,INPUT_DATA!$CL:$CL,INPUT_DATA!CP:CP))</f>
        <v/>
      </c>
      <c r="I51" s="272" t="str">
        <f>IF($B51=0,"",_xlfn.XLOOKUP($B51,INPUT_DATA!$CL:$CL,INPUT_DATA!CQ:CQ))</f>
        <v/>
      </c>
      <c r="J51" s="1341" t="str">
        <f>IF($B51=0,"",_xlfn.XLOOKUP($B51,INPUT_DATA!$CL:$CL,INPUT_DATA!CR:CR))</f>
        <v/>
      </c>
      <c r="K51" s="272" t="str">
        <f>IF($B51=0,"",_xlfn.XLOOKUP($B51,INPUT_DATA!$CL:$CL,INPUT_DATA!CS:CS))</f>
        <v/>
      </c>
      <c r="L51" s="1341" t="str">
        <f>IF($B51=0,"",_xlfn.XLOOKUP($B51,INPUT_DATA!$CL:$CL,INPUT_DATA!CT:CT))</f>
        <v/>
      </c>
      <c r="M51" s="272" t="str">
        <f>IF($B51=0,"",_xlfn.XLOOKUP($B51,INPUT_DATA!$CL:$CL,INPUT_DATA!CU:CU))</f>
        <v/>
      </c>
      <c r="N51" s="1341" t="str">
        <f>IF($B51=0,"",_xlfn.XLOOKUP($B51,INPUT_DATA!$CL:$CL,INPUT_DATA!CV:CV))</f>
        <v/>
      </c>
      <c r="O51" s="272" t="str">
        <f>IF($B51=0,"",_xlfn.XLOOKUP($B51,INPUT_DATA!$CL:$CL,INPUT_DATA!CW:CW))</f>
        <v/>
      </c>
      <c r="P51" s="1341" t="str">
        <f>IF($B51=0,"",_xlfn.XLOOKUP($B51,INPUT_DATA!$CL:$CL,INPUT_DATA!CX:CX))</f>
        <v/>
      </c>
      <c r="Q51" s="272" t="str">
        <f>IF($B51=0,"",_xlfn.XLOOKUP($B51,INPUT_DATA!$CL:$CL,INPUT_DATA!CY:CY))</f>
        <v/>
      </c>
      <c r="R51" s="1341" t="str">
        <f>IF($B51=0,"",_xlfn.XLOOKUP($B51,INPUT_DATA!$CL:$CL,INPUT_DATA!CZ:CZ))</f>
        <v/>
      </c>
      <c r="S51" s="272" t="str">
        <f>IF($B51=0,"",_xlfn.XLOOKUP($B51,INPUT_DATA!$CL:$CL,INPUT_DATA!DA:DA))</f>
        <v/>
      </c>
      <c r="T51" s="1341" t="str">
        <f>IF($B51=0,"",_xlfn.XLOOKUP($B51,INPUT_DATA!$CL:$CL,INPUT_DATA!DB:DB))</f>
        <v/>
      </c>
      <c r="U51" s="272" t="str">
        <f>IF($B51=0,"",_xlfn.XLOOKUP($B51,INPUT_DATA!$CL:$CL,INPUT_DATA!DC:DC))</f>
        <v/>
      </c>
      <c r="V51" s="1341" t="str">
        <f>IF($B51=0,"",_xlfn.XLOOKUP($B51,INPUT_DATA!$CL:$CL,INPUT_DATA!DD:DD))</f>
        <v/>
      </c>
      <c r="W51" s="272" t="str">
        <f>IF($B51=0,"",_xlfn.XLOOKUP($B51,INPUT_DATA!$CL:$CL,INPUT_DATA!DE:DE))</f>
        <v/>
      </c>
      <c r="X51" s="1341" t="str">
        <f>IF($B51=0,"",_xlfn.XLOOKUP($B51,INPUT_DATA!$CL:$CL,INPUT_DATA!DF:DF))</f>
        <v/>
      </c>
      <c r="Y51" s="272" t="str">
        <f>IF($B51=0,"",_xlfn.XLOOKUP($B51,INPUT_DATA!$CL:$CL,INPUT_DATA!DG:DG))</f>
        <v/>
      </c>
      <c r="Z51" s="1341" t="str">
        <f>IF($B51=0,"",_xlfn.XLOOKUP($B51,INPUT_DATA!$CL:$CL,INPUT_DATA!DH:DH))</f>
        <v/>
      </c>
      <c r="AA51" s="272" t="str">
        <f>IF($B51=0,"",_xlfn.XLOOKUP($B51,INPUT_DATA!$CL:$CL,INPUT_DATA!DI:DI))</f>
        <v/>
      </c>
      <c r="AB51" s="1341" t="str">
        <f>IF($B51=0,"",_xlfn.XLOOKUP($B51,INPUT_DATA!$CL:$CL,INPUT_DATA!DJ:DJ))</f>
        <v/>
      </c>
      <c r="AC51" s="272" t="str">
        <f>IF($B51=0,"",_xlfn.XLOOKUP($B51,INPUT_DATA!$CL:$CL,INPUT_DATA!DK:DK))</f>
        <v/>
      </c>
      <c r="AD51" s="1341" t="str">
        <f>IF($B51=0,"",_xlfn.XLOOKUP($B51,INPUT_DATA!$CL:$CL,INPUT_DATA!DL:DL))</f>
        <v/>
      </c>
    </row>
    <row r="52" spans="2:30">
      <c r="B52" s="1261">
        <f>'03 - Monthly Asset Follow up'!B56</f>
        <v>0</v>
      </c>
      <c r="C52" s="272" t="str">
        <f t="shared" si="1"/>
        <v/>
      </c>
      <c r="D52" s="1341" t="str">
        <f t="shared" si="0"/>
        <v/>
      </c>
      <c r="E52" s="272" t="str">
        <f>IF($B52=0,"",_xlfn.XLOOKUP($B52,INPUT_DATA!$CL:$CL,INPUT_DATA!CM:CM))</f>
        <v/>
      </c>
      <c r="F52" s="1341" t="str">
        <f>IF($B52=0,"",_xlfn.XLOOKUP($B52,INPUT_DATA!$CL:$CL,INPUT_DATA!CN:CN))</f>
        <v/>
      </c>
      <c r="G52" s="272" t="str">
        <f>IF($B52=0,"",_xlfn.XLOOKUP($B52,INPUT_DATA!$CL:$CL,INPUT_DATA!CO:CO))</f>
        <v/>
      </c>
      <c r="H52" s="1341" t="str">
        <f>IF($B52=0,"",_xlfn.XLOOKUP($B52,INPUT_DATA!$CL:$CL,INPUT_DATA!CP:CP))</f>
        <v/>
      </c>
      <c r="I52" s="272" t="str">
        <f>IF($B52=0,"",_xlfn.XLOOKUP($B52,INPUT_DATA!$CL:$CL,INPUT_DATA!CQ:CQ))</f>
        <v/>
      </c>
      <c r="J52" s="1341" t="str">
        <f>IF($B52=0,"",_xlfn.XLOOKUP($B52,INPUT_DATA!$CL:$CL,INPUT_DATA!CR:CR))</f>
        <v/>
      </c>
      <c r="K52" s="272" t="str">
        <f>IF($B52=0,"",_xlfn.XLOOKUP($B52,INPUT_DATA!$CL:$CL,INPUT_DATA!CS:CS))</f>
        <v/>
      </c>
      <c r="L52" s="1341" t="str">
        <f>IF($B52=0,"",_xlfn.XLOOKUP($B52,INPUT_DATA!$CL:$CL,INPUT_DATA!CT:CT))</f>
        <v/>
      </c>
      <c r="M52" s="272" t="str">
        <f>IF($B52=0,"",_xlfn.XLOOKUP($B52,INPUT_DATA!$CL:$CL,INPUT_DATA!CU:CU))</f>
        <v/>
      </c>
      <c r="N52" s="1341" t="str">
        <f>IF($B52=0,"",_xlfn.XLOOKUP($B52,INPUT_DATA!$CL:$CL,INPUT_DATA!CV:CV))</f>
        <v/>
      </c>
      <c r="O52" s="272" t="str">
        <f>IF($B52=0,"",_xlfn.XLOOKUP($B52,INPUT_DATA!$CL:$CL,INPUT_DATA!CW:CW))</f>
        <v/>
      </c>
      <c r="P52" s="1341" t="str">
        <f>IF($B52=0,"",_xlfn.XLOOKUP($B52,INPUT_DATA!$CL:$CL,INPUT_DATA!CX:CX))</f>
        <v/>
      </c>
      <c r="Q52" s="272" t="str">
        <f>IF($B52=0,"",_xlfn.XLOOKUP($B52,INPUT_DATA!$CL:$CL,INPUT_DATA!CY:CY))</f>
        <v/>
      </c>
      <c r="R52" s="1341" t="str">
        <f>IF($B52=0,"",_xlfn.XLOOKUP($B52,INPUT_DATA!$CL:$CL,INPUT_DATA!CZ:CZ))</f>
        <v/>
      </c>
      <c r="S52" s="272" t="str">
        <f>IF($B52=0,"",_xlfn.XLOOKUP($B52,INPUT_DATA!$CL:$CL,INPUT_DATA!DA:DA))</f>
        <v/>
      </c>
      <c r="T52" s="1341" t="str">
        <f>IF($B52=0,"",_xlfn.XLOOKUP($B52,INPUT_DATA!$CL:$CL,INPUT_DATA!DB:DB))</f>
        <v/>
      </c>
      <c r="U52" s="272" t="str">
        <f>IF($B52=0,"",_xlfn.XLOOKUP($B52,INPUT_DATA!$CL:$CL,INPUT_DATA!DC:DC))</f>
        <v/>
      </c>
      <c r="V52" s="1341" t="str">
        <f>IF($B52=0,"",_xlfn.XLOOKUP($B52,INPUT_DATA!$CL:$CL,INPUT_DATA!DD:DD))</f>
        <v/>
      </c>
      <c r="W52" s="272" t="str">
        <f>IF($B52=0,"",_xlfn.XLOOKUP($B52,INPUT_DATA!$CL:$CL,INPUT_DATA!DE:DE))</f>
        <v/>
      </c>
      <c r="X52" s="1341" t="str">
        <f>IF($B52=0,"",_xlfn.XLOOKUP($B52,INPUT_DATA!$CL:$CL,INPUT_DATA!DF:DF))</f>
        <v/>
      </c>
      <c r="Y52" s="272" t="str">
        <f>IF($B52=0,"",_xlfn.XLOOKUP($B52,INPUT_DATA!$CL:$CL,INPUT_DATA!DG:DG))</f>
        <v/>
      </c>
      <c r="Z52" s="1341" t="str">
        <f>IF($B52=0,"",_xlfn.XLOOKUP($B52,INPUT_DATA!$CL:$CL,INPUT_DATA!DH:DH))</f>
        <v/>
      </c>
      <c r="AA52" s="272" t="str">
        <f>IF($B52=0,"",_xlfn.XLOOKUP($B52,INPUT_DATA!$CL:$CL,INPUT_DATA!DI:DI))</f>
        <v/>
      </c>
      <c r="AB52" s="1341" t="str">
        <f>IF($B52=0,"",_xlfn.XLOOKUP($B52,INPUT_DATA!$CL:$CL,INPUT_DATA!DJ:DJ))</f>
        <v/>
      </c>
      <c r="AC52" s="272" t="str">
        <f>IF($B52=0,"",_xlfn.XLOOKUP($B52,INPUT_DATA!$CL:$CL,INPUT_DATA!DK:DK))</f>
        <v/>
      </c>
      <c r="AD52" s="1341" t="str">
        <f>IF($B52=0,"",_xlfn.XLOOKUP($B52,INPUT_DATA!$CL:$CL,INPUT_DATA!DL:DL))</f>
        <v/>
      </c>
    </row>
    <row r="53" spans="2:30">
      <c r="B53" s="1261">
        <f>'03 - Monthly Asset Follow up'!B57</f>
        <v>0</v>
      </c>
      <c r="C53" s="272" t="str">
        <f t="shared" si="1"/>
        <v/>
      </c>
      <c r="D53" s="1341" t="str">
        <f t="shared" si="0"/>
        <v/>
      </c>
      <c r="E53" s="272" t="str">
        <f>IF($B53=0,"",_xlfn.XLOOKUP($B53,INPUT_DATA!$CL:$CL,INPUT_DATA!CM:CM))</f>
        <v/>
      </c>
      <c r="F53" s="1341" t="str">
        <f>IF($B53=0,"",_xlfn.XLOOKUP($B53,INPUT_DATA!$CL:$CL,INPUT_DATA!CN:CN))</f>
        <v/>
      </c>
      <c r="G53" s="272" t="str">
        <f>IF($B53=0,"",_xlfn.XLOOKUP($B53,INPUT_DATA!$CL:$CL,INPUT_DATA!CO:CO))</f>
        <v/>
      </c>
      <c r="H53" s="1341" t="str">
        <f>IF($B53=0,"",_xlfn.XLOOKUP($B53,INPUT_DATA!$CL:$CL,INPUT_DATA!CP:CP))</f>
        <v/>
      </c>
      <c r="I53" s="272" t="str">
        <f>IF($B53=0,"",_xlfn.XLOOKUP($B53,INPUT_DATA!$CL:$CL,INPUT_DATA!CQ:CQ))</f>
        <v/>
      </c>
      <c r="J53" s="1341" t="str">
        <f>IF($B53=0,"",_xlfn.XLOOKUP($B53,INPUT_DATA!$CL:$CL,INPUT_DATA!CR:CR))</f>
        <v/>
      </c>
      <c r="K53" s="272" t="str">
        <f>IF($B53=0,"",_xlfn.XLOOKUP($B53,INPUT_DATA!$CL:$CL,INPUT_DATA!CS:CS))</f>
        <v/>
      </c>
      <c r="L53" s="1341" t="str">
        <f>IF($B53=0,"",_xlfn.XLOOKUP($B53,INPUT_DATA!$CL:$CL,INPUT_DATA!CT:CT))</f>
        <v/>
      </c>
      <c r="M53" s="272" t="str">
        <f>IF($B53=0,"",_xlfn.XLOOKUP($B53,INPUT_DATA!$CL:$CL,INPUT_DATA!CU:CU))</f>
        <v/>
      </c>
      <c r="N53" s="1341" t="str">
        <f>IF($B53=0,"",_xlfn.XLOOKUP($B53,INPUT_DATA!$CL:$CL,INPUT_DATA!CV:CV))</f>
        <v/>
      </c>
      <c r="O53" s="272" t="str">
        <f>IF($B53=0,"",_xlfn.XLOOKUP($B53,INPUT_DATA!$CL:$CL,INPUT_DATA!CW:CW))</f>
        <v/>
      </c>
      <c r="P53" s="1341" t="str">
        <f>IF($B53=0,"",_xlfn.XLOOKUP($B53,INPUT_DATA!$CL:$CL,INPUT_DATA!CX:CX))</f>
        <v/>
      </c>
      <c r="Q53" s="272" t="str">
        <f>IF($B53=0,"",_xlfn.XLOOKUP($B53,INPUT_DATA!$CL:$CL,INPUT_DATA!CY:CY))</f>
        <v/>
      </c>
      <c r="R53" s="1341" t="str">
        <f>IF($B53=0,"",_xlfn.XLOOKUP($B53,INPUT_DATA!$CL:$CL,INPUT_DATA!CZ:CZ))</f>
        <v/>
      </c>
      <c r="S53" s="272" t="str">
        <f>IF($B53=0,"",_xlfn.XLOOKUP($B53,INPUT_DATA!$CL:$CL,INPUT_DATA!DA:DA))</f>
        <v/>
      </c>
      <c r="T53" s="1341" t="str">
        <f>IF($B53=0,"",_xlfn.XLOOKUP($B53,INPUT_DATA!$CL:$CL,INPUT_DATA!DB:DB))</f>
        <v/>
      </c>
      <c r="U53" s="272" t="str">
        <f>IF($B53=0,"",_xlfn.XLOOKUP($B53,INPUT_DATA!$CL:$CL,INPUT_DATA!DC:DC))</f>
        <v/>
      </c>
      <c r="V53" s="1341" t="str">
        <f>IF($B53=0,"",_xlfn.XLOOKUP($B53,INPUT_DATA!$CL:$CL,INPUT_DATA!DD:DD))</f>
        <v/>
      </c>
      <c r="W53" s="272" t="str">
        <f>IF($B53=0,"",_xlfn.XLOOKUP($B53,INPUT_DATA!$CL:$CL,INPUT_DATA!DE:DE))</f>
        <v/>
      </c>
      <c r="X53" s="1341" t="str">
        <f>IF($B53=0,"",_xlfn.XLOOKUP($B53,INPUT_DATA!$CL:$CL,INPUT_DATA!DF:DF))</f>
        <v/>
      </c>
      <c r="Y53" s="272" t="str">
        <f>IF($B53=0,"",_xlfn.XLOOKUP($B53,INPUT_DATA!$CL:$CL,INPUT_DATA!DG:DG))</f>
        <v/>
      </c>
      <c r="Z53" s="1341" t="str">
        <f>IF($B53=0,"",_xlfn.XLOOKUP($B53,INPUT_DATA!$CL:$CL,INPUT_DATA!DH:DH))</f>
        <v/>
      </c>
      <c r="AA53" s="272" t="str">
        <f>IF($B53=0,"",_xlfn.XLOOKUP($B53,INPUT_DATA!$CL:$CL,INPUT_DATA!DI:DI))</f>
        <v/>
      </c>
      <c r="AB53" s="1341" t="str">
        <f>IF($B53=0,"",_xlfn.XLOOKUP($B53,INPUT_DATA!$CL:$CL,INPUT_DATA!DJ:DJ))</f>
        <v/>
      </c>
      <c r="AC53" s="272" t="str">
        <f>IF($B53=0,"",_xlfn.XLOOKUP($B53,INPUT_DATA!$CL:$CL,INPUT_DATA!DK:DK))</f>
        <v/>
      </c>
      <c r="AD53" s="1341" t="str">
        <f>IF($B53=0,"",_xlfn.XLOOKUP($B53,INPUT_DATA!$CL:$CL,INPUT_DATA!DL:DL))</f>
        <v/>
      </c>
    </row>
    <row r="54" spans="2:30">
      <c r="B54" s="1261">
        <f>'03 - Monthly Asset Follow up'!B58</f>
        <v>0</v>
      </c>
      <c r="C54" s="272" t="str">
        <f t="shared" si="1"/>
        <v/>
      </c>
      <c r="D54" s="1341" t="str">
        <f t="shared" si="0"/>
        <v/>
      </c>
      <c r="E54" s="272" t="str">
        <f>IF($B54=0,"",_xlfn.XLOOKUP($B54,INPUT_DATA!$CL:$CL,INPUT_DATA!CM:CM))</f>
        <v/>
      </c>
      <c r="F54" s="1341" t="str">
        <f>IF($B54=0,"",_xlfn.XLOOKUP($B54,INPUT_DATA!$CL:$CL,INPUT_DATA!CN:CN))</f>
        <v/>
      </c>
      <c r="G54" s="272" t="str">
        <f>IF($B54=0,"",_xlfn.XLOOKUP($B54,INPUT_DATA!$CL:$CL,INPUT_DATA!CO:CO))</f>
        <v/>
      </c>
      <c r="H54" s="1341" t="str">
        <f>IF($B54=0,"",_xlfn.XLOOKUP($B54,INPUT_DATA!$CL:$CL,INPUT_DATA!CP:CP))</f>
        <v/>
      </c>
      <c r="I54" s="272" t="str">
        <f>IF($B54=0,"",_xlfn.XLOOKUP($B54,INPUT_DATA!$CL:$CL,INPUT_DATA!CQ:CQ))</f>
        <v/>
      </c>
      <c r="J54" s="1341" t="str">
        <f>IF($B54=0,"",_xlfn.XLOOKUP($B54,INPUT_DATA!$CL:$CL,INPUT_DATA!CR:CR))</f>
        <v/>
      </c>
      <c r="K54" s="272" t="str">
        <f>IF($B54=0,"",_xlfn.XLOOKUP($B54,INPUT_DATA!$CL:$CL,INPUT_DATA!CS:CS))</f>
        <v/>
      </c>
      <c r="L54" s="1341" t="str">
        <f>IF($B54=0,"",_xlfn.XLOOKUP($B54,INPUT_DATA!$CL:$CL,INPUT_DATA!CT:CT))</f>
        <v/>
      </c>
      <c r="M54" s="272" t="str">
        <f>IF($B54=0,"",_xlfn.XLOOKUP($B54,INPUT_DATA!$CL:$CL,INPUT_DATA!CU:CU))</f>
        <v/>
      </c>
      <c r="N54" s="1341" t="str">
        <f>IF($B54=0,"",_xlfn.XLOOKUP($B54,INPUT_DATA!$CL:$CL,INPUT_DATA!CV:CV))</f>
        <v/>
      </c>
      <c r="O54" s="272" t="str">
        <f>IF($B54=0,"",_xlfn.XLOOKUP($B54,INPUT_DATA!$CL:$CL,INPUT_DATA!CW:CW))</f>
        <v/>
      </c>
      <c r="P54" s="1341" t="str">
        <f>IF($B54=0,"",_xlfn.XLOOKUP($B54,INPUT_DATA!$CL:$CL,INPUT_DATA!CX:CX))</f>
        <v/>
      </c>
      <c r="Q54" s="272" t="str">
        <f>IF($B54=0,"",_xlfn.XLOOKUP($B54,INPUT_DATA!$CL:$CL,INPUT_DATA!CY:CY))</f>
        <v/>
      </c>
      <c r="R54" s="1341" t="str">
        <f>IF($B54=0,"",_xlfn.XLOOKUP($B54,INPUT_DATA!$CL:$CL,INPUT_DATA!CZ:CZ))</f>
        <v/>
      </c>
      <c r="S54" s="272" t="str">
        <f>IF($B54=0,"",_xlfn.XLOOKUP($B54,INPUT_DATA!$CL:$CL,INPUT_DATA!DA:DA))</f>
        <v/>
      </c>
      <c r="T54" s="1341" t="str">
        <f>IF($B54=0,"",_xlfn.XLOOKUP($B54,INPUT_DATA!$CL:$CL,INPUT_DATA!DB:DB))</f>
        <v/>
      </c>
      <c r="U54" s="272" t="str">
        <f>IF($B54=0,"",_xlfn.XLOOKUP($B54,INPUT_DATA!$CL:$CL,INPUT_DATA!DC:DC))</f>
        <v/>
      </c>
      <c r="V54" s="1341" t="str">
        <f>IF($B54=0,"",_xlfn.XLOOKUP($B54,INPUT_DATA!$CL:$CL,INPUT_DATA!DD:DD))</f>
        <v/>
      </c>
      <c r="W54" s="272" t="str">
        <f>IF($B54=0,"",_xlfn.XLOOKUP($B54,INPUT_DATA!$CL:$CL,INPUT_DATA!DE:DE))</f>
        <v/>
      </c>
      <c r="X54" s="1341" t="str">
        <f>IF($B54=0,"",_xlfn.XLOOKUP($B54,INPUT_DATA!$CL:$CL,INPUT_DATA!DF:DF))</f>
        <v/>
      </c>
      <c r="Y54" s="272" t="str">
        <f>IF($B54=0,"",_xlfn.XLOOKUP($B54,INPUT_DATA!$CL:$CL,INPUT_DATA!DG:DG))</f>
        <v/>
      </c>
      <c r="Z54" s="1341" t="str">
        <f>IF($B54=0,"",_xlfn.XLOOKUP($B54,INPUT_DATA!$CL:$CL,INPUT_DATA!DH:DH))</f>
        <v/>
      </c>
      <c r="AA54" s="272" t="str">
        <f>IF($B54=0,"",_xlfn.XLOOKUP($B54,INPUT_DATA!$CL:$CL,INPUT_DATA!DI:DI))</f>
        <v/>
      </c>
      <c r="AB54" s="1341" t="str">
        <f>IF($B54=0,"",_xlfn.XLOOKUP($B54,INPUT_DATA!$CL:$CL,INPUT_DATA!DJ:DJ))</f>
        <v/>
      </c>
      <c r="AC54" s="272" t="str">
        <f>IF($B54=0,"",_xlfn.XLOOKUP($B54,INPUT_DATA!$CL:$CL,INPUT_DATA!DK:DK))</f>
        <v/>
      </c>
      <c r="AD54" s="1341" t="str">
        <f>IF($B54=0,"",_xlfn.XLOOKUP($B54,INPUT_DATA!$CL:$CL,INPUT_DATA!DL:DL))</f>
        <v/>
      </c>
    </row>
    <row r="55" spans="2:30">
      <c r="B55" s="1261">
        <f>'03 - Monthly Asset Follow up'!B59</f>
        <v>0</v>
      </c>
      <c r="C55" s="272" t="str">
        <f t="shared" si="1"/>
        <v/>
      </c>
      <c r="D55" s="1341" t="str">
        <f t="shared" si="0"/>
        <v/>
      </c>
      <c r="E55" s="272" t="str">
        <f>IF($B55=0,"",_xlfn.XLOOKUP($B55,INPUT_DATA!$CL:$CL,INPUT_DATA!CM:CM))</f>
        <v/>
      </c>
      <c r="F55" s="1341" t="str">
        <f>IF($B55=0,"",_xlfn.XLOOKUP($B55,INPUT_DATA!$CL:$CL,INPUT_DATA!CN:CN))</f>
        <v/>
      </c>
      <c r="G55" s="272" t="str">
        <f>IF($B55=0,"",_xlfn.XLOOKUP($B55,INPUT_DATA!$CL:$CL,INPUT_DATA!CO:CO))</f>
        <v/>
      </c>
      <c r="H55" s="1341" t="str">
        <f>IF($B55=0,"",_xlfn.XLOOKUP($B55,INPUT_DATA!$CL:$CL,INPUT_DATA!CP:CP))</f>
        <v/>
      </c>
      <c r="I55" s="272" t="str">
        <f>IF($B55=0,"",_xlfn.XLOOKUP($B55,INPUT_DATA!$CL:$CL,INPUT_DATA!CQ:CQ))</f>
        <v/>
      </c>
      <c r="J55" s="1341" t="str">
        <f>IF($B55=0,"",_xlfn.XLOOKUP($B55,INPUT_DATA!$CL:$CL,INPUT_DATA!CR:CR))</f>
        <v/>
      </c>
      <c r="K55" s="272" t="str">
        <f>IF($B55=0,"",_xlfn.XLOOKUP($B55,INPUT_DATA!$CL:$CL,INPUT_DATA!CS:CS))</f>
        <v/>
      </c>
      <c r="L55" s="1341" t="str">
        <f>IF($B55=0,"",_xlfn.XLOOKUP($B55,INPUT_DATA!$CL:$CL,INPUT_DATA!CT:CT))</f>
        <v/>
      </c>
      <c r="M55" s="272" t="str">
        <f>IF($B55=0,"",_xlfn.XLOOKUP($B55,INPUT_DATA!$CL:$CL,INPUT_DATA!CU:CU))</f>
        <v/>
      </c>
      <c r="N55" s="1341" t="str">
        <f>IF($B55=0,"",_xlfn.XLOOKUP($B55,INPUT_DATA!$CL:$CL,INPUT_DATA!CV:CV))</f>
        <v/>
      </c>
      <c r="O55" s="272" t="str">
        <f>IF($B55=0,"",_xlfn.XLOOKUP($B55,INPUT_DATA!$CL:$CL,INPUT_DATA!CW:CW))</f>
        <v/>
      </c>
      <c r="P55" s="1341" t="str">
        <f>IF($B55=0,"",_xlfn.XLOOKUP($B55,INPUT_DATA!$CL:$CL,INPUT_DATA!CX:CX))</f>
        <v/>
      </c>
      <c r="Q55" s="272" t="str">
        <f>IF($B55=0,"",_xlfn.XLOOKUP($B55,INPUT_DATA!$CL:$CL,INPUT_DATA!CY:CY))</f>
        <v/>
      </c>
      <c r="R55" s="1341" t="str">
        <f>IF($B55=0,"",_xlfn.XLOOKUP($B55,INPUT_DATA!$CL:$CL,INPUT_DATA!CZ:CZ))</f>
        <v/>
      </c>
      <c r="S55" s="272" t="str">
        <f>IF($B55=0,"",_xlfn.XLOOKUP($B55,INPUT_DATA!$CL:$CL,INPUT_DATA!DA:DA))</f>
        <v/>
      </c>
      <c r="T55" s="1341" t="str">
        <f>IF($B55=0,"",_xlfn.XLOOKUP($B55,INPUT_DATA!$CL:$CL,INPUT_DATA!DB:DB))</f>
        <v/>
      </c>
      <c r="U55" s="272" t="str">
        <f>IF($B55=0,"",_xlfn.XLOOKUP($B55,INPUT_DATA!$CL:$CL,INPUT_DATA!DC:DC))</f>
        <v/>
      </c>
      <c r="V55" s="1341" t="str">
        <f>IF($B55=0,"",_xlfn.XLOOKUP($B55,INPUT_DATA!$CL:$CL,INPUT_DATA!DD:DD))</f>
        <v/>
      </c>
      <c r="W55" s="272" t="str">
        <f>IF($B55=0,"",_xlfn.XLOOKUP($B55,INPUT_DATA!$CL:$CL,INPUT_DATA!DE:DE))</f>
        <v/>
      </c>
      <c r="X55" s="1341" t="str">
        <f>IF($B55=0,"",_xlfn.XLOOKUP($B55,INPUT_DATA!$CL:$CL,INPUT_DATA!DF:DF))</f>
        <v/>
      </c>
      <c r="Y55" s="272" t="str">
        <f>IF($B55=0,"",_xlfn.XLOOKUP($B55,INPUT_DATA!$CL:$CL,INPUT_DATA!DG:DG))</f>
        <v/>
      </c>
      <c r="Z55" s="1341" t="str">
        <f>IF($B55=0,"",_xlfn.XLOOKUP($B55,INPUT_DATA!$CL:$CL,INPUT_DATA!DH:DH))</f>
        <v/>
      </c>
      <c r="AA55" s="272" t="str">
        <f>IF($B55=0,"",_xlfn.XLOOKUP($B55,INPUT_DATA!$CL:$CL,INPUT_DATA!DI:DI))</f>
        <v/>
      </c>
      <c r="AB55" s="1341" t="str">
        <f>IF($B55=0,"",_xlfn.XLOOKUP($B55,INPUT_DATA!$CL:$CL,INPUT_DATA!DJ:DJ))</f>
        <v/>
      </c>
      <c r="AC55" s="272" t="str">
        <f>IF($B55=0,"",_xlfn.XLOOKUP($B55,INPUT_DATA!$CL:$CL,INPUT_DATA!DK:DK))</f>
        <v/>
      </c>
      <c r="AD55" s="1341" t="str">
        <f>IF($B55=0,"",_xlfn.XLOOKUP($B55,INPUT_DATA!$CL:$CL,INPUT_DATA!DL:DL))</f>
        <v/>
      </c>
    </row>
    <row r="56" spans="2:30">
      <c r="B56" s="1261">
        <f>'03 - Monthly Asset Follow up'!B60</f>
        <v>0</v>
      </c>
      <c r="C56" s="272" t="str">
        <f t="shared" si="1"/>
        <v/>
      </c>
      <c r="D56" s="1341" t="str">
        <f t="shared" si="0"/>
        <v/>
      </c>
      <c r="E56" s="272" t="str">
        <f>IF($B56=0,"",_xlfn.XLOOKUP($B56,INPUT_DATA!$CL:$CL,INPUT_DATA!CM:CM))</f>
        <v/>
      </c>
      <c r="F56" s="1341" t="str">
        <f>IF($B56=0,"",_xlfn.XLOOKUP($B56,INPUT_DATA!$CL:$CL,INPUT_DATA!CN:CN))</f>
        <v/>
      </c>
      <c r="G56" s="272" t="str">
        <f>IF($B56=0,"",_xlfn.XLOOKUP($B56,INPUT_DATA!$CL:$CL,INPUT_DATA!CO:CO))</f>
        <v/>
      </c>
      <c r="H56" s="1341" t="str">
        <f>IF($B56=0,"",_xlfn.XLOOKUP($B56,INPUT_DATA!$CL:$CL,INPUT_DATA!CP:CP))</f>
        <v/>
      </c>
      <c r="I56" s="272" t="str">
        <f>IF($B56=0,"",_xlfn.XLOOKUP($B56,INPUT_DATA!$CL:$CL,INPUT_DATA!CQ:CQ))</f>
        <v/>
      </c>
      <c r="J56" s="1341" t="str">
        <f>IF($B56=0,"",_xlfn.XLOOKUP($B56,INPUT_DATA!$CL:$CL,INPUT_DATA!CR:CR))</f>
        <v/>
      </c>
      <c r="K56" s="272" t="str">
        <f>IF($B56=0,"",_xlfn.XLOOKUP($B56,INPUT_DATA!$CL:$CL,INPUT_DATA!CS:CS))</f>
        <v/>
      </c>
      <c r="L56" s="1341" t="str">
        <f>IF($B56=0,"",_xlfn.XLOOKUP($B56,INPUT_DATA!$CL:$CL,INPUT_DATA!CT:CT))</f>
        <v/>
      </c>
      <c r="M56" s="272" t="str">
        <f>IF($B56=0,"",_xlfn.XLOOKUP($B56,INPUT_DATA!$CL:$CL,INPUT_DATA!CU:CU))</f>
        <v/>
      </c>
      <c r="N56" s="1341" t="str">
        <f>IF($B56=0,"",_xlfn.XLOOKUP($B56,INPUT_DATA!$CL:$CL,INPUT_DATA!CV:CV))</f>
        <v/>
      </c>
      <c r="O56" s="272" t="str">
        <f>IF($B56=0,"",_xlfn.XLOOKUP($B56,INPUT_DATA!$CL:$CL,INPUT_DATA!CW:CW))</f>
        <v/>
      </c>
      <c r="P56" s="1341" t="str">
        <f>IF($B56=0,"",_xlfn.XLOOKUP($B56,INPUT_DATA!$CL:$CL,INPUT_DATA!CX:CX))</f>
        <v/>
      </c>
      <c r="Q56" s="272" t="str">
        <f>IF($B56=0,"",_xlfn.XLOOKUP($B56,INPUT_DATA!$CL:$CL,INPUT_DATA!CY:CY))</f>
        <v/>
      </c>
      <c r="R56" s="1341" t="str">
        <f>IF($B56=0,"",_xlfn.XLOOKUP($B56,INPUT_DATA!$CL:$CL,INPUT_DATA!CZ:CZ))</f>
        <v/>
      </c>
      <c r="S56" s="272" t="str">
        <f>IF($B56=0,"",_xlfn.XLOOKUP($B56,INPUT_DATA!$CL:$CL,INPUT_DATA!DA:DA))</f>
        <v/>
      </c>
      <c r="T56" s="1341" t="str">
        <f>IF($B56=0,"",_xlfn.XLOOKUP($B56,INPUT_DATA!$CL:$CL,INPUT_DATA!DB:DB))</f>
        <v/>
      </c>
      <c r="U56" s="272" t="str">
        <f>IF($B56=0,"",_xlfn.XLOOKUP($B56,INPUT_DATA!$CL:$CL,INPUT_DATA!DC:DC))</f>
        <v/>
      </c>
      <c r="V56" s="1341" t="str">
        <f>IF($B56=0,"",_xlfn.XLOOKUP($B56,INPUT_DATA!$CL:$CL,INPUT_DATA!DD:DD))</f>
        <v/>
      </c>
      <c r="W56" s="272" t="str">
        <f>IF($B56=0,"",_xlfn.XLOOKUP($B56,INPUT_DATA!$CL:$CL,INPUT_DATA!DE:DE))</f>
        <v/>
      </c>
      <c r="X56" s="1341" t="str">
        <f>IF($B56=0,"",_xlfn.XLOOKUP($B56,INPUT_DATA!$CL:$CL,INPUT_DATA!DF:DF))</f>
        <v/>
      </c>
      <c r="Y56" s="272" t="str">
        <f>IF($B56=0,"",_xlfn.XLOOKUP($B56,INPUT_DATA!$CL:$CL,INPUT_DATA!DG:DG))</f>
        <v/>
      </c>
      <c r="Z56" s="1341" t="str">
        <f>IF($B56=0,"",_xlfn.XLOOKUP($B56,INPUT_DATA!$CL:$CL,INPUT_DATA!DH:DH))</f>
        <v/>
      </c>
      <c r="AA56" s="272" t="str">
        <f>IF($B56=0,"",_xlfn.XLOOKUP($B56,INPUT_DATA!$CL:$CL,INPUT_DATA!DI:DI))</f>
        <v/>
      </c>
      <c r="AB56" s="1341" t="str">
        <f>IF($B56=0,"",_xlfn.XLOOKUP($B56,INPUT_DATA!$CL:$CL,INPUT_DATA!DJ:DJ))</f>
        <v/>
      </c>
      <c r="AC56" s="272" t="str">
        <f>IF($B56=0,"",_xlfn.XLOOKUP($B56,INPUT_DATA!$CL:$CL,INPUT_DATA!DK:DK))</f>
        <v/>
      </c>
      <c r="AD56" s="1341" t="str">
        <f>IF($B56=0,"",_xlfn.XLOOKUP($B56,INPUT_DATA!$CL:$CL,INPUT_DATA!DL:DL))</f>
        <v/>
      </c>
    </row>
    <row r="57" spans="2:30">
      <c r="B57" s="1261">
        <f>'03 - Monthly Asset Follow up'!B61</f>
        <v>0</v>
      </c>
      <c r="C57" s="272" t="str">
        <f t="shared" si="1"/>
        <v/>
      </c>
      <c r="D57" s="1341" t="str">
        <f t="shared" si="0"/>
        <v/>
      </c>
      <c r="E57" s="272" t="str">
        <f>IF($B57=0,"",_xlfn.XLOOKUP($B57,INPUT_DATA!$CL:$CL,INPUT_DATA!CM:CM))</f>
        <v/>
      </c>
      <c r="F57" s="1341" t="str">
        <f>IF($B57=0,"",_xlfn.XLOOKUP($B57,INPUT_DATA!$CL:$CL,INPUT_DATA!CN:CN))</f>
        <v/>
      </c>
      <c r="G57" s="272" t="str">
        <f>IF($B57=0,"",_xlfn.XLOOKUP($B57,INPUT_DATA!$CL:$CL,INPUT_DATA!CO:CO))</f>
        <v/>
      </c>
      <c r="H57" s="1341" t="str">
        <f>IF($B57=0,"",_xlfn.XLOOKUP($B57,INPUT_DATA!$CL:$CL,INPUT_DATA!CP:CP))</f>
        <v/>
      </c>
      <c r="I57" s="272" t="str">
        <f>IF($B57=0,"",_xlfn.XLOOKUP($B57,INPUT_DATA!$CL:$CL,INPUT_DATA!CQ:CQ))</f>
        <v/>
      </c>
      <c r="J57" s="1341" t="str">
        <f>IF($B57=0,"",_xlfn.XLOOKUP($B57,INPUT_DATA!$CL:$CL,INPUT_DATA!CR:CR))</f>
        <v/>
      </c>
      <c r="K57" s="272" t="str">
        <f>IF($B57=0,"",_xlfn.XLOOKUP($B57,INPUT_DATA!$CL:$CL,INPUT_DATA!CS:CS))</f>
        <v/>
      </c>
      <c r="L57" s="1341" t="str">
        <f>IF($B57=0,"",_xlfn.XLOOKUP($B57,INPUT_DATA!$CL:$CL,INPUT_DATA!CT:CT))</f>
        <v/>
      </c>
      <c r="M57" s="272" t="str">
        <f>IF($B57=0,"",_xlfn.XLOOKUP($B57,INPUT_DATA!$CL:$CL,INPUT_DATA!CU:CU))</f>
        <v/>
      </c>
      <c r="N57" s="1341" t="str">
        <f>IF($B57=0,"",_xlfn.XLOOKUP($B57,INPUT_DATA!$CL:$CL,INPUT_DATA!CV:CV))</f>
        <v/>
      </c>
      <c r="O57" s="272" t="str">
        <f>IF($B57=0,"",_xlfn.XLOOKUP($B57,INPUT_DATA!$CL:$CL,INPUT_DATA!CW:CW))</f>
        <v/>
      </c>
      <c r="P57" s="1341" t="str">
        <f>IF($B57=0,"",_xlfn.XLOOKUP($B57,INPUT_DATA!$CL:$CL,INPUT_DATA!CX:CX))</f>
        <v/>
      </c>
      <c r="Q57" s="272" t="str">
        <f>IF($B57=0,"",_xlfn.XLOOKUP($B57,INPUT_DATA!$CL:$CL,INPUT_DATA!CY:CY))</f>
        <v/>
      </c>
      <c r="R57" s="1341" t="str">
        <f>IF($B57=0,"",_xlfn.XLOOKUP($B57,INPUT_DATA!$CL:$CL,INPUT_DATA!CZ:CZ))</f>
        <v/>
      </c>
      <c r="S57" s="272" t="str">
        <f>IF($B57=0,"",_xlfn.XLOOKUP($B57,INPUT_DATA!$CL:$CL,INPUT_DATA!DA:DA))</f>
        <v/>
      </c>
      <c r="T57" s="1341" t="str">
        <f>IF($B57=0,"",_xlfn.XLOOKUP($B57,INPUT_DATA!$CL:$CL,INPUT_DATA!DB:DB))</f>
        <v/>
      </c>
      <c r="U57" s="272" t="str">
        <f>IF($B57=0,"",_xlfn.XLOOKUP($B57,INPUT_DATA!$CL:$CL,INPUT_DATA!DC:DC))</f>
        <v/>
      </c>
      <c r="V57" s="1341" t="str">
        <f>IF($B57=0,"",_xlfn.XLOOKUP($B57,INPUT_DATA!$CL:$CL,INPUT_DATA!DD:DD))</f>
        <v/>
      </c>
      <c r="W57" s="272" t="str">
        <f>IF($B57=0,"",_xlfn.XLOOKUP($B57,INPUT_DATA!$CL:$CL,INPUT_DATA!DE:DE))</f>
        <v/>
      </c>
      <c r="X57" s="1341" t="str">
        <f>IF($B57=0,"",_xlfn.XLOOKUP($B57,INPUT_DATA!$CL:$CL,INPUT_DATA!DF:DF))</f>
        <v/>
      </c>
      <c r="Y57" s="272" t="str">
        <f>IF($B57=0,"",_xlfn.XLOOKUP($B57,INPUT_DATA!$CL:$CL,INPUT_DATA!DG:DG))</f>
        <v/>
      </c>
      <c r="Z57" s="1341" t="str">
        <f>IF($B57=0,"",_xlfn.XLOOKUP($B57,INPUT_DATA!$CL:$CL,INPUT_DATA!DH:DH))</f>
        <v/>
      </c>
      <c r="AA57" s="272" t="str">
        <f>IF($B57=0,"",_xlfn.XLOOKUP($B57,INPUT_DATA!$CL:$CL,INPUT_DATA!DI:DI))</f>
        <v/>
      </c>
      <c r="AB57" s="1341" t="str">
        <f>IF($B57=0,"",_xlfn.XLOOKUP($B57,INPUT_DATA!$CL:$CL,INPUT_DATA!DJ:DJ))</f>
        <v/>
      </c>
      <c r="AC57" s="272" t="str">
        <f>IF($B57=0,"",_xlfn.XLOOKUP($B57,INPUT_DATA!$CL:$CL,INPUT_DATA!DK:DK))</f>
        <v/>
      </c>
      <c r="AD57" s="1341" t="str">
        <f>IF($B57=0,"",_xlfn.XLOOKUP($B57,INPUT_DATA!$CL:$CL,INPUT_DATA!DL:DL))</f>
        <v/>
      </c>
    </row>
    <row r="58" spans="2:30">
      <c r="B58" s="1261">
        <f>'03 - Monthly Asset Follow up'!B62</f>
        <v>0</v>
      </c>
      <c r="C58" s="272" t="str">
        <f t="shared" si="1"/>
        <v/>
      </c>
      <c r="D58" s="1341" t="str">
        <f t="shared" si="0"/>
        <v/>
      </c>
      <c r="E58" s="272" t="str">
        <f>IF($B58=0,"",_xlfn.XLOOKUP($B58,INPUT_DATA!$CL:$CL,INPUT_DATA!CM:CM))</f>
        <v/>
      </c>
      <c r="F58" s="1341" t="str">
        <f>IF($B58=0,"",_xlfn.XLOOKUP($B58,INPUT_DATA!$CL:$CL,INPUT_DATA!CN:CN))</f>
        <v/>
      </c>
      <c r="G58" s="272" t="str">
        <f>IF($B58=0,"",_xlfn.XLOOKUP($B58,INPUT_DATA!$CL:$CL,INPUT_DATA!CO:CO))</f>
        <v/>
      </c>
      <c r="H58" s="1341" t="str">
        <f>IF($B58=0,"",_xlfn.XLOOKUP($B58,INPUT_DATA!$CL:$CL,INPUT_DATA!CP:CP))</f>
        <v/>
      </c>
      <c r="I58" s="272" t="str">
        <f>IF($B58=0,"",_xlfn.XLOOKUP($B58,INPUT_DATA!$CL:$CL,INPUT_DATA!CQ:CQ))</f>
        <v/>
      </c>
      <c r="J58" s="1341" t="str">
        <f>IF($B58=0,"",_xlfn.XLOOKUP($B58,INPUT_DATA!$CL:$CL,INPUT_DATA!CR:CR))</f>
        <v/>
      </c>
      <c r="K58" s="272" t="str">
        <f>IF($B58=0,"",_xlfn.XLOOKUP($B58,INPUT_DATA!$CL:$CL,INPUT_DATA!CS:CS))</f>
        <v/>
      </c>
      <c r="L58" s="1341" t="str">
        <f>IF($B58=0,"",_xlfn.XLOOKUP($B58,INPUT_DATA!$CL:$CL,INPUT_DATA!CT:CT))</f>
        <v/>
      </c>
      <c r="M58" s="272" t="str">
        <f>IF($B58=0,"",_xlfn.XLOOKUP($B58,INPUT_DATA!$CL:$CL,INPUT_DATA!CU:CU))</f>
        <v/>
      </c>
      <c r="N58" s="1341" t="str">
        <f>IF($B58=0,"",_xlfn.XLOOKUP($B58,INPUT_DATA!$CL:$CL,INPUT_DATA!CV:CV))</f>
        <v/>
      </c>
      <c r="O58" s="272" t="str">
        <f>IF($B58=0,"",_xlfn.XLOOKUP($B58,INPUT_DATA!$CL:$CL,INPUT_DATA!CW:CW))</f>
        <v/>
      </c>
      <c r="P58" s="1341" t="str">
        <f>IF($B58=0,"",_xlfn.XLOOKUP($B58,INPUT_DATA!$CL:$CL,INPUT_DATA!CX:CX))</f>
        <v/>
      </c>
      <c r="Q58" s="272" t="str">
        <f>IF($B58=0,"",_xlfn.XLOOKUP($B58,INPUT_DATA!$CL:$CL,INPUT_DATA!CY:CY))</f>
        <v/>
      </c>
      <c r="R58" s="1341" t="str">
        <f>IF($B58=0,"",_xlfn.XLOOKUP($B58,INPUT_DATA!$CL:$CL,INPUT_DATA!CZ:CZ))</f>
        <v/>
      </c>
      <c r="S58" s="272" t="str">
        <f>IF($B58=0,"",_xlfn.XLOOKUP($B58,INPUT_DATA!$CL:$CL,INPUT_DATA!DA:DA))</f>
        <v/>
      </c>
      <c r="T58" s="1341" t="str">
        <f>IF($B58=0,"",_xlfn.XLOOKUP($B58,INPUT_DATA!$CL:$CL,INPUT_DATA!DB:DB))</f>
        <v/>
      </c>
      <c r="U58" s="272" t="str">
        <f>IF($B58=0,"",_xlfn.XLOOKUP($B58,INPUT_DATA!$CL:$CL,INPUT_DATA!DC:DC))</f>
        <v/>
      </c>
      <c r="V58" s="1341" t="str">
        <f>IF($B58=0,"",_xlfn.XLOOKUP($B58,INPUT_DATA!$CL:$CL,INPUT_DATA!DD:DD))</f>
        <v/>
      </c>
      <c r="W58" s="272" t="str">
        <f>IF($B58=0,"",_xlfn.XLOOKUP($B58,INPUT_DATA!$CL:$CL,INPUT_DATA!DE:DE))</f>
        <v/>
      </c>
      <c r="X58" s="1341" t="str">
        <f>IF($B58=0,"",_xlfn.XLOOKUP($B58,INPUT_DATA!$CL:$CL,INPUT_DATA!DF:DF))</f>
        <v/>
      </c>
      <c r="Y58" s="272" t="str">
        <f>IF($B58=0,"",_xlfn.XLOOKUP($B58,INPUT_DATA!$CL:$CL,INPUT_DATA!DG:DG))</f>
        <v/>
      </c>
      <c r="Z58" s="1341" t="str">
        <f>IF($B58=0,"",_xlfn.XLOOKUP($B58,INPUT_DATA!$CL:$CL,INPUT_DATA!DH:DH))</f>
        <v/>
      </c>
      <c r="AA58" s="272" t="str">
        <f>IF($B58=0,"",_xlfn.XLOOKUP($B58,INPUT_DATA!$CL:$CL,INPUT_DATA!DI:DI))</f>
        <v/>
      </c>
      <c r="AB58" s="1341" t="str">
        <f>IF($B58=0,"",_xlfn.XLOOKUP($B58,INPUT_DATA!$CL:$CL,INPUT_DATA!DJ:DJ))</f>
        <v/>
      </c>
      <c r="AC58" s="272" t="str">
        <f>IF($B58=0,"",_xlfn.XLOOKUP($B58,INPUT_DATA!$CL:$CL,INPUT_DATA!DK:DK))</f>
        <v/>
      </c>
      <c r="AD58" s="1341" t="str">
        <f>IF($B58=0,"",_xlfn.XLOOKUP($B58,INPUT_DATA!$CL:$CL,INPUT_DATA!DL:DL))</f>
        <v/>
      </c>
    </row>
    <row r="59" spans="2:30">
      <c r="B59" s="1261">
        <f>'03 - Monthly Asset Follow up'!B63</f>
        <v>0</v>
      </c>
      <c r="C59" s="272" t="str">
        <f t="shared" si="1"/>
        <v/>
      </c>
      <c r="D59" s="1341" t="str">
        <f t="shared" si="0"/>
        <v/>
      </c>
      <c r="E59" s="272" t="str">
        <f>IF($B59=0,"",_xlfn.XLOOKUP($B59,INPUT_DATA!$CL:$CL,INPUT_DATA!CM:CM))</f>
        <v/>
      </c>
      <c r="F59" s="1341" t="str">
        <f>IF($B59=0,"",_xlfn.XLOOKUP($B59,INPUT_DATA!$CL:$CL,INPUT_DATA!CN:CN))</f>
        <v/>
      </c>
      <c r="G59" s="272" t="str">
        <f>IF($B59=0,"",_xlfn.XLOOKUP($B59,INPUT_DATA!$CL:$CL,INPUT_DATA!CO:CO))</f>
        <v/>
      </c>
      <c r="H59" s="1341" t="str">
        <f>IF($B59=0,"",_xlfn.XLOOKUP($B59,INPUT_DATA!$CL:$CL,INPUT_DATA!CP:CP))</f>
        <v/>
      </c>
      <c r="I59" s="272" t="str">
        <f>IF($B59=0,"",_xlfn.XLOOKUP($B59,INPUT_DATA!$CL:$CL,INPUT_DATA!CQ:CQ))</f>
        <v/>
      </c>
      <c r="J59" s="1341" t="str">
        <f>IF($B59=0,"",_xlfn.XLOOKUP($B59,INPUT_DATA!$CL:$CL,INPUT_DATA!CR:CR))</f>
        <v/>
      </c>
      <c r="K59" s="272" t="str">
        <f>IF($B59=0,"",_xlfn.XLOOKUP($B59,INPUT_DATA!$CL:$CL,INPUT_DATA!CS:CS))</f>
        <v/>
      </c>
      <c r="L59" s="1341" t="str">
        <f>IF($B59=0,"",_xlfn.XLOOKUP($B59,INPUT_DATA!$CL:$CL,INPUT_DATA!CT:CT))</f>
        <v/>
      </c>
      <c r="M59" s="272" t="str">
        <f>IF($B59=0,"",_xlfn.XLOOKUP($B59,INPUT_DATA!$CL:$CL,INPUT_DATA!CU:CU))</f>
        <v/>
      </c>
      <c r="N59" s="1341" t="str">
        <f>IF($B59=0,"",_xlfn.XLOOKUP($B59,INPUT_DATA!$CL:$CL,INPUT_DATA!CV:CV))</f>
        <v/>
      </c>
      <c r="O59" s="272" t="str">
        <f>IF($B59=0,"",_xlfn.XLOOKUP($B59,INPUT_DATA!$CL:$CL,INPUT_DATA!CW:CW))</f>
        <v/>
      </c>
      <c r="P59" s="1341" t="str">
        <f>IF($B59=0,"",_xlfn.XLOOKUP($B59,INPUT_DATA!$CL:$CL,INPUT_DATA!CX:CX))</f>
        <v/>
      </c>
      <c r="Q59" s="272" t="str">
        <f>IF($B59=0,"",_xlfn.XLOOKUP($B59,INPUT_DATA!$CL:$CL,INPUT_DATA!CY:CY))</f>
        <v/>
      </c>
      <c r="R59" s="1341" t="str">
        <f>IF($B59=0,"",_xlfn.XLOOKUP($B59,INPUT_DATA!$CL:$CL,INPUT_DATA!CZ:CZ))</f>
        <v/>
      </c>
      <c r="S59" s="272" t="str">
        <f>IF($B59=0,"",_xlfn.XLOOKUP($B59,INPUT_DATA!$CL:$CL,INPUT_DATA!DA:DA))</f>
        <v/>
      </c>
      <c r="T59" s="1341" t="str">
        <f>IF($B59=0,"",_xlfn.XLOOKUP($B59,INPUT_DATA!$CL:$CL,INPUT_DATA!DB:DB))</f>
        <v/>
      </c>
      <c r="U59" s="272" t="str">
        <f>IF($B59=0,"",_xlfn.XLOOKUP($B59,INPUT_DATA!$CL:$CL,INPUT_DATA!DC:DC))</f>
        <v/>
      </c>
      <c r="V59" s="1341" t="str">
        <f>IF($B59=0,"",_xlfn.XLOOKUP($B59,INPUT_DATA!$CL:$CL,INPUT_DATA!DD:DD))</f>
        <v/>
      </c>
      <c r="W59" s="272" t="str">
        <f>IF($B59=0,"",_xlfn.XLOOKUP($B59,INPUT_DATA!$CL:$CL,INPUT_DATA!DE:DE))</f>
        <v/>
      </c>
      <c r="X59" s="1341" t="str">
        <f>IF($B59=0,"",_xlfn.XLOOKUP($B59,INPUT_DATA!$CL:$CL,INPUT_DATA!DF:DF))</f>
        <v/>
      </c>
      <c r="Y59" s="272" t="str">
        <f>IF($B59=0,"",_xlfn.XLOOKUP($B59,INPUT_DATA!$CL:$CL,INPUT_DATA!DG:DG))</f>
        <v/>
      </c>
      <c r="Z59" s="1341" t="str">
        <f>IF($B59=0,"",_xlfn.XLOOKUP($B59,INPUT_DATA!$CL:$CL,INPUT_DATA!DH:DH))</f>
        <v/>
      </c>
      <c r="AA59" s="272" t="str">
        <f>IF($B59=0,"",_xlfn.XLOOKUP($B59,INPUT_DATA!$CL:$CL,INPUT_DATA!DI:DI))</f>
        <v/>
      </c>
      <c r="AB59" s="1341" t="str">
        <f>IF($B59=0,"",_xlfn.XLOOKUP($B59,INPUT_DATA!$CL:$CL,INPUT_DATA!DJ:DJ))</f>
        <v/>
      </c>
      <c r="AC59" s="272" t="str">
        <f>IF($B59=0,"",_xlfn.XLOOKUP($B59,INPUT_DATA!$CL:$CL,INPUT_DATA!DK:DK))</f>
        <v/>
      </c>
      <c r="AD59" s="1341" t="str">
        <f>IF($B59=0,"",_xlfn.XLOOKUP($B59,INPUT_DATA!$CL:$CL,INPUT_DATA!DL:DL))</f>
        <v/>
      </c>
    </row>
    <row r="60" spans="2:30">
      <c r="B60" s="1261">
        <f>'03 - Monthly Asset Follow up'!B64</f>
        <v>0</v>
      </c>
      <c r="C60" s="272" t="str">
        <f t="shared" si="1"/>
        <v/>
      </c>
      <c r="D60" s="1341" t="str">
        <f t="shared" si="0"/>
        <v/>
      </c>
      <c r="E60" s="272" t="str">
        <f>IF($B60=0,"",_xlfn.XLOOKUP($B60,INPUT_DATA!$CL:$CL,INPUT_DATA!CM:CM))</f>
        <v/>
      </c>
      <c r="F60" s="1341" t="str">
        <f>IF($B60=0,"",_xlfn.XLOOKUP($B60,INPUT_DATA!$CL:$CL,INPUT_DATA!CN:CN))</f>
        <v/>
      </c>
      <c r="G60" s="272" t="str">
        <f>IF($B60=0,"",_xlfn.XLOOKUP($B60,INPUT_DATA!$CL:$CL,INPUT_DATA!CO:CO))</f>
        <v/>
      </c>
      <c r="H60" s="1341" t="str">
        <f>IF($B60=0,"",_xlfn.XLOOKUP($B60,INPUT_DATA!$CL:$CL,INPUT_DATA!CP:CP))</f>
        <v/>
      </c>
      <c r="I60" s="272" t="str">
        <f>IF($B60=0,"",_xlfn.XLOOKUP($B60,INPUT_DATA!$CL:$CL,INPUT_DATA!CQ:CQ))</f>
        <v/>
      </c>
      <c r="J60" s="1341" t="str">
        <f>IF($B60=0,"",_xlfn.XLOOKUP($B60,INPUT_DATA!$CL:$CL,INPUT_DATA!CR:CR))</f>
        <v/>
      </c>
      <c r="K60" s="272" t="str">
        <f>IF($B60=0,"",_xlfn.XLOOKUP($B60,INPUT_DATA!$CL:$CL,INPUT_DATA!CS:CS))</f>
        <v/>
      </c>
      <c r="L60" s="1341" t="str">
        <f>IF($B60=0,"",_xlfn.XLOOKUP($B60,INPUT_DATA!$CL:$CL,INPUT_DATA!CT:CT))</f>
        <v/>
      </c>
      <c r="M60" s="272" t="str">
        <f>IF($B60=0,"",_xlfn.XLOOKUP($B60,INPUT_DATA!$CL:$CL,INPUT_DATA!CU:CU))</f>
        <v/>
      </c>
      <c r="N60" s="1341" t="str">
        <f>IF($B60=0,"",_xlfn.XLOOKUP($B60,INPUT_DATA!$CL:$CL,INPUT_DATA!CV:CV))</f>
        <v/>
      </c>
      <c r="O60" s="272" t="str">
        <f>IF($B60=0,"",_xlfn.XLOOKUP($B60,INPUT_DATA!$CL:$CL,INPUT_DATA!CW:CW))</f>
        <v/>
      </c>
      <c r="P60" s="1341" t="str">
        <f>IF($B60=0,"",_xlfn.XLOOKUP($B60,INPUT_DATA!$CL:$CL,INPUT_DATA!CX:CX))</f>
        <v/>
      </c>
      <c r="Q60" s="272" t="str">
        <f>IF($B60=0,"",_xlfn.XLOOKUP($B60,INPUT_DATA!$CL:$CL,INPUT_DATA!CY:CY))</f>
        <v/>
      </c>
      <c r="R60" s="1341" t="str">
        <f>IF($B60=0,"",_xlfn.XLOOKUP($B60,INPUT_DATA!$CL:$CL,INPUT_DATA!CZ:CZ))</f>
        <v/>
      </c>
      <c r="S60" s="272" t="str">
        <f>IF($B60=0,"",_xlfn.XLOOKUP($B60,INPUT_DATA!$CL:$CL,INPUT_DATA!DA:DA))</f>
        <v/>
      </c>
      <c r="T60" s="1341" t="str">
        <f>IF($B60=0,"",_xlfn.XLOOKUP($B60,INPUT_DATA!$CL:$CL,INPUT_DATA!DB:DB))</f>
        <v/>
      </c>
      <c r="U60" s="272" t="str">
        <f>IF($B60=0,"",_xlfn.XLOOKUP($B60,INPUT_DATA!$CL:$CL,INPUT_DATA!DC:DC))</f>
        <v/>
      </c>
      <c r="V60" s="1341" t="str">
        <f>IF($B60=0,"",_xlfn.XLOOKUP($B60,INPUT_DATA!$CL:$CL,INPUT_DATA!DD:DD))</f>
        <v/>
      </c>
      <c r="W60" s="272" t="str">
        <f>IF($B60=0,"",_xlfn.XLOOKUP($B60,INPUT_DATA!$CL:$CL,INPUT_DATA!DE:DE))</f>
        <v/>
      </c>
      <c r="X60" s="1341" t="str">
        <f>IF($B60=0,"",_xlfn.XLOOKUP($B60,INPUT_DATA!$CL:$CL,INPUT_DATA!DF:DF))</f>
        <v/>
      </c>
      <c r="Y60" s="272" t="str">
        <f>IF($B60=0,"",_xlfn.XLOOKUP($B60,INPUT_DATA!$CL:$CL,INPUT_DATA!DG:DG))</f>
        <v/>
      </c>
      <c r="Z60" s="1341" t="str">
        <f>IF($B60=0,"",_xlfn.XLOOKUP($B60,INPUT_DATA!$CL:$CL,INPUT_DATA!DH:DH))</f>
        <v/>
      </c>
      <c r="AA60" s="272" t="str">
        <f>IF($B60=0,"",_xlfn.XLOOKUP($B60,INPUT_DATA!$CL:$CL,INPUT_DATA!DI:DI))</f>
        <v/>
      </c>
      <c r="AB60" s="1341" t="str">
        <f>IF($B60=0,"",_xlfn.XLOOKUP($B60,INPUT_DATA!$CL:$CL,INPUT_DATA!DJ:DJ))</f>
        <v/>
      </c>
      <c r="AC60" s="272" t="str">
        <f>IF($B60=0,"",_xlfn.XLOOKUP($B60,INPUT_DATA!$CL:$CL,INPUT_DATA!DK:DK))</f>
        <v/>
      </c>
      <c r="AD60" s="1341" t="str">
        <f>IF($B60=0,"",_xlfn.XLOOKUP($B60,INPUT_DATA!$CL:$CL,INPUT_DATA!DL:DL))</f>
        <v/>
      </c>
    </row>
    <row r="61" spans="2:30">
      <c r="B61" s="1261">
        <f>'03 - Monthly Asset Follow up'!B65</f>
        <v>0</v>
      </c>
      <c r="C61" s="272" t="str">
        <f t="shared" si="1"/>
        <v/>
      </c>
      <c r="D61" s="1341" t="str">
        <f t="shared" si="0"/>
        <v/>
      </c>
      <c r="E61" s="272" t="str">
        <f>IF($B61=0,"",_xlfn.XLOOKUP($B61,INPUT_DATA!$CL:$CL,INPUT_DATA!CM:CM))</f>
        <v/>
      </c>
      <c r="F61" s="1341" t="str">
        <f>IF($B61=0,"",_xlfn.XLOOKUP($B61,INPUT_DATA!$CL:$CL,INPUT_DATA!CN:CN))</f>
        <v/>
      </c>
      <c r="G61" s="272" t="str">
        <f>IF($B61=0,"",_xlfn.XLOOKUP($B61,INPUT_DATA!$CL:$CL,INPUT_DATA!CO:CO))</f>
        <v/>
      </c>
      <c r="H61" s="1341" t="str">
        <f>IF($B61=0,"",_xlfn.XLOOKUP($B61,INPUT_DATA!$CL:$CL,INPUT_DATA!CP:CP))</f>
        <v/>
      </c>
      <c r="I61" s="272" t="str">
        <f>IF($B61=0,"",_xlfn.XLOOKUP($B61,INPUT_DATA!$CL:$CL,INPUT_DATA!CQ:CQ))</f>
        <v/>
      </c>
      <c r="J61" s="1341" t="str">
        <f>IF($B61=0,"",_xlfn.XLOOKUP($B61,INPUT_DATA!$CL:$CL,INPUT_DATA!CR:CR))</f>
        <v/>
      </c>
      <c r="K61" s="272" t="str">
        <f>IF($B61=0,"",_xlfn.XLOOKUP($B61,INPUT_DATA!$CL:$CL,INPUT_DATA!CS:CS))</f>
        <v/>
      </c>
      <c r="L61" s="1341" t="str">
        <f>IF($B61=0,"",_xlfn.XLOOKUP($B61,INPUT_DATA!$CL:$CL,INPUT_DATA!CT:CT))</f>
        <v/>
      </c>
      <c r="M61" s="272" t="str">
        <f>IF($B61=0,"",_xlfn.XLOOKUP($B61,INPUT_DATA!$CL:$CL,INPUT_DATA!CU:CU))</f>
        <v/>
      </c>
      <c r="N61" s="1341" t="str">
        <f>IF($B61=0,"",_xlfn.XLOOKUP($B61,INPUT_DATA!$CL:$CL,INPUT_DATA!CV:CV))</f>
        <v/>
      </c>
      <c r="O61" s="272" t="str">
        <f>IF($B61=0,"",_xlfn.XLOOKUP($B61,INPUT_DATA!$CL:$CL,INPUT_DATA!CW:CW))</f>
        <v/>
      </c>
      <c r="P61" s="1341" t="str">
        <f>IF($B61=0,"",_xlfn.XLOOKUP($B61,INPUT_DATA!$CL:$CL,INPUT_DATA!CX:CX))</f>
        <v/>
      </c>
      <c r="Q61" s="272" t="str">
        <f>IF($B61=0,"",_xlfn.XLOOKUP($B61,INPUT_DATA!$CL:$CL,INPUT_DATA!CY:CY))</f>
        <v/>
      </c>
      <c r="R61" s="1341" t="str">
        <f>IF($B61=0,"",_xlfn.XLOOKUP($B61,INPUT_DATA!$CL:$CL,INPUT_DATA!CZ:CZ))</f>
        <v/>
      </c>
      <c r="S61" s="272" t="str">
        <f>IF($B61=0,"",_xlfn.XLOOKUP($B61,INPUT_DATA!$CL:$CL,INPUT_DATA!DA:DA))</f>
        <v/>
      </c>
      <c r="T61" s="1341" t="str">
        <f>IF($B61=0,"",_xlfn.XLOOKUP($B61,INPUT_DATA!$CL:$CL,INPUT_DATA!DB:DB))</f>
        <v/>
      </c>
      <c r="U61" s="272" t="str">
        <f>IF($B61=0,"",_xlfn.XLOOKUP($B61,INPUT_DATA!$CL:$CL,INPUT_DATA!DC:DC))</f>
        <v/>
      </c>
      <c r="V61" s="1341" t="str">
        <f>IF($B61=0,"",_xlfn.XLOOKUP($B61,INPUT_DATA!$CL:$CL,INPUT_DATA!DD:DD))</f>
        <v/>
      </c>
      <c r="W61" s="272" t="str">
        <f>IF($B61=0,"",_xlfn.XLOOKUP($B61,INPUT_DATA!$CL:$CL,INPUT_DATA!DE:DE))</f>
        <v/>
      </c>
      <c r="X61" s="1341" t="str">
        <f>IF($B61=0,"",_xlfn.XLOOKUP($B61,INPUT_DATA!$CL:$CL,INPUT_DATA!DF:DF))</f>
        <v/>
      </c>
      <c r="Y61" s="272" t="str">
        <f>IF($B61=0,"",_xlfn.XLOOKUP($B61,INPUT_DATA!$CL:$CL,INPUT_DATA!DG:DG))</f>
        <v/>
      </c>
      <c r="Z61" s="1341" t="str">
        <f>IF($B61=0,"",_xlfn.XLOOKUP($B61,INPUT_DATA!$CL:$CL,INPUT_DATA!DH:DH))</f>
        <v/>
      </c>
      <c r="AA61" s="272" t="str">
        <f>IF($B61=0,"",_xlfn.XLOOKUP($B61,INPUT_DATA!$CL:$CL,INPUT_DATA!DI:DI))</f>
        <v/>
      </c>
      <c r="AB61" s="1341" t="str">
        <f>IF($B61=0,"",_xlfn.XLOOKUP($B61,INPUT_DATA!$CL:$CL,INPUT_DATA!DJ:DJ))</f>
        <v/>
      </c>
      <c r="AC61" s="272" t="str">
        <f>IF($B61=0,"",_xlfn.XLOOKUP($B61,INPUT_DATA!$CL:$CL,INPUT_DATA!DK:DK))</f>
        <v/>
      </c>
      <c r="AD61" s="1341" t="str">
        <f>IF($B61=0,"",_xlfn.XLOOKUP($B61,INPUT_DATA!$CL:$CL,INPUT_DATA!DL:DL))</f>
        <v/>
      </c>
    </row>
    <row r="62" spans="2:30">
      <c r="B62" s="1261">
        <f>'03 - Monthly Asset Follow up'!B66</f>
        <v>0</v>
      </c>
      <c r="C62" s="272" t="str">
        <f t="shared" si="1"/>
        <v/>
      </c>
      <c r="D62" s="1341" t="str">
        <f t="shared" si="0"/>
        <v/>
      </c>
      <c r="E62" s="272" t="str">
        <f>IF($B62=0,"",_xlfn.XLOOKUP($B62,INPUT_DATA!$CL:$CL,INPUT_DATA!CM:CM))</f>
        <v/>
      </c>
      <c r="F62" s="1341" t="str">
        <f>IF($B62=0,"",_xlfn.XLOOKUP($B62,INPUT_DATA!$CL:$CL,INPUT_DATA!CN:CN))</f>
        <v/>
      </c>
      <c r="G62" s="272" t="str">
        <f>IF($B62=0,"",_xlfn.XLOOKUP($B62,INPUT_DATA!$CL:$CL,INPUT_DATA!CO:CO))</f>
        <v/>
      </c>
      <c r="H62" s="1341" t="str">
        <f>IF($B62=0,"",_xlfn.XLOOKUP($B62,INPUT_DATA!$CL:$CL,INPUT_DATA!CP:CP))</f>
        <v/>
      </c>
      <c r="I62" s="272" t="str">
        <f>IF($B62=0,"",_xlfn.XLOOKUP($B62,INPUT_DATA!$CL:$CL,INPUT_DATA!CQ:CQ))</f>
        <v/>
      </c>
      <c r="J62" s="1341" t="str">
        <f>IF($B62=0,"",_xlfn.XLOOKUP($B62,INPUT_DATA!$CL:$CL,INPUT_DATA!CR:CR))</f>
        <v/>
      </c>
      <c r="K62" s="272" t="str">
        <f>IF($B62=0,"",_xlfn.XLOOKUP($B62,INPUT_DATA!$CL:$CL,INPUT_DATA!CS:CS))</f>
        <v/>
      </c>
      <c r="L62" s="1341" t="str">
        <f>IF($B62=0,"",_xlfn.XLOOKUP($B62,INPUT_DATA!$CL:$CL,INPUT_DATA!CT:CT))</f>
        <v/>
      </c>
      <c r="M62" s="272" t="str">
        <f>IF($B62=0,"",_xlfn.XLOOKUP($B62,INPUT_DATA!$CL:$CL,INPUT_DATA!CU:CU))</f>
        <v/>
      </c>
      <c r="N62" s="1341" t="str">
        <f>IF($B62=0,"",_xlfn.XLOOKUP($B62,INPUT_DATA!$CL:$CL,INPUT_DATA!CV:CV))</f>
        <v/>
      </c>
      <c r="O62" s="272" t="str">
        <f>IF($B62=0,"",_xlfn.XLOOKUP($B62,INPUT_DATA!$CL:$CL,INPUT_DATA!CW:CW))</f>
        <v/>
      </c>
      <c r="P62" s="1341" t="str">
        <f>IF($B62=0,"",_xlfn.XLOOKUP($B62,INPUT_DATA!$CL:$CL,INPUT_DATA!CX:CX))</f>
        <v/>
      </c>
      <c r="Q62" s="272" t="str">
        <f>IF($B62=0,"",_xlfn.XLOOKUP($B62,INPUT_DATA!$CL:$CL,INPUT_DATA!CY:CY))</f>
        <v/>
      </c>
      <c r="R62" s="1341" t="str">
        <f>IF($B62=0,"",_xlfn.XLOOKUP($B62,INPUT_DATA!$CL:$CL,INPUT_DATA!CZ:CZ))</f>
        <v/>
      </c>
      <c r="S62" s="272" t="str">
        <f>IF($B62=0,"",_xlfn.XLOOKUP($B62,INPUT_DATA!$CL:$CL,INPUT_DATA!DA:DA))</f>
        <v/>
      </c>
      <c r="T62" s="1341" t="str">
        <f>IF($B62=0,"",_xlfn.XLOOKUP($B62,INPUT_DATA!$CL:$CL,INPUT_DATA!DB:DB))</f>
        <v/>
      </c>
      <c r="U62" s="272" t="str">
        <f>IF($B62=0,"",_xlfn.XLOOKUP($B62,INPUT_DATA!$CL:$CL,INPUT_DATA!DC:DC))</f>
        <v/>
      </c>
      <c r="V62" s="1341" t="str">
        <f>IF($B62=0,"",_xlfn.XLOOKUP($B62,INPUT_DATA!$CL:$CL,INPUT_DATA!DD:DD))</f>
        <v/>
      </c>
      <c r="W62" s="272" t="str">
        <f>IF($B62=0,"",_xlfn.XLOOKUP($B62,INPUT_DATA!$CL:$CL,INPUT_DATA!DE:DE))</f>
        <v/>
      </c>
      <c r="X62" s="1341" t="str">
        <f>IF($B62=0,"",_xlfn.XLOOKUP($B62,INPUT_DATA!$CL:$CL,INPUT_DATA!DF:DF))</f>
        <v/>
      </c>
      <c r="Y62" s="272" t="str">
        <f>IF($B62=0,"",_xlfn.XLOOKUP($B62,INPUT_DATA!$CL:$CL,INPUT_DATA!DG:DG))</f>
        <v/>
      </c>
      <c r="Z62" s="1341" t="str">
        <f>IF($B62=0,"",_xlfn.XLOOKUP($B62,INPUT_DATA!$CL:$CL,INPUT_DATA!DH:DH))</f>
        <v/>
      </c>
      <c r="AA62" s="272" t="str">
        <f>IF($B62=0,"",_xlfn.XLOOKUP($B62,INPUT_DATA!$CL:$CL,INPUT_DATA!DI:DI))</f>
        <v/>
      </c>
      <c r="AB62" s="1341" t="str">
        <f>IF($B62=0,"",_xlfn.XLOOKUP($B62,INPUT_DATA!$CL:$CL,INPUT_DATA!DJ:DJ))</f>
        <v/>
      </c>
      <c r="AC62" s="272" t="str">
        <f>IF($B62=0,"",_xlfn.XLOOKUP($B62,INPUT_DATA!$CL:$CL,INPUT_DATA!DK:DK))</f>
        <v/>
      </c>
      <c r="AD62" s="1341" t="str">
        <f>IF($B62=0,"",_xlfn.XLOOKUP($B62,INPUT_DATA!$CL:$CL,INPUT_DATA!DL:DL))</f>
        <v/>
      </c>
    </row>
    <row r="63" spans="2:30">
      <c r="B63" s="1261">
        <f>'03 - Monthly Asset Follow up'!B67</f>
        <v>0</v>
      </c>
      <c r="C63" s="272" t="str">
        <f t="shared" si="1"/>
        <v/>
      </c>
      <c r="D63" s="1341" t="str">
        <f t="shared" si="0"/>
        <v/>
      </c>
      <c r="E63" s="272" t="str">
        <f>IF($B63=0,"",_xlfn.XLOOKUP($B63,INPUT_DATA!$CL:$CL,INPUT_DATA!CM:CM))</f>
        <v/>
      </c>
      <c r="F63" s="1341" t="str">
        <f>IF($B63=0,"",_xlfn.XLOOKUP($B63,INPUT_DATA!$CL:$CL,INPUT_DATA!CN:CN))</f>
        <v/>
      </c>
      <c r="G63" s="272" t="str">
        <f>IF($B63=0,"",_xlfn.XLOOKUP($B63,INPUT_DATA!$CL:$CL,INPUT_DATA!CO:CO))</f>
        <v/>
      </c>
      <c r="H63" s="1341" t="str">
        <f>IF($B63=0,"",_xlfn.XLOOKUP($B63,INPUT_DATA!$CL:$CL,INPUT_DATA!CP:CP))</f>
        <v/>
      </c>
      <c r="I63" s="272" t="str">
        <f>IF($B63=0,"",_xlfn.XLOOKUP($B63,INPUT_DATA!$CL:$CL,INPUT_DATA!CQ:CQ))</f>
        <v/>
      </c>
      <c r="J63" s="1341" t="str">
        <f>IF($B63=0,"",_xlfn.XLOOKUP($B63,INPUT_DATA!$CL:$CL,INPUT_DATA!CR:CR))</f>
        <v/>
      </c>
      <c r="K63" s="272" t="str">
        <f>IF($B63=0,"",_xlfn.XLOOKUP($B63,INPUT_DATA!$CL:$CL,INPUT_DATA!CS:CS))</f>
        <v/>
      </c>
      <c r="L63" s="1341" t="str">
        <f>IF($B63=0,"",_xlfn.XLOOKUP($B63,INPUT_DATA!$CL:$CL,INPUT_DATA!CT:CT))</f>
        <v/>
      </c>
      <c r="M63" s="272" t="str">
        <f>IF($B63=0,"",_xlfn.XLOOKUP($B63,INPUT_DATA!$CL:$CL,INPUT_DATA!CU:CU))</f>
        <v/>
      </c>
      <c r="N63" s="1341" t="str">
        <f>IF($B63=0,"",_xlfn.XLOOKUP($B63,INPUT_DATA!$CL:$CL,INPUT_DATA!CV:CV))</f>
        <v/>
      </c>
      <c r="O63" s="272" t="str">
        <f>IF($B63=0,"",_xlfn.XLOOKUP($B63,INPUT_DATA!$CL:$CL,INPUT_DATA!CW:CW))</f>
        <v/>
      </c>
      <c r="P63" s="1341" t="str">
        <f>IF($B63=0,"",_xlfn.XLOOKUP($B63,INPUT_DATA!$CL:$CL,INPUT_DATA!CX:CX))</f>
        <v/>
      </c>
      <c r="Q63" s="272" t="str">
        <f>IF($B63=0,"",_xlfn.XLOOKUP($B63,INPUT_DATA!$CL:$CL,INPUT_DATA!CY:CY))</f>
        <v/>
      </c>
      <c r="R63" s="1341" t="str">
        <f>IF($B63=0,"",_xlfn.XLOOKUP($B63,INPUT_DATA!$CL:$CL,INPUT_DATA!CZ:CZ))</f>
        <v/>
      </c>
      <c r="S63" s="272" t="str">
        <f>IF($B63=0,"",_xlfn.XLOOKUP($B63,INPUT_DATA!$CL:$CL,INPUT_DATA!DA:DA))</f>
        <v/>
      </c>
      <c r="T63" s="1341" t="str">
        <f>IF($B63=0,"",_xlfn.XLOOKUP($B63,INPUT_DATA!$CL:$CL,INPUT_DATA!DB:DB))</f>
        <v/>
      </c>
      <c r="U63" s="272" t="str">
        <f>IF($B63=0,"",_xlfn.XLOOKUP($B63,INPUT_DATA!$CL:$CL,INPUT_DATA!DC:DC))</f>
        <v/>
      </c>
      <c r="V63" s="1341" t="str">
        <f>IF($B63=0,"",_xlfn.XLOOKUP($B63,INPUT_DATA!$CL:$CL,INPUT_DATA!DD:DD))</f>
        <v/>
      </c>
      <c r="W63" s="272" t="str">
        <f>IF($B63=0,"",_xlfn.XLOOKUP($B63,INPUT_DATA!$CL:$CL,INPUT_DATA!DE:DE))</f>
        <v/>
      </c>
      <c r="X63" s="1341" t="str">
        <f>IF($B63=0,"",_xlfn.XLOOKUP($B63,INPUT_DATA!$CL:$CL,INPUT_DATA!DF:DF))</f>
        <v/>
      </c>
      <c r="Y63" s="272" t="str">
        <f>IF($B63=0,"",_xlfn.XLOOKUP($B63,INPUT_DATA!$CL:$CL,INPUT_DATA!DG:DG))</f>
        <v/>
      </c>
      <c r="Z63" s="1341" t="str">
        <f>IF($B63=0,"",_xlfn.XLOOKUP($B63,INPUT_DATA!$CL:$CL,INPUT_DATA!DH:DH))</f>
        <v/>
      </c>
      <c r="AA63" s="272" t="str">
        <f>IF($B63=0,"",_xlfn.XLOOKUP($B63,INPUT_DATA!$CL:$CL,INPUT_DATA!DI:DI))</f>
        <v/>
      </c>
      <c r="AB63" s="1341" t="str">
        <f>IF($B63=0,"",_xlfn.XLOOKUP($B63,INPUT_DATA!$CL:$CL,INPUT_DATA!DJ:DJ))</f>
        <v/>
      </c>
      <c r="AC63" s="272" t="str">
        <f>IF($B63=0,"",_xlfn.XLOOKUP($B63,INPUT_DATA!$CL:$CL,INPUT_DATA!DK:DK))</f>
        <v/>
      </c>
      <c r="AD63" s="1341" t="str">
        <f>IF($B63=0,"",_xlfn.XLOOKUP($B63,INPUT_DATA!$CL:$CL,INPUT_DATA!DL:DL))</f>
        <v/>
      </c>
    </row>
    <row r="64" spans="2:30">
      <c r="B64" s="1261">
        <f>'03 - Monthly Asset Follow up'!B68</f>
        <v>0</v>
      </c>
      <c r="C64" s="272" t="str">
        <f t="shared" si="1"/>
        <v/>
      </c>
      <c r="D64" s="1341" t="str">
        <f t="shared" si="0"/>
        <v/>
      </c>
      <c r="E64" s="272" t="str">
        <f>IF($B64=0,"",_xlfn.XLOOKUP($B64,INPUT_DATA!$CL:$CL,INPUT_DATA!CM:CM))</f>
        <v/>
      </c>
      <c r="F64" s="1341" t="str">
        <f>IF($B64=0,"",_xlfn.XLOOKUP($B64,INPUT_DATA!$CL:$CL,INPUT_DATA!CN:CN))</f>
        <v/>
      </c>
      <c r="G64" s="272" t="str">
        <f>IF($B64=0,"",_xlfn.XLOOKUP($B64,INPUT_DATA!$CL:$CL,INPUT_DATA!CO:CO))</f>
        <v/>
      </c>
      <c r="H64" s="1341" t="str">
        <f>IF($B64=0,"",_xlfn.XLOOKUP($B64,INPUT_DATA!$CL:$CL,INPUT_DATA!CP:CP))</f>
        <v/>
      </c>
      <c r="I64" s="272" t="str">
        <f>IF($B64=0,"",_xlfn.XLOOKUP($B64,INPUT_DATA!$CL:$CL,INPUT_DATA!CQ:CQ))</f>
        <v/>
      </c>
      <c r="J64" s="1341" t="str">
        <f>IF($B64=0,"",_xlfn.XLOOKUP($B64,INPUT_DATA!$CL:$CL,INPUT_DATA!CR:CR))</f>
        <v/>
      </c>
      <c r="K64" s="272" t="str">
        <f>IF($B64=0,"",_xlfn.XLOOKUP($B64,INPUT_DATA!$CL:$CL,INPUT_DATA!CS:CS))</f>
        <v/>
      </c>
      <c r="L64" s="1341" t="str">
        <f>IF($B64=0,"",_xlfn.XLOOKUP($B64,INPUT_DATA!$CL:$CL,INPUT_DATA!CT:CT))</f>
        <v/>
      </c>
      <c r="M64" s="272" t="str">
        <f>IF($B64=0,"",_xlfn.XLOOKUP($B64,INPUT_DATA!$CL:$CL,INPUT_DATA!CU:CU))</f>
        <v/>
      </c>
      <c r="N64" s="1341" t="str">
        <f>IF($B64=0,"",_xlfn.XLOOKUP($B64,INPUT_DATA!$CL:$CL,INPUT_DATA!CV:CV))</f>
        <v/>
      </c>
      <c r="O64" s="272" t="str">
        <f>IF($B64=0,"",_xlfn.XLOOKUP($B64,INPUT_DATA!$CL:$CL,INPUT_DATA!CW:CW))</f>
        <v/>
      </c>
      <c r="P64" s="1341" t="str">
        <f>IF($B64=0,"",_xlfn.XLOOKUP($B64,INPUT_DATA!$CL:$CL,INPUT_DATA!CX:CX))</f>
        <v/>
      </c>
      <c r="Q64" s="272" t="str">
        <f>IF($B64=0,"",_xlfn.XLOOKUP($B64,INPUT_DATA!$CL:$CL,INPUT_DATA!CY:CY))</f>
        <v/>
      </c>
      <c r="R64" s="1341" t="str">
        <f>IF($B64=0,"",_xlfn.XLOOKUP($B64,INPUT_DATA!$CL:$CL,INPUT_DATA!CZ:CZ))</f>
        <v/>
      </c>
      <c r="S64" s="272" t="str">
        <f>IF($B64=0,"",_xlfn.XLOOKUP($B64,INPUT_DATA!$CL:$CL,INPUT_DATA!DA:DA))</f>
        <v/>
      </c>
      <c r="T64" s="1341" t="str">
        <f>IF($B64=0,"",_xlfn.XLOOKUP($B64,INPUT_DATA!$CL:$CL,INPUT_DATA!DB:DB))</f>
        <v/>
      </c>
      <c r="U64" s="272" t="str">
        <f>IF($B64=0,"",_xlfn.XLOOKUP($B64,INPUT_DATA!$CL:$CL,INPUT_DATA!DC:DC))</f>
        <v/>
      </c>
      <c r="V64" s="1341" t="str">
        <f>IF($B64=0,"",_xlfn.XLOOKUP($B64,INPUT_DATA!$CL:$CL,INPUT_DATA!DD:DD))</f>
        <v/>
      </c>
      <c r="W64" s="272" t="str">
        <f>IF($B64=0,"",_xlfn.XLOOKUP($B64,INPUT_DATA!$CL:$CL,INPUT_DATA!DE:DE))</f>
        <v/>
      </c>
      <c r="X64" s="1341" t="str">
        <f>IF($B64=0,"",_xlfn.XLOOKUP($B64,INPUT_DATA!$CL:$CL,INPUT_DATA!DF:DF))</f>
        <v/>
      </c>
      <c r="Y64" s="272" t="str">
        <f>IF($B64=0,"",_xlfn.XLOOKUP($B64,INPUT_DATA!$CL:$CL,INPUT_DATA!DG:DG))</f>
        <v/>
      </c>
      <c r="Z64" s="1341" t="str">
        <f>IF($B64=0,"",_xlfn.XLOOKUP($B64,INPUT_DATA!$CL:$CL,INPUT_DATA!DH:DH))</f>
        <v/>
      </c>
      <c r="AA64" s="272" t="str">
        <f>IF($B64=0,"",_xlfn.XLOOKUP($B64,INPUT_DATA!$CL:$CL,INPUT_DATA!DI:DI))</f>
        <v/>
      </c>
      <c r="AB64" s="1341" t="str">
        <f>IF($B64=0,"",_xlfn.XLOOKUP($B64,INPUT_DATA!$CL:$CL,INPUT_DATA!DJ:DJ))</f>
        <v/>
      </c>
      <c r="AC64" s="272" t="str">
        <f>IF($B64=0,"",_xlfn.XLOOKUP($B64,INPUT_DATA!$CL:$CL,INPUT_DATA!DK:DK))</f>
        <v/>
      </c>
      <c r="AD64" s="1341" t="str">
        <f>IF($B64=0,"",_xlfn.XLOOKUP($B64,INPUT_DATA!$CL:$CL,INPUT_DATA!DL:DL))</f>
        <v/>
      </c>
    </row>
    <row r="65" spans="2:30">
      <c r="B65" s="1261">
        <f>'03 - Monthly Asset Follow up'!B69</f>
        <v>0</v>
      </c>
      <c r="C65" s="272" t="str">
        <f t="shared" si="1"/>
        <v/>
      </c>
      <c r="D65" s="1341" t="str">
        <f t="shared" si="0"/>
        <v/>
      </c>
      <c r="E65" s="272" t="str">
        <f>IF($B65=0,"",_xlfn.XLOOKUP($B65,INPUT_DATA!$CL:$CL,INPUT_DATA!CM:CM))</f>
        <v/>
      </c>
      <c r="F65" s="1341" t="str">
        <f>IF($B65=0,"",_xlfn.XLOOKUP($B65,INPUT_DATA!$CL:$CL,INPUT_DATA!CN:CN))</f>
        <v/>
      </c>
      <c r="G65" s="272" t="str">
        <f>IF($B65=0,"",_xlfn.XLOOKUP($B65,INPUT_DATA!$CL:$CL,INPUT_DATA!CO:CO))</f>
        <v/>
      </c>
      <c r="H65" s="1341" t="str">
        <f>IF($B65=0,"",_xlfn.XLOOKUP($B65,INPUT_DATA!$CL:$CL,INPUT_DATA!CP:CP))</f>
        <v/>
      </c>
      <c r="I65" s="272" t="str">
        <f>IF($B65=0,"",_xlfn.XLOOKUP($B65,INPUT_DATA!$CL:$CL,INPUT_DATA!CQ:CQ))</f>
        <v/>
      </c>
      <c r="J65" s="1341" t="str">
        <f>IF($B65=0,"",_xlfn.XLOOKUP($B65,INPUT_DATA!$CL:$CL,INPUT_DATA!CR:CR))</f>
        <v/>
      </c>
      <c r="K65" s="272" t="str">
        <f>IF($B65=0,"",_xlfn.XLOOKUP($B65,INPUT_DATA!$CL:$CL,INPUT_DATA!CS:CS))</f>
        <v/>
      </c>
      <c r="L65" s="1341" t="str">
        <f>IF($B65=0,"",_xlfn.XLOOKUP($B65,INPUT_DATA!$CL:$CL,INPUT_DATA!CT:CT))</f>
        <v/>
      </c>
      <c r="M65" s="272" t="str">
        <f>IF($B65=0,"",_xlfn.XLOOKUP($B65,INPUT_DATA!$CL:$CL,INPUT_DATA!CU:CU))</f>
        <v/>
      </c>
      <c r="N65" s="1341" t="str">
        <f>IF($B65=0,"",_xlfn.XLOOKUP($B65,INPUT_DATA!$CL:$CL,INPUT_DATA!CV:CV))</f>
        <v/>
      </c>
      <c r="O65" s="272" t="str">
        <f>IF($B65=0,"",_xlfn.XLOOKUP($B65,INPUT_DATA!$CL:$CL,INPUT_DATA!CW:CW))</f>
        <v/>
      </c>
      <c r="P65" s="1341" t="str">
        <f>IF($B65=0,"",_xlfn.XLOOKUP($B65,INPUT_DATA!$CL:$CL,INPUT_DATA!CX:CX))</f>
        <v/>
      </c>
      <c r="Q65" s="272" t="str">
        <f>IF($B65=0,"",_xlfn.XLOOKUP($B65,INPUT_DATA!$CL:$CL,INPUT_DATA!CY:CY))</f>
        <v/>
      </c>
      <c r="R65" s="1341" t="str">
        <f>IF($B65=0,"",_xlfn.XLOOKUP($B65,INPUT_DATA!$CL:$CL,INPUT_DATA!CZ:CZ))</f>
        <v/>
      </c>
      <c r="S65" s="272" t="str">
        <f>IF($B65=0,"",_xlfn.XLOOKUP($B65,INPUT_DATA!$CL:$CL,INPUT_DATA!DA:DA))</f>
        <v/>
      </c>
      <c r="T65" s="1341" t="str">
        <f>IF($B65=0,"",_xlfn.XLOOKUP($B65,INPUT_DATA!$CL:$CL,INPUT_DATA!DB:DB))</f>
        <v/>
      </c>
      <c r="U65" s="272" t="str">
        <f>IF($B65=0,"",_xlfn.XLOOKUP($B65,INPUT_DATA!$CL:$CL,INPUT_DATA!DC:DC))</f>
        <v/>
      </c>
      <c r="V65" s="1341" t="str">
        <f>IF($B65=0,"",_xlfn.XLOOKUP($B65,INPUT_DATA!$CL:$CL,INPUT_DATA!DD:DD))</f>
        <v/>
      </c>
      <c r="W65" s="272" t="str">
        <f>IF($B65=0,"",_xlfn.XLOOKUP($B65,INPUT_DATA!$CL:$CL,INPUT_DATA!DE:DE))</f>
        <v/>
      </c>
      <c r="X65" s="1341" t="str">
        <f>IF($B65=0,"",_xlfn.XLOOKUP($B65,INPUT_DATA!$CL:$CL,INPUT_DATA!DF:DF))</f>
        <v/>
      </c>
      <c r="Y65" s="272" t="str">
        <f>IF($B65=0,"",_xlfn.XLOOKUP($B65,INPUT_DATA!$CL:$CL,INPUT_DATA!DG:DG))</f>
        <v/>
      </c>
      <c r="Z65" s="1341" t="str">
        <f>IF($B65=0,"",_xlfn.XLOOKUP($B65,INPUT_DATA!$CL:$CL,INPUT_DATA!DH:DH))</f>
        <v/>
      </c>
      <c r="AA65" s="272" t="str">
        <f>IF($B65=0,"",_xlfn.XLOOKUP($B65,INPUT_DATA!$CL:$CL,INPUT_DATA!DI:DI))</f>
        <v/>
      </c>
      <c r="AB65" s="1341" t="str">
        <f>IF($B65=0,"",_xlfn.XLOOKUP($B65,INPUT_DATA!$CL:$CL,INPUT_DATA!DJ:DJ))</f>
        <v/>
      </c>
      <c r="AC65" s="272" t="str">
        <f>IF($B65=0,"",_xlfn.XLOOKUP($B65,INPUT_DATA!$CL:$CL,INPUT_DATA!DK:DK))</f>
        <v/>
      </c>
      <c r="AD65" s="1341" t="str">
        <f>IF($B65=0,"",_xlfn.XLOOKUP($B65,INPUT_DATA!$CL:$CL,INPUT_DATA!DL:DL))</f>
        <v/>
      </c>
    </row>
    <row r="66" spans="2:30">
      <c r="B66" s="1261">
        <f>'03 - Monthly Asset Follow up'!B70</f>
        <v>0</v>
      </c>
      <c r="C66" s="272" t="str">
        <f t="shared" si="1"/>
        <v/>
      </c>
      <c r="D66" s="1341" t="str">
        <f t="shared" si="0"/>
        <v/>
      </c>
      <c r="E66" s="272" t="str">
        <f>IF($B66=0,"",_xlfn.XLOOKUP($B66,INPUT_DATA!$CL:$CL,INPUT_DATA!CM:CM))</f>
        <v/>
      </c>
      <c r="F66" s="1341" t="str">
        <f>IF($B66=0,"",_xlfn.XLOOKUP($B66,INPUT_DATA!$CL:$CL,INPUT_DATA!CN:CN))</f>
        <v/>
      </c>
      <c r="G66" s="272" t="str">
        <f>IF($B66=0,"",_xlfn.XLOOKUP($B66,INPUT_DATA!$CL:$CL,INPUT_DATA!CO:CO))</f>
        <v/>
      </c>
      <c r="H66" s="1341" t="str">
        <f>IF($B66=0,"",_xlfn.XLOOKUP($B66,INPUT_DATA!$CL:$CL,INPUT_DATA!CP:CP))</f>
        <v/>
      </c>
      <c r="I66" s="272" t="str">
        <f>IF($B66=0,"",_xlfn.XLOOKUP($B66,INPUT_DATA!$CL:$CL,INPUT_DATA!CQ:CQ))</f>
        <v/>
      </c>
      <c r="J66" s="1341" t="str">
        <f>IF($B66=0,"",_xlfn.XLOOKUP($B66,INPUT_DATA!$CL:$CL,INPUT_DATA!CR:CR))</f>
        <v/>
      </c>
      <c r="K66" s="272" t="str">
        <f>IF($B66=0,"",_xlfn.XLOOKUP($B66,INPUT_DATA!$CL:$CL,INPUT_DATA!CS:CS))</f>
        <v/>
      </c>
      <c r="L66" s="1341" t="str">
        <f>IF($B66=0,"",_xlfn.XLOOKUP($B66,INPUT_DATA!$CL:$CL,INPUT_DATA!CT:CT))</f>
        <v/>
      </c>
      <c r="M66" s="272" t="str">
        <f>IF($B66=0,"",_xlfn.XLOOKUP($B66,INPUT_DATA!$CL:$CL,INPUT_DATA!CU:CU))</f>
        <v/>
      </c>
      <c r="N66" s="1341" t="str">
        <f>IF($B66=0,"",_xlfn.XLOOKUP($B66,INPUT_DATA!$CL:$CL,INPUT_DATA!CV:CV))</f>
        <v/>
      </c>
      <c r="O66" s="272" t="str">
        <f>IF($B66=0,"",_xlfn.XLOOKUP($B66,INPUT_DATA!$CL:$CL,INPUT_DATA!CW:CW))</f>
        <v/>
      </c>
      <c r="P66" s="1341" t="str">
        <f>IF($B66=0,"",_xlfn.XLOOKUP($B66,INPUT_DATA!$CL:$CL,INPUT_DATA!CX:CX))</f>
        <v/>
      </c>
      <c r="Q66" s="272" t="str">
        <f>IF($B66=0,"",_xlfn.XLOOKUP($B66,INPUT_DATA!$CL:$CL,INPUT_DATA!CY:CY))</f>
        <v/>
      </c>
      <c r="R66" s="1341" t="str">
        <f>IF($B66=0,"",_xlfn.XLOOKUP($B66,INPUT_DATA!$CL:$CL,INPUT_DATA!CZ:CZ))</f>
        <v/>
      </c>
      <c r="S66" s="272" t="str">
        <f>IF($B66=0,"",_xlfn.XLOOKUP($B66,INPUT_DATA!$CL:$CL,INPUT_DATA!DA:DA))</f>
        <v/>
      </c>
      <c r="T66" s="1341" t="str">
        <f>IF($B66=0,"",_xlfn.XLOOKUP($B66,INPUT_DATA!$CL:$CL,INPUT_DATA!DB:DB))</f>
        <v/>
      </c>
      <c r="U66" s="272" t="str">
        <f>IF($B66=0,"",_xlfn.XLOOKUP($B66,INPUT_DATA!$CL:$CL,INPUT_DATA!DC:DC))</f>
        <v/>
      </c>
      <c r="V66" s="1341" t="str">
        <f>IF($B66=0,"",_xlfn.XLOOKUP($B66,INPUT_DATA!$CL:$CL,INPUT_DATA!DD:DD))</f>
        <v/>
      </c>
      <c r="W66" s="272" t="str">
        <f>IF($B66=0,"",_xlfn.XLOOKUP($B66,INPUT_DATA!$CL:$CL,INPUT_DATA!DE:DE))</f>
        <v/>
      </c>
      <c r="X66" s="1341" t="str">
        <f>IF($B66=0,"",_xlfn.XLOOKUP($B66,INPUT_DATA!$CL:$CL,INPUT_DATA!DF:DF))</f>
        <v/>
      </c>
      <c r="Y66" s="272" t="str">
        <f>IF($B66=0,"",_xlfn.XLOOKUP($B66,INPUT_DATA!$CL:$CL,INPUT_DATA!DG:DG))</f>
        <v/>
      </c>
      <c r="Z66" s="1341" t="str">
        <f>IF($B66=0,"",_xlfn.XLOOKUP($B66,INPUT_DATA!$CL:$CL,INPUT_DATA!DH:DH))</f>
        <v/>
      </c>
      <c r="AA66" s="272" t="str">
        <f>IF($B66=0,"",_xlfn.XLOOKUP($B66,INPUT_DATA!$CL:$CL,INPUT_DATA!DI:DI))</f>
        <v/>
      </c>
      <c r="AB66" s="1341" t="str">
        <f>IF($B66=0,"",_xlfn.XLOOKUP($B66,INPUT_DATA!$CL:$CL,INPUT_DATA!DJ:DJ))</f>
        <v/>
      </c>
      <c r="AC66" s="272" t="str">
        <f>IF($B66=0,"",_xlfn.XLOOKUP($B66,INPUT_DATA!$CL:$CL,INPUT_DATA!DK:DK))</f>
        <v/>
      </c>
      <c r="AD66" s="1341" t="str">
        <f>IF($B66=0,"",_xlfn.XLOOKUP($B66,INPUT_DATA!$CL:$CL,INPUT_DATA!DL:DL))</f>
        <v/>
      </c>
    </row>
    <row r="67" spans="2:30">
      <c r="B67" s="1261">
        <f>'03 - Monthly Asset Follow up'!B71</f>
        <v>0</v>
      </c>
      <c r="C67" s="272" t="str">
        <f t="shared" si="1"/>
        <v/>
      </c>
      <c r="D67" s="1341" t="str">
        <f t="shared" si="0"/>
        <v/>
      </c>
      <c r="E67" s="272" t="str">
        <f>IF($B67=0,"",_xlfn.XLOOKUP($B67,INPUT_DATA!$CL:$CL,INPUT_DATA!CM:CM))</f>
        <v/>
      </c>
      <c r="F67" s="1341" t="str">
        <f>IF($B67=0,"",_xlfn.XLOOKUP($B67,INPUT_DATA!$CL:$CL,INPUT_DATA!CN:CN))</f>
        <v/>
      </c>
      <c r="G67" s="272" t="str">
        <f>IF($B67=0,"",_xlfn.XLOOKUP($B67,INPUT_DATA!$CL:$CL,INPUT_DATA!CO:CO))</f>
        <v/>
      </c>
      <c r="H67" s="1341" t="str">
        <f>IF($B67=0,"",_xlfn.XLOOKUP($B67,INPUT_DATA!$CL:$CL,INPUT_DATA!CP:CP))</f>
        <v/>
      </c>
      <c r="I67" s="272" t="str">
        <f>IF($B67=0,"",_xlfn.XLOOKUP($B67,INPUT_DATA!$CL:$CL,INPUT_DATA!CQ:CQ))</f>
        <v/>
      </c>
      <c r="J67" s="1341" t="str">
        <f>IF($B67=0,"",_xlfn.XLOOKUP($B67,INPUT_DATA!$CL:$CL,INPUT_DATA!CR:CR))</f>
        <v/>
      </c>
      <c r="K67" s="272" t="str">
        <f>IF($B67=0,"",_xlfn.XLOOKUP($B67,INPUT_DATA!$CL:$CL,INPUT_DATA!CS:CS))</f>
        <v/>
      </c>
      <c r="L67" s="1341" t="str">
        <f>IF($B67=0,"",_xlfn.XLOOKUP($B67,INPUT_DATA!$CL:$CL,INPUT_DATA!CT:CT))</f>
        <v/>
      </c>
      <c r="M67" s="272" t="str">
        <f>IF($B67=0,"",_xlfn.XLOOKUP($B67,INPUT_DATA!$CL:$CL,INPUT_DATA!CU:CU))</f>
        <v/>
      </c>
      <c r="N67" s="1341" t="str">
        <f>IF($B67=0,"",_xlfn.XLOOKUP($B67,INPUT_DATA!$CL:$CL,INPUT_DATA!CV:CV))</f>
        <v/>
      </c>
      <c r="O67" s="272" t="str">
        <f>IF($B67=0,"",_xlfn.XLOOKUP($B67,INPUT_DATA!$CL:$CL,INPUT_DATA!CW:CW))</f>
        <v/>
      </c>
      <c r="P67" s="1341" t="str">
        <f>IF($B67=0,"",_xlfn.XLOOKUP($B67,INPUT_DATA!$CL:$CL,INPUT_DATA!CX:CX))</f>
        <v/>
      </c>
      <c r="Q67" s="272" t="str">
        <f>IF($B67=0,"",_xlfn.XLOOKUP($B67,INPUT_DATA!$CL:$CL,INPUT_DATA!CY:CY))</f>
        <v/>
      </c>
      <c r="R67" s="1341" t="str">
        <f>IF($B67=0,"",_xlfn.XLOOKUP($B67,INPUT_DATA!$CL:$CL,INPUT_DATA!CZ:CZ))</f>
        <v/>
      </c>
      <c r="S67" s="272" t="str">
        <f>IF($B67=0,"",_xlfn.XLOOKUP($B67,INPUT_DATA!$CL:$CL,INPUT_DATA!DA:DA))</f>
        <v/>
      </c>
      <c r="T67" s="1341" t="str">
        <f>IF($B67=0,"",_xlfn.XLOOKUP($B67,INPUT_DATA!$CL:$CL,INPUT_DATA!DB:DB))</f>
        <v/>
      </c>
      <c r="U67" s="272" t="str">
        <f>IF($B67=0,"",_xlfn.XLOOKUP($B67,INPUT_DATA!$CL:$CL,INPUT_DATA!DC:DC))</f>
        <v/>
      </c>
      <c r="V67" s="1341" t="str">
        <f>IF($B67=0,"",_xlfn.XLOOKUP($B67,INPUT_DATA!$CL:$CL,INPUT_DATA!DD:DD))</f>
        <v/>
      </c>
      <c r="W67" s="272" t="str">
        <f>IF($B67=0,"",_xlfn.XLOOKUP($B67,INPUT_DATA!$CL:$CL,INPUT_DATA!DE:DE))</f>
        <v/>
      </c>
      <c r="X67" s="1341" t="str">
        <f>IF($B67=0,"",_xlfn.XLOOKUP($B67,INPUT_DATA!$CL:$CL,INPUT_DATA!DF:DF))</f>
        <v/>
      </c>
      <c r="Y67" s="272" t="str">
        <f>IF($B67=0,"",_xlfn.XLOOKUP($B67,INPUT_DATA!$CL:$CL,INPUT_DATA!DG:DG))</f>
        <v/>
      </c>
      <c r="Z67" s="1341" t="str">
        <f>IF($B67=0,"",_xlfn.XLOOKUP($B67,INPUT_DATA!$CL:$CL,INPUT_DATA!DH:DH))</f>
        <v/>
      </c>
      <c r="AA67" s="272" t="str">
        <f>IF($B67=0,"",_xlfn.XLOOKUP($B67,INPUT_DATA!$CL:$CL,INPUT_DATA!DI:DI))</f>
        <v/>
      </c>
      <c r="AB67" s="1341" t="str">
        <f>IF($B67=0,"",_xlfn.XLOOKUP($B67,INPUT_DATA!$CL:$CL,INPUT_DATA!DJ:DJ))</f>
        <v/>
      </c>
      <c r="AC67" s="272" t="str">
        <f>IF($B67=0,"",_xlfn.XLOOKUP($B67,INPUT_DATA!$CL:$CL,INPUT_DATA!DK:DK))</f>
        <v/>
      </c>
      <c r="AD67" s="1341" t="str">
        <f>IF($B67=0,"",_xlfn.XLOOKUP($B67,INPUT_DATA!$CL:$CL,INPUT_DATA!DL:DL))</f>
        <v/>
      </c>
    </row>
    <row r="68" spans="2:30">
      <c r="B68" s="1261">
        <f>'03 - Monthly Asset Follow up'!B72</f>
        <v>0</v>
      </c>
      <c r="C68" s="272" t="str">
        <f t="shared" si="1"/>
        <v/>
      </c>
      <c r="D68" s="1341" t="str">
        <f t="shared" si="0"/>
        <v/>
      </c>
      <c r="E68" s="272" t="str">
        <f>IF($B68=0,"",_xlfn.XLOOKUP($B68,INPUT_DATA!$CL:$CL,INPUT_DATA!CM:CM))</f>
        <v/>
      </c>
      <c r="F68" s="1341" t="str">
        <f>IF($B68=0,"",_xlfn.XLOOKUP($B68,INPUT_DATA!$CL:$CL,INPUT_DATA!CN:CN))</f>
        <v/>
      </c>
      <c r="G68" s="272" t="str">
        <f>IF($B68=0,"",_xlfn.XLOOKUP($B68,INPUT_DATA!$CL:$CL,INPUT_DATA!CO:CO))</f>
        <v/>
      </c>
      <c r="H68" s="1341" t="str">
        <f>IF($B68=0,"",_xlfn.XLOOKUP($B68,INPUT_DATA!$CL:$CL,INPUT_DATA!CP:CP))</f>
        <v/>
      </c>
      <c r="I68" s="272" t="str">
        <f>IF($B68=0,"",_xlfn.XLOOKUP($B68,INPUT_DATA!$CL:$CL,INPUT_DATA!CQ:CQ))</f>
        <v/>
      </c>
      <c r="J68" s="1341" t="str">
        <f>IF($B68=0,"",_xlfn.XLOOKUP($B68,INPUT_DATA!$CL:$CL,INPUT_DATA!CR:CR))</f>
        <v/>
      </c>
      <c r="K68" s="272" t="str">
        <f>IF($B68=0,"",_xlfn.XLOOKUP($B68,INPUT_DATA!$CL:$CL,INPUT_DATA!CS:CS))</f>
        <v/>
      </c>
      <c r="L68" s="1341" t="str">
        <f>IF($B68=0,"",_xlfn.XLOOKUP($B68,INPUT_DATA!$CL:$CL,INPUT_DATA!CT:CT))</f>
        <v/>
      </c>
      <c r="M68" s="272" t="str">
        <f>IF($B68=0,"",_xlfn.XLOOKUP($B68,INPUT_DATA!$CL:$CL,INPUT_DATA!CU:CU))</f>
        <v/>
      </c>
      <c r="N68" s="1341" t="str">
        <f>IF($B68=0,"",_xlfn.XLOOKUP($B68,INPUT_DATA!$CL:$CL,INPUT_DATA!CV:CV))</f>
        <v/>
      </c>
      <c r="O68" s="272" t="str">
        <f>IF($B68=0,"",_xlfn.XLOOKUP($B68,INPUT_DATA!$CL:$CL,INPUT_DATA!CW:CW))</f>
        <v/>
      </c>
      <c r="P68" s="1341" t="str">
        <f>IF($B68=0,"",_xlfn.XLOOKUP($B68,INPUT_DATA!$CL:$CL,INPUT_DATA!CX:CX))</f>
        <v/>
      </c>
      <c r="Q68" s="272" t="str">
        <f>IF($B68=0,"",_xlfn.XLOOKUP($B68,INPUT_DATA!$CL:$CL,INPUT_DATA!CY:CY))</f>
        <v/>
      </c>
      <c r="R68" s="1341" t="str">
        <f>IF($B68=0,"",_xlfn.XLOOKUP($B68,INPUT_DATA!$CL:$CL,INPUT_DATA!CZ:CZ))</f>
        <v/>
      </c>
      <c r="S68" s="272" t="str">
        <f>IF($B68=0,"",_xlfn.XLOOKUP($B68,INPUT_DATA!$CL:$CL,INPUT_DATA!DA:DA))</f>
        <v/>
      </c>
      <c r="T68" s="1341" t="str">
        <f>IF($B68=0,"",_xlfn.XLOOKUP($B68,INPUT_DATA!$CL:$CL,INPUT_DATA!DB:DB))</f>
        <v/>
      </c>
      <c r="U68" s="272" t="str">
        <f>IF($B68=0,"",_xlfn.XLOOKUP($B68,INPUT_DATA!$CL:$CL,INPUT_DATA!DC:DC))</f>
        <v/>
      </c>
      <c r="V68" s="1341" t="str">
        <f>IF($B68=0,"",_xlfn.XLOOKUP($B68,INPUT_DATA!$CL:$CL,INPUT_DATA!DD:DD))</f>
        <v/>
      </c>
      <c r="W68" s="272" t="str">
        <f>IF($B68=0,"",_xlfn.XLOOKUP($B68,INPUT_DATA!$CL:$CL,INPUT_DATA!DE:DE))</f>
        <v/>
      </c>
      <c r="X68" s="1341" t="str">
        <f>IF($B68=0,"",_xlfn.XLOOKUP($B68,INPUT_DATA!$CL:$CL,INPUT_DATA!DF:DF))</f>
        <v/>
      </c>
      <c r="Y68" s="272" t="str">
        <f>IF($B68=0,"",_xlfn.XLOOKUP($B68,INPUT_DATA!$CL:$CL,INPUT_DATA!DG:DG))</f>
        <v/>
      </c>
      <c r="Z68" s="1341" t="str">
        <f>IF($B68=0,"",_xlfn.XLOOKUP($B68,INPUT_DATA!$CL:$CL,INPUT_DATA!DH:DH))</f>
        <v/>
      </c>
      <c r="AA68" s="272" t="str">
        <f>IF($B68=0,"",_xlfn.XLOOKUP($B68,INPUT_DATA!$CL:$CL,INPUT_DATA!DI:DI))</f>
        <v/>
      </c>
      <c r="AB68" s="1341" t="str">
        <f>IF($B68=0,"",_xlfn.XLOOKUP($B68,INPUT_DATA!$CL:$CL,INPUT_DATA!DJ:DJ))</f>
        <v/>
      </c>
      <c r="AC68" s="272" t="str">
        <f>IF($B68=0,"",_xlfn.XLOOKUP($B68,INPUT_DATA!$CL:$CL,INPUT_DATA!DK:DK))</f>
        <v/>
      </c>
      <c r="AD68" s="1341" t="str">
        <f>IF($B68=0,"",_xlfn.XLOOKUP($B68,INPUT_DATA!$CL:$CL,INPUT_DATA!DL:DL))</f>
        <v/>
      </c>
    </row>
    <row r="69" spans="2:30">
      <c r="B69" s="1261">
        <f>'03 - Monthly Asset Follow up'!B73</f>
        <v>0</v>
      </c>
      <c r="C69" s="272" t="str">
        <f t="shared" si="1"/>
        <v/>
      </c>
      <c r="D69" s="1341" t="str">
        <f t="shared" si="0"/>
        <v/>
      </c>
      <c r="E69" s="272" t="str">
        <f>IF($B69=0,"",_xlfn.XLOOKUP($B69,INPUT_DATA!$CL:$CL,INPUT_DATA!CM:CM))</f>
        <v/>
      </c>
      <c r="F69" s="1341" t="str">
        <f>IF($B69=0,"",_xlfn.XLOOKUP($B69,INPUT_DATA!$CL:$CL,INPUT_DATA!CN:CN))</f>
        <v/>
      </c>
      <c r="G69" s="272" t="str">
        <f>IF($B69=0,"",_xlfn.XLOOKUP($B69,INPUT_DATA!$CL:$CL,INPUT_DATA!CO:CO))</f>
        <v/>
      </c>
      <c r="H69" s="1341" t="str">
        <f>IF($B69=0,"",_xlfn.XLOOKUP($B69,INPUT_DATA!$CL:$CL,INPUT_DATA!CP:CP))</f>
        <v/>
      </c>
      <c r="I69" s="272" t="str">
        <f>IF($B69=0,"",_xlfn.XLOOKUP($B69,INPUT_DATA!$CL:$CL,INPUT_DATA!CQ:CQ))</f>
        <v/>
      </c>
      <c r="J69" s="1341" t="str">
        <f>IF($B69=0,"",_xlfn.XLOOKUP($B69,INPUT_DATA!$CL:$CL,INPUT_DATA!CR:CR))</f>
        <v/>
      </c>
      <c r="K69" s="272" t="str">
        <f>IF($B69=0,"",_xlfn.XLOOKUP($B69,INPUT_DATA!$CL:$CL,INPUT_DATA!CS:CS))</f>
        <v/>
      </c>
      <c r="L69" s="1341" t="str">
        <f>IF($B69=0,"",_xlfn.XLOOKUP($B69,INPUT_DATA!$CL:$CL,INPUT_DATA!CT:CT))</f>
        <v/>
      </c>
      <c r="M69" s="272" t="str">
        <f>IF($B69=0,"",_xlfn.XLOOKUP($B69,INPUT_DATA!$CL:$CL,INPUT_DATA!CU:CU))</f>
        <v/>
      </c>
      <c r="N69" s="1341" t="str">
        <f>IF($B69=0,"",_xlfn.XLOOKUP($B69,INPUT_DATA!$CL:$CL,INPUT_DATA!CV:CV))</f>
        <v/>
      </c>
      <c r="O69" s="272" t="str">
        <f>IF($B69=0,"",_xlfn.XLOOKUP($B69,INPUT_DATA!$CL:$CL,INPUT_DATA!CW:CW))</f>
        <v/>
      </c>
      <c r="P69" s="1341" t="str">
        <f>IF($B69=0,"",_xlfn.XLOOKUP($B69,INPUT_DATA!$CL:$CL,INPUT_DATA!CX:CX))</f>
        <v/>
      </c>
      <c r="Q69" s="272" t="str">
        <f>IF($B69=0,"",_xlfn.XLOOKUP($B69,INPUT_DATA!$CL:$CL,INPUT_DATA!CY:CY))</f>
        <v/>
      </c>
      <c r="R69" s="1341" t="str">
        <f>IF($B69=0,"",_xlfn.XLOOKUP($B69,INPUT_DATA!$CL:$CL,INPUT_DATA!CZ:CZ))</f>
        <v/>
      </c>
      <c r="S69" s="272" t="str">
        <f>IF($B69=0,"",_xlfn.XLOOKUP($B69,INPUT_DATA!$CL:$CL,INPUT_DATA!DA:DA))</f>
        <v/>
      </c>
      <c r="T69" s="1341" t="str">
        <f>IF($B69=0,"",_xlfn.XLOOKUP($B69,INPUT_DATA!$CL:$CL,INPUT_DATA!DB:DB))</f>
        <v/>
      </c>
      <c r="U69" s="272" t="str">
        <f>IF($B69=0,"",_xlfn.XLOOKUP($B69,INPUT_DATA!$CL:$CL,INPUT_DATA!DC:DC))</f>
        <v/>
      </c>
      <c r="V69" s="1341" t="str">
        <f>IF($B69=0,"",_xlfn.XLOOKUP($B69,INPUT_DATA!$CL:$CL,INPUT_DATA!DD:DD))</f>
        <v/>
      </c>
      <c r="W69" s="272" t="str">
        <f>IF($B69=0,"",_xlfn.XLOOKUP($B69,INPUT_DATA!$CL:$CL,INPUT_DATA!DE:DE))</f>
        <v/>
      </c>
      <c r="X69" s="1341" t="str">
        <f>IF($B69=0,"",_xlfn.XLOOKUP($B69,INPUT_DATA!$CL:$CL,INPUT_DATA!DF:DF))</f>
        <v/>
      </c>
      <c r="Y69" s="272" t="str">
        <f>IF($B69=0,"",_xlfn.XLOOKUP($B69,INPUT_DATA!$CL:$CL,INPUT_DATA!DG:DG))</f>
        <v/>
      </c>
      <c r="Z69" s="1341" t="str">
        <f>IF($B69=0,"",_xlfn.XLOOKUP($B69,INPUT_DATA!$CL:$CL,INPUT_DATA!DH:DH))</f>
        <v/>
      </c>
      <c r="AA69" s="272" t="str">
        <f>IF($B69=0,"",_xlfn.XLOOKUP($B69,INPUT_DATA!$CL:$CL,INPUT_DATA!DI:DI))</f>
        <v/>
      </c>
      <c r="AB69" s="1341" t="str">
        <f>IF($B69=0,"",_xlfn.XLOOKUP($B69,INPUT_DATA!$CL:$CL,INPUT_DATA!DJ:DJ))</f>
        <v/>
      </c>
      <c r="AC69" s="272" t="str">
        <f>IF($B69=0,"",_xlfn.XLOOKUP($B69,INPUT_DATA!$CL:$CL,INPUT_DATA!DK:DK))</f>
        <v/>
      </c>
      <c r="AD69" s="1341" t="str">
        <f>IF($B69=0,"",_xlfn.XLOOKUP($B69,INPUT_DATA!$CL:$CL,INPUT_DATA!DL:DL))</f>
        <v/>
      </c>
    </row>
    <row r="70" spans="2:30">
      <c r="B70" s="1261">
        <f>'03 - Monthly Asset Follow up'!B74</f>
        <v>0</v>
      </c>
      <c r="C70" s="272" t="str">
        <f t="shared" si="1"/>
        <v/>
      </c>
      <c r="D70" s="1341" t="str">
        <f t="shared" si="0"/>
        <v/>
      </c>
      <c r="E70" s="272" t="str">
        <f>IF($B70=0,"",_xlfn.XLOOKUP($B70,INPUT_DATA!$CL:$CL,INPUT_DATA!CM:CM))</f>
        <v/>
      </c>
      <c r="F70" s="1341" t="str">
        <f>IF($B70=0,"",_xlfn.XLOOKUP($B70,INPUT_DATA!$CL:$CL,INPUT_DATA!CN:CN))</f>
        <v/>
      </c>
      <c r="G70" s="272" t="str">
        <f>IF($B70=0,"",_xlfn.XLOOKUP($B70,INPUT_DATA!$CL:$CL,INPUT_DATA!CO:CO))</f>
        <v/>
      </c>
      <c r="H70" s="1341" t="str">
        <f>IF($B70=0,"",_xlfn.XLOOKUP($B70,INPUT_DATA!$CL:$CL,INPUT_DATA!CP:CP))</f>
        <v/>
      </c>
      <c r="I70" s="272" t="str">
        <f>IF($B70=0,"",_xlfn.XLOOKUP($B70,INPUT_DATA!$CL:$CL,INPUT_DATA!CQ:CQ))</f>
        <v/>
      </c>
      <c r="J70" s="1341" t="str">
        <f>IF($B70=0,"",_xlfn.XLOOKUP($B70,INPUT_DATA!$CL:$CL,INPUT_DATA!CR:CR))</f>
        <v/>
      </c>
      <c r="K70" s="272" t="str">
        <f>IF($B70=0,"",_xlfn.XLOOKUP($B70,INPUT_DATA!$CL:$CL,INPUT_DATA!CS:CS))</f>
        <v/>
      </c>
      <c r="L70" s="1341" t="str">
        <f>IF($B70=0,"",_xlfn.XLOOKUP($B70,INPUT_DATA!$CL:$CL,INPUT_DATA!CT:CT))</f>
        <v/>
      </c>
      <c r="M70" s="272" t="str">
        <f>IF($B70=0,"",_xlfn.XLOOKUP($B70,INPUT_DATA!$CL:$CL,INPUT_DATA!CU:CU))</f>
        <v/>
      </c>
      <c r="N70" s="1341" t="str">
        <f>IF($B70=0,"",_xlfn.XLOOKUP($B70,INPUT_DATA!$CL:$CL,INPUT_DATA!CV:CV))</f>
        <v/>
      </c>
      <c r="O70" s="272" t="str">
        <f>IF($B70=0,"",_xlfn.XLOOKUP($B70,INPUT_DATA!$CL:$CL,INPUT_DATA!CW:CW))</f>
        <v/>
      </c>
      <c r="P70" s="1341" t="str">
        <f>IF($B70=0,"",_xlfn.XLOOKUP($B70,INPUT_DATA!$CL:$CL,INPUT_DATA!CX:CX))</f>
        <v/>
      </c>
      <c r="Q70" s="272" t="str">
        <f>IF($B70=0,"",_xlfn.XLOOKUP($B70,INPUT_DATA!$CL:$CL,INPUT_DATA!CY:CY))</f>
        <v/>
      </c>
      <c r="R70" s="1341" t="str">
        <f>IF($B70=0,"",_xlfn.XLOOKUP($B70,INPUT_DATA!$CL:$CL,INPUT_DATA!CZ:CZ))</f>
        <v/>
      </c>
      <c r="S70" s="272" t="str">
        <f>IF($B70=0,"",_xlfn.XLOOKUP($B70,INPUT_DATA!$CL:$CL,INPUT_DATA!DA:DA))</f>
        <v/>
      </c>
      <c r="T70" s="1341" t="str">
        <f>IF($B70=0,"",_xlfn.XLOOKUP($B70,INPUT_DATA!$CL:$CL,INPUT_DATA!DB:DB))</f>
        <v/>
      </c>
      <c r="U70" s="272" t="str">
        <f>IF($B70=0,"",_xlfn.XLOOKUP($B70,INPUT_DATA!$CL:$CL,INPUT_DATA!DC:DC))</f>
        <v/>
      </c>
      <c r="V70" s="1341" t="str">
        <f>IF($B70=0,"",_xlfn.XLOOKUP($B70,INPUT_DATA!$CL:$CL,INPUT_DATA!DD:DD))</f>
        <v/>
      </c>
      <c r="W70" s="272" t="str">
        <f>IF($B70=0,"",_xlfn.XLOOKUP($B70,INPUT_DATA!$CL:$CL,INPUT_DATA!DE:DE))</f>
        <v/>
      </c>
      <c r="X70" s="1341" t="str">
        <f>IF($B70=0,"",_xlfn.XLOOKUP($B70,INPUT_DATA!$CL:$CL,INPUT_DATA!DF:DF))</f>
        <v/>
      </c>
      <c r="Y70" s="272" t="str">
        <f>IF($B70=0,"",_xlfn.XLOOKUP($B70,INPUT_DATA!$CL:$CL,INPUT_DATA!DG:DG))</f>
        <v/>
      </c>
      <c r="Z70" s="1341" t="str">
        <f>IF($B70=0,"",_xlfn.XLOOKUP($B70,INPUT_DATA!$CL:$CL,INPUT_DATA!DH:DH))</f>
        <v/>
      </c>
      <c r="AA70" s="272" t="str">
        <f>IF($B70=0,"",_xlfn.XLOOKUP($B70,INPUT_DATA!$CL:$CL,INPUT_DATA!DI:DI))</f>
        <v/>
      </c>
      <c r="AB70" s="1341" t="str">
        <f>IF($B70=0,"",_xlfn.XLOOKUP($B70,INPUT_DATA!$CL:$CL,INPUT_DATA!DJ:DJ))</f>
        <v/>
      </c>
      <c r="AC70" s="272" t="str">
        <f>IF($B70=0,"",_xlfn.XLOOKUP($B70,INPUT_DATA!$CL:$CL,INPUT_DATA!DK:DK))</f>
        <v/>
      </c>
      <c r="AD70" s="1341" t="str">
        <f>IF($B70=0,"",_xlfn.XLOOKUP($B70,INPUT_DATA!$CL:$CL,INPUT_DATA!DL:DL))</f>
        <v/>
      </c>
    </row>
    <row r="71" spans="2:30">
      <c r="B71" s="1261">
        <f>'03 - Monthly Asset Follow up'!B75</f>
        <v>0</v>
      </c>
      <c r="C71" s="272" t="str">
        <f t="shared" si="1"/>
        <v/>
      </c>
      <c r="D71" s="1341" t="str">
        <f t="shared" si="0"/>
        <v/>
      </c>
      <c r="E71" s="272" t="str">
        <f>IF($B71=0,"",_xlfn.XLOOKUP($B71,INPUT_DATA!$CL:$CL,INPUT_DATA!CM:CM))</f>
        <v/>
      </c>
      <c r="F71" s="1341" t="str">
        <f>IF($B71=0,"",_xlfn.XLOOKUP($B71,INPUT_DATA!$CL:$CL,INPUT_DATA!CN:CN))</f>
        <v/>
      </c>
      <c r="G71" s="272" t="str">
        <f>IF($B71=0,"",_xlfn.XLOOKUP($B71,INPUT_DATA!$CL:$CL,INPUT_DATA!CO:CO))</f>
        <v/>
      </c>
      <c r="H71" s="1341" t="str">
        <f>IF($B71=0,"",_xlfn.XLOOKUP($B71,INPUT_DATA!$CL:$CL,INPUT_DATA!CP:CP))</f>
        <v/>
      </c>
      <c r="I71" s="272" t="str">
        <f>IF($B71=0,"",_xlfn.XLOOKUP($B71,INPUT_DATA!$CL:$CL,INPUT_DATA!CQ:CQ))</f>
        <v/>
      </c>
      <c r="J71" s="1341" t="str">
        <f>IF($B71=0,"",_xlfn.XLOOKUP($B71,INPUT_DATA!$CL:$CL,INPUT_DATA!CR:CR))</f>
        <v/>
      </c>
      <c r="K71" s="272" t="str">
        <f>IF($B71=0,"",_xlfn.XLOOKUP($B71,INPUT_DATA!$CL:$CL,INPUT_DATA!CS:CS))</f>
        <v/>
      </c>
      <c r="L71" s="1341" t="str">
        <f>IF($B71=0,"",_xlfn.XLOOKUP($B71,INPUT_DATA!$CL:$CL,INPUT_DATA!CT:CT))</f>
        <v/>
      </c>
      <c r="M71" s="272" t="str">
        <f>IF($B71=0,"",_xlfn.XLOOKUP($B71,INPUT_DATA!$CL:$CL,INPUT_DATA!CU:CU))</f>
        <v/>
      </c>
      <c r="N71" s="1341" t="str">
        <f>IF($B71=0,"",_xlfn.XLOOKUP($B71,INPUT_DATA!$CL:$CL,INPUT_DATA!CV:CV))</f>
        <v/>
      </c>
      <c r="O71" s="272" t="str">
        <f>IF($B71=0,"",_xlfn.XLOOKUP($B71,INPUT_DATA!$CL:$CL,INPUT_DATA!CW:CW))</f>
        <v/>
      </c>
      <c r="P71" s="1341" t="str">
        <f>IF($B71=0,"",_xlfn.XLOOKUP($B71,INPUT_DATA!$CL:$CL,INPUT_DATA!CX:CX))</f>
        <v/>
      </c>
      <c r="Q71" s="272" t="str">
        <f>IF($B71=0,"",_xlfn.XLOOKUP($B71,INPUT_DATA!$CL:$CL,INPUT_DATA!CY:CY))</f>
        <v/>
      </c>
      <c r="R71" s="1341" t="str">
        <f>IF($B71=0,"",_xlfn.XLOOKUP($B71,INPUT_DATA!$CL:$CL,INPUT_DATA!CZ:CZ))</f>
        <v/>
      </c>
      <c r="S71" s="272" t="str">
        <f>IF($B71=0,"",_xlfn.XLOOKUP($B71,INPUT_DATA!$CL:$CL,INPUT_DATA!DA:DA))</f>
        <v/>
      </c>
      <c r="T71" s="1341" t="str">
        <f>IF($B71=0,"",_xlfn.XLOOKUP($B71,INPUT_DATA!$CL:$CL,INPUT_DATA!DB:DB))</f>
        <v/>
      </c>
      <c r="U71" s="272" t="str">
        <f>IF($B71=0,"",_xlfn.XLOOKUP($B71,INPUT_DATA!$CL:$CL,INPUT_DATA!DC:DC))</f>
        <v/>
      </c>
      <c r="V71" s="1341" t="str">
        <f>IF($B71=0,"",_xlfn.XLOOKUP($B71,INPUT_DATA!$CL:$CL,INPUT_DATA!DD:DD))</f>
        <v/>
      </c>
      <c r="W71" s="272" t="str">
        <f>IF($B71=0,"",_xlfn.XLOOKUP($B71,INPUT_DATA!$CL:$CL,INPUT_DATA!DE:DE))</f>
        <v/>
      </c>
      <c r="X71" s="1341" t="str">
        <f>IF($B71=0,"",_xlfn.XLOOKUP($B71,INPUT_DATA!$CL:$CL,INPUT_DATA!DF:DF))</f>
        <v/>
      </c>
      <c r="Y71" s="272" t="str">
        <f>IF($B71=0,"",_xlfn.XLOOKUP($B71,INPUT_DATA!$CL:$CL,INPUT_DATA!DG:DG))</f>
        <v/>
      </c>
      <c r="Z71" s="1341" t="str">
        <f>IF($B71=0,"",_xlfn.XLOOKUP($B71,INPUT_DATA!$CL:$CL,INPUT_DATA!DH:DH))</f>
        <v/>
      </c>
      <c r="AA71" s="272" t="str">
        <f>IF($B71=0,"",_xlfn.XLOOKUP($B71,INPUT_DATA!$CL:$CL,INPUT_DATA!DI:DI))</f>
        <v/>
      </c>
      <c r="AB71" s="1341" t="str">
        <f>IF($B71=0,"",_xlfn.XLOOKUP($B71,INPUT_DATA!$CL:$CL,INPUT_DATA!DJ:DJ))</f>
        <v/>
      </c>
      <c r="AC71" s="272" t="str">
        <f>IF($B71=0,"",_xlfn.XLOOKUP($B71,INPUT_DATA!$CL:$CL,INPUT_DATA!DK:DK))</f>
        <v/>
      </c>
      <c r="AD71" s="1341" t="str">
        <f>IF($B71=0,"",_xlfn.XLOOKUP($B71,INPUT_DATA!$CL:$CL,INPUT_DATA!DL:DL))</f>
        <v/>
      </c>
    </row>
    <row r="72" spans="2:30">
      <c r="B72" s="1343">
        <f>'03 - Monthly Asset Follow up'!B76</f>
        <v>0</v>
      </c>
      <c r="C72" s="1262" t="str">
        <f t="shared" si="1"/>
        <v/>
      </c>
      <c r="D72" s="1342" t="str">
        <f t="shared" si="0"/>
        <v/>
      </c>
      <c r="E72" s="1262" t="str">
        <f>IF($B72=0,"",_xlfn.XLOOKUP($B72,INPUT_DATA!$CL:$CL,INPUT_DATA!CM:CM))</f>
        <v/>
      </c>
      <c r="F72" s="1342" t="str">
        <f>IF($B72=0,"",_xlfn.XLOOKUP($B72,INPUT_DATA!$CL:$CL,INPUT_DATA!CN:CN))</f>
        <v/>
      </c>
      <c r="G72" s="1262" t="str">
        <f>IF($B72=0,"",_xlfn.XLOOKUP($B72,INPUT_DATA!$CL:$CL,INPUT_DATA!CO:CO))</f>
        <v/>
      </c>
      <c r="H72" s="1342" t="str">
        <f>IF($B72=0,"",_xlfn.XLOOKUP($B72,INPUT_DATA!$CL:$CL,INPUT_DATA!CP:CP))</f>
        <v/>
      </c>
      <c r="I72" s="1262" t="str">
        <f>IF($B72=0,"",_xlfn.XLOOKUP($B72,INPUT_DATA!$CL:$CL,INPUT_DATA!CQ:CQ))</f>
        <v/>
      </c>
      <c r="J72" s="1342" t="str">
        <f>IF($B72=0,"",_xlfn.XLOOKUP($B72,INPUT_DATA!$CL:$CL,INPUT_DATA!CR:CR))</f>
        <v/>
      </c>
      <c r="K72" s="1262" t="str">
        <f>IF($B72=0,"",_xlfn.XLOOKUP($B72,INPUT_DATA!$CL:$CL,INPUT_DATA!CS:CS))</f>
        <v/>
      </c>
      <c r="L72" s="1342" t="str">
        <f>IF($B72=0,"",_xlfn.XLOOKUP($B72,INPUT_DATA!$CL:$CL,INPUT_DATA!CT:CT))</f>
        <v/>
      </c>
      <c r="M72" s="1262" t="str">
        <f>IF($B72=0,"",_xlfn.XLOOKUP($B72,INPUT_DATA!$CL:$CL,INPUT_DATA!CU:CU))</f>
        <v/>
      </c>
      <c r="N72" s="1342" t="str">
        <f>IF($B72=0,"",_xlfn.XLOOKUP($B72,INPUT_DATA!$CL:$CL,INPUT_DATA!CV:CV))</f>
        <v/>
      </c>
      <c r="O72" s="1262" t="str">
        <f>IF($B72=0,"",_xlfn.XLOOKUP($B72,INPUT_DATA!$CL:$CL,INPUT_DATA!CW:CW))</f>
        <v/>
      </c>
      <c r="P72" s="1342" t="str">
        <f>IF($B72=0,"",_xlfn.XLOOKUP($B72,INPUT_DATA!$CL:$CL,INPUT_DATA!CX:CX))</f>
        <v/>
      </c>
      <c r="Q72" s="1262" t="str">
        <f>IF($B72=0,"",_xlfn.XLOOKUP($B72,INPUT_DATA!$CL:$CL,INPUT_DATA!CY:CY))</f>
        <v/>
      </c>
      <c r="R72" s="1342" t="str">
        <f>IF($B72=0,"",_xlfn.XLOOKUP($B72,INPUT_DATA!$CL:$CL,INPUT_DATA!CZ:CZ))</f>
        <v/>
      </c>
      <c r="S72" s="1262" t="str">
        <f>IF($B72=0,"",_xlfn.XLOOKUP($B72,INPUT_DATA!$CL:$CL,INPUT_DATA!DA:DA))</f>
        <v/>
      </c>
      <c r="T72" s="1342" t="str">
        <f>IF($B72=0,"",_xlfn.XLOOKUP($B72,INPUT_DATA!$CL:$CL,INPUT_DATA!DB:DB))</f>
        <v/>
      </c>
      <c r="U72" s="1262" t="str">
        <f>IF($B72=0,"",_xlfn.XLOOKUP($B72,INPUT_DATA!$CL:$CL,INPUT_DATA!DC:DC))</f>
        <v/>
      </c>
      <c r="V72" s="1342" t="str">
        <f>IF($B72=0,"",_xlfn.XLOOKUP($B72,INPUT_DATA!$CL:$CL,INPUT_DATA!DD:DD))</f>
        <v/>
      </c>
      <c r="W72" s="1262" t="str">
        <f>IF($B72=0,"",_xlfn.XLOOKUP($B72,INPUT_DATA!$CL:$CL,INPUT_DATA!DE:DE))</f>
        <v/>
      </c>
      <c r="X72" s="1342" t="str">
        <f>IF($B72=0,"",_xlfn.XLOOKUP($B72,INPUT_DATA!$CL:$CL,INPUT_DATA!DF:DF))</f>
        <v/>
      </c>
      <c r="Y72" s="1262" t="str">
        <f>IF($B72=0,"",_xlfn.XLOOKUP($B72,INPUT_DATA!$CL:$CL,INPUT_DATA!DG:DG))</f>
        <v/>
      </c>
      <c r="Z72" s="1342" t="str">
        <f>IF($B72=0,"",_xlfn.XLOOKUP($B72,INPUT_DATA!$CL:$CL,INPUT_DATA!DH:DH))</f>
        <v/>
      </c>
      <c r="AA72" s="1262" t="str">
        <f>IF($B72=0,"",_xlfn.XLOOKUP($B72,INPUT_DATA!$CL:$CL,INPUT_DATA!DI:DI))</f>
        <v/>
      </c>
      <c r="AB72" s="1342" t="str">
        <f>IF($B72=0,"",_xlfn.XLOOKUP($B72,INPUT_DATA!$CL:$CL,INPUT_DATA!DJ:DJ))</f>
        <v/>
      </c>
      <c r="AC72" s="1262" t="str">
        <f>IF($B72=0,"",_xlfn.XLOOKUP($B72,INPUT_DATA!$CL:$CL,INPUT_DATA!DK:DK))</f>
        <v/>
      </c>
      <c r="AD72" s="1342" t="str">
        <f>IF($B72=0,"",_xlfn.XLOOKUP($B72,INPUT_DATA!$CL:$CL,INPUT_DATA!DL:DL))</f>
        <v/>
      </c>
    </row>
  </sheetData>
  <mergeCells count="4">
    <mergeCell ref="B11:B12"/>
    <mergeCell ref="C11:C12"/>
    <mergeCell ref="E11:AD11"/>
    <mergeCell ref="D11:D12"/>
  </mergeCells>
  <conditionalFormatting sqref="B12:B72">
    <cfRule type="cellIs" dxfId="56"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tabColor theme="0" tint="-0.249977111117893"/>
  </sheetPr>
  <dimension ref="A1:L72"/>
  <sheetViews>
    <sheetView showGridLines="0" zoomScale="80" zoomScaleNormal="80" workbookViewId="0">
      <selection activeCell="O21" sqref="O21"/>
    </sheetView>
  </sheetViews>
  <sheetFormatPr baseColWidth="10" defaultColWidth="10.85546875" defaultRowHeight="15"/>
  <cols>
    <col min="1" max="1" width="4.42578125" style="36" customWidth="1"/>
    <col min="2" max="2" width="23" style="36" customWidth="1"/>
    <col min="3" max="8" width="29.570312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58"/>
      <c r="G2" s="258"/>
      <c r="H2" s="258"/>
      <c r="I2" s="37"/>
      <c r="J2" s="37"/>
      <c r="K2" s="37"/>
    </row>
    <row r="3" spans="1:12" ht="14.45" customHeight="1">
      <c r="A3" s="35"/>
      <c r="B3" s="37"/>
      <c r="C3" s="37"/>
      <c r="D3" s="37"/>
      <c r="E3" s="266"/>
      <c r="F3" s="273"/>
      <c r="G3" s="1272" t="s">
        <v>103</v>
      </c>
      <c r="H3" s="1272">
        <f>'00 - Cover'!$F$17</f>
        <v>45565</v>
      </c>
      <c r="I3" s="39"/>
      <c r="J3" s="39"/>
      <c r="K3" s="39"/>
    </row>
    <row r="4" spans="1:12" ht="14.45" hidden="1" customHeight="1">
      <c r="A4" s="35"/>
      <c r="B4" s="37"/>
      <c r="C4" s="37"/>
      <c r="D4" s="37"/>
      <c r="E4" s="266"/>
      <c r="F4" s="273"/>
      <c r="G4" s="1272" t="s">
        <v>4</v>
      </c>
      <c r="H4" s="1272">
        <f>'00 - Cover'!$F$19</f>
        <v>0</v>
      </c>
      <c r="I4" s="39"/>
      <c r="J4" s="39"/>
      <c r="K4" s="39"/>
    </row>
    <row r="5" spans="1:12" ht="14.45" hidden="1" customHeight="1">
      <c r="A5" s="35"/>
      <c r="B5" s="37"/>
      <c r="C5" s="37"/>
      <c r="D5" s="37"/>
      <c r="E5" s="266"/>
      <c r="F5" s="273"/>
      <c r="G5" s="1272" t="s">
        <v>5</v>
      </c>
      <c r="H5" s="1272">
        <f>'00 - Cover'!$F$20</f>
        <v>0</v>
      </c>
      <c r="I5" s="39"/>
      <c r="J5" s="39"/>
      <c r="K5" s="39"/>
    </row>
    <row r="6" spans="1:12" ht="14.45" customHeight="1">
      <c r="A6" s="35"/>
      <c r="B6" s="37"/>
      <c r="C6" s="37"/>
      <c r="D6" s="37"/>
      <c r="E6" s="266"/>
      <c r="F6" s="273"/>
      <c r="G6" s="88"/>
      <c r="H6" s="274"/>
      <c r="I6" s="37"/>
      <c r="J6" s="37"/>
      <c r="K6" s="37"/>
    </row>
    <row r="7" spans="1:12">
      <c r="A7" s="35"/>
      <c r="B7" s="37"/>
      <c r="C7" s="37"/>
      <c r="D7" s="37"/>
      <c r="E7" s="37"/>
      <c r="F7" s="37"/>
      <c r="G7" s="37"/>
      <c r="H7" s="37"/>
      <c r="I7" s="37"/>
      <c r="J7" s="37"/>
      <c r="K7" s="37"/>
      <c r="L7" s="37"/>
    </row>
    <row r="8" spans="1:12">
      <c r="A8" s="241"/>
      <c r="J8" s="37"/>
      <c r="K8" s="37"/>
      <c r="L8" s="37"/>
    </row>
    <row r="9" spans="1:12" ht="15.75">
      <c r="B9" s="43" t="s">
        <v>666</v>
      </c>
      <c r="C9" s="44"/>
      <c r="D9" s="45"/>
      <c r="E9" s="45"/>
      <c r="F9" s="45"/>
      <c r="G9" s="45"/>
      <c r="H9" s="45"/>
      <c r="I9" s="45"/>
      <c r="J9" s="37"/>
      <c r="K9" s="37"/>
      <c r="L9" s="37"/>
    </row>
    <row r="10" spans="1:12" ht="15.75" thickBot="1">
      <c r="J10" s="37"/>
      <c r="K10" s="37"/>
      <c r="L10" s="37"/>
    </row>
    <row r="11" spans="1:12" ht="55.5" customHeight="1" thickBot="1">
      <c r="A11" s="247"/>
      <c r="B11" s="275" t="s">
        <v>117</v>
      </c>
      <c r="C11" s="276" t="s">
        <v>118</v>
      </c>
      <c r="D11" s="276" t="s">
        <v>119</v>
      </c>
      <c r="E11" s="276" t="s">
        <v>120</v>
      </c>
      <c r="F11" s="276" t="s">
        <v>121</v>
      </c>
      <c r="G11" s="276" t="s">
        <v>122</v>
      </c>
      <c r="H11" s="277" t="s">
        <v>123</v>
      </c>
    </row>
    <row r="12" spans="1:12" ht="26.25" customHeight="1" thickTop="1">
      <c r="A12" s="247"/>
      <c r="B12" s="278">
        <f>'03 - Monthly Asset Follow up'!B17</f>
        <v>45565</v>
      </c>
      <c r="C12" s="279">
        <f>IF($B12=0,"",'03 - Monthly Asset Follow up'!D17)</f>
        <v>8182368484.4700003</v>
      </c>
      <c r="D12" s="280">
        <f t="shared" ref="D12:H27" si="0">IF($B12=0,"",IF(D13="",C12,C12+D13))</f>
        <v>8182368484.4700003</v>
      </c>
      <c r="E12" s="532">
        <f>IF($B12=0,"",_xlfn.XLOOKUP($B12,INPUT_DATA!$CL:$CL,INPUT_DATA!DM:DM))</f>
        <v>0</v>
      </c>
      <c r="F12" s="281">
        <f>IF($B12=0,"",IF(F13="",E12,E12+F13))</f>
        <v>0</v>
      </c>
      <c r="G12" s="279">
        <f>IF($B12=0,"",'04 - Monthly Collection'!AM13)</f>
        <v>0</v>
      </c>
      <c r="H12" s="282">
        <f t="shared" si="0"/>
        <v>0</v>
      </c>
    </row>
    <row r="13" spans="1:12">
      <c r="A13" s="247"/>
      <c r="B13" s="271">
        <f>'03 - Monthly Asset Follow up'!B18</f>
        <v>0</v>
      </c>
      <c r="C13" s="272" t="str">
        <f>IF($B13=0,"",'03 - Monthly Asset Follow up'!D18)</f>
        <v/>
      </c>
      <c r="D13" s="283" t="str">
        <f t="shared" si="0"/>
        <v/>
      </c>
      <c r="E13" s="533" t="str">
        <f>IF($B13=0,"",_xlfn.XLOOKUP($B13,INPUT_DATA!$CL:$CL,INPUT_DATA!DM:DM))</f>
        <v/>
      </c>
      <c r="F13" s="283" t="str">
        <f>IF($B13=0,"",IF(F14="",E13,E13+F14))</f>
        <v/>
      </c>
      <c r="G13" s="272" t="str">
        <f>IF($B13=0,"",'04 - Monthly Collection'!AA14)</f>
        <v/>
      </c>
      <c r="H13" s="284" t="str">
        <f t="shared" si="0"/>
        <v/>
      </c>
    </row>
    <row r="14" spans="1:12">
      <c r="A14" s="247"/>
      <c r="B14" s="271">
        <f>'03 - Monthly Asset Follow up'!B19</f>
        <v>0</v>
      </c>
      <c r="C14" s="272" t="str">
        <f>IF($B14=0,"",'03 - Monthly Asset Follow up'!D19)</f>
        <v/>
      </c>
      <c r="D14" s="283" t="str">
        <f t="shared" si="0"/>
        <v/>
      </c>
      <c r="E14" s="533" t="str">
        <f>IF($B14=0,"",_xlfn.XLOOKUP($B14,INPUT_DATA!$CL:$CL,INPUT_DATA!DM:DM))</f>
        <v/>
      </c>
      <c r="F14" s="283" t="str">
        <f t="shared" si="0"/>
        <v/>
      </c>
      <c r="G14" s="272" t="str">
        <f>IF($B14=0,"",'04 - Monthly Collection'!AA15)</f>
        <v/>
      </c>
      <c r="H14" s="284" t="str">
        <f t="shared" si="0"/>
        <v/>
      </c>
    </row>
    <row r="15" spans="1:12">
      <c r="B15" s="271">
        <f>'03 - Monthly Asset Follow up'!B20</f>
        <v>0</v>
      </c>
      <c r="C15" s="272" t="str">
        <f>IF($B15=0,"",'03 - Monthly Asset Follow up'!D20)</f>
        <v/>
      </c>
      <c r="D15" s="283" t="str">
        <f t="shared" si="0"/>
        <v/>
      </c>
      <c r="E15" s="533" t="str">
        <f>IF($B15=0,"",_xlfn.XLOOKUP($B15,INPUT_DATA!$CL:$CL,INPUT_DATA!DM:DM))</f>
        <v/>
      </c>
      <c r="F15" s="283" t="str">
        <f t="shared" si="0"/>
        <v/>
      </c>
      <c r="G15" s="272" t="str">
        <f>IF($B15=0,"",'04 - Monthly Collection'!AA16)</f>
        <v/>
      </c>
      <c r="H15" s="284" t="str">
        <f t="shared" si="0"/>
        <v/>
      </c>
    </row>
    <row r="16" spans="1:12">
      <c r="B16" s="271">
        <f>'03 - Monthly Asset Follow up'!B21</f>
        <v>0</v>
      </c>
      <c r="C16" s="272" t="str">
        <f>IF($B16=0,"",'03 - Monthly Asset Follow up'!D21)</f>
        <v/>
      </c>
      <c r="D16" s="283" t="str">
        <f t="shared" si="0"/>
        <v/>
      </c>
      <c r="E16" s="533" t="str">
        <f>IF($B16=0,"",_xlfn.XLOOKUP($B16,INPUT_DATA!$CL:$CL,INPUT_DATA!DM:DM))</f>
        <v/>
      </c>
      <c r="F16" s="283" t="str">
        <f t="shared" si="0"/>
        <v/>
      </c>
      <c r="G16" s="272" t="str">
        <f>IF($B16=0,"",'04 - Monthly Collection'!AA17)</f>
        <v/>
      </c>
      <c r="H16" s="284" t="str">
        <f t="shared" si="0"/>
        <v/>
      </c>
    </row>
    <row r="17" spans="2:8">
      <c r="B17" s="271">
        <f>'03 - Monthly Asset Follow up'!B22</f>
        <v>0</v>
      </c>
      <c r="C17" s="272" t="str">
        <f>IF($B17=0,"",'03 - Monthly Asset Follow up'!D22)</f>
        <v/>
      </c>
      <c r="D17" s="283" t="str">
        <f>IF($B17=0,"",IF(D18="",C17,C17+D18))</f>
        <v/>
      </c>
      <c r="E17" s="533" t="str">
        <f>IF($B17=0,"",_xlfn.XLOOKUP($B17,INPUT_DATA!$CL:$CL,INPUT_DATA!DM:DM))</f>
        <v/>
      </c>
      <c r="F17" s="283" t="str">
        <f t="shared" si="0"/>
        <v/>
      </c>
      <c r="G17" s="272" t="str">
        <f>IF($B17=0,"",'04 - Monthly Collection'!AA18)</f>
        <v/>
      </c>
      <c r="H17" s="284" t="str">
        <f t="shared" si="0"/>
        <v/>
      </c>
    </row>
    <row r="18" spans="2:8">
      <c r="B18" s="271">
        <f>'03 - Monthly Asset Follow up'!B23</f>
        <v>0</v>
      </c>
      <c r="C18" s="272" t="str">
        <f>IF($B18=0,"",'03 - Monthly Asset Follow up'!D23)</f>
        <v/>
      </c>
      <c r="D18" s="283" t="str">
        <f t="shared" ref="D18:D72" si="1">IF($B18=0,"",IF(D19="",C18,C18+D19))</f>
        <v/>
      </c>
      <c r="E18" s="533" t="str">
        <f>IF($B18=0,"",_xlfn.XLOOKUP($B18,INPUT_DATA!$CL:$CL,INPUT_DATA!DM:DM))</f>
        <v/>
      </c>
      <c r="F18" s="283" t="str">
        <f t="shared" si="0"/>
        <v/>
      </c>
      <c r="G18" s="272" t="str">
        <f>IF($B18=0,"",'04 - Monthly Collection'!AA19)</f>
        <v/>
      </c>
      <c r="H18" s="284" t="str">
        <f t="shared" si="0"/>
        <v/>
      </c>
    </row>
    <row r="19" spans="2:8">
      <c r="B19" s="271">
        <f>'03 - Monthly Asset Follow up'!B24</f>
        <v>0</v>
      </c>
      <c r="C19" s="272" t="str">
        <f>IF($B19=0,"",'03 - Monthly Asset Follow up'!D24)</f>
        <v/>
      </c>
      <c r="D19" s="283" t="str">
        <f t="shared" si="1"/>
        <v/>
      </c>
      <c r="E19" s="533" t="str">
        <f>IF($B19=0,"",_xlfn.XLOOKUP($B19,INPUT_DATA!$CL:$CL,INPUT_DATA!DM:DM))</f>
        <v/>
      </c>
      <c r="F19" s="283" t="str">
        <f t="shared" si="0"/>
        <v/>
      </c>
      <c r="G19" s="272" t="str">
        <f>IF($B19=0,"",'04 - Monthly Collection'!AA20)</f>
        <v/>
      </c>
      <c r="H19" s="284" t="str">
        <f t="shared" si="0"/>
        <v/>
      </c>
    </row>
    <row r="20" spans="2:8">
      <c r="B20" s="271">
        <f>'03 - Monthly Asset Follow up'!B25</f>
        <v>0</v>
      </c>
      <c r="C20" s="272" t="str">
        <f>IF($B20=0,"",'03 - Monthly Asset Follow up'!D25)</f>
        <v/>
      </c>
      <c r="D20" s="283" t="str">
        <f t="shared" si="1"/>
        <v/>
      </c>
      <c r="E20" s="533" t="str">
        <f>IF($B20=0,"",_xlfn.XLOOKUP($B20,INPUT_DATA!$CL:$CL,INPUT_DATA!DM:DM))</f>
        <v/>
      </c>
      <c r="F20" s="283" t="str">
        <f t="shared" si="0"/>
        <v/>
      </c>
      <c r="G20" s="272" t="str">
        <f>IF($B20=0,"",'04 - Monthly Collection'!AA21)</f>
        <v/>
      </c>
      <c r="H20" s="284" t="str">
        <f t="shared" si="0"/>
        <v/>
      </c>
    </row>
    <row r="21" spans="2:8">
      <c r="B21" s="271">
        <f>'03 - Monthly Asset Follow up'!B26</f>
        <v>0</v>
      </c>
      <c r="C21" s="272" t="str">
        <f>IF($B21=0,"",'03 - Monthly Asset Follow up'!D26)</f>
        <v/>
      </c>
      <c r="D21" s="283" t="str">
        <f t="shared" si="1"/>
        <v/>
      </c>
      <c r="E21" s="533" t="str">
        <f>IF($B21=0,"",_xlfn.XLOOKUP($B21,INPUT_DATA!$CL:$CL,INPUT_DATA!DM:DM))</f>
        <v/>
      </c>
      <c r="F21" s="283" t="str">
        <f t="shared" si="0"/>
        <v/>
      </c>
      <c r="G21" s="272" t="str">
        <f>IF($B21=0,"",'04 - Monthly Collection'!AA22)</f>
        <v/>
      </c>
      <c r="H21" s="284" t="str">
        <f t="shared" si="0"/>
        <v/>
      </c>
    </row>
    <row r="22" spans="2:8">
      <c r="B22" s="271">
        <f>'03 - Monthly Asset Follow up'!B27</f>
        <v>0</v>
      </c>
      <c r="C22" s="272" t="str">
        <f>IF($B22=0,"",'03 - Monthly Asset Follow up'!D27)</f>
        <v/>
      </c>
      <c r="D22" s="283" t="str">
        <f t="shared" si="1"/>
        <v/>
      </c>
      <c r="E22" s="533" t="str">
        <f>IF($B22=0,"",_xlfn.XLOOKUP($B22,INPUT_DATA!$CL:$CL,INPUT_DATA!DM:DM))</f>
        <v/>
      </c>
      <c r="F22" s="283" t="str">
        <f t="shared" si="0"/>
        <v/>
      </c>
      <c r="G22" s="272" t="str">
        <f>IF($B22=0,"",'04 - Monthly Collection'!AA23)</f>
        <v/>
      </c>
      <c r="H22" s="284" t="str">
        <f t="shared" si="0"/>
        <v/>
      </c>
    </row>
    <row r="23" spans="2:8">
      <c r="B23" s="271">
        <f>'03 - Monthly Asset Follow up'!B28</f>
        <v>0</v>
      </c>
      <c r="C23" s="272" t="str">
        <f>IF($B23=0,"",'03 - Monthly Asset Follow up'!D28)</f>
        <v/>
      </c>
      <c r="D23" s="283" t="str">
        <f t="shared" si="1"/>
        <v/>
      </c>
      <c r="E23" s="533" t="str">
        <f>IF($B23=0,"",_xlfn.XLOOKUP($B23,INPUT_DATA!$CL:$CL,INPUT_DATA!DM:DM))</f>
        <v/>
      </c>
      <c r="F23" s="283" t="str">
        <f t="shared" si="0"/>
        <v/>
      </c>
      <c r="G23" s="272" t="str">
        <f>IF($B23=0,"",'04 - Monthly Collection'!AA24)</f>
        <v/>
      </c>
      <c r="H23" s="284" t="str">
        <f t="shared" si="0"/>
        <v/>
      </c>
    </row>
    <row r="24" spans="2:8">
      <c r="B24" s="271">
        <f>'03 - Monthly Asset Follow up'!B29</f>
        <v>0</v>
      </c>
      <c r="C24" s="272" t="str">
        <f>IF($B24=0,"",'03 - Monthly Asset Follow up'!D29)</f>
        <v/>
      </c>
      <c r="D24" s="283" t="str">
        <f t="shared" si="1"/>
        <v/>
      </c>
      <c r="E24" s="533" t="str">
        <f>IF($B24=0,"",_xlfn.XLOOKUP($B24,INPUT_DATA!$CL:$CL,INPUT_DATA!DM:DM))</f>
        <v/>
      </c>
      <c r="F24" s="283" t="str">
        <f t="shared" si="0"/>
        <v/>
      </c>
      <c r="G24" s="272" t="str">
        <f>IF($B24=0,"",'04 - Monthly Collection'!AA25)</f>
        <v/>
      </c>
      <c r="H24" s="284" t="str">
        <f t="shared" si="0"/>
        <v/>
      </c>
    </row>
    <row r="25" spans="2:8">
      <c r="B25" s="271">
        <f>'03 - Monthly Asset Follow up'!B30</f>
        <v>0</v>
      </c>
      <c r="C25" s="272" t="str">
        <f>IF($B25=0,"",'03 - Monthly Asset Follow up'!D30)</f>
        <v/>
      </c>
      <c r="D25" s="283" t="str">
        <f t="shared" si="1"/>
        <v/>
      </c>
      <c r="E25" s="533" t="str">
        <f>IF($B25=0,"",_xlfn.XLOOKUP($B25,INPUT_DATA!$CL:$CL,INPUT_DATA!DM:DM))</f>
        <v/>
      </c>
      <c r="F25" s="283" t="str">
        <f t="shared" si="0"/>
        <v/>
      </c>
      <c r="G25" s="272" t="str">
        <f>IF($B25=0,"",'04 - Monthly Collection'!AA26)</f>
        <v/>
      </c>
      <c r="H25" s="284" t="str">
        <f t="shared" si="0"/>
        <v/>
      </c>
    </row>
    <row r="26" spans="2:8">
      <c r="B26" s="271">
        <f>'03 - Monthly Asset Follow up'!B31</f>
        <v>0</v>
      </c>
      <c r="C26" s="272" t="str">
        <f>IF($B26=0,"",'03 - Monthly Asset Follow up'!D31)</f>
        <v/>
      </c>
      <c r="D26" s="283" t="str">
        <f t="shared" si="1"/>
        <v/>
      </c>
      <c r="E26" s="533" t="str">
        <f>IF($B26=0,"",_xlfn.XLOOKUP($B26,INPUT_DATA!$CL:$CL,INPUT_DATA!DM:DM))</f>
        <v/>
      </c>
      <c r="F26" s="283" t="str">
        <f t="shared" si="0"/>
        <v/>
      </c>
      <c r="G26" s="272" t="str">
        <f>IF($B26=0,"",'04 - Monthly Collection'!AA27)</f>
        <v/>
      </c>
      <c r="H26" s="284" t="str">
        <f t="shared" si="0"/>
        <v/>
      </c>
    </row>
    <row r="27" spans="2:8">
      <c r="B27" s="271">
        <f>'03 - Monthly Asset Follow up'!B32</f>
        <v>0</v>
      </c>
      <c r="C27" s="272" t="str">
        <f>IF($B27=0,"",'03 - Monthly Asset Follow up'!D32)</f>
        <v/>
      </c>
      <c r="D27" s="283" t="str">
        <f t="shared" si="1"/>
        <v/>
      </c>
      <c r="E27" s="533" t="str">
        <f>IF($B27=0,"",_xlfn.XLOOKUP($B27,INPUT_DATA!$CL:$CL,INPUT_DATA!DM:DM))</f>
        <v/>
      </c>
      <c r="F27" s="283" t="str">
        <f t="shared" si="0"/>
        <v/>
      </c>
      <c r="G27" s="272" t="str">
        <f>IF($B27=0,"",'04 - Monthly Collection'!AA28)</f>
        <v/>
      </c>
      <c r="H27" s="284" t="str">
        <f t="shared" si="0"/>
        <v/>
      </c>
    </row>
    <row r="28" spans="2:8">
      <c r="B28" s="271">
        <f>'03 - Monthly Asset Follow up'!B33</f>
        <v>0</v>
      </c>
      <c r="C28" s="272" t="str">
        <f>IF($B28=0,"",'03 - Monthly Asset Follow up'!D33)</f>
        <v/>
      </c>
      <c r="D28" s="283" t="str">
        <f t="shared" si="1"/>
        <v/>
      </c>
      <c r="E28" s="533" t="str">
        <f>IF($B28=0,"",_xlfn.XLOOKUP($B28,INPUT_DATA!$CL:$CL,INPUT_DATA!DM:DM))</f>
        <v/>
      </c>
      <c r="F28" s="283" t="str">
        <f t="shared" ref="F28:F72" si="2">IF($B28=0,"",IF(F29="",E28,E28+F29))</f>
        <v/>
      </c>
      <c r="G28" s="272" t="str">
        <f>IF($B28=0,"",'04 - Monthly Collection'!AA29)</f>
        <v/>
      </c>
      <c r="H28" s="284" t="str">
        <f t="shared" ref="H28:H72" si="3">IF($B28=0,"",IF(H29="",G28,G28+H29))</f>
        <v/>
      </c>
    </row>
    <row r="29" spans="2:8">
      <c r="B29" s="271">
        <f>'03 - Monthly Asset Follow up'!B34</f>
        <v>0</v>
      </c>
      <c r="C29" s="272" t="str">
        <f>IF($B29=0,"",'03 - Monthly Asset Follow up'!D34)</f>
        <v/>
      </c>
      <c r="D29" s="283" t="str">
        <f t="shared" si="1"/>
        <v/>
      </c>
      <c r="E29" s="533" t="str">
        <f>IF($B29=0,"",_xlfn.XLOOKUP($B29,INPUT_DATA!$CL:$CL,INPUT_DATA!DM:DM))</f>
        <v/>
      </c>
      <c r="F29" s="283" t="str">
        <f t="shared" si="2"/>
        <v/>
      </c>
      <c r="G29" s="272" t="str">
        <f>IF($B29=0,"",'04 - Monthly Collection'!AA30)</f>
        <v/>
      </c>
      <c r="H29" s="284" t="str">
        <f t="shared" si="3"/>
        <v/>
      </c>
    </row>
    <row r="30" spans="2:8">
      <c r="B30" s="271">
        <f>'03 - Monthly Asset Follow up'!B35</f>
        <v>0</v>
      </c>
      <c r="C30" s="272" t="str">
        <f>IF($B30=0,"",'03 - Monthly Asset Follow up'!D35)</f>
        <v/>
      </c>
      <c r="D30" s="283" t="str">
        <f t="shared" si="1"/>
        <v/>
      </c>
      <c r="E30" s="533" t="str">
        <f>IF($B30=0,"",_xlfn.XLOOKUP($B30,INPUT_DATA!$CL:$CL,INPUT_DATA!DM:DM))</f>
        <v/>
      </c>
      <c r="F30" s="283" t="str">
        <f t="shared" si="2"/>
        <v/>
      </c>
      <c r="G30" s="272" t="str">
        <f>IF($B30=0,"",'04 - Monthly Collection'!AA31)</f>
        <v/>
      </c>
      <c r="H30" s="284" t="str">
        <f t="shared" si="3"/>
        <v/>
      </c>
    </row>
    <row r="31" spans="2:8">
      <c r="B31" s="271">
        <f>'03 - Monthly Asset Follow up'!B36</f>
        <v>0</v>
      </c>
      <c r="C31" s="272" t="str">
        <f>IF($B31=0,"",'03 - Monthly Asset Follow up'!D36)</f>
        <v/>
      </c>
      <c r="D31" s="283" t="str">
        <f t="shared" si="1"/>
        <v/>
      </c>
      <c r="E31" s="533" t="str">
        <f>IF($B31=0,"",_xlfn.XLOOKUP($B31,INPUT_DATA!$CL:$CL,INPUT_DATA!DM:DM))</f>
        <v/>
      </c>
      <c r="F31" s="283" t="str">
        <f t="shared" si="2"/>
        <v/>
      </c>
      <c r="G31" s="272" t="str">
        <f>IF($B31=0,"",'04 - Monthly Collection'!AA32)</f>
        <v/>
      </c>
      <c r="H31" s="284" t="str">
        <f t="shared" si="3"/>
        <v/>
      </c>
    </row>
    <row r="32" spans="2:8">
      <c r="B32" s="271">
        <f>'03 - Monthly Asset Follow up'!B37</f>
        <v>0</v>
      </c>
      <c r="C32" s="272" t="str">
        <f>IF($B32=0,"",'03 - Monthly Asset Follow up'!D37)</f>
        <v/>
      </c>
      <c r="D32" s="283" t="str">
        <f t="shared" si="1"/>
        <v/>
      </c>
      <c r="E32" s="533" t="str">
        <f>IF($B32=0,"",_xlfn.XLOOKUP($B32,INPUT_DATA!$CL:$CL,INPUT_DATA!DM:DM))</f>
        <v/>
      </c>
      <c r="F32" s="283" t="str">
        <f t="shared" si="2"/>
        <v/>
      </c>
      <c r="G32" s="272" t="str">
        <f>IF($B32=0,"",'04 - Monthly Collection'!AA33)</f>
        <v/>
      </c>
      <c r="H32" s="284" t="str">
        <f t="shared" si="3"/>
        <v/>
      </c>
    </row>
    <row r="33" spans="2:8">
      <c r="B33" s="271">
        <f>'03 - Monthly Asset Follow up'!B38</f>
        <v>0</v>
      </c>
      <c r="C33" s="272" t="str">
        <f>IF($B33=0,"",'03 - Monthly Asset Follow up'!D38)</f>
        <v/>
      </c>
      <c r="D33" s="283" t="str">
        <f t="shared" si="1"/>
        <v/>
      </c>
      <c r="E33" s="533" t="str">
        <f>IF($B33=0,"",_xlfn.XLOOKUP($B33,INPUT_DATA!$CL:$CL,INPUT_DATA!DM:DM))</f>
        <v/>
      </c>
      <c r="F33" s="283" t="str">
        <f t="shared" si="2"/>
        <v/>
      </c>
      <c r="G33" s="272" t="str">
        <f>IF($B33=0,"",'04 - Monthly Collection'!AA34)</f>
        <v/>
      </c>
      <c r="H33" s="284" t="str">
        <f t="shared" si="3"/>
        <v/>
      </c>
    </row>
    <row r="34" spans="2:8">
      <c r="B34" s="271">
        <f>'03 - Monthly Asset Follow up'!B39</f>
        <v>0</v>
      </c>
      <c r="C34" s="272" t="str">
        <f>IF($B34=0,"",'03 - Monthly Asset Follow up'!D39)</f>
        <v/>
      </c>
      <c r="D34" s="283" t="str">
        <f t="shared" si="1"/>
        <v/>
      </c>
      <c r="E34" s="533" t="str">
        <f>IF($B34=0,"",_xlfn.XLOOKUP($B34,INPUT_DATA!$CL:$CL,INPUT_DATA!DM:DM))</f>
        <v/>
      </c>
      <c r="F34" s="283" t="str">
        <f t="shared" si="2"/>
        <v/>
      </c>
      <c r="G34" s="272" t="str">
        <f>IF($B34=0,"",'04 - Monthly Collection'!AA35)</f>
        <v/>
      </c>
      <c r="H34" s="284" t="str">
        <f t="shared" si="3"/>
        <v/>
      </c>
    </row>
    <row r="35" spans="2:8">
      <c r="B35" s="271">
        <f>'03 - Monthly Asset Follow up'!B40</f>
        <v>0</v>
      </c>
      <c r="C35" s="272" t="str">
        <f>IF($B35=0,"",'03 - Monthly Asset Follow up'!D40)</f>
        <v/>
      </c>
      <c r="D35" s="283" t="str">
        <f t="shared" si="1"/>
        <v/>
      </c>
      <c r="E35" s="533" t="str">
        <f>IF($B35=0,"",_xlfn.XLOOKUP($B35,INPUT_DATA!$CL:$CL,INPUT_DATA!DM:DM))</f>
        <v/>
      </c>
      <c r="F35" s="283" t="str">
        <f t="shared" si="2"/>
        <v/>
      </c>
      <c r="G35" s="272" t="str">
        <f>IF($B35=0,"",'04 - Monthly Collection'!AA36)</f>
        <v/>
      </c>
      <c r="H35" s="284" t="str">
        <f t="shared" si="3"/>
        <v/>
      </c>
    </row>
    <row r="36" spans="2:8">
      <c r="B36" s="271">
        <f>'03 - Monthly Asset Follow up'!B41</f>
        <v>0</v>
      </c>
      <c r="C36" s="272" t="str">
        <f>IF($B36=0,"",'03 - Monthly Asset Follow up'!D41)</f>
        <v/>
      </c>
      <c r="D36" s="283" t="str">
        <f t="shared" si="1"/>
        <v/>
      </c>
      <c r="E36" s="533" t="str">
        <f>IF($B36=0,"",_xlfn.XLOOKUP($B36,INPUT_DATA!$CL:$CL,INPUT_DATA!DM:DM))</f>
        <v/>
      </c>
      <c r="F36" s="283" t="str">
        <f t="shared" si="2"/>
        <v/>
      </c>
      <c r="G36" s="272" t="str">
        <f>IF($B36=0,"",'04 - Monthly Collection'!AA37)</f>
        <v/>
      </c>
      <c r="H36" s="284" t="str">
        <f t="shared" si="3"/>
        <v/>
      </c>
    </row>
    <row r="37" spans="2:8">
      <c r="B37" s="271">
        <f>'03 - Monthly Asset Follow up'!B42</f>
        <v>0</v>
      </c>
      <c r="C37" s="272" t="str">
        <f>IF($B37=0,"",'03 - Monthly Asset Follow up'!D42)</f>
        <v/>
      </c>
      <c r="D37" s="283" t="str">
        <f t="shared" si="1"/>
        <v/>
      </c>
      <c r="E37" s="533" t="str">
        <f>IF($B37=0,"",_xlfn.XLOOKUP($B37,INPUT_DATA!$CL:$CL,INPUT_DATA!DM:DM))</f>
        <v/>
      </c>
      <c r="F37" s="283" t="str">
        <f t="shared" si="2"/>
        <v/>
      </c>
      <c r="G37" s="272" t="str">
        <f>IF($B37=0,"",'04 - Monthly Collection'!AA38)</f>
        <v/>
      </c>
      <c r="H37" s="284" t="str">
        <f t="shared" si="3"/>
        <v/>
      </c>
    </row>
    <row r="38" spans="2:8">
      <c r="B38" s="271">
        <f>'03 - Monthly Asset Follow up'!B43</f>
        <v>0</v>
      </c>
      <c r="C38" s="272" t="str">
        <f>IF($B38=0,"",'03 - Monthly Asset Follow up'!D43)</f>
        <v/>
      </c>
      <c r="D38" s="283" t="str">
        <f t="shared" si="1"/>
        <v/>
      </c>
      <c r="E38" s="533" t="str">
        <f>IF($B38=0,"",_xlfn.XLOOKUP($B38,INPUT_DATA!$CL:$CL,INPUT_DATA!DM:DM))</f>
        <v/>
      </c>
      <c r="F38" s="283" t="str">
        <f t="shared" si="2"/>
        <v/>
      </c>
      <c r="G38" s="272" t="str">
        <f>IF($B38=0,"",'04 - Monthly Collection'!AA39)</f>
        <v/>
      </c>
      <c r="H38" s="284" t="str">
        <f t="shared" si="3"/>
        <v/>
      </c>
    </row>
    <row r="39" spans="2:8">
      <c r="B39" s="271">
        <f>'03 - Monthly Asset Follow up'!B44</f>
        <v>0</v>
      </c>
      <c r="C39" s="272" t="str">
        <f>IF($B39=0,"",'03 - Monthly Asset Follow up'!D44)</f>
        <v/>
      </c>
      <c r="D39" s="283" t="str">
        <f t="shared" si="1"/>
        <v/>
      </c>
      <c r="E39" s="533" t="str">
        <f>IF($B39=0,"",_xlfn.XLOOKUP($B39,INPUT_DATA!$CL:$CL,INPUT_DATA!DM:DM))</f>
        <v/>
      </c>
      <c r="F39" s="283" t="str">
        <f t="shared" si="2"/>
        <v/>
      </c>
      <c r="G39" s="272" t="str">
        <f>IF($B39=0,"",'04 - Monthly Collection'!AA40)</f>
        <v/>
      </c>
      <c r="H39" s="284" t="str">
        <f t="shared" si="3"/>
        <v/>
      </c>
    </row>
    <row r="40" spans="2:8">
      <c r="B40" s="271">
        <f>'03 - Monthly Asset Follow up'!B45</f>
        <v>0</v>
      </c>
      <c r="C40" s="272" t="str">
        <f>IF($B40=0,"",'03 - Monthly Asset Follow up'!D45)</f>
        <v/>
      </c>
      <c r="D40" s="283" t="str">
        <f t="shared" si="1"/>
        <v/>
      </c>
      <c r="E40" s="533" t="str">
        <f>IF($B40=0,"",_xlfn.XLOOKUP($B40,INPUT_DATA!$CL:$CL,INPUT_DATA!DM:DM))</f>
        <v/>
      </c>
      <c r="F40" s="283" t="str">
        <f t="shared" si="2"/>
        <v/>
      </c>
      <c r="G40" s="272" t="str">
        <f>IF($B40=0,"",'04 - Monthly Collection'!AA41)</f>
        <v/>
      </c>
      <c r="H40" s="284" t="str">
        <f t="shared" si="3"/>
        <v/>
      </c>
    </row>
    <row r="41" spans="2:8">
      <c r="B41" s="271">
        <f>'03 - Monthly Asset Follow up'!B46</f>
        <v>0</v>
      </c>
      <c r="C41" s="272" t="str">
        <f>IF($B41=0,"",'03 - Monthly Asset Follow up'!D46)</f>
        <v/>
      </c>
      <c r="D41" s="283" t="str">
        <f t="shared" si="1"/>
        <v/>
      </c>
      <c r="E41" s="533" t="str">
        <f>IF($B41=0,"",_xlfn.XLOOKUP($B41,INPUT_DATA!$CL:$CL,INPUT_DATA!DM:DM))</f>
        <v/>
      </c>
      <c r="F41" s="283" t="str">
        <f t="shared" si="2"/>
        <v/>
      </c>
      <c r="G41" s="272" t="str">
        <f>IF($B41=0,"",'04 - Monthly Collection'!AA42)</f>
        <v/>
      </c>
      <c r="H41" s="284" t="str">
        <f t="shared" si="3"/>
        <v/>
      </c>
    </row>
    <row r="42" spans="2:8">
      <c r="B42" s="271">
        <f>'03 - Monthly Asset Follow up'!B47</f>
        <v>0</v>
      </c>
      <c r="C42" s="272" t="str">
        <f>IF($B42=0,"",'03 - Monthly Asset Follow up'!D47)</f>
        <v/>
      </c>
      <c r="D42" s="283" t="str">
        <f t="shared" si="1"/>
        <v/>
      </c>
      <c r="E42" s="533" t="str">
        <f>IF($B42=0,"",_xlfn.XLOOKUP($B42,INPUT_DATA!$CL:$CL,INPUT_DATA!DM:DM))</f>
        <v/>
      </c>
      <c r="F42" s="283" t="str">
        <f t="shared" si="2"/>
        <v/>
      </c>
      <c r="G42" s="272" t="str">
        <f>IF($B42=0,"",'04 - Monthly Collection'!AA43)</f>
        <v/>
      </c>
      <c r="H42" s="284" t="str">
        <f t="shared" si="3"/>
        <v/>
      </c>
    </row>
    <row r="43" spans="2:8">
      <c r="B43" s="271">
        <f>'03 - Monthly Asset Follow up'!B48</f>
        <v>0</v>
      </c>
      <c r="C43" s="272" t="str">
        <f>IF($B43=0,"",'03 - Monthly Asset Follow up'!D48)</f>
        <v/>
      </c>
      <c r="D43" s="283" t="str">
        <f t="shared" si="1"/>
        <v/>
      </c>
      <c r="E43" s="533" t="str">
        <f>IF($B43=0,"",_xlfn.XLOOKUP($B43,INPUT_DATA!$CL:$CL,INPUT_DATA!DM:DM))</f>
        <v/>
      </c>
      <c r="F43" s="283" t="str">
        <f t="shared" si="2"/>
        <v/>
      </c>
      <c r="G43" s="272" t="str">
        <f>IF($B43=0,"",'04 - Monthly Collection'!AA44)</f>
        <v/>
      </c>
      <c r="H43" s="284" t="str">
        <f t="shared" si="3"/>
        <v/>
      </c>
    </row>
    <row r="44" spans="2:8">
      <c r="B44" s="271">
        <f>'03 - Monthly Asset Follow up'!B49</f>
        <v>0</v>
      </c>
      <c r="C44" s="272" t="str">
        <f>IF($B44=0,"",'03 - Monthly Asset Follow up'!D49)</f>
        <v/>
      </c>
      <c r="D44" s="283" t="str">
        <f t="shared" si="1"/>
        <v/>
      </c>
      <c r="E44" s="533" t="str">
        <f>IF($B44=0,"",_xlfn.XLOOKUP($B44,INPUT_DATA!$CL:$CL,INPUT_DATA!DM:DM))</f>
        <v/>
      </c>
      <c r="F44" s="283" t="str">
        <f t="shared" si="2"/>
        <v/>
      </c>
      <c r="G44" s="272" t="str">
        <f>IF($B44=0,"",'04 - Monthly Collection'!AA45)</f>
        <v/>
      </c>
      <c r="H44" s="284" t="str">
        <f t="shared" si="3"/>
        <v/>
      </c>
    </row>
    <row r="45" spans="2:8">
      <c r="B45" s="271">
        <f>'03 - Monthly Asset Follow up'!B50</f>
        <v>0</v>
      </c>
      <c r="C45" s="272" t="str">
        <f>IF($B45=0,"",'03 - Monthly Asset Follow up'!D50)</f>
        <v/>
      </c>
      <c r="D45" s="283" t="str">
        <f t="shared" si="1"/>
        <v/>
      </c>
      <c r="E45" s="533" t="str">
        <f>IF($B45=0,"",_xlfn.XLOOKUP($B45,INPUT_DATA!$CL:$CL,INPUT_DATA!DM:DM))</f>
        <v/>
      </c>
      <c r="F45" s="283" t="str">
        <f t="shared" si="2"/>
        <v/>
      </c>
      <c r="G45" s="272" t="str">
        <f>IF($B45=0,"",'04 - Monthly Collection'!AA46)</f>
        <v/>
      </c>
      <c r="H45" s="284" t="str">
        <f t="shared" si="3"/>
        <v/>
      </c>
    </row>
    <row r="46" spans="2:8">
      <c r="B46" s="271">
        <f>'03 - Monthly Asset Follow up'!B51</f>
        <v>0</v>
      </c>
      <c r="C46" s="272" t="str">
        <f>IF($B46=0,"",'03 - Monthly Asset Follow up'!D51)</f>
        <v/>
      </c>
      <c r="D46" s="283" t="str">
        <f t="shared" si="1"/>
        <v/>
      </c>
      <c r="E46" s="533" t="str">
        <f>IF($B46=0,"",_xlfn.XLOOKUP($B46,INPUT_DATA!$CL:$CL,INPUT_DATA!DM:DM))</f>
        <v/>
      </c>
      <c r="F46" s="283" t="str">
        <f t="shared" si="2"/>
        <v/>
      </c>
      <c r="G46" s="272" t="str">
        <f>IF($B46=0,"",'04 - Monthly Collection'!AA47)</f>
        <v/>
      </c>
      <c r="H46" s="284" t="str">
        <f t="shared" si="3"/>
        <v/>
      </c>
    </row>
    <row r="47" spans="2:8">
      <c r="B47" s="271">
        <f>'03 - Monthly Asset Follow up'!B52</f>
        <v>0</v>
      </c>
      <c r="C47" s="272" t="str">
        <f>IF($B47=0,"",'03 - Monthly Asset Follow up'!D52)</f>
        <v/>
      </c>
      <c r="D47" s="283" t="str">
        <f t="shared" si="1"/>
        <v/>
      </c>
      <c r="E47" s="533" t="str">
        <f>IF($B47=0,"",_xlfn.XLOOKUP($B47,INPUT_DATA!$CL:$CL,INPUT_DATA!DM:DM))</f>
        <v/>
      </c>
      <c r="F47" s="283" t="str">
        <f t="shared" si="2"/>
        <v/>
      </c>
      <c r="G47" s="272" t="str">
        <f>IF($B47=0,"",'04 - Monthly Collection'!AA48)</f>
        <v/>
      </c>
      <c r="H47" s="284" t="str">
        <f t="shared" si="3"/>
        <v/>
      </c>
    </row>
    <row r="48" spans="2:8">
      <c r="B48" s="271">
        <f>'03 - Monthly Asset Follow up'!B53</f>
        <v>0</v>
      </c>
      <c r="C48" s="272" t="str">
        <f>IF($B48=0,"",'03 - Monthly Asset Follow up'!D53)</f>
        <v/>
      </c>
      <c r="D48" s="283" t="str">
        <f t="shared" si="1"/>
        <v/>
      </c>
      <c r="E48" s="533" t="str">
        <f>IF($B48=0,"",_xlfn.XLOOKUP($B48,INPUT_DATA!$CL:$CL,INPUT_DATA!DM:DM))</f>
        <v/>
      </c>
      <c r="F48" s="283" t="str">
        <f t="shared" si="2"/>
        <v/>
      </c>
      <c r="G48" s="272" t="str">
        <f>IF($B48=0,"",'04 - Monthly Collection'!AA49)</f>
        <v/>
      </c>
      <c r="H48" s="284" t="str">
        <f t="shared" si="3"/>
        <v/>
      </c>
    </row>
    <row r="49" spans="2:8">
      <c r="B49" s="271">
        <f>'03 - Monthly Asset Follow up'!B54</f>
        <v>0</v>
      </c>
      <c r="C49" s="272" t="str">
        <f>IF($B49=0,"",'03 - Monthly Asset Follow up'!D54)</f>
        <v/>
      </c>
      <c r="D49" s="283" t="str">
        <f t="shared" si="1"/>
        <v/>
      </c>
      <c r="E49" s="533" t="str">
        <f>IF($B49=0,"",_xlfn.XLOOKUP($B49,INPUT_DATA!$CL:$CL,INPUT_DATA!DM:DM))</f>
        <v/>
      </c>
      <c r="F49" s="283" t="str">
        <f t="shared" si="2"/>
        <v/>
      </c>
      <c r="G49" s="272" t="str">
        <f>IF($B49=0,"",'04 - Monthly Collection'!AA50)</f>
        <v/>
      </c>
      <c r="H49" s="284" t="str">
        <f t="shared" si="3"/>
        <v/>
      </c>
    </row>
    <row r="50" spans="2:8">
      <c r="B50" s="271">
        <f>'03 - Monthly Asset Follow up'!B55</f>
        <v>0</v>
      </c>
      <c r="C50" s="272" t="str">
        <f>IF($B50=0,"",'03 - Monthly Asset Follow up'!D55)</f>
        <v/>
      </c>
      <c r="D50" s="283" t="str">
        <f t="shared" si="1"/>
        <v/>
      </c>
      <c r="E50" s="533" t="str">
        <f>IF($B50=0,"",_xlfn.XLOOKUP($B50,INPUT_DATA!$CL:$CL,INPUT_DATA!DM:DM))</f>
        <v/>
      </c>
      <c r="F50" s="283" t="str">
        <f t="shared" si="2"/>
        <v/>
      </c>
      <c r="G50" s="272" t="str">
        <f>IF($B50=0,"",'04 - Monthly Collection'!AA51)</f>
        <v/>
      </c>
      <c r="H50" s="284" t="str">
        <f t="shared" si="3"/>
        <v/>
      </c>
    </row>
    <row r="51" spans="2:8">
      <c r="B51" s="271">
        <f>'03 - Monthly Asset Follow up'!B56</f>
        <v>0</v>
      </c>
      <c r="C51" s="272" t="str">
        <f>IF($B51=0,"",'03 - Monthly Asset Follow up'!D56)</f>
        <v/>
      </c>
      <c r="D51" s="283" t="str">
        <f t="shared" si="1"/>
        <v/>
      </c>
      <c r="E51" s="533" t="str">
        <f>IF($B51=0,"",_xlfn.XLOOKUP($B51,INPUT_DATA!$CL:$CL,INPUT_DATA!DM:DM))</f>
        <v/>
      </c>
      <c r="F51" s="283" t="str">
        <f t="shared" si="2"/>
        <v/>
      </c>
      <c r="G51" s="272" t="str">
        <f>IF($B51=0,"",'04 - Monthly Collection'!AA52)</f>
        <v/>
      </c>
      <c r="H51" s="284" t="str">
        <f t="shared" si="3"/>
        <v/>
      </c>
    </row>
    <row r="52" spans="2:8">
      <c r="B52" s="271">
        <f>'03 - Monthly Asset Follow up'!B57</f>
        <v>0</v>
      </c>
      <c r="C52" s="272" t="str">
        <f>IF($B52=0,"",'03 - Monthly Asset Follow up'!D57)</f>
        <v/>
      </c>
      <c r="D52" s="283" t="str">
        <f t="shared" si="1"/>
        <v/>
      </c>
      <c r="E52" s="533" t="str">
        <f>IF($B52=0,"",_xlfn.XLOOKUP($B52,INPUT_DATA!$CL:$CL,INPUT_DATA!DM:DM))</f>
        <v/>
      </c>
      <c r="F52" s="283" t="str">
        <f t="shared" si="2"/>
        <v/>
      </c>
      <c r="G52" s="272" t="str">
        <f>IF($B52=0,"",'04 - Monthly Collection'!AA53)</f>
        <v/>
      </c>
      <c r="H52" s="284" t="str">
        <f t="shared" si="3"/>
        <v/>
      </c>
    </row>
    <row r="53" spans="2:8">
      <c r="B53" s="271">
        <f>'03 - Monthly Asset Follow up'!B58</f>
        <v>0</v>
      </c>
      <c r="C53" s="272" t="str">
        <f>IF($B53=0,"",'03 - Monthly Asset Follow up'!D58)</f>
        <v/>
      </c>
      <c r="D53" s="283" t="str">
        <f t="shared" si="1"/>
        <v/>
      </c>
      <c r="E53" s="533" t="str">
        <f>IF($B53=0,"",_xlfn.XLOOKUP($B53,INPUT_DATA!$CL:$CL,INPUT_DATA!DM:DM))</f>
        <v/>
      </c>
      <c r="F53" s="283" t="str">
        <f t="shared" si="2"/>
        <v/>
      </c>
      <c r="G53" s="272" t="str">
        <f>IF($B53=0,"",'04 - Monthly Collection'!AA54)</f>
        <v/>
      </c>
      <c r="H53" s="284" t="str">
        <f t="shared" si="3"/>
        <v/>
      </c>
    </row>
    <row r="54" spans="2:8">
      <c r="B54" s="271">
        <f>'03 - Monthly Asset Follow up'!B59</f>
        <v>0</v>
      </c>
      <c r="C54" s="272" t="str">
        <f>IF($B54=0,"",'03 - Monthly Asset Follow up'!D59)</f>
        <v/>
      </c>
      <c r="D54" s="283" t="str">
        <f t="shared" si="1"/>
        <v/>
      </c>
      <c r="E54" s="533" t="str">
        <f>IF($B54=0,"",_xlfn.XLOOKUP($B54,INPUT_DATA!$CL:$CL,INPUT_DATA!DM:DM))</f>
        <v/>
      </c>
      <c r="F54" s="283" t="str">
        <f t="shared" si="2"/>
        <v/>
      </c>
      <c r="G54" s="272" t="str">
        <f>IF($B54=0,"",'04 - Monthly Collection'!AA55)</f>
        <v/>
      </c>
      <c r="H54" s="284" t="str">
        <f t="shared" si="3"/>
        <v/>
      </c>
    </row>
    <row r="55" spans="2:8">
      <c r="B55" s="271">
        <f>'03 - Monthly Asset Follow up'!B60</f>
        <v>0</v>
      </c>
      <c r="C55" s="272" t="str">
        <f>IF($B55=0,"",'03 - Monthly Asset Follow up'!D60)</f>
        <v/>
      </c>
      <c r="D55" s="283" t="str">
        <f t="shared" si="1"/>
        <v/>
      </c>
      <c r="E55" s="533" t="str">
        <f>IF($B55=0,"",_xlfn.XLOOKUP($B55,INPUT_DATA!$CL:$CL,INPUT_DATA!DM:DM))</f>
        <v/>
      </c>
      <c r="F55" s="283" t="str">
        <f t="shared" si="2"/>
        <v/>
      </c>
      <c r="G55" s="272" t="str">
        <f>IF($B55=0,"",'04 - Monthly Collection'!AA56)</f>
        <v/>
      </c>
      <c r="H55" s="284" t="str">
        <f t="shared" si="3"/>
        <v/>
      </c>
    </row>
    <row r="56" spans="2:8">
      <c r="B56" s="271">
        <f>'03 - Monthly Asset Follow up'!B61</f>
        <v>0</v>
      </c>
      <c r="C56" s="272" t="str">
        <f>IF($B56=0,"",'03 - Monthly Asset Follow up'!D61)</f>
        <v/>
      </c>
      <c r="D56" s="283" t="str">
        <f t="shared" si="1"/>
        <v/>
      </c>
      <c r="E56" s="533" t="str">
        <f>IF($B56=0,"",_xlfn.XLOOKUP($B56,INPUT_DATA!$CL:$CL,INPUT_DATA!DM:DM))</f>
        <v/>
      </c>
      <c r="F56" s="283" t="str">
        <f t="shared" si="2"/>
        <v/>
      </c>
      <c r="G56" s="272" t="str">
        <f>IF($B56=0,"",'04 - Monthly Collection'!AA57)</f>
        <v/>
      </c>
      <c r="H56" s="284" t="str">
        <f t="shared" si="3"/>
        <v/>
      </c>
    </row>
    <row r="57" spans="2:8">
      <c r="B57" s="271">
        <f>'03 - Monthly Asset Follow up'!B62</f>
        <v>0</v>
      </c>
      <c r="C57" s="272" t="str">
        <f>IF($B57=0,"",'03 - Monthly Asset Follow up'!D62)</f>
        <v/>
      </c>
      <c r="D57" s="283" t="str">
        <f t="shared" si="1"/>
        <v/>
      </c>
      <c r="E57" s="533" t="str">
        <f>IF($B57=0,"",_xlfn.XLOOKUP($B57,INPUT_DATA!$CL:$CL,INPUT_DATA!DM:DM))</f>
        <v/>
      </c>
      <c r="F57" s="283" t="str">
        <f t="shared" si="2"/>
        <v/>
      </c>
      <c r="G57" s="272" t="str">
        <f>IF($B57=0,"",'04 - Monthly Collection'!AA58)</f>
        <v/>
      </c>
      <c r="H57" s="284" t="str">
        <f t="shared" si="3"/>
        <v/>
      </c>
    </row>
    <row r="58" spans="2:8">
      <c r="B58" s="271">
        <f>'03 - Monthly Asset Follow up'!B63</f>
        <v>0</v>
      </c>
      <c r="C58" s="272" t="str">
        <f>IF($B58=0,"",'03 - Monthly Asset Follow up'!D63)</f>
        <v/>
      </c>
      <c r="D58" s="283" t="str">
        <f t="shared" si="1"/>
        <v/>
      </c>
      <c r="E58" s="533" t="str">
        <f>IF($B58=0,"",_xlfn.XLOOKUP($B58,INPUT_DATA!$CL:$CL,INPUT_DATA!DM:DM))</f>
        <v/>
      </c>
      <c r="F58" s="283" t="str">
        <f t="shared" si="2"/>
        <v/>
      </c>
      <c r="G58" s="272" t="str">
        <f>IF($B58=0,"",'04 - Monthly Collection'!AA59)</f>
        <v/>
      </c>
      <c r="H58" s="284" t="str">
        <f t="shared" si="3"/>
        <v/>
      </c>
    </row>
    <row r="59" spans="2:8">
      <c r="B59" s="271">
        <f>'03 - Monthly Asset Follow up'!B64</f>
        <v>0</v>
      </c>
      <c r="C59" s="272" t="str">
        <f>IF($B59=0,"",'03 - Monthly Asset Follow up'!D64)</f>
        <v/>
      </c>
      <c r="D59" s="283" t="str">
        <f t="shared" si="1"/>
        <v/>
      </c>
      <c r="E59" s="533" t="str">
        <f>IF($B59=0,"",_xlfn.XLOOKUP($B59,INPUT_DATA!$CL:$CL,INPUT_DATA!DM:DM))</f>
        <v/>
      </c>
      <c r="F59" s="283" t="str">
        <f t="shared" si="2"/>
        <v/>
      </c>
      <c r="G59" s="272" t="str">
        <f>IF($B59=0,"",'04 - Monthly Collection'!AA60)</f>
        <v/>
      </c>
      <c r="H59" s="284" t="str">
        <f t="shared" si="3"/>
        <v/>
      </c>
    </row>
    <row r="60" spans="2:8">
      <c r="B60" s="271">
        <f>'03 - Monthly Asset Follow up'!B65</f>
        <v>0</v>
      </c>
      <c r="C60" s="272" t="str">
        <f>IF($B60=0,"",'03 - Monthly Asset Follow up'!D65)</f>
        <v/>
      </c>
      <c r="D60" s="283" t="str">
        <f t="shared" si="1"/>
        <v/>
      </c>
      <c r="E60" s="533" t="str">
        <f>IF($B60=0,"",_xlfn.XLOOKUP($B60,INPUT_DATA!$CL:$CL,INPUT_DATA!DM:DM))</f>
        <v/>
      </c>
      <c r="F60" s="283" t="str">
        <f t="shared" si="2"/>
        <v/>
      </c>
      <c r="G60" s="272" t="str">
        <f>IF($B60=0,"",'04 - Monthly Collection'!AA61)</f>
        <v/>
      </c>
      <c r="H60" s="284" t="str">
        <f t="shared" si="3"/>
        <v/>
      </c>
    </row>
    <row r="61" spans="2:8">
      <c r="B61" s="271">
        <f>'03 - Monthly Asset Follow up'!B66</f>
        <v>0</v>
      </c>
      <c r="C61" s="272" t="str">
        <f>IF($B61=0,"",'03 - Monthly Asset Follow up'!D66)</f>
        <v/>
      </c>
      <c r="D61" s="283" t="str">
        <f t="shared" si="1"/>
        <v/>
      </c>
      <c r="E61" s="533" t="str">
        <f>IF($B61=0,"",_xlfn.XLOOKUP($B61,INPUT_DATA!$CL:$CL,INPUT_DATA!DM:DM))</f>
        <v/>
      </c>
      <c r="F61" s="283" t="str">
        <f t="shared" si="2"/>
        <v/>
      </c>
      <c r="G61" s="272" t="str">
        <f>IF($B61=0,"",'04 - Monthly Collection'!AA62)</f>
        <v/>
      </c>
      <c r="H61" s="284" t="str">
        <f t="shared" si="3"/>
        <v/>
      </c>
    </row>
    <row r="62" spans="2:8">
      <c r="B62" s="271">
        <f>'03 - Monthly Asset Follow up'!B67</f>
        <v>0</v>
      </c>
      <c r="C62" s="272" t="str">
        <f>IF($B62=0,"",'03 - Monthly Asset Follow up'!D67)</f>
        <v/>
      </c>
      <c r="D62" s="283" t="str">
        <f t="shared" si="1"/>
        <v/>
      </c>
      <c r="E62" s="533" t="str">
        <f>IF($B62=0,"",_xlfn.XLOOKUP($B62,INPUT_DATA!$CL:$CL,INPUT_DATA!DM:DM))</f>
        <v/>
      </c>
      <c r="F62" s="283" t="str">
        <f t="shared" si="2"/>
        <v/>
      </c>
      <c r="G62" s="272" t="str">
        <f>IF($B62=0,"",'04 - Monthly Collection'!AA63)</f>
        <v/>
      </c>
      <c r="H62" s="284" t="str">
        <f t="shared" si="3"/>
        <v/>
      </c>
    </row>
    <row r="63" spans="2:8">
      <c r="B63" s="271">
        <f>'03 - Monthly Asset Follow up'!B68</f>
        <v>0</v>
      </c>
      <c r="C63" s="272" t="str">
        <f>IF($B63=0,"",'03 - Monthly Asset Follow up'!D68)</f>
        <v/>
      </c>
      <c r="D63" s="283" t="str">
        <f t="shared" si="1"/>
        <v/>
      </c>
      <c r="E63" s="533" t="str">
        <f>IF($B63=0,"",_xlfn.XLOOKUP($B63,INPUT_DATA!$CL:$CL,INPUT_DATA!DM:DM))</f>
        <v/>
      </c>
      <c r="F63" s="283" t="str">
        <f t="shared" si="2"/>
        <v/>
      </c>
      <c r="G63" s="272" t="str">
        <f>IF($B63=0,"",'04 - Monthly Collection'!AA64)</f>
        <v/>
      </c>
      <c r="H63" s="284" t="str">
        <f t="shared" si="3"/>
        <v/>
      </c>
    </row>
    <row r="64" spans="2:8">
      <c r="B64" s="271">
        <f>'03 - Monthly Asset Follow up'!B69</f>
        <v>0</v>
      </c>
      <c r="C64" s="272" t="str">
        <f>IF($B64=0,"",'03 - Monthly Asset Follow up'!D69)</f>
        <v/>
      </c>
      <c r="D64" s="283" t="str">
        <f t="shared" si="1"/>
        <v/>
      </c>
      <c r="E64" s="533" t="str">
        <f>IF($B64=0,"",_xlfn.XLOOKUP($B64,INPUT_DATA!$CL:$CL,INPUT_DATA!DM:DM))</f>
        <v/>
      </c>
      <c r="F64" s="283" t="str">
        <f t="shared" si="2"/>
        <v/>
      </c>
      <c r="G64" s="272" t="str">
        <f>IF($B64=0,"",'04 - Monthly Collection'!AA65)</f>
        <v/>
      </c>
      <c r="H64" s="284" t="str">
        <f t="shared" si="3"/>
        <v/>
      </c>
    </row>
    <row r="65" spans="2:8">
      <c r="B65" s="271">
        <f>'03 - Monthly Asset Follow up'!B70</f>
        <v>0</v>
      </c>
      <c r="C65" s="272" t="str">
        <f>IF($B65=0,"",'03 - Monthly Asset Follow up'!D70)</f>
        <v/>
      </c>
      <c r="D65" s="283" t="str">
        <f t="shared" si="1"/>
        <v/>
      </c>
      <c r="E65" s="533" t="str">
        <f>IF($B65=0,"",_xlfn.XLOOKUP($B65,INPUT_DATA!$CL:$CL,INPUT_DATA!DM:DM))</f>
        <v/>
      </c>
      <c r="F65" s="283" t="str">
        <f t="shared" si="2"/>
        <v/>
      </c>
      <c r="G65" s="272" t="str">
        <f>IF($B65=0,"",'04 - Monthly Collection'!AA66)</f>
        <v/>
      </c>
      <c r="H65" s="284" t="str">
        <f t="shared" si="3"/>
        <v/>
      </c>
    </row>
    <row r="66" spans="2:8">
      <c r="B66" s="271">
        <f>'03 - Monthly Asset Follow up'!B71</f>
        <v>0</v>
      </c>
      <c r="C66" s="272" t="str">
        <f>IF($B66=0,"",'03 - Monthly Asset Follow up'!D71)</f>
        <v/>
      </c>
      <c r="D66" s="283" t="str">
        <f t="shared" si="1"/>
        <v/>
      </c>
      <c r="E66" s="533" t="str">
        <f>IF($B66=0,"",_xlfn.XLOOKUP($B66,INPUT_DATA!$CL:$CL,INPUT_DATA!DM:DM))</f>
        <v/>
      </c>
      <c r="F66" s="283" t="str">
        <f t="shared" si="2"/>
        <v/>
      </c>
      <c r="G66" s="272" t="str">
        <f>IF($B66=0,"",'04 - Monthly Collection'!AA67)</f>
        <v/>
      </c>
      <c r="H66" s="284" t="str">
        <f t="shared" si="3"/>
        <v/>
      </c>
    </row>
    <row r="67" spans="2:8">
      <c r="B67" s="271">
        <f>'03 - Monthly Asset Follow up'!B72</f>
        <v>0</v>
      </c>
      <c r="C67" s="272" t="str">
        <f>IF($B67=0,"",'03 - Monthly Asset Follow up'!D72)</f>
        <v/>
      </c>
      <c r="D67" s="283" t="str">
        <f t="shared" si="1"/>
        <v/>
      </c>
      <c r="E67" s="533" t="str">
        <f>IF($B67=0,"",_xlfn.XLOOKUP($B67,INPUT_DATA!$CL:$CL,INPUT_DATA!DM:DM))</f>
        <v/>
      </c>
      <c r="F67" s="283" t="str">
        <f t="shared" si="2"/>
        <v/>
      </c>
      <c r="G67" s="272" t="str">
        <f>IF($B67=0,"",'04 - Monthly Collection'!AA68)</f>
        <v/>
      </c>
      <c r="H67" s="284" t="str">
        <f t="shared" si="3"/>
        <v/>
      </c>
    </row>
    <row r="68" spans="2:8">
      <c r="B68" s="271">
        <f>'03 - Monthly Asset Follow up'!B73</f>
        <v>0</v>
      </c>
      <c r="C68" s="272" t="str">
        <f>IF($B68=0,"",'03 - Monthly Asset Follow up'!D73)</f>
        <v/>
      </c>
      <c r="D68" s="283" t="str">
        <f t="shared" si="1"/>
        <v/>
      </c>
      <c r="E68" s="533" t="str">
        <f>IF($B68=0,"",_xlfn.XLOOKUP($B68,INPUT_DATA!$CL:$CL,INPUT_DATA!DM:DM))</f>
        <v/>
      </c>
      <c r="F68" s="283" t="str">
        <f t="shared" si="2"/>
        <v/>
      </c>
      <c r="G68" s="272" t="str">
        <f>IF($B68=0,"",'04 - Monthly Collection'!AA69)</f>
        <v/>
      </c>
      <c r="H68" s="284" t="str">
        <f t="shared" si="3"/>
        <v/>
      </c>
    </row>
    <row r="69" spans="2:8">
      <c r="B69" s="271">
        <f>'03 - Monthly Asset Follow up'!B74</f>
        <v>0</v>
      </c>
      <c r="C69" s="272" t="str">
        <f>IF($B69=0,"",'03 - Monthly Asset Follow up'!D74)</f>
        <v/>
      </c>
      <c r="D69" s="283" t="str">
        <f t="shared" si="1"/>
        <v/>
      </c>
      <c r="E69" s="533" t="str">
        <f>IF($B69=0,"",_xlfn.XLOOKUP($B69,INPUT_DATA!$CL:$CL,INPUT_DATA!DM:DM))</f>
        <v/>
      </c>
      <c r="F69" s="283" t="str">
        <f t="shared" si="2"/>
        <v/>
      </c>
      <c r="G69" s="272" t="str">
        <f>IF($B69=0,"",'04 - Monthly Collection'!AA70)</f>
        <v/>
      </c>
      <c r="H69" s="284" t="str">
        <f t="shared" si="3"/>
        <v/>
      </c>
    </row>
    <row r="70" spans="2:8">
      <c r="B70" s="271">
        <f>'03 - Monthly Asset Follow up'!B75</f>
        <v>0</v>
      </c>
      <c r="C70" s="272" t="str">
        <f>IF($B70=0,"",'03 - Monthly Asset Follow up'!D75)</f>
        <v/>
      </c>
      <c r="D70" s="283" t="str">
        <f t="shared" si="1"/>
        <v/>
      </c>
      <c r="E70" s="533" t="str">
        <f>IF($B70=0,"",_xlfn.XLOOKUP($B70,INPUT_DATA!$CL:$CL,INPUT_DATA!DM:DM))</f>
        <v/>
      </c>
      <c r="F70" s="283" t="str">
        <f t="shared" si="2"/>
        <v/>
      </c>
      <c r="G70" s="272" t="str">
        <f>IF($B70=0,"",'04 - Monthly Collection'!AA71)</f>
        <v/>
      </c>
      <c r="H70" s="284" t="str">
        <f t="shared" si="3"/>
        <v/>
      </c>
    </row>
    <row r="71" spans="2:8">
      <c r="B71" s="271">
        <f>'03 - Monthly Asset Follow up'!B76</f>
        <v>0</v>
      </c>
      <c r="C71" s="272" t="str">
        <f>IF($B71=0,"",'03 - Monthly Asset Follow up'!D76)</f>
        <v/>
      </c>
      <c r="D71" s="283" t="str">
        <f t="shared" si="1"/>
        <v/>
      </c>
      <c r="E71" s="533" t="str">
        <f>IF($B71=0,"",_xlfn.XLOOKUP($B71,INPUT_DATA!$CL:$CL,INPUT_DATA!DM:DM))</f>
        <v/>
      </c>
      <c r="F71" s="283" t="str">
        <f t="shared" si="2"/>
        <v/>
      </c>
      <c r="G71" s="272" t="str">
        <f>IF($B71=0,"",'04 - Monthly Collection'!AA72)</f>
        <v/>
      </c>
      <c r="H71" s="284" t="str">
        <f t="shared" si="3"/>
        <v/>
      </c>
    </row>
    <row r="72" spans="2:8">
      <c r="B72" s="271">
        <f>'03 - Monthly Asset Follow up'!B77</f>
        <v>0</v>
      </c>
      <c r="C72" s="272" t="str">
        <f>IF($B72=0,"",'03 - Monthly Asset Follow up'!D77)</f>
        <v/>
      </c>
      <c r="D72" s="283" t="str">
        <f t="shared" si="1"/>
        <v/>
      </c>
      <c r="E72" s="533" t="str">
        <f>IF($B72=0,"",_xlfn.XLOOKUP($B72,INPUT_DATA!$CL:$CL,INPUT_DATA!DM:DM))</f>
        <v/>
      </c>
      <c r="F72" s="283" t="str">
        <f t="shared" si="2"/>
        <v/>
      </c>
      <c r="G72" s="272" t="str">
        <f>IF($B72=0,"",'04 - Monthly Collection'!AA73)</f>
        <v/>
      </c>
      <c r="H72" s="284" t="str">
        <f t="shared" si="3"/>
        <v/>
      </c>
    </row>
  </sheetData>
  <conditionalFormatting sqref="B12:B72">
    <cfRule type="cellIs" dxfId="55" priority="1" operator="lessThanOrEqual">
      <formula>0</formula>
    </cfRule>
  </conditionalFormatting>
  <pageMargins left="0.7" right="0.7" top="0.75" bottom="0.75" header="0.3" footer="0.3"/>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tabColor theme="0" tint="-0.14999847407452621"/>
  </sheetPr>
  <dimension ref="A1:I84"/>
  <sheetViews>
    <sheetView showGridLines="0" view="pageBreakPreview" zoomScale="80" zoomScaleNormal="80" zoomScaleSheetLayoutView="80" workbookViewId="0">
      <selection activeCell="C12" sqref="C12"/>
    </sheetView>
  </sheetViews>
  <sheetFormatPr baseColWidth="10"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61.28515625" style="36" customWidth="1"/>
    <col min="8" max="8" width="22.7109375" style="36" customWidth="1"/>
    <col min="9" max="9" width="3.5703125" style="36" customWidth="1"/>
    <col min="10" max="16384" width="10.85546875" style="36"/>
  </cols>
  <sheetData>
    <row r="1" spans="1:9">
      <c r="A1" s="35"/>
      <c r="B1" s="35"/>
      <c r="C1" s="35"/>
      <c r="D1" s="35"/>
      <c r="E1" s="35"/>
      <c r="F1" s="35"/>
      <c r="G1" s="35"/>
      <c r="H1" s="35"/>
    </row>
    <row r="2" spans="1:9">
      <c r="A2" s="35"/>
      <c r="B2" s="37"/>
      <c r="C2" s="37"/>
      <c r="D2" s="37"/>
      <c r="E2" s="37"/>
      <c r="F2" s="37"/>
      <c r="G2" s="37"/>
      <c r="H2" s="37"/>
    </row>
    <row r="3" spans="1:9" ht="14.45" customHeight="1">
      <c r="A3" s="35"/>
      <c r="B3" s="37"/>
      <c r="C3" s="37"/>
      <c r="D3" s="37"/>
      <c r="E3" s="37"/>
      <c r="G3" s="1272" t="s">
        <v>103</v>
      </c>
      <c r="H3" s="1272">
        <f>'00 - Cover'!$F$17</f>
        <v>45565</v>
      </c>
    </row>
    <row r="4" spans="1:9" ht="14.45" customHeight="1">
      <c r="A4" s="35"/>
      <c r="B4" s="37"/>
      <c r="C4" s="37"/>
      <c r="D4" s="37"/>
      <c r="E4" s="37"/>
      <c r="G4" s="1272" t="s">
        <v>4</v>
      </c>
      <c r="H4" s="1272">
        <f>'00 - Cover'!$F$19</f>
        <v>0</v>
      </c>
    </row>
    <row r="5" spans="1:9" ht="14.45" customHeight="1">
      <c r="A5" s="35"/>
      <c r="B5" s="37"/>
      <c r="C5" s="37"/>
      <c r="D5" s="37"/>
      <c r="E5" s="37"/>
      <c r="G5" s="1272" t="s">
        <v>5</v>
      </c>
      <c r="H5" s="1272">
        <f>'00 - Cover'!$F$20</f>
        <v>0</v>
      </c>
    </row>
    <row r="6" spans="1:9" ht="14.45" customHeight="1">
      <c r="A6" s="35"/>
      <c r="B6" s="37"/>
      <c r="C6" s="37"/>
      <c r="D6" s="37"/>
      <c r="E6" s="37"/>
      <c r="F6" s="37"/>
      <c r="G6" s="274"/>
      <c r="H6" s="37"/>
    </row>
    <row r="7" spans="1:9">
      <c r="A7" s="35"/>
      <c r="B7" s="37"/>
      <c r="C7" s="37"/>
      <c r="D7" s="37"/>
      <c r="E7" s="37"/>
      <c r="F7" s="37"/>
      <c r="G7" s="37"/>
      <c r="H7" s="37"/>
    </row>
    <row r="8" spans="1:9">
      <c r="A8" s="241"/>
    </row>
    <row r="9" spans="1:9">
      <c r="B9" s="1855" t="s">
        <v>1180</v>
      </c>
      <c r="C9" s="1856"/>
      <c r="D9" s="1856"/>
      <c r="E9" s="1856"/>
      <c r="F9" s="1856"/>
      <c r="G9" s="1856"/>
      <c r="H9" s="1856"/>
    </row>
    <row r="10" spans="1:9" ht="15.75" thickBot="1"/>
    <row r="11" spans="1:9" ht="133.5" customHeight="1" thickBot="1">
      <c r="A11" s="247"/>
      <c r="B11" s="1523" t="str">
        <f>G4</f>
        <v>Calculation Date</v>
      </c>
      <c r="C11" s="285" t="s">
        <v>1177</v>
      </c>
      <c r="D11" s="286" t="s">
        <v>1178</v>
      </c>
      <c r="E11" s="1524" t="s">
        <v>1175</v>
      </c>
      <c r="F11" s="1524" t="s">
        <v>1176</v>
      </c>
      <c r="G11" s="1525" t="s">
        <v>1179</v>
      </c>
      <c r="H11" s="287" t="s">
        <v>283</v>
      </c>
    </row>
    <row r="12" spans="1:9">
      <c r="A12" s="247"/>
      <c r="B12" s="288">
        <f>H4</f>
        <v>0</v>
      </c>
      <c r="C12" s="289">
        <f>'11 bis-Notes Calculation'!F17</f>
        <v>-8182368484.4700003</v>
      </c>
      <c r="D12" s="290" t="e">
        <f>'15 - Priority of Payments'!J21</f>
        <v>#VALUE!</v>
      </c>
      <c r="E12" s="292" t="e">
        <f>'15 - Priority of Payments'!I28+'15 - Priority of Payments'!I29+'15 - Priority of Payments'!I30</f>
        <v>#VALUE!</v>
      </c>
      <c r="F12" s="292" t="e">
        <f>'15 - Priority of Payments'!I28+'15 - Priority of Payments'!I29+'15 - Priority of Payments'!I30+'15 - Priority of Payments'!I32</f>
        <v>#VALUE!</v>
      </c>
      <c r="G12" s="292" t="e">
        <f>IF('11 bis-Notes Calculation'!AH17=0,D12-E12,D12-F12)</f>
        <v>#VALUE!</v>
      </c>
      <c r="H12" s="291" t="e">
        <f>MAX(C12-G12,0)</f>
        <v>#VALUE!</v>
      </c>
    </row>
    <row r="13" spans="1:9">
      <c r="A13" s="247"/>
      <c r="B13" s="293" t="str">
        <f>IF(Output!B4=0,"",Output!B4)</f>
        <v/>
      </c>
      <c r="C13" s="294" t="str">
        <f>IF($B$13&lt;&gt;"",Output!D4,"")</f>
        <v/>
      </c>
      <c r="D13" s="295" t="str">
        <f>IF($B$13&lt;&gt;"",Output!E4,"")</f>
        <v/>
      </c>
      <c r="E13" s="297" t="str">
        <f>IF($B$13&lt;&gt;"",Output!F4,"")</f>
        <v/>
      </c>
      <c r="F13" s="297" t="str">
        <f>IF($B$13&lt;&gt;"",Output!G4,"")</f>
        <v/>
      </c>
      <c r="G13" s="297" t="str">
        <f>IF($B$13&lt;&gt;"",Output!H4,"")</f>
        <v/>
      </c>
      <c r="H13" s="296" t="str">
        <f>IF($B$13&lt;&gt;"",Output!I4,"")</f>
        <v/>
      </c>
    </row>
    <row r="14" spans="1:9">
      <c r="A14" s="247"/>
      <c r="B14" s="293" t="str">
        <f>IF(Output!B5=0,"",Output!B5)</f>
        <v/>
      </c>
      <c r="C14" s="294" t="str">
        <f>IF(B14&lt;&gt;"",Output!D5,"")</f>
        <v/>
      </c>
      <c r="D14" s="295" t="str">
        <f>IF(B14&lt;&gt;"",Output!E5,"")</f>
        <v/>
      </c>
      <c r="E14" s="297" t="str">
        <f>IF(B14&lt;&gt;"",Output!F5,"")</f>
        <v/>
      </c>
      <c r="F14" s="297" t="str">
        <f>IF(B14&lt;&gt;"",Output!G5,"")</f>
        <v/>
      </c>
      <c r="G14" s="297" t="str">
        <f>IF(B14&lt;&gt;"",Output!H5,"")</f>
        <v/>
      </c>
      <c r="H14" s="296" t="str">
        <f>IF(B14&lt;&gt;"",Output!I5,"")</f>
        <v/>
      </c>
      <c r="I14" s="42"/>
    </row>
    <row r="15" spans="1:9">
      <c r="B15" s="293" t="str">
        <f>IF(Output!B6=0,"",Output!B6)</f>
        <v/>
      </c>
      <c r="C15" s="294" t="str">
        <f>IF(B15&lt;&gt;"",Output!D6,"")</f>
        <v/>
      </c>
      <c r="D15" s="295" t="str">
        <f>IF(B15&lt;&gt;"",Output!E6,"")</f>
        <v/>
      </c>
      <c r="E15" s="297" t="str">
        <f>IF(B15&lt;&gt;"",Output!F6,"")</f>
        <v/>
      </c>
      <c r="F15" s="297" t="str">
        <f>IF(B15&lt;&gt;"",Output!G6,"")</f>
        <v/>
      </c>
      <c r="G15" s="297" t="str">
        <f>IF(B15&lt;&gt;"",Output!H6,"")</f>
        <v/>
      </c>
      <c r="H15" s="296" t="str">
        <f>IF(B15&lt;&gt;"",Output!I6,"")</f>
        <v/>
      </c>
    </row>
    <row r="16" spans="1:9">
      <c r="B16" s="293" t="str">
        <f>IF(Output!B7=0,"",Output!B7)</f>
        <v/>
      </c>
      <c r="C16" s="294" t="str">
        <f>IF(B16&lt;&gt;"",Output!D7,"")</f>
        <v/>
      </c>
      <c r="D16" s="295" t="str">
        <f>IF(B16&lt;&gt;"",Output!E7,"")</f>
        <v/>
      </c>
      <c r="E16" s="297" t="str">
        <f>IF(B16&lt;&gt;"",Output!F7,"")</f>
        <v/>
      </c>
      <c r="F16" s="297" t="str">
        <f>IF(B16&lt;&gt;"",Output!G7,"")</f>
        <v/>
      </c>
      <c r="G16" s="297" t="str">
        <f>IF(B16&lt;&gt;"",Output!H7,"")</f>
        <v/>
      </c>
      <c r="H16" s="296" t="str">
        <f>IF(B16&lt;&gt;"",Output!I7,"")</f>
        <v/>
      </c>
    </row>
    <row r="17" spans="2:8">
      <c r="B17" s="293" t="str">
        <f>IF(Output!B8=0,"",Output!B8)</f>
        <v/>
      </c>
      <c r="C17" s="294" t="str">
        <f>IF(B17&lt;&gt;"",Output!D8,"")</f>
        <v/>
      </c>
      <c r="D17" s="295" t="str">
        <f>IF(B17&lt;&gt;"",Output!E8,"")</f>
        <v/>
      </c>
      <c r="E17" s="297" t="str">
        <f>IF(B17&lt;&gt;"",Output!F8,"")</f>
        <v/>
      </c>
      <c r="F17" s="297" t="str">
        <f>IF(B17&lt;&gt;"",Output!G8,"")</f>
        <v/>
      </c>
      <c r="G17" s="297" t="str">
        <f>IF(B17&lt;&gt;"",Output!H8,"")</f>
        <v/>
      </c>
      <c r="H17" s="296" t="str">
        <f>IF(B17&lt;&gt;"",Output!I8,"")</f>
        <v/>
      </c>
    </row>
    <row r="18" spans="2:8">
      <c r="B18" s="293" t="str">
        <f>IF(Output!B9=0,"",Output!B9)</f>
        <v/>
      </c>
      <c r="C18" s="294" t="str">
        <f>IF(B18&lt;&gt;"",Output!D9,"")</f>
        <v/>
      </c>
      <c r="D18" s="295" t="str">
        <f>IF(B18&lt;&gt;"",Output!E9,"")</f>
        <v/>
      </c>
      <c r="E18" s="297" t="str">
        <f>IF(B18&lt;&gt;"",Output!F9,"")</f>
        <v/>
      </c>
      <c r="F18" s="297" t="str">
        <f>IF(B18&lt;&gt;"",Output!G9,"")</f>
        <v/>
      </c>
      <c r="G18" s="297" t="str">
        <f>IF(B18&lt;&gt;"",Output!H9,"")</f>
        <v/>
      </c>
      <c r="H18" s="296" t="str">
        <f>IF(B18&lt;&gt;"",Output!I9,"")</f>
        <v/>
      </c>
    </row>
    <row r="19" spans="2:8">
      <c r="B19" s="293" t="str">
        <f>IF(Output!B10=0,"",Output!B10)</f>
        <v/>
      </c>
      <c r="C19" s="294" t="str">
        <f>IF(B19&lt;&gt;"",Output!D10,"")</f>
        <v/>
      </c>
      <c r="D19" s="295" t="str">
        <f>IF(B19&lt;&gt;"",Output!E10,"")</f>
        <v/>
      </c>
      <c r="E19" s="297" t="str">
        <f>IF(B19&lt;&gt;"",Output!F10,"")</f>
        <v/>
      </c>
      <c r="F19" s="297" t="str">
        <f>IF(B19&lt;&gt;"",Output!G10,"")</f>
        <v/>
      </c>
      <c r="G19" s="297" t="str">
        <f>IF(B19&lt;&gt;"",Output!H10,"")</f>
        <v/>
      </c>
      <c r="H19" s="296" t="str">
        <f>IF(B19&lt;&gt;"",Output!I10,"")</f>
        <v/>
      </c>
    </row>
    <row r="20" spans="2:8">
      <c r="B20" s="293" t="str">
        <f>IF(Output!B11=0,"",Output!B11)</f>
        <v/>
      </c>
      <c r="C20" s="294" t="str">
        <f>IF(B20&lt;&gt;"",Output!D11,"")</f>
        <v/>
      </c>
      <c r="D20" s="295" t="str">
        <f>IF(B20&lt;&gt;"",Output!E11,"")</f>
        <v/>
      </c>
      <c r="E20" s="297" t="str">
        <f>IF(B20&lt;&gt;"",Output!F11,"")</f>
        <v/>
      </c>
      <c r="F20" s="297" t="str">
        <f>IF(B20&lt;&gt;"",Output!G11,"")</f>
        <v/>
      </c>
      <c r="G20" s="297" t="str">
        <f>IF(B20&lt;&gt;"",Output!H11,"")</f>
        <v/>
      </c>
      <c r="H20" s="296" t="str">
        <f>IF(B20&lt;&gt;"",Output!I11,"")</f>
        <v/>
      </c>
    </row>
    <row r="21" spans="2:8">
      <c r="B21" s="293" t="str">
        <f>IF(Output!B12=0,"",Output!B12)</f>
        <v/>
      </c>
      <c r="C21" s="294" t="str">
        <f>IF(B21&lt;&gt;"",Output!D12,"")</f>
        <v/>
      </c>
      <c r="D21" s="295" t="str">
        <f>IF(B21&lt;&gt;"",Output!E12,"")</f>
        <v/>
      </c>
      <c r="E21" s="297" t="str">
        <f>IF(B21&lt;&gt;"",Output!F12,"")</f>
        <v/>
      </c>
      <c r="F21" s="297" t="str">
        <f>IF(B21&lt;&gt;"",Output!G12,"")</f>
        <v/>
      </c>
      <c r="G21" s="297" t="str">
        <f>IF(B21&lt;&gt;"",Output!H12,"")</f>
        <v/>
      </c>
      <c r="H21" s="296" t="str">
        <f>IF(B21&lt;&gt;"",Output!I12,"")</f>
        <v/>
      </c>
    </row>
    <row r="22" spans="2:8">
      <c r="B22" s="293" t="str">
        <f>IF(Output!B13=0,"",Output!B13)</f>
        <v/>
      </c>
      <c r="C22" s="294" t="str">
        <f>IF(B22&lt;&gt;"",Output!D13,"")</f>
        <v/>
      </c>
      <c r="D22" s="295" t="str">
        <f>IF(B22&lt;&gt;"",Output!E13,"")</f>
        <v/>
      </c>
      <c r="E22" s="297" t="str">
        <f>IF(B22&lt;&gt;"",Output!F13,"")</f>
        <v/>
      </c>
      <c r="F22" s="297" t="str">
        <f>IF(B22&lt;&gt;"",Output!G13,"")</f>
        <v/>
      </c>
      <c r="G22" s="297" t="str">
        <f>IF(B22&lt;&gt;"",Output!H13,"")</f>
        <v/>
      </c>
      <c r="H22" s="296" t="str">
        <f>IF(B22&lt;&gt;"",Output!I13,"")</f>
        <v/>
      </c>
    </row>
    <row r="23" spans="2:8">
      <c r="B23" s="293" t="str">
        <f>IF(Output!B14=0,"",Output!B14)</f>
        <v/>
      </c>
      <c r="C23" s="294" t="str">
        <f>IF(B23&lt;&gt;"",Output!D14,"")</f>
        <v/>
      </c>
      <c r="D23" s="295" t="str">
        <f>IF(B23&lt;&gt;"",Output!E14,"")</f>
        <v/>
      </c>
      <c r="E23" s="297" t="str">
        <f>IF(B23&lt;&gt;"",Output!F14,"")</f>
        <v/>
      </c>
      <c r="F23" s="297" t="str">
        <f>IF(B23&lt;&gt;"",Output!G14,"")</f>
        <v/>
      </c>
      <c r="G23" s="297" t="str">
        <f>IF(B23&lt;&gt;"",Output!H14,"")</f>
        <v/>
      </c>
      <c r="H23" s="296" t="str">
        <f>IF(B23&lt;&gt;"",Output!I14,"")</f>
        <v/>
      </c>
    </row>
    <row r="24" spans="2:8">
      <c r="B24" s="293" t="str">
        <f>IF(Output!B15=0,"",Output!B15)</f>
        <v/>
      </c>
      <c r="C24" s="294" t="str">
        <f>IF(B24&lt;&gt;"",Output!D15,"")</f>
        <v/>
      </c>
      <c r="D24" s="295" t="str">
        <f>IF(B24&lt;&gt;"",Output!E15,"")</f>
        <v/>
      </c>
      <c r="E24" s="297" t="str">
        <f>IF(B24&lt;&gt;"",Output!F15,"")</f>
        <v/>
      </c>
      <c r="F24" s="297" t="str">
        <f>IF(B24&lt;&gt;"",Output!G15,"")</f>
        <v/>
      </c>
      <c r="G24" s="297" t="str">
        <f>IF(B24&lt;&gt;"",Output!H15,"")</f>
        <v/>
      </c>
      <c r="H24" s="296" t="str">
        <f>IF(B24&lt;&gt;"",Output!I15,"")</f>
        <v/>
      </c>
    </row>
    <row r="25" spans="2:8">
      <c r="B25" s="293" t="str">
        <f>IF(Output!B16=0,"",Output!B16)</f>
        <v/>
      </c>
      <c r="C25" s="294" t="str">
        <f>IF(B25&lt;&gt;"",Output!D16,"")</f>
        <v/>
      </c>
      <c r="D25" s="295" t="str">
        <f>IF(B25&lt;&gt;"",Output!E16,"")</f>
        <v/>
      </c>
      <c r="E25" s="297" t="str">
        <f>IF(B25&lt;&gt;"",Output!F16,"")</f>
        <v/>
      </c>
      <c r="F25" s="297" t="str">
        <f>IF(B25&lt;&gt;"",Output!G16,"")</f>
        <v/>
      </c>
      <c r="G25" s="297" t="str">
        <f>IF(B25&lt;&gt;"",Output!H16,"")</f>
        <v/>
      </c>
      <c r="H25" s="296" t="str">
        <f>IF(B25&lt;&gt;"",Output!I16,"")</f>
        <v/>
      </c>
    </row>
    <row r="26" spans="2:8">
      <c r="B26" s="293" t="str">
        <f>IF(Output!B17=0,"",Output!B17)</f>
        <v/>
      </c>
      <c r="C26" s="294" t="str">
        <f>IF(B26&lt;&gt;"",Output!D17,"")</f>
        <v/>
      </c>
      <c r="D26" s="295" t="str">
        <f>IF(B26&lt;&gt;"",Output!E17,"")</f>
        <v/>
      </c>
      <c r="E26" s="297" t="str">
        <f>IF(B26&lt;&gt;"",Output!F17,"")</f>
        <v/>
      </c>
      <c r="F26" s="297" t="str">
        <f>IF(B26&lt;&gt;"",Output!G17,"")</f>
        <v/>
      </c>
      <c r="G26" s="297" t="str">
        <f>IF(B26&lt;&gt;"",Output!H17,"")</f>
        <v/>
      </c>
      <c r="H26" s="296" t="str">
        <f>IF(B26&lt;&gt;"",Output!I17,"")</f>
        <v/>
      </c>
    </row>
    <row r="27" spans="2:8">
      <c r="B27" s="293" t="str">
        <f>IF(Output!B18=0,"",Output!B18)</f>
        <v/>
      </c>
      <c r="C27" s="294" t="str">
        <f>IF(B27&lt;&gt;"",Output!D18,"")</f>
        <v/>
      </c>
      <c r="D27" s="295" t="str">
        <f>IF(B27&lt;&gt;"",Output!E18,"")</f>
        <v/>
      </c>
      <c r="E27" s="297" t="str">
        <f>IF(B27&lt;&gt;"",Output!F18,"")</f>
        <v/>
      </c>
      <c r="F27" s="297" t="str">
        <f>IF(B27&lt;&gt;"",Output!G18,"")</f>
        <v/>
      </c>
      <c r="G27" s="297" t="str">
        <f>IF(B27&lt;&gt;"",Output!H18,"")</f>
        <v/>
      </c>
      <c r="H27" s="296" t="str">
        <f>IF(B27&lt;&gt;"",Output!I18,"")</f>
        <v/>
      </c>
    </row>
    <row r="28" spans="2:8">
      <c r="B28" s="293" t="str">
        <f>IF(Output!B19=0,"",Output!B19)</f>
        <v/>
      </c>
      <c r="C28" s="294" t="str">
        <f>IF(B28&lt;&gt;"",Output!D19,"")</f>
        <v/>
      </c>
      <c r="D28" s="295" t="str">
        <f>IF(B28&lt;&gt;"",Output!E19,"")</f>
        <v/>
      </c>
      <c r="E28" s="297" t="str">
        <f>IF(B28&lt;&gt;"",Output!F19,"")</f>
        <v/>
      </c>
      <c r="F28" s="297" t="str">
        <f>IF(B28&lt;&gt;"",Output!G19,"")</f>
        <v/>
      </c>
      <c r="G28" s="297" t="str">
        <f>IF(B28&lt;&gt;"",Output!H19,"")</f>
        <v/>
      </c>
      <c r="H28" s="296" t="str">
        <f>IF(B28&lt;&gt;"",Output!I19,"")</f>
        <v/>
      </c>
    </row>
    <row r="29" spans="2:8">
      <c r="B29" s="293" t="str">
        <f>IF(Output!B20=0,"",Output!B20)</f>
        <v/>
      </c>
      <c r="C29" s="294" t="str">
        <f>IF(B29&lt;&gt;"",Output!D20,"")</f>
        <v/>
      </c>
      <c r="D29" s="295" t="str">
        <f>IF(B29&lt;&gt;"",Output!E20,"")</f>
        <v/>
      </c>
      <c r="E29" s="297" t="str">
        <f>IF(B29&lt;&gt;"",Output!F20,"")</f>
        <v/>
      </c>
      <c r="F29" s="297" t="str">
        <f>IF(B29&lt;&gt;"",Output!G20,"")</f>
        <v/>
      </c>
      <c r="G29" s="297" t="str">
        <f>IF(B29&lt;&gt;"",Output!H20,"")</f>
        <v/>
      </c>
      <c r="H29" s="296" t="str">
        <f>IF(B29&lt;&gt;"",Output!I20,"")</f>
        <v/>
      </c>
    </row>
    <row r="30" spans="2:8">
      <c r="B30" s="293" t="str">
        <f>IF(Output!B21=0,"",Output!B21)</f>
        <v/>
      </c>
      <c r="C30" s="294" t="str">
        <f>IF(B30&lt;&gt;"",Output!D21,"")</f>
        <v/>
      </c>
      <c r="D30" s="295" t="str">
        <f>IF(B30&lt;&gt;"",Output!E21,"")</f>
        <v/>
      </c>
      <c r="E30" s="297" t="str">
        <f>IF(B30&lt;&gt;"",Output!F21,"")</f>
        <v/>
      </c>
      <c r="F30" s="297" t="str">
        <f>IF(B30&lt;&gt;"",Output!G21,"")</f>
        <v/>
      </c>
      <c r="G30" s="297" t="str">
        <f>IF(B30&lt;&gt;"",Output!H21,"")</f>
        <v/>
      </c>
      <c r="H30" s="296" t="str">
        <f>IF(B30&lt;&gt;"",Output!I21,"")</f>
        <v/>
      </c>
    </row>
    <row r="31" spans="2:8">
      <c r="B31" s="293" t="str">
        <f>IF(Output!B22=0,"",Output!B22)</f>
        <v/>
      </c>
      <c r="C31" s="294" t="str">
        <f>IF(B31&lt;&gt;"",Output!D22,"")</f>
        <v/>
      </c>
      <c r="D31" s="295" t="str">
        <f>IF(B31&lt;&gt;"",Output!E22,"")</f>
        <v/>
      </c>
      <c r="E31" s="297" t="str">
        <f>IF(B31&lt;&gt;"",Output!F22,"")</f>
        <v/>
      </c>
      <c r="F31" s="297" t="str">
        <f>IF(B31&lt;&gt;"",Output!G22,"")</f>
        <v/>
      </c>
      <c r="G31" s="297" t="str">
        <f>IF(B31&lt;&gt;"",Output!H22,"")</f>
        <v/>
      </c>
      <c r="H31" s="296" t="str">
        <f>IF(B31&lt;&gt;"",Output!I22,"")</f>
        <v/>
      </c>
    </row>
    <row r="32" spans="2:8">
      <c r="B32" s="293" t="str">
        <f>IF(Output!B23=0,"",Output!B23)</f>
        <v/>
      </c>
      <c r="C32" s="294" t="str">
        <f>IF(B32&lt;&gt;"",Output!D23,"")</f>
        <v/>
      </c>
      <c r="D32" s="295" t="str">
        <f>IF(B32&lt;&gt;"",Output!E23,"")</f>
        <v/>
      </c>
      <c r="E32" s="297" t="str">
        <f>IF(B32&lt;&gt;"",Output!F23,"")</f>
        <v/>
      </c>
      <c r="F32" s="297" t="str">
        <f>IF(B32&lt;&gt;"",Output!G23,"")</f>
        <v/>
      </c>
      <c r="G32" s="297" t="str">
        <f>IF(B32&lt;&gt;"",Output!H23,"")</f>
        <v/>
      </c>
      <c r="H32" s="296" t="str">
        <f>IF(B32&lt;&gt;"",Output!I23,"")</f>
        <v/>
      </c>
    </row>
    <row r="33" spans="2:8">
      <c r="B33" s="293" t="str">
        <f>IF(Output!B24=0,"",Output!B24)</f>
        <v/>
      </c>
      <c r="C33" s="294" t="str">
        <f>IF(B33&lt;&gt;"",Output!D24,"")</f>
        <v/>
      </c>
      <c r="D33" s="295" t="str">
        <f>IF(B33&lt;&gt;"",Output!E24,"")</f>
        <v/>
      </c>
      <c r="E33" s="297" t="str">
        <f>IF(B33&lt;&gt;"",Output!F24,"")</f>
        <v/>
      </c>
      <c r="F33" s="297" t="str">
        <f>IF(B33&lt;&gt;"",Output!G24,"")</f>
        <v/>
      </c>
      <c r="G33" s="297" t="str">
        <f>IF(B33&lt;&gt;"",Output!H24,"")</f>
        <v/>
      </c>
      <c r="H33" s="296" t="str">
        <f>IF(B33&lt;&gt;"",Output!I24,"")</f>
        <v/>
      </c>
    </row>
    <row r="34" spans="2:8">
      <c r="B34" s="293" t="str">
        <f>IF(Output!B25=0,"",Output!B25)</f>
        <v/>
      </c>
      <c r="C34" s="294" t="str">
        <f>IF(B34&lt;&gt;"",Output!D25,"")</f>
        <v/>
      </c>
      <c r="D34" s="295" t="str">
        <f>IF(B34&lt;&gt;"",Output!E25,"")</f>
        <v/>
      </c>
      <c r="E34" s="297" t="str">
        <f>IF(B34&lt;&gt;"",Output!F25,"")</f>
        <v/>
      </c>
      <c r="F34" s="297" t="str">
        <f>IF(B34&lt;&gt;"",Output!G25,"")</f>
        <v/>
      </c>
      <c r="G34" s="297" t="str">
        <f>IF(B34&lt;&gt;"",Output!H25,"")</f>
        <v/>
      </c>
      <c r="H34" s="296" t="str">
        <f>IF(B34&lt;&gt;"",Output!I25,"")</f>
        <v/>
      </c>
    </row>
    <row r="35" spans="2:8">
      <c r="B35" s="293" t="str">
        <f>IF(Output!B26=0,"",Output!B26)</f>
        <v/>
      </c>
      <c r="C35" s="294" t="str">
        <f>IF(B35&lt;&gt;"",Output!D26,"")</f>
        <v/>
      </c>
      <c r="D35" s="295" t="str">
        <f>IF(B35&lt;&gt;"",Output!E26,"")</f>
        <v/>
      </c>
      <c r="E35" s="297" t="str">
        <f>IF(B35&lt;&gt;"",Output!F26,"")</f>
        <v/>
      </c>
      <c r="F35" s="297" t="str">
        <f>IF(B35&lt;&gt;"",Output!G26,"")</f>
        <v/>
      </c>
      <c r="G35" s="297" t="str">
        <f>IF(B35&lt;&gt;"",Output!H26,"")</f>
        <v/>
      </c>
      <c r="H35" s="296" t="str">
        <f>IF(B35&lt;&gt;"",Output!I26,"")</f>
        <v/>
      </c>
    </row>
    <row r="36" spans="2:8">
      <c r="B36" s="293" t="str">
        <f>IF(Output!B27=0,"",Output!B27)</f>
        <v/>
      </c>
      <c r="C36" s="294" t="str">
        <f>IF(B36&lt;&gt;"",Output!D27,"")</f>
        <v/>
      </c>
      <c r="D36" s="295" t="str">
        <f>IF(B36&lt;&gt;"",Output!E27,"")</f>
        <v/>
      </c>
      <c r="E36" s="297" t="str">
        <f>IF(B36&lt;&gt;"",Output!F27,"")</f>
        <v/>
      </c>
      <c r="F36" s="297" t="str">
        <f>IF(B36&lt;&gt;"",Output!G27,"")</f>
        <v/>
      </c>
      <c r="G36" s="297" t="str">
        <f>IF(B36&lt;&gt;"",Output!H27,"")</f>
        <v/>
      </c>
      <c r="H36" s="296" t="str">
        <f>IF(B36&lt;&gt;"",Output!I27,"")</f>
        <v/>
      </c>
    </row>
    <row r="37" spans="2:8">
      <c r="B37" s="293" t="str">
        <f>IF(Output!B28=0,"",Output!B28)</f>
        <v/>
      </c>
      <c r="C37" s="294" t="str">
        <f>IF(B37&lt;&gt;"",Output!D28,"")</f>
        <v/>
      </c>
      <c r="D37" s="295" t="str">
        <f>IF(B37&lt;&gt;"",Output!E28,"")</f>
        <v/>
      </c>
      <c r="E37" s="297" t="str">
        <f>IF(B37&lt;&gt;"",Output!F28,"")</f>
        <v/>
      </c>
      <c r="F37" s="297" t="str">
        <f>IF(B37&lt;&gt;"",Output!G28,"")</f>
        <v/>
      </c>
      <c r="G37" s="297" t="str">
        <f>IF(B37&lt;&gt;"",Output!H28,"")</f>
        <v/>
      </c>
      <c r="H37" s="296" t="str">
        <f>IF(B37&lt;&gt;"",Output!I28,"")</f>
        <v/>
      </c>
    </row>
    <row r="38" spans="2:8">
      <c r="B38" s="293" t="str">
        <f>IF(Output!B29=0,"",Output!B29)</f>
        <v/>
      </c>
      <c r="C38" s="294" t="str">
        <f>IF(B38&lt;&gt;"",Output!D29,"")</f>
        <v/>
      </c>
      <c r="D38" s="295" t="str">
        <f>IF(B38&lt;&gt;"",Output!E29,"")</f>
        <v/>
      </c>
      <c r="E38" s="297" t="str">
        <f>IF(B38&lt;&gt;"",Output!F29,"")</f>
        <v/>
      </c>
      <c r="F38" s="297" t="str">
        <f>IF(B38&lt;&gt;"",Output!G29,"")</f>
        <v/>
      </c>
      <c r="G38" s="297" t="str">
        <f>IF(B38&lt;&gt;"",Output!H29,"")</f>
        <v/>
      </c>
      <c r="H38" s="296" t="str">
        <f>IF(B38&lt;&gt;"",Output!I29,"")</f>
        <v/>
      </c>
    </row>
    <row r="39" spans="2:8">
      <c r="B39" s="293" t="str">
        <f>IF(Output!B30=0,"",Output!B30)</f>
        <v/>
      </c>
      <c r="C39" s="294" t="str">
        <f>IF(B39&lt;&gt;"",Output!D30,"")</f>
        <v/>
      </c>
      <c r="D39" s="295" t="str">
        <f>IF(B39&lt;&gt;"",Output!E30,"")</f>
        <v/>
      </c>
      <c r="E39" s="297" t="str">
        <f>IF(B39&lt;&gt;"",Output!F30,"")</f>
        <v/>
      </c>
      <c r="F39" s="297" t="str">
        <f>IF(B39&lt;&gt;"",Output!G30,"")</f>
        <v/>
      </c>
      <c r="G39" s="297" t="str">
        <f>IF(B39&lt;&gt;"",Output!H30,"")</f>
        <v/>
      </c>
      <c r="H39" s="296" t="str">
        <f>IF(B39&lt;&gt;"",Output!I30,"")</f>
        <v/>
      </c>
    </row>
    <row r="40" spans="2:8">
      <c r="B40" s="293" t="str">
        <f>IF(Output!B31=0,"",Output!B31)</f>
        <v/>
      </c>
      <c r="C40" s="294" t="str">
        <f>IF(B40&lt;&gt;"",Output!D31,"")</f>
        <v/>
      </c>
      <c r="D40" s="295" t="str">
        <f>IF(B40&lt;&gt;"",Output!E31,"")</f>
        <v/>
      </c>
      <c r="E40" s="297" t="str">
        <f>IF(B40&lt;&gt;"",Output!F31,"")</f>
        <v/>
      </c>
      <c r="F40" s="297" t="str">
        <f>IF(B40&lt;&gt;"",Output!G31,"")</f>
        <v/>
      </c>
      <c r="G40" s="297" t="str">
        <f>IF(B40&lt;&gt;"",Output!H31,"")</f>
        <v/>
      </c>
      <c r="H40" s="296" t="str">
        <f>IF(B40&lt;&gt;"",Output!I31,"")</f>
        <v/>
      </c>
    </row>
    <row r="41" spans="2:8">
      <c r="B41" s="293" t="str">
        <f>IF(Output!B32=0,"",Output!B32)</f>
        <v/>
      </c>
      <c r="C41" s="294" t="str">
        <f>IF(B41&lt;&gt;"",Output!D32,"")</f>
        <v/>
      </c>
      <c r="D41" s="295" t="str">
        <f>IF(B41&lt;&gt;"",Output!E32,"")</f>
        <v/>
      </c>
      <c r="E41" s="297" t="str">
        <f>IF(B41&lt;&gt;"",Output!F32,"")</f>
        <v/>
      </c>
      <c r="F41" s="297" t="str">
        <f>IF(B41&lt;&gt;"",Output!G32,"")</f>
        <v/>
      </c>
      <c r="G41" s="297" t="str">
        <f>IF(B41&lt;&gt;"",Output!H32,"")</f>
        <v/>
      </c>
      <c r="H41" s="296" t="str">
        <f>IF(B41&lt;&gt;"",Output!I32,"")</f>
        <v/>
      </c>
    </row>
    <row r="42" spans="2:8">
      <c r="B42" s="293" t="str">
        <f>IF(Output!B33=0,"",Output!B33)</f>
        <v/>
      </c>
      <c r="C42" s="294" t="str">
        <f>IF(B42&lt;&gt;"",Output!D33,"")</f>
        <v/>
      </c>
      <c r="D42" s="295" t="str">
        <f>IF(B42&lt;&gt;"",Output!E33,"")</f>
        <v/>
      </c>
      <c r="E42" s="297" t="str">
        <f>IF(B42&lt;&gt;"",Output!F33,"")</f>
        <v/>
      </c>
      <c r="F42" s="297" t="str">
        <f>IF(B42&lt;&gt;"",Output!G33,"")</f>
        <v/>
      </c>
      <c r="G42" s="297" t="str">
        <f>IF(B42&lt;&gt;"",Output!H33,"")</f>
        <v/>
      </c>
      <c r="H42" s="296" t="str">
        <f>IF(B42&lt;&gt;"",Output!I33,"")</f>
        <v/>
      </c>
    </row>
    <row r="43" spans="2:8">
      <c r="B43" s="293" t="str">
        <f>IF(Output!B34=0,"",Output!B34)</f>
        <v/>
      </c>
      <c r="C43" s="294" t="str">
        <f>IF(B43&lt;&gt;"",Output!D34,"")</f>
        <v/>
      </c>
      <c r="D43" s="295" t="str">
        <f>IF(B43&lt;&gt;"",Output!E34,"")</f>
        <v/>
      </c>
      <c r="E43" s="297" t="str">
        <f>IF(B43&lt;&gt;"",Output!F34,"")</f>
        <v/>
      </c>
      <c r="F43" s="297" t="str">
        <f>IF(B43&lt;&gt;"",Output!G34,"")</f>
        <v/>
      </c>
      <c r="G43" s="297" t="str">
        <f>IF(B43&lt;&gt;"",Output!H34,"")</f>
        <v/>
      </c>
      <c r="H43" s="296" t="str">
        <f>IF(B43&lt;&gt;"",Output!I34,"")</f>
        <v/>
      </c>
    </row>
    <row r="44" spans="2:8">
      <c r="B44" s="293" t="str">
        <f>IF(Output!B35=0,"",Output!B35)</f>
        <v/>
      </c>
      <c r="C44" s="294" t="str">
        <f>IF(B44&lt;&gt;"",Output!D35,"")</f>
        <v/>
      </c>
      <c r="D44" s="295" t="str">
        <f>IF(B44&lt;&gt;"",Output!E35,"")</f>
        <v/>
      </c>
      <c r="E44" s="297" t="str">
        <f>IF(B44&lt;&gt;"",Output!F35,"")</f>
        <v/>
      </c>
      <c r="F44" s="297" t="str">
        <f>IF(B44&lt;&gt;"",Output!G35,"")</f>
        <v/>
      </c>
      <c r="G44" s="297" t="str">
        <f>IF(B44&lt;&gt;"",Output!H35,"")</f>
        <v/>
      </c>
      <c r="H44" s="296" t="str">
        <f>IF(B44&lt;&gt;"",Output!I35,"")</f>
        <v/>
      </c>
    </row>
    <row r="45" spans="2:8">
      <c r="B45" s="293" t="str">
        <f>IF(Output!B36=0,"",Output!B36)</f>
        <v/>
      </c>
      <c r="C45" s="294" t="str">
        <f>IF(B45&lt;&gt;"",Output!D36,"")</f>
        <v/>
      </c>
      <c r="D45" s="295" t="str">
        <f>IF(B45&lt;&gt;"",Output!E36,"")</f>
        <v/>
      </c>
      <c r="E45" s="297" t="str">
        <f>IF(B45&lt;&gt;"",Output!F36,"")</f>
        <v/>
      </c>
      <c r="F45" s="297" t="str">
        <f>IF(B45&lt;&gt;"",Output!G36,"")</f>
        <v/>
      </c>
      <c r="G45" s="297" t="str">
        <f>IF(B45&lt;&gt;"",Output!H36,"")</f>
        <v/>
      </c>
      <c r="H45" s="296" t="str">
        <f>IF(B45&lt;&gt;"",Output!I36,"")</f>
        <v/>
      </c>
    </row>
    <row r="46" spans="2:8">
      <c r="B46" s="293" t="str">
        <f>IF(Output!B37=0,"",Output!B37)</f>
        <v/>
      </c>
      <c r="C46" s="294" t="str">
        <f>IF(B46&lt;&gt;"",Output!D37,"")</f>
        <v/>
      </c>
      <c r="D46" s="295" t="str">
        <f>IF(B46&lt;&gt;"",Output!E37,"")</f>
        <v/>
      </c>
      <c r="E46" s="297" t="str">
        <f>IF(B46&lt;&gt;"",Output!F37,"")</f>
        <v/>
      </c>
      <c r="F46" s="297" t="str">
        <f>IF(B46&lt;&gt;"",Output!G37,"")</f>
        <v/>
      </c>
      <c r="G46" s="297" t="str">
        <f>IF(B46&lt;&gt;"",Output!H37,"")</f>
        <v/>
      </c>
      <c r="H46" s="296" t="str">
        <f>IF(B46&lt;&gt;"",Output!I37,"")</f>
        <v/>
      </c>
    </row>
    <row r="47" spans="2:8">
      <c r="B47" s="293" t="str">
        <f>IF(Output!B38=0,"",Output!B38)</f>
        <v/>
      </c>
      <c r="C47" s="294" t="str">
        <f>IF(B47&lt;&gt;"",Output!D38,"")</f>
        <v/>
      </c>
      <c r="D47" s="295" t="str">
        <f>IF(B47&lt;&gt;"",Output!E38,"")</f>
        <v/>
      </c>
      <c r="E47" s="297" t="str">
        <f>IF(B47&lt;&gt;"",Output!F38,"")</f>
        <v/>
      </c>
      <c r="F47" s="297" t="str">
        <f>IF(B47&lt;&gt;"",Output!G38,"")</f>
        <v/>
      </c>
      <c r="G47" s="297" t="str">
        <f>IF(B47&lt;&gt;"",Output!H38,"")</f>
        <v/>
      </c>
      <c r="H47" s="296" t="str">
        <f>IF(B47&lt;&gt;"",Output!I38,"")</f>
        <v/>
      </c>
    </row>
    <row r="48" spans="2:8">
      <c r="B48" s="293" t="str">
        <f>IF(Output!B39=0,"",Output!B39)</f>
        <v/>
      </c>
      <c r="C48" s="294" t="str">
        <f>IF(B48&lt;&gt;"",Output!D39,"")</f>
        <v/>
      </c>
      <c r="D48" s="295" t="str">
        <f>IF(B48&lt;&gt;"",Output!E39,"")</f>
        <v/>
      </c>
      <c r="E48" s="297" t="str">
        <f>IF(B48&lt;&gt;"",Output!F39,"")</f>
        <v/>
      </c>
      <c r="F48" s="297" t="str">
        <f>IF(B48&lt;&gt;"",Output!G39,"")</f>
        <v/>
      </c>
      <c r="G48" s="297" t="str">
        <f>IF(B48&lt;&gt;"",Output!H39,"")</f>
        <v/>
      </c>
      <c r="H48" s="296" t="str">
        <f>IF(B48&lt;&gt;"",Output!I39,"")</f>
        <v/>
      </c>
    </row>
    <row r="49" spans="2:8">
      <c r="B49" s="293" t="str">
        <f>IF(Output!B40=0,"",Output!B40)</f>
        <v/>
      </c>
      <c r="C49" s="294" t="str">
        <f>IF(B49&lt;&gt;"",Output!D40,"")</f>
        <v/>
      </c>
      <c r="D49" s="295" t="str">
        <f>IF(B49&lt;&gt;"",Output!E40,"")</f>
        <v/>
      </c>
      <c r="E49" s="297" t="str">
        <f>IF(B49&lt;&gt;"",Output!F40,"")</f>
        <v/>
      </c>
      <c r="F49" s="297" t="str">
        <f>IF(B49&lt;&gt;"",Output!G40,"")</f>
        <v/>
      </c>
      <c r="G49" s="297" t="str">
        <f>IF(B49&lt;&gt;"",Output!H40,"")</f>
        <v/>
      </c>
      <c r="H49" s="296" t="str">
        <f>IF(B49&lt;&gt;"",Output!I40,"")</f>
        <v/>
      </c>
    </row>
    <row r="50" spans="2:8">
      <c r="B50" s="293" t="str">
        <f>IF(Output!B41=0,"",Output!B41)</f>
        <v/>
      </c>
      <c r="C50" s="294" t="str">
        <f>IF(B50&lt;&gt;"",Output!D41,"")</f>
        <v/>
      </c>
      <c r="D50" s="295" t="str">
        <f>IF(B50&lt;&gt;"",Output!E41,"")</f>
        <v/>
      </c>
      <c r="E50" s="297" t="str">
        <f>IF(B50&lt;&gt;"",Output!F41,"")</f>
        <v/>
      </c>
      <c r="F50" s="297" t="str">
        <f>IF(B50&lt;&gt;"",Output!G41,"")</f>
        <v/>
      </c>
      <c r="G50" s="297" t="str">
        <f>IF(B50&lt;&gt;"",Output!H41,"")</f>
        <v/>
      </c>
      <c r="H50" s="296" t="str">
        <f>IF(B50&lt;&gt;"",Output!I41,"")</f>
        <v/>
      </c>
    </row>
    <row r="51" spans="2:8">
      <c r="B51" s="293" t="str">
        <f>IF(Output!B42=0,"",Output!B42)</f>
        <v/>
      </c>
      <c r="C51" s="294" t="str">
        <f>IF(B51&lt;&gt;"",Output!D42,"")</f>
        <v/>
      </c>
      <c r="D51" s="295" t="str">
        <f>IF(B51&lt;&gt;"",Output!E42,"")</f>
        <v/>
      </c>
      <c r="E51" s="297" t="str">
        <f>IF(B51&lt;&gt;"",Output!F42,"")</f>
        <v/>
      </c>
      <c r="F51" s="297" t="str">
        <f>IF(B51&lt;&gt;"",Output!G42,"")</f>
        <v/>
      </c>
      <c r="G51" s="297" t="str">
        <f>IF(B51&lt;&gt;"",Output!H42,"")</f>
        <v/>
      </c>
      <c r="H51" s="296" t="str">
        <f>IF(B51&lt;&gt;"",Output!I42,"")</f>
        <v/>
      </c>
    </row>
    <row r="52" spans="2:8">
      <c r="B52" s="293" t="str">
        <f>IF(Output!B43=0,"",Output!B43)</f>
        <v/>
      </c>
      <c r="C52" s="294" t="str">
        <f>IF(B52&lt;&gt;"",Output!D43,"")</f>
        <v/>
      </c>
      <c r="D52" s="295" t="str">
        <f>IF(B52&lt;&gt;"",Output!E43,"")</f>
        <v/>
      </c>
      <c r="E52" s="297" t="str">
        <f>IF(B52&lt;&gt;"",Output!F43,"")</f>
        <v/>
      </c>
      <c r="F52" s="297" t="str">
        <f>IF(B52&lt;&gt;"",Output!G43,"")</f>
        <v/>
      </c>
      <c r="G52" s="297" t="str">
        <f>IF(B52&lt;&gt;"",Output!H43,"")</f>
        <v/>
      </c>
      <c r="H52" s="296" t="str">
        <f>IF(B52&lt;&gt;"",Output!I43,"")</f>
        <v/>
      </c>
    </row>
    <row r="53" spans="2:8">
      <c r="B53" s="293" t="str">
        <f>IF(Output!B44=0,"",Output!B44)</f>
        <v/>
      </c>
      <c r="C53" s="294" t="str">
        <f>IF(B53&lt;&gt;"",Output!D44,"")</f>
        <v/>
      </c>
      <c r="D53" s="295" t="str">
        <f>IF(B53&lt;&gt;"",Output!E44,"")</f>
        <v/>
      </c>
      <c r="E53" s="297" t="str">
        <f>IF(B53&lt;&gt;"",Output!F44,"")</f>
        <v/>
      </c>
      <c r="F53" s="297" t="str">
        <f>IF(B53&lt;&gt;"",Output!G44,"")</f>
        <v/>
      </c>
      <c r="G53" s="297" t="str">
        <f>IF(B53&lt;&gt;"",Output!H44,"")</f>
        <v/>
      </c>
      <c r="H53" s="296" t="str">
        <f>IF(B53&lt;&gt;"",Output!I44,"")</f>
        <v/>
      </c>
    </row>
    <row r="54" spans="2:8">
      <c r="B54" s="293" t="str">
        <f>IF(Output!B45=0,"",Output!B45)</f>
        <v/>
      </c>
      <c r="C54" s="294" t="str">
        <f>IF(B54&lt;&gt;"",Output!D45,"")</f>
        <v/>
      </c>
      <c r="D54" s="295" t="str">
        <f>IF(B54&lt;&gt;"",Output!E45,"")</f>
        <v/>
      </c>
      <c r="E54" s="297" t="str">
        <f>IF(B54&lt;&gt;"",Output!F45,"")</f>
        <v/>
      </c>
      <c r="F54" s="297" t="str">
        <f>IF(B54&lt;&gt;"",Output!G45,"")</f>
        <v/>
      </c>
      <c r="G54" s="297" t="str">
        <f>IF(B54&lt;&gt;"",Output!H45,"")</f>
        <v/>
      </c>
      <c r="H54" s="296" t="str">
        <f>IF(B54&lt;&gt;"",Output!I45,"")</f>
        <v/>
      </c>
    </row>
    <row r="55" spans="2:8">
      <c r="B55" s="293" t="str">
        <f>IF(Output!B46=0,"",Output!B46)</f>
        <v/>
      </c>
      <c r="C55" s="294" t="str">
        <f>IF(B55&lt;&gt;"",Output!D46,"")</f>
        <v/>
      </c>
      <c r="D55" s="295" t="str">
        <f>IF(B55&lt;&gt;"",Output!E46,"")</f>
        <v/>
      </c>
      <c r="E55" s="297" t="str">
        <f>IF(B55&lt;&gt;"",Output!F46,"")</f>
        <v/>
      </c>
      <c r="F55" s="297" t="str">
        <f>IF(B55&lt;&gt;"",Output!G46,"")</f>
        <v/>
      </c>
      <c r="G55" s="297" t="str">
        <f>IF(B55&lt;&gt;"",Output!H46,"")</f>
        <v/>
      </c>
      <c r="H55" s="296" t="str">
        <f>IF(B55&lt;&gt;"",Output!I46,"")</f>
        <v/>
      </c>
    </row>
    <row r="56" spans="2:8">
      <c r="B56" s="293" t="str">
        <f>IF(Output!B47=0,"",Output!B47)</f>
        <v/>
      </c>
      <c r="C56" s="294" t="str">
        <f>IF(B56&lt;&gt;"",Output!D47,"")</f>
        <v/>
      </c>
      <c r="D56" s="295" t="str">
        <f>IF(B56&lt;&gt;"",Output!E47,"")</f>
        <v/>
      </c>
      <c r="E56" s="297" t="str">
        <f>IF(B56&lt;&gt;"",Output!F47,"")</f>
        <v/>
      </c>
      <c r="F56" s="297" t="str">
        <f>IF(B56&lt;&gt;"",Output!G47,"")</f>
        <v/>
      </c>
      <c r="G56" s="297" t="str">
        <f>IF(B56&lt;&gt;"",Output!H47,"")</f>
        <v/>
      </c>
      <c r="H56" s="296" t="str">
        <f>IF(B56&lt;&gt;"",Output!I47,"")</f>
        <v/>
      </c>
    </row>
    <row r="57" spans="2:8">
      <c r="B57" s="293" t="str">
        <f>IF(Output!B48=0,"",Output!B48)</f>
        <v/>
      </c>
      <c r="C57" s="294" t="str">
        <f>IF(B57&lt;&gt;"",Output!D48,"")</f>
        <v/>
      </c>
      <c r="D57" s="295" t="str">
        <f>IF(B57&lt;&gt;"",Output!E48,"")</f>
        <v/>
      </c>
      <c r="E57" s="297" t="str">
        <f>IF(B57&lt;&gt;"",Output!F48,"")</f>
        <v/>
      </c>
      <c r="F57" s="297" t="str">
        <f>IF(B57&lt;&gt;"",Output!G48,"")</f>
        <v/>
      </c>
      <c r="G57" s="297" t="str">
        <f>IF(B57&lt;&gt;"",Output!H48,"")</f>
        <v/>
      </c>
      <c r="H57" s="296" t="str">
        <f>IF(B57&lt;&gt;"",Output!I48,"")</f>
        <v/>
      </c>
    </row>
    <row r="58" spans="2:8">
      <c r="B58" s="293" t="str">
        <f>IF(Output!B49=0,"",Output!B49)</f>
        <v/>
      </c>
      <c r="C58" s="294" t="str">
        <f>IF(B58&lt;&gt;"",Output!D49,"")</f>
        <v/>
      </c>
      <c r="D58" s="295" t="str">
        <f>IF(B58&lt;&gt;"",Output!E49,"")</f>
        <v/>
      </c>
      <c r="E58" s="297" t="str">
        <f>IF(B58&lt;&gt;"",Output!F49,"")</f>
        <v/>
      </c>
      <c r="F58" s="297" t="str">
        <f>IF(B58&lt;&gt;"",Output!G49,"")</f>
        <v/>
      </c>
      <c r="G58" s="297" t="str">
        <f>IF(B58&lt;&gt;"",Output!H49,"")</f>
        <v/>
      </c>
      <c r="H58" s="296" t="str">
        <f>IF(B58&lt;&gt;"",Output!I49,"")</f>
        <v/>
      </c>
    </row>
    <row r="59" spans="2:8">
      <c r="B59" s="293" t="str">
        <f>IF(Output!B50=0,"",Output!B50)</f>
        <v/>
      </c>
      <c r="C59" s="294" t="str">
        <f>IF(B59&lt;&gt;"",Output!D50,"")</f>
        <v/>
      </c>
      <c r="D59" s="295" t="str">
        <f>IF(B59&lt;&gt;"",Output!E50,"")</f>
        <v/>
      </c>
      <c r="E59" s="297" t="str">
        <f>IF(B59&lt;&gt;"",Output!F50,"")</f>
        <v/>
      </c>
      <c r="F59" s="297" t="str">
        <f>IF(B59&lt;&gt;"",Output!G50,"")</f>
        <v/>
      </c>
      <c r="G59" s="297" t="str">
        <f>IF(B59&lt;&gt;"",Output!H50,"")</f>
        <v/>
      </c>
      <c r="H59" s="296" t="str">
        <f>IF(B59&lt;&gt;"",Output!I50,"")</f>
        <v/>
      </c>
    </row>
    <row r="60" spans="2:8">
      <c r="B60" s="293" t="str">
        <f>IF(Output!B51=0,"",Output!B51)</f>
        <v/>
      </c>
      <c r="C60" s="294" t="str">
        <f>IF(B60&lt;&gt;"",Output!D51,"")</f>
        <v/>
      </c>
      <c r="D60" s="295" t="str">
        <f>IF(B60&lt;&gt;"",Output!E51,"")</f>
        <v/>
      </c>
      <c r="E60" s="297" t="str">
        <f>IF(B60&lt;&gt;"",Output!F51,"")</f>
        <v/>
      </c>
      <c r="F60" s="297" t="str">
        <f>IF(B60&lt;&gt;"",Output!G51,"")</f>
        <v/>
      </c>
      <c r="G60" s="297" t="str">
        <f>IF(B60&lt;&gt;"",Output!H51,"")</f>
        <v/>
      </c>
      <c r="H60" s="296" t="str">
        <f>IF(B60&lt;&gt;"",Output!I51,"")</f>
        <v/>
      </c>
    </row>
    <row r="61" spans="2:8">
      <c r="B61" s="293" t="str">
        <f>IF(Output!B52=0,"",Output!B52)</f>
        <v/>
      </c>
      <c r="C61" s="294" t="str">
        <f>IF(B61&lt;&gt;"",Output!D52,"")</f>
        <v/>
      </c>
      <c r="D61" s="295" t="str">
        <f>IF(B61&lt;&gt;"",Output!E52,"")</f>
        <v/>
      </c>
      <c r="E61" s="297" t="str">
        <f>IF(B61&lt;&gt;"",Output!F52,"")</f>
        <v/>
      </c>
      <c r="F61" s="297" t="str">
        <f>IF(B61&lt;&gt;"",Output!G52,"")</f>
        <v/>
      </c>
      <c r="G61" s="297" t="str">
        <f>IF(B61&lt;&gt;"",Output!H52,"")</f>
        <v/>
      </c>
      <c r="H61" s="296" t="str">
        <f>IF(B61&lt;&gt;"",Output!I52,"")</f>
        <v/>
      </c>
    </row>
    <row r="62" spans="2:8">
      <c r="B62" s="293" t="str">
        <f>IF(Output!B53=0,"",Output!B53)</f>
        <v/>
      </c>
      <c r="C62" s="294" t="str">
        <f>IF(B62&lt;&gt;"",Output!D53,"")</f>
        <v/>
      </c>
      <c r="D62" s="295" t="str">
        <f>IF(B62&lt;&gt;"",Output!E53,"")</f>
        <v/>
      </c>
      <c r="E62" s="297" t="str">
        <f>IF(B62&lt;&gt;"",Output!F53,"")</f>
        <v/>
      </c>
      <c r="F62" s="297" t="str">
        <f>IF(B62&lt;&gt;"",Output!G53,"")</f>
        <v/>
      </c>
      <c r="G62" s="297" t="str">
        <f>IF(B62&lt;&gt;"",Output!H53,"")</f>
        <v/>
      </c>
      <c r="H62" s="296" t="str">
        <f>IF(B62&lt;&gt;"",Output!I53,"")</f>
        <v/>
      </c>
    </row>
    <row r="63" spans="2:8">
      <c r="B63" s="293" t="str">
        <f>IF(Output!B54=0,"",Output!B54)</f>
        <v/>
      </c>
      <c r="C63" s="294" t="str">
        <f>IF(B63&lt;&gt;"",Output!D54,"")</f>
        <v/>
      </c>
      <c r="D63" s="295" t="str">
        <f>IF(B63&lt;&gt;"",Output!E54,"")</f>
        <v/>
      </c>
      <c r="E63" s="297" t="str">
        <f>IF(B63&lt;&gt;"",Output!F54,"")</f>
        <v/>
      </c>
      <c r="F63" s="297" t="str">
        <f>IF(B63&lt;&gt;"",Output!G54,"")</f>
        <v/>
      </c>
      <c r="G63" s="297" t="str">
        <f>IF(B63&lt;&gt;"",Output!H54,"")</f>
        <v/>
      </c>
      <c r="H63" s="296" t="str">
        <f>IF(B63&lt;&gt;"",Output!I54,"")</f>
        <v/>
      </c>
    </row>
    <row r="64" spans="2:8">
      <c r="B64" s="293" t="str">
        <f>IF(Output!B55=0,"",Output!B55)</f>
        <v/>
      </c>
      <c r="C64" s="294" t="str">
        <f>IF(B64&lt;&gt;"",Output!D55,"")</f>
        <v/>
      </c>
      <c r="D64" s="295" t="str">
        <f>IF(B64&lt;&gt;"",Output!E55,"")</f>
        <v/>
      </c>
      <c r="E64" s="297" t="str">
        <f>IF(B64&lt;&gt;"",Output!F55,"")</f>
        <v/>
      </c>
      <c r="F64" s="297" t="str">
        <f>IF(B64&lt;&gt;"",Output!G55,"")</f>
        <v/>
      </c>
      <c r="G64" s="297" t="str">
        <f>IF(B64&lt;&gt;"",Output!H55,"")</f>
        <v/>
      </c>
      <c r="H64" s="296" t="str">
        <f>IF(B64&lt;&gt;"",Output!I55,"")</f>
        <v/>
      </c>
    </row>
    <row r="65" spans="2:8">
      <c r="B65" s="293" t="str">
        <f>IF(Output!B56=0,"",Output!B56)</f>
        <v/>
      </c>
      <c r="C65" s="294" t="str">
        <f>IF(B65&lt;&gt;"",Output!D56,"")</f>
        <v/>
      </c>
      <c r="D65" s="295" t="str">
        <f>IF(B65&lt;&gt;"",Output!E56,"")</f>
        <v/>
      </c>
      <c r="E65" s="297" t="str">
        <f>IF(B65&lt;&gt;"",Output!F56,"")</f>
        <v/>
      </c>
      <c r="F65" s="297" t="str">
        <f>IF(B65&lt;&gt;"",Output!G56,"")</f>
        <v/>
      </c>
      <c r="G65" s="297" t="str">
        <f>IF(B65&lt;&gt;"",Output!H56,"")</f>
        <v/>
      </c>
      <c r="H65" s="296" t="str">
        <f>IF(B65&lt;&gt;"",Output!I56,"")</f>
        <v/>
      </c>
    </row>
    <row r="66" spans="2:8">
      <c r="B66" s="293" t="str">
        <f>IF(Output!B57=0,"",Output!B57)</f>
        <v/>
      </c>
      <c r="C66" s="294" t="str">
        <f>IF(B66&lt;&gt;"",Output!D57,"")</f>
        <v/>
      </c>
      <c r="D66" s="295" t="str">
        <f>IF(B66&lt;&gt;"",Output!E57,"")</f>
        <v/>
      </c>
      <c r="E66" s="297" t="str">
        <f>IF(B66&lt;&gt;"",Output!F57,"")</f>
        <v/>
      </c>
      <c r="F66" s="297" t="str">
        <f>IF(B66&lt;&gt;"",Output!G57,"")</f>
        <v/>
      </c>
      <c r="G66" s="297" t="str">
        <f>IF(B66&lt;&gt;"",Output!H57,"")</f>
        <v/>
      </c>
      <c r="H66" s="296" t="str">
        <f>IF(B66&lt;&gt;"",Output!I57,"")</f>
        <v/>
      </c>
    </row>
    <row r="67" spans="2:8">
      <c r="B67" s="293" t="str">
        <f>IF(Output!B58=0,"",Output!B58)</f>
        <v/>
      </c>
      <c r="C67" s="294" t="str">
        <f>IF(B67&lt;&gt;"",Output!D58,"")</f>
        <v/>
      </c>
      <c r="D67" s="295" t="str">
        <f>IF(B67&lt;&gt;"",Output!E58,"")</f>
        <v/>
      </c>
      <c r="E67" s="297" t="str">
        <f>IF(B67&lt;&gt;"",Output!F58,"")</f>
        <v/>
      </c>
      <c r="F67" s="297" t="str">
        <f>IF(B67&lt;&gt;"",Output!G58,"")</f>
        <v/>
      </c>
      <c r="G67" s="297" t="str">
        <f>IF(B67&lt;&gt;"",Output!H58,"")</f>
        <v/>
      </c>
      <c r="H67" s="296" t="str">
        <f>IF(B67&lt;&gt;"",Output!I58,"")</f>
        <v/>
      </c>
    </row>
    <row r="68" spans="2:8">
      <c r="B68" s="293" t="str">
        <f>IF(Output!B59=0,"",Output!B59)</f>
        <v/>
      </c>
      <c r="C68" s="294" t="str">
        <f>IF(B68&lt;&gt;"",Output!D59,"")</f>
        <v/>
      </c>
      <c r="D68" s="295" t="str">
        <f>IF(B68&lt;&gt;"",Output!E59,"")</f>
        <v/>
      </c>
      <c r="E68" s="297" t="str">
        <f>IF(B68&lt;&gt;"",Output!F59,"")</f>
        <v/>
      </c>
      <c r="F68" s="297" t="str">
        <f>IF(B68&lt;&gt;"",Output!G59,"")</f>
        <v/>
      </c>
      <c r="G68" s="297" t="str">
        <f>IF(B68&lt;&gt;"",Output!H59,"")</f>
        <v/>
      </c>
      <c r="H68" s="296" t="str">
        <f>IF(B68&lt;&gt;"",Output!I59,"")</f>
        <v/>
      </c>
    </row>
    <row r="69" spans="2:8">
      <c r="B69" s="293" t="str">
        <f>IF(Output!B60=0,"",Output!B60)</f>
        <v/>
      </c>
      <c r="C69" s="294" t="str">
        <f>IF(B69&lt;&gt;"",Output!D60,"")</f>
        <v/>
      </c>
      <c r="D69" s="295" t="str">
        <f>IF(B69&lt;&gt;"",Output!E60,"")</f>
        <v/>
      </c>
      <c r="E69" s="297" t="str">
        <f>IF(B69&lt;&gt;"",Output!F60,"")</f>
        <v/>
      </c>
      <c r="F69" s="297" t="str">
        <f>IF(B69&lt;&gt;"",Output!G60,"")</f>
        <v/>
      </c>
      <c r="G69" s="297" t="str">
        <f>IF(B69&lt;&gt;"",Output!H60,"")</f>
        <v/>
      </c>
      <c r="H69" s="296" t="str">
        <f>IF(B69&lt;&gt;"",Output!I60,"")</f>
        <v/>
      </c>
    </row>
    <row r="70" spans="2:8">
      <c r="B70" s="293" t="str">
        <f>IF(Output!B61=0,"",Output!B61)</f>
        <v/>
      </c>
      <c r="C70" s="294" t="str">
        <f>IF(B70&lt;&gt;"",Output!D61,"")</f>
        <v/>
      </c>
      <c r="D70" s="295" t="str">
        <f>IF(B70&lt;&gt;"",Output!E61,"")</f>
        <v/>
      </c>
      <c r="E70" s="297" t="str">
        <f>IF(B70&lt;&gt;"",Output!F61,"")</f>
        <v/>
      </c>
      <c r="F70" s="297" t="str">
        <f>IF(B70&lt;&gt;"",Output!G61,"")</f>
        <v/>
      </c>
      <c r="G70" s="297" t="str">
        <f>IF(B70&lt;&gt;"",Output!H61,"")</f>
        <v/>
      </c>
      <c r="H70" s="296" t="str">
        <f>IF(B70&lt;&gt;"",Output!I61,"")</f>
        <v/>
      </c>
    </row>
    <row r="71" spans="2:8">
      <c r="B71" s="293" t="str">
        <f>IF(Output!B62=0,"",Output!B62)</f>
        <v/>
      </c>
      <c r="C71" s="294" t="str">
        <f>IF(B71&lt;&gt;"",Output!D62,"")</f>
        <v/>
      </c>
      <c r="D71" s="295" t="str">
        <f>IF(B71&lt;&gt;"",Output!E62,"")</f>
        <v/>
      </c>
      <c r="E71" s="297" t="str">
        <f>IF(B71&lt;&gt;"",Output!F62,"")</f>
        <v/>
      </c>
      <c r="F71" s="297" t="str">
        <f>IF(B71&lt;&gt;"",Output!G62,"")</f>
        <v/>
      </c>
      <c r="G71" s="297" t="str">
        <f>IF(B71&lt;&gt;"",Output!H62,"")</f>
        <v/>
      </c>
      <c r="H71" s="296" t="str">
        <f>IF(B71&lt;&gt;"",Output!I62,"")</f>
        <v/>
      </c>
    </row>
    <row r="72" spans="2:8">
      <c r="B72" s="293" t="str">
        <f>IF(Output!B63=0,"",Output!B63)</f>
        <v/>
      </c>
      <c r="C72" s="294" t="str">
        <f>IF(B72&lt;&gt;"",Output!D63,"")</f>
        <v/>
      </c>
      <c r="D72" s="295" t="str">
        <f>IF(B72&lt;&gt;"",Output!E63,"")</f>
        <v/>
      </c>
      <c r="E72" s="297" t="str">
        <f>IF(B72&lt;&gt;"",Output!F63,"")</f>
        <v/>
      </c>
      <c r="F72" s="297" t="str">
        <f>IF(B72&lt;&gt;"",Output!G63,"")</f>
        <v/>
      </c>
      <c r="G72" s="297" t="str">
        <f>IF(B72&lt;&gt;"",Output!H63,"")</f>
        <v/>
      </c>
      <c r="H72" s="296" t="str">
        <f>IF(B72&lt;&gt;"",Output!I63,"")</f>
        <v/>
      </c>
    </row>
    <row r="73" spans="2:8">
      <c r="B73" s="293" t="str">
        <f>IF(Output!B64=0,"",Output!B64)</f>
        <v/>
      </c>
      <c r="C73" s="294" t="str">
        <f>IF(B73&lt;&gt;"",Output!D64,"")</f>
        <v/>
      </c>
      <c r="D73" s="295" t="str">
        <f>IF(B73&lt;&gt;"",Output!E64,"")</f>
        <v/>
      </c>
      <c r="E73" s="297" t="str">
        <f>IF(B73&lt;&gt;"",Output!F64,"")</f>
        <v/>
      </c>
      <c r="F73" s="297" t="str">
        <f>IF(B73&lt;&gt;"",Output!G64,"")</f>
        <v/>
      </c>
      <c r="G73" s="297" t="str">
        <f>IF(B73&lt;&gt;"",Output!H64,"")</f>
        <v/>
      </c>
      <c r="H73" s="296" t="str">
        <f>IF(B73&lt;&gt;"",Output!I64,"")</f>
        <v/>
      </c>
    </row>
    <row r="74" spans="2:8">
      <c r="B74" s="293" t="str">
        <f>IF(Output!B65=0,"",Output!B65)</f>
        <v/>
      </c>
      <c r="C74" s="294" t="str">
        <f>IF(B74&lt;&gt;"",Output!D65,"")</f>
        <v/>
      </c>
      <c r="D74" s="295" t="str">
        <f>IF(B74&lt;&gt;"",Output!E65,"")</f>
        <v/>
      </c>
      <c r="E74" s="297" t="str">
        <f>IF(B74&lt;&gt;"",Output!F65,"")</f>
        <v/>
      </c>
      <c r="F74" s="297" t="str">
        <f>IF(B74&lt;&gt;"",Output!G65,"")</f>
        <v/>
      </c>
      <c r="G74" s="297" t="str">
        <f>IF(B74&lt;&gt;"",Output!H65,"")</f>
        <v/>
      </c>
      <c r="H74" s="296" t="str">
        <f>IF(B74&lt;&gt;"",Output!I65,"")</f>
        <v/>
      </c>
    </row>
    <row r="75" spans="2:8">
      <c r="B75" s="293" t="str">
        <f>IF(Output!B66=0,"",Output!B66)</f>
        <v/>
      </c>
      <c r="C75" s="294" t="str">
        <f>IF(B75&lt;&gt;"",Output!D66,"")</f>
        <v/>
      </c>
      <c r="D75" s="295" t="str">
        <f>IF(B75&lt;&gt;"",Output!E66,"")</f>
        <v/>
      </c>
      <c r="E75" s="297" t="str">
        <f>IF(B75&lt;&gt;"",Output!F66,"")</f>
        <v/>
      </c>
      <c r="F75" s="297" t="str">
        <f>IF(B75&lt;&gt;"",Output!G66,"")</f>
        <v/>
      </c>
      <c r="G75" s="297" t="str">
        <f>IF(B75&lt;&gt;"",Output!H66,"")</f>
        <v/>
      </c>
      <c r="H75" s="296" t="str">
        <f>IF(B75&lt;&gt;"",Output!I66,"")</f>
        <v/>
      </c>
    </row>
    <row r="76" spans="2:8">
      <c r="B76" s="293" t="str">
        <f>IF(Output!B67=0,"",Output!B67)</f>
        <v/>
      </c>
      <c r="C76" s="294" t="str">
        <f>IF(B76&lt;&gt;"",Output!D67,"")</f>
        <v/>
      </c>
      <c r="D76" s="295" t="str">
        <f>IF(B76&lt;&gt;"",Output!E67,"")</f>
        <v/>
      </c>
      <c r="E76" s="297" t="str">
        <f>IF(B76&lt;&gt;"",Output!F67,"")</f>
        <v/>
      </c>
      <c r="F76" s="297" t="str">
        <f>IF(B76&lt;&gt;"",Output!G67,"")</f>
        <v/>
      </c>
      <c r="G76" s="297" t="str">
        <f>IF(B76&lt;&gt;"",Output!H67,"")</f>
        <v/>
      </c>
      <c r="H76" s="296" t="str">
        <f>IF(B76&lt;&gt;"",Output!I67,"")</f>
        <v/>
      </c>
    </row>
    <row r="77" spans="2:8">
      <c r="B77" s="293" t="str">
        <f>IF(Output!B68=0,"",Output!B68)</f>
        <v/>
      </c>
      <c r="C77" s="294" t="str">
        <f>IF(B77&lt;&gt;"",Output!D68,"")</f>
        <v/>
      </c>
      <c r="D77" s="295" t="str">
        <f>IF(B77&lt;&gt;"",Output!E68,"")</f>
        <v/>
      </c>
      <c r="E77" s="297" t="str">
        <f>IF(B77&lt;&gt;"",Output!F68,"")</f>
        <v/>
      </c>
      <c r="F77" s="297" t="str">
        <f>IF(B77&lt;&gt;"",Output!G68,"")</f>
        <v/>
      </c>
      <c r="G77" s="297" t="str">
        <f>IF(B77&lt;&gt;"",Output!H68,"")</f>
        <v/>
      </c>
      <c r="H77" s="296" t="str">
        <f>IF(B77&lt;&gt;"",Output!I68,"")</f>
        <v/>
      </c>
    </row>
    <row r="78" spans="2:8">
      <c r="B78" s="293" t="str">
        <f>IF(Output!B69=0,"",Output!B69)</f>
        <v/>
      </c>
      <c r="C78" s="294" t="str">
        <f>IF(B78&lt;&gt;"",Output!D69,"")</f>
        <v/>
      </c>
      <c r="D78" s="295" t="str">
        <f>IF(B78&lt;&gt;"",Output!E69,"")</f>
        <v/>
      </c>
      <c r="E78" s="297" t="str">
        <f>IF(B78&lt;&gt;"",Output!F69,"")</f>
        <v/>
      </c>
      <c r="F78" s="297" t="str">
        <f>IF(B78&lt;&gt;"",Output!G69,"")</f>
        <v/>
      </c>
      <c r="G78" s="297" t="str">
        <f>IF(B78&lt;&gt;"",Output!H69,"")</f>
        <v/>
      </c>
      <c r="H78" s="296" t="str">
        <f>IF(B78&lt;&gt;"",Output!I69,"")</f>
        <v/>
      </c>
    </row>
    <row r="79" spans="2:8">
      <c r="B79" s="293" t="str">
        <f>IF(Output!B70=0,"",Output!B70)</f>
        <v/>
      </c>
      <c r="C79" s="294" t="str">
        <f>IF(B79&lt;&gt;"",Output!D70,"")</f>
        <v/>
      </c>
      <c r="D79" s="295" t="str">
        <f>IF(B79&lt;&gt;"",Output!E70,"")</f>
        <v/>
      </c>
      <c r="E79" s="297" t="str">
        <f>IF(B79&lt;&gt;"",Output!F70,"")</f>
        <v/>
      </c>
      <c r="F79" s="297" t="str">
        <f>IF(B79&lt;&gt;"",Output!G70,"")</f>
        <v/>
      </c>
      <c r="G79" s="297" t="str">
        <f>IF(B79&lt;&gt;"",Output!H70,"")</f>
        <v/>
      </c>
      <c r="H79" s="296" t="str">
        <f>IF(B79&lt;&gt;"",Output!I70,"")</f>
        <v/>
      </c>
    </row>
    <row r="80" spans="2:8">
      <c r="B80" s="293" t="str">
        <f>IF(Output!B71=0,"",Output!B71)</f>
        <v/>
      </c>
      <c r="C80" s="294" t="str">
        <f>IF(B80&lt;&gt;"",Output!D71,"")</f>
        <v/>
      </c>
      <c r="D80" s="295" t="str">
        <f>IF(B80&lt;&gt;"",Output!E71,"")</f>
        <v/>
      </c>
      <c r="E80" s="297" t="str">
        <f>IF(B80&lt;&gt;"",Output!F71,"")</f>
        <v/>
      </c>
      <c r="F80" s="297" t="str">
        <f>IF(B80&lt;&gt;"",Output!G71,"")</f>
        <v/>
      </c>
      <c r="G80" s="297" t="str">
        <f>IF(B80&lt;&gt;"",Output!H71,"")</f>
        <v/>
      </c>
      <c r="H80" s="296" t="str">
        <f>IF(B80&lt;&gt;"",Output!I71,"")</f>
        <v/>
      </c>
    </row>
    <row r="81" spans="2:8">
      <c r="B81" s="293" t="str">
        <f>IF(Output!B72=0,"",Output!B72)</f>
        <v/>
      </c>
      <c r="C81" s="294" t="str">
        <f>IF(B81&lt;&gt;"",Output!D72,"")</f>
        <v/>
      </c>
      <c r="D81" s="295" t="str">
        <f>IF(B81&lt;&gt;"",Output!E72,"")</f>
        <v/>
      </c>
      <c r="E81" s="297" t="str">
        <f>IF(B81&lt;&gt;"",Output!F72,"")</f>
        <v/>
      </c>
      <c r="F81" s="297" t="str">
        <f>IF(B81&lt;&gt;"",Output!G72,"")</f>
        <v/>
      </c>
      <c r="G81" s="297" t="str">
        <f>IF(B81&lt;&gt;"",Output!H72,"")</f>
        <v/>
      </c>
      <c r="H81" s="296" t="str">
        <f>IF(B81&lt;&gt;"",Output!I72,"")</f>
        <v/>
      </c>
    </row>
    <row r="82" spans="2:8">
      <c r="B82" s="293" t="str">
        <f>IF(Output!B73=0,"",Output!B73)</f>
        <v/>
      </c>
      <c r="C82" s="294" t="str">
        <f>IF(B82&lt;&gt;"",Output!D73,"")</f>
        <v/>
      </c>
      <c r="D82" s="295" t="str">
        <f>IF(B82&lt;&gt;"",Output!E73,"")</f>
        <v/>
      </c>
      <c r="E82" s="297" t="str">
        <f>IF(B82&lt;&gt;"",Output!F73,"")</f>
        <v/>
      </c>
      <c r="F82" s="297" t="str">
        <f>IF(B82&lt;&gt;"",Output!G73,"")</f>
        <v/>
      </c>
      <c r="G82" s="297" t="str">
        <f>IF(B82&lt;&gt;"",Output!H73,"")</f>
        <v/>
      </c>
      <c r="H82" s="296" t="str">
        <f>IF(B82&lt;&gt;"",Output!I73,"")</f>
        <v/>
      </c>
    </row>
    <row r="83" spans="2:8">
      <c r="B83" s="293" t="str">
        <f>IF(Output!B74=0,"",Output!B74)</f>
        <v/>
      </c>
      <c r="C83" s="294" t="str">
        <f>IF(B83&lt;&gt;"",Output!D74,"")</f>
        <v/>
      </c>
      <c r="D83" s="295" t="str">
        <f>IF(B83&lt;&gt;"",Output!E74,"")</f>
        <v/>
      </c>
      <c r="E83" s="297" t="str">
        <f>IF(B83&lt;&gt;"",Output!F74,"")</f>
        <v/>
      </c>
      <c r="F83" s="297" t="str">
        <f>IF(B83&lt;&gt;"",Output!G74,"")</f>
        <v/>
      </c>
      <c r="G83" s="297" t="str">
        <f>IF(B83&lt;&gt;"",Output!H74,"")</f>
        <v/>
      </c>
      <c r="H83" s="296" t="str">
        <f>IF(B83&lt;&gt;"",Output!I74,"")</f>
        <v/>
      </c>
    </row>
    <row r="84" spans="2:8">
      <c r="B84" s="293" t="str">
        <f>IF(Output!B75=0,"",Output!B75)</f>
        <v/>
      </c>
      <c r="C84" s="294" t="str">
        <f>IF(B84&lt;&gt;"",Output!D75,"")</f>
        <v/>
      </c>
      <c r="D84" s="295" t="str">
        <f>IF(B84&lt;&gt;"",Output!E75,"")</f>
        <v/>
      </c>
      <c r="E84" s="297" t="str">
        <f>IF(B84&lt;&gt;"",Output!F75,"")</f>
        <v/>
      </c>
      <c r="F84" s="297" t="str">
        <f>IF(B84&lt;&gt;"",Output!G75,"")</f>
        <v/>
      </c>
      <c r="G84" s="297" t="str">
        <f>IF(B84&lt;&gt;"",Output!H75,"")</f>
        <v/>
      </c>
      <c r="H84" s="296" t="str">
        <f>IF(B84&lt;&gt;"",Output!I75,"")</f>
        <v/>
      </c>
    </row>
  </sheetData>
  <mergeCells count="1">
    <mergeCell ref="B9:H9"/>
  </mergeCells>
  <pageMargins left="0.7" right="0.7" top="0.75" bottom="0.75" header="0.3" footer="0.3"/>
  <pageSetup paperSize="9" scale="3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tabColor theme="0" tint="-0.249977111117893"/>
  </sheetPr>
  <dimension ref="A1:AS221"/>
  <sheetViews>
    <sheetView showGridLines="0" zoomScale="80" zoomScaleNormal="80" workbookViewId="0">
      <selection activeCell="G39" sqref="G39"/>
    </sheetView>
  </sheetViews>
  <sheetFormatPr baseColWidth="10" defaultColWidth="11.42578125" defaultRowHeight="12.75"/>
  <cols>
    <col min="1" max="1" width="1.85546875" style="298" customWidth="1"/>
    <col min="2" max="2" width="15.85546875" style="345" customWidth="1"/>
    <col min="3" max="3" width="2.85546875" style="298" customWidth="1"/>
    <col min="4" max="4" width="31.28515625" style="298" bestFit="1" customWidth="1"/>
    <col min="5" max="5" width="22.140625" style="298" customWidth="1"/>
    <col min="6" max="6" width="21.28515625" style="298" bestFit="1" customWidth="1"/>
    <col min="7" max="7" width="26.140625" style="298" bestFit="1" customWidth="1"/>
    <col min="8" max="8" width="21.42578125" style="346" customWidth="1"/>
    <col min="9" max="9" width="21.42578125" style="313" customWidth="1"/>
    <col min="10" max="10" width="18.85546875" style="298" customWidth="1"/>
    <col min="11" max="11" width="2.85546875" style="298" customWidth="1"/>
    <col min="12" max="12" width="31.85546875" style="298" bestFit="1" customWidth="1"/>
    <col min="13" max="13" width="24.42578125" style="298" bestFit="1" customWidth="1"/>
    <col min="14" max="14" width="18.85546875" style="298" customWidth="1"/>
    <col min="15" max="15" width="24.5703125" style="298" bestFit="1" customWidth="1"/>
    <col min="16" max="16" width="21.85546875" style="346" customWidth="1"/>
    <col min="17" max="17" width="18.85546875" style="313" customWidth="1"/>
    <col min="18" max="18" width="2.85546875" style="298" customWidth="1"/>
    <col min="19" max="19" width="25.5703125" style="298" bestFit="1" customWidth="1"/>
    <col min="20" max="24" width="21.140625" style="298" customWidth="1"/>
    <col min="25" max="16384" width="11.42578125" style="298"/>
  </cols>
  <sheetData>
    <row r="1" spans="2:45" ht="6.75" customHeight="1">
      <c r="B1" s="298"/>
      <c r="H1" s="298"/>
      <c r="P1" s="298"/>
    </row>
    <row r="2" spans="2:45" ht="11.25" customHeight="1">
      <c r="B2" s="298"/>
      <c r="H2" s="298"/>
      <c r="P2" s="298"/>
    </row>
    <row r="3" spans="2:45" ht="11.25" customHeight="1">
      <c r="B3" s="298"/>
      <c r="H3" s="298"/>
      <c r="P3" s="298"/>
    </row>
    <row r="4" spans="2:45" ht="11.25" customHeight="1">
      <c r="B4" s="298"/>
      <c r="H4" s="298"/>
      <c r="P4" s="298"/>
      <c r="W4" s="1272" t="s">
        <v>103</v>
      </c>
      <c r="X4" s="1272">
        <f>'00 - Cover'!F16</f>
        <v>45565</v>
      </c>
    </row>
    <row r="5" spans="2:45" ht="11.25" hidden="1" customHeight="1">
      <c r="B5" s="298"/>
      <c r="H5" s="298"/>
      <c r="P5" s="298"/>
      <c r="W5" s="1272" t="s">
        <v>4</v>
      </c>
      <c r="X5" s="1272">
        <f>'00 - Cover'!F19</f>
        <v>0</v>
      </c>
    </row>
    <row r="6" spans="2:45" ht="11.25" hidden="1" customHeight="1">
      <c r="B6" s="298"/>
      <c r="H6" s="298"/>
      <c r="P6" s="298"/>
      <c r="W6" s="1272" t="s">
        <v>5</v>
      </c>
      <c r="X6" s="1272">
        <f>'00 - Cover'!F20</f>
        <v>0</v>
      </c>
    </row>
    <row r="7" spans="2:45" ht="11.25" customHeight="1">
      <c r="B7" s="298"/>
      <c r="H7" s="298"/>
      <c r="P7" s="298"/>
    </row>
    <row r="8" spans="2:45" ht="11.25" customHeight="1">
      <c r="B8" s="298"/>
      <c r="H8" s="298"/>
      <c r="P8" s="298"/>
    </row>
    <row r="9" spans="2:45" ht="14.25" customHeight="1">
      <c r="B9" s="298"/>
      <c r="H9" s="298"/>
      <c r="P9" s="298"/>
    </row>
    <row r="10" spans="2:45" ht="15.75">
      <c r="B10" s="1859" t="s">
        <v>667</v>
      </c>
      <c r="C10" s="1860"/>
      <c r="D10" s="1860"/>
      <c r="E10" s="1860"/>
      <c r="F10" s="1860"/>
      <c r="G10" s="1860"/>
      <c r="H10" s="1860"/>
      <c r="I10" s="1860"/>
      <c r="J10" s="1860"/>
      <c r="K10" s="1860"/>
      <c r="L10" s="1860"/>
      <c r="M10" s="1860"/>
      <c r="N10" s="1860"/>
      <c r="O10" s="1860"/>
      <c r="P10" s="1860"/>
      <c r="Q10" s="1860"/>
      <c r="R10" s="1860"/>
      <c r="S10" s="1860"/>
      <c r="T10" s="1860"/>
      <c r="U10" s="1860"/>
      <c r="V10" s="1860"/>
      <c r="W10" s="1860"/>
      <c r="X10" s="1860"/>
    </row>
    <row r="11" spans="2:45" ht="21" customHeight="1">
      <c r="B11" s="298"/>
      <c r="C11" s="299"/>
      <c r="D11" s="299"/>
      <c r="E11" s="299"/>
      <c r="F11" s="299"/>
      <c r="G11" s="299"/>
      <c r="H11" s="299"/>
      <c r="I11" s="314"/>
      <c r="J11" s="299"/>
      <c r="K11" s="299"/>
      <c r="L11" s="299"/>
      <c r="M11" s="299"/>
      <c r="N11" s="299"/>
      <c r="O11" s="299"/>
      <c r="P11" s="299"/>
      <c r="Q11" s="314"/>
      <c r="R11" s="299"/>
    </row>
    <row r="12" spans="2:45" ht="12" customHeight="1">
      <c r="B12" s="298"/>
      <c r="D12" s="300" t="s">
        <v>124</v>
      </c>
      <c r="E12" s="301" t="s">
        <v>125</v>
      </c>
      <c r="F12" s="299"/>
      <c r="G12" s="299"/>
      <c r="H12" s="299"/>
      <c r="I12" s="314"/>
      <c r="J12" s="299"/>
      <c r="K12" s="299"/>
      <c r="L12" s="300" t="s">
        <v>124</v>
      </c>
      <c r="M12" s="301" t="s">
        <v>126</v>
      </c>
      <c r="P12" s="298"/>
      <c r="Q12" s="314"/>
      <c r="R12" s="299"/>
      <c r="S12" s="300" t="s">
        <v>124</v>
      </c>
      <c r="T12" s="301" t="s">
        <v>127</v>
      </c>
    </row>
    <row r="13" spans="2:45" s="302" customFormat="1" ht="12" customHeight="1">
      <c r="C13" s="303"/>
      <c r="D13" s="304" t="s">
        <v>128</v>
      </c>
      <c r="E13" s="305">
        <v>100000</v>
      </c>
      <c r="F13" s="303"/>
      <c r="G13" s="303"/>
      <c r="H13" s="303"/>
      <c r="I13" s="1674"/>
      <c r="J13" s="303"/>
      <c r="K13" s="303"/>
      <c r="L13" s="304" t="s">
        <v>128</v>
      </c>
      <c r="M13" s="306">
        <v>100000</v>
      </c>
      <c r="Q13" s="1674"/>
      <c r="R13" s="303"/>
      <c r="S13" s="1669" t="s">
        <v>128</v>
      </c>
      <c r="T13" s="1670">
        <v>150</v>
      </c>
      <c r="AM13" s="307"/>
      <c r="AP13" s="307"/>
      <c r="AS13" s="307"/>
    </row>
    <row r="14" spans="2:45" ht="12" customHeight="1">
      <c r="B14" s="299"/>
      <c r="C14" s="299"/>
      <c r="D14" s="308" t="s">
        <v>129</v>
      </c>
      <c r="E14" s="309">
        <v>1</v>
      </c>
      <c r="F14" s="299"/>
      <c r="G14" s="299"/>
      <c r="H14" s="299"/>
      <c r="I14" s="314"/>
      <c r="J14" s="299"/>
      <c r="K14" s="299"/>
      <c r="L14" s="308" t="s">
        <v>129</v>
      </c>
      <c r="M14" s="309">
        <v>1</v>
      </c>
      <c r="P14" s="298"/>
      <c r="Q14" s="314"/>
      <c r="R14" s="299"/>
      <c r="S14" s="1669" t="s">
        <v>129</v>
      </c>
      <c r="T14" s="1671">
        <v>1</v>
      </c>
    </row>
    <row r="15" spans="2:45" ht="12" customHeight="1">
      <c r="B15" s="299"/>
      <c r="C15" s="299"/>
      <c r="D15" s="310" t="s">
        <v>130</v>
      </c>
      <c r="E15" s="1485">
        <f>'12 - Notes Interest'!I17</f>
        <v>6.0000000000000001E-3</v>
      </c>
      <c r="F15" s="299"/>
      <c r="G15" s="299"/>
      <c r="H15" s="299"/>
      <c r="I15" s="314"/>
      <c r="J15" s="299"/>
      <c r="K15" s="299"/>
      <c r="L15" s="310" t="s">
        <v>130</v>
      </c>
      <c r="M15" s="1485">
        <f>'12 - Notes Interest'!R17</f>
        <v>1.4999999999999999E-2</v>
      </c>
      <c r="P15" s="298"/>
      <c r="Q15" s="314"/>
      <c r="R15" s="299"/>
      <c r="S15" s="1672" t="s">
        <v>139</v>
      </c>
      <c r="T15" s="1673">
        <v>300</v>
      </c>
    </row>
    <row r="16" spans="2:45" ht="12" customHeight="1">
      <c r="B16" s="299"/>
      <c r="C16" s="299"/>
      <c r="D16" s="310" t="s">
        <v>310</v>
      </c>
      <c r="E16" s="1537">
        <f>E25</f>
        <v>7773200000</v>
      </c>
      <c r="F16" s="299"/>
      <c r="G16" s="299"/>
      <c r="H16" s="299"/>
      <c r="I16" s="314"/>
      <c r="J16" s="299"/>
      <c r="K16" s="299"/>
      <c r="L16" s="310" t="s">
        <v>1199</v>
      </c>
      <c r="M16" s="1537">
        <f>M25</f>
        <v>409200000</v>
      </c>
      <c r="P16" s="298"/>
      <c r="Q16" s="314"/>
      <c r="R16" s="299"/>
    </row>
    <row r="17" spans="1:24" ht="12" customHeight="1">
      <c r="B17" s="313"/>
      <c r="C17" s="299"/>
      <c r="D17" s="310" t="s">
        <v>131</v>
      </c>
      <c r="E17" s="311" t="s">
        <v>1384</v>
      </c>
      <c r="F17" s="299"/>
      <c r="G17" s="314"/>
      <c r="H17" s="299"/>
      <c r="I17" s="314"/>
      <c r="J17" s="299"/>
      <c r="K17" s="299"/>
      <c r="L17" s="312" t="s">
        <v>133</v>
      </c>
      <c r="M17" s="317" t="s">
        <v>135</v>
      </c>
      <c r="N17" s="299"/>
      <c r="O17" s="315"/>
      <c r="P17" s="315"/>
      <c r="Q17" s="314"/>
      <c r="R17" s="299"/>
    </row>
    <row r="18" spans="1:24" ht="12" customHeight="1">
      <c r="B18" s="313"/>
      <c r="C18" s="299"/>
      <c r="D18" s="312" t="s">
        <v>133</v>
      </c>
      <c r="E18" s="316" t="s">
        <v>134</v>
      </c>
      <c r="F18" s="299"/>
      <c r="G18" s="314"/>
      <c r="H18" s="299"/>
      <c r="I18" s="314"/>
      <c r="J18" s="299"/>
      <c r="K18" s="299"/>
      <c r="O18" s="315"/>
      <c r="P18" s="315"/>
      <c r="Q18" s="314"/>
      <c r="R18" s="299"/>
    </row>
    <row r="19" spans="1:24" ht="12" customHeight="1">
      <c r="B19" s="313"/>
      <c r="C19" s="299"/>
      <c r="D19" s="299"/>
      <c r="E19" s="299"/>
      <c r="F19" s="299"/>
      <c r="G19" s="314"/>
      <c r="H19" s="299"/>
      <c r="I19" s="314"/>
      <c r="J19" s="299"/>
      <c r="K19" s="299"/>
      <c r="O19" s="315"/>
      <c r="P19" s="315"/>
      <c r="Q19" s="314"/>
      <c r="R19" s="299"/>
    </row>
    <row r="20" spans="1:24" ht="12" customHeight="1">
      <c r="B20" s="313"/>
      <c r="C20" s="299"/>
      <c r="D20" s="299"/>
      <c r="E20" s="299"/>
      <c r="F20" s="299"/>
      <c r="G20" s="314"/>
      <c r="H20" s="299"/>
      <c r="I20" s="314"/>
      <c r="J20" s="318"/>
      <c r="K20" s="318"/>
      <c r="L20" s="318"/>
      <c r="M20" s="318"/>
      <c r="O20" s="315"/>
      <c r="P20" s="315"/>
      <c r="Q20" s="314"/>
      <c r="R20" s="299"/>
    </row>
    <row r="21" spans="1:24" ht="21" customHeight="1">
      <c r="B21" s="299"/>
      <c r="C21" s="299"/>
      <c r="H21" s="298"/>
      <c r="P21" s="298"/>
    </row>
    <row r="22" spans="1:24" s="319" customFormat="1" ht="25.5" customHeight="1">
      <c r="B22" s="1861" t="s">
        <v>5</v>
      </c>
      <c r="C22" s="320"/>
      <c r="D22" s="1864" t="s">
        <v>125</v>
      </c>
      <c r="E22" s="1865"/>
      <c r="F22" s="1865"/>
      <c r="G22" s="1865"/>
      <c r="H22" s="1865"/>
      <c r="I22" s="1865"/>
      <c r="J22" s="1866"/>
      <c r="K22" s="320"/>
      <c r="L22" s="1867" t="s">
        <v>126</v>
      </c>
      <c r="M22" s="1868"/>
      <c r="N22" s="1868"/>
      <c r="O22" s="1868"/>
      <c r="P22" s="1868"/>
      <c r="Q22" s="1869"/>
      <c r="R22" s="320"/>
      <c r="S22" s="1864" t="s">
        <v>137</v>
      </c>
      <c r="T22" s="1865"/>
      <c r="U22" s="1865"/>
      <c r="V22" s="1865"/>
      <c r="W22" s="1865"/>
      <c r="X22" s="1866"/>
    </row>
    <row r="23" spans="1:24" ht="25.5" customHeight="1" thickBot="1">
      <c r="B23" s="1862"/>
      <c r="C23" s="321"/>
      <c r="D23" s="1857" t="s">
        <v>138</v>
      </c>
      <c r="E23" s="1857" t="s">
        <v>139</v>
      </c>
      <c r="F23" s="1857" t="s">
        <v>1106</v>
      </c>
      <c r="G23" s="1857" t="s">
        <v>141</v>
      </c>
      <c r="H23" s="1857" t="s">
        <v>142</v>
      </c>
      <c r="I23" s="1870" t="s">
        <v>143</v>
      </c>
      <c r="J23" s="1872" t="s">
        <v>144</v>
      </c>
      <c r="K23" s="321"/>
      <c r="L23" s="1874" t="s">
        <v>138</v>
      </c>
      <c r="M23" s="1857" t="s">
        <v>139</v>
      </c>
      <c r="N23" s="1857" t="s">
        <v>140</v>
      </c>
      <c r="O23" s="1857" t="s">
        <v>141</v>
      </c>
      <c r="P23" s="1857" t="s">
        <v>145</v>
      </c>
      <c r="Q23" s="1876" t="s">
        <v>144</v>
      </c>
      <c r="R23" s="321"/>
      <c r="S23" s="1857" t="s">
        <v>146</v>
      </c>
      <c r="T23" s="1857" t="s">
        <v>139</v>
      </c>
      <c r="U23" s="1857" t="s">
        <v>140</v>
      </c>
      <c r="V23" s="1857" t="s">
        <v>147</v>
      </c>
      <c r="W23" s="1857" t="s">
        <v>148</v>
      </c>
      <c r="X23" s="1857" t="s">
        <v>149</v>
      </c>
    </row>
    <row r="24" spans="1:24" ht="25.5" customHeight="1" thickTop="1">
      <c r="B24" s="1863"/>
      <c r="C24" s="321"/>
      <c r="D24" s="1858"/>
      <c r="E24" s="1858"/>
      <c r="F24" s="1858"/>
      <c r="G24" s="1858"/>
      <c r="H24" s="1858"/>
      <c r="I24" s="1871"/>
      <c r="J24" s="1873"/>
      <c r="K24" s="321"/>
      <c r="L24" s="1875"/>
      <c r="M24" s="1858"/>
      <c r="N24" s="1858"/>
      <c r="O24" s="1858"/>
      <c r="P24" s="1858"/>
      <c r="Q24" s="1877"/>
      <c r="R24" s="321"/>
      <c r="S24" s="1858"/>
      <c r="T24" s="1858"/>
      <c r="U24" s="1858"/>
      <c r="V24" s="1858"/>
      <c r="W24" s="1858"/>
      <c r="X24" s="1858"/>
    </row>
    <row r="25" spans="1:24" s="327" customFormat="1" ht="12">
      <c r="A25" s="322">
        <v>22</v>
      </c>
      <c r="B25" s="323">
        <f>IF('00 - Cover'!F29="Yes",'00 - Cover'!F13,'00 - Cover'!F20)</f>
        <v>45588</v>
      </c>
      <c r="C25" s="324"/>
      <c r="D25" s="1538">
        <f>IF('00 - Cover'!F29="Yes",0,G26)</f>
        <v>0</v>
      </c>
      <c r="E25" s="1504">
        <f>ROUNDDOWN('02 - Eligibility Criteria'!H14*95%,-5)</f>
        <v>7773200000</v>
      </c>
      <c r="F25" s="1538">
        <f>IF('00 - Cover'!F29="Yes",0,'11 bis-Notes Calculation'!AC17)</f>
        <v>0</v>
      </c>
      <c r="G25" s="1504">
        <f>D25+E25-F25</f>
        <v>7773200000</v>
      </c>
      <c r="H25" s="1720">
        <f>G25/E13</f>
        <v>77732</v>
      </c>
      <c r="I25" s="1542">
        <f>F25/H25</f>
        <v>0</v>
      </c>
      <c r="J25" s="1539">
        <f>G25/H25</f>
        <v>100000</v>
      </c>
      <c r="K25" s="324"/>
      <c r="L25" s="1544">
        <f>IF('00 - Cover'!F29="Yes",0,O26)</f>
        <v>0</v>
      </c>
      <c r="M25" s="1504">
        <f>ROUNDUP('02 - Eligibility Criteria'!H14*5%,-5)</f>
        <v>409200000</v>
      </c>
      <c r="N25" s="1504">
        <f>IF('00 - Cover'!F29="Yes",0,'11 bis-Notes Calculation'!AL17)</f>
        <v>0</v>
      </c>
      <c r="O25" s="1504">
        <f>L25+M25-N25</f>
        <v>409200000</v>
      </c>
      <c r="P25" s="1507">
        <f>O25/M13</f>
        <v>4092</v>
      </c>
      <c r="Q25" s="1545">
        <f>O25/P25</f>
        <v>100000</v>
      </c>
      <c r="R25" s="321"/>
      <c r="S25" s="1538">
        <v>0</v>
      </c>
      <c r="T25" s="1504">
        <f>IF('00 - Cover'!F29="Yes",T15,0)</f>
        <v>300</v>
      </c>
      <c r="U25" s="1504">
        <v>0</v>
      </c>
      <c r="V25" s="1504">
        <f>S25+T25-U25</f>
        <v>300</v>
      </c>
      <c r="W25" s="1507">
        <v>2</v>
      </c>
      <c r="X25" s="1539">
        <f>V25/W25</f>
        <v>150</v>
      </c>
    </row>
    <row r="26" spans="1:24" s="336" customFormat="1">
      <c r="A26" s="328">
        <f>A25-1</f>
        <v>21</v>
      </c>
      <c r="B26" s="143" t="str">
        <f>IF(Output!C4=0,"",Output!C4)</f>
        <v/>
      </c>
      <c r="C26" s="329"/>
      <c r="D26" s="341" t="str">
        <f>IF(B26="","",Output!J4)</f>
        <v/>
      </c>
      <c r="E26" s="332" t="str">
        <f>IF(B26="","",Output!K4)</f>
        <v/>
      </c>
      <c r="F26" s="332" t="str">
        <f>IF(B26="","",Output!L4)</f>
        <v/>
      </c>
      <c r="G26" s="333" t="str">
        <f>IF(B26="","",Output!M4)</f>
        <v/>
      </c>
      <c r="H26" s="334" t="str">
        <f>IF(B26="","",Output!N4)</f>
        <v/>
      </c>
      <c r="I26" s="1679" t="str">
        <f>IF(B26="","",Output!O4)</f>
        <v/>
      </c>
      <c r="J26" s="335" t="str">
        <f>IF(B26="","",Output!P4)</f>
        <v/>
      </c>
      <c r="K26" s="330"/>
      <c r="L26" s="1546" t="str">
        <f>IF(B26="","",Output!Q4)</f>
        <v/>
      </c>
      <c r="M26" s="332" t="str">
        <f>IF(B26="","",Output!R4)</f>
        <v/>
      </c>
      <c r="N26" s="332" t="str">
        <f>IF(B26="","",Output!S4)</f>
        <v/>
      </c>
      <c r="O26" s="333" t="str">
        <f>IF(B26="","",Output!T4)</f>
        <v/>
      </c>
      <c r="P26" s="334" t="str">
        <f>IF(B26="","",Output!U4)</f>
        <v/>
      </c>
      <c r="Q26" s="1675" t="str">
        <f>IF(B26="","",Output!V4)</f>
        <v/>
      </c>
      <c r="R26" s="321"/>
      <c r="S26" s="331" t="str">
        <f>IF(B26="","",Output!W4)</f>
        <v/>
      </c>
      <c r="T26" s="332" t="str">
        <f>IF(B26="","",Output!X4)</f>
        <v/>
      </c>
      <c r="U26" s="332" t="str">
        <f>IF(B26="","",Output!Y4)</f>
        <v/>
      </c>
      <c r="V26" s="333" t="str">
        <f>IF(B26="","",Output!Z4)</f>
        <v/>
      </c>
      <c r="W26" s="334" t="str">
        <f>IF(B26="","",Output!AA4)</f>
        <v/>
      </c>
      <c r="X26" s="335" t="str">
        <f>IF(B26="","",Output!AB4)</f>
        <v/>
      </c>
    </row>
    <row r="27" spans="1:24" s="336" customFormat="1">
      <c r="A27" s="337">
        <f>A26-1</f>
        <v>20</v>
      </c>
      <c r="B27" s="143" t="str">
        <f>IF(Output!C5=0,"",Output!C5)</f>
        <v/>
      </c>
      <c r="C27" s="338"/>
      <c r="D27" s="341" t="str">
        <f>IF(B27="","",Output!J5)</f>
        <v/>
      </c>
      <c r="E27" s="332" t="str">
        <f>IF(B27="","",Output!K5)</f>
        <v/>
      </c>
      <c r="F27" s="332" t="str">
        <f>IF(B27="","",Output!L5)</f>
        <v/>
      </c>
      <c r="G27" s="333" t="str">
        <f>IF(B27="","",Output!M5)</f>
        <v/>
      </c>
      <c r="H27" s="334" t="str">
        <f>IF(B27="","",Output!N5)</f>
        <v/>
      </c>
      <c r="I27" s="1679" t="str">
        <f>IF(B27="","",Output!O5)</f>
        <v/>
      </c>
      <c r="J27" s="335" t="str">
        <f>IF(B27="","",Output!P5)</f>
        <v/>
      </c>
      <c r="K27" s="330"/>
      <c r="L27" s="1546" t="str">
        <f>IF(B27="","",Output!Q5)</f>
        <v/>
      </c>
      <c r="M27" s="332" t="str">
        <f>IF(B27="","",Output!R5)</f>
        <v/>
      </c>
      <c r="N27" s="332" t="str">
        <f>IF(B27="","",Output!S5)</f>
        <v/>
      </c>
      <c r="O27" s="333" t="str">
        <f>IF(B27="","",Output!T5)</f>
        <v/>
      </c>
      <c r="P27" s="334" t="str">
        <f>IF(B27="","",Output!U5)</f>
        <v/>
      </c>
      <c r="Q27" s="1675" t="str">
        <f>IF(B27="","",Output!V5)</f>
        <v/>
      </c>
      <c r="R27" s="321"/>
      <c r="S27" s="331" t="str">
        <f>IF(B27="","",Output!W5)</f>
        <v/>
      </c>
      <c r="T27" s="332" t="str">
        <f>IF(B27="","",Output!X5)</f>
        <v/>
      </c>
      <c r="U27" s="332" t="str">
        <f>IF(B27="","",Output!Y5)</f>
        <v/>
      </c>
      <c r="V27" s="333" t="str">
        <f>IF(B27="","",Output!Z5)</f>
        <v/>
      </c>
      <c r="W27" s="334" t="str">
        <f>IF(B27="","",Output!AA5)</f>
        <v/>
      </c>
      <c r="X27" s="335" t="str">
        <f>IF(B27="","",Output!AB5)</f>
        <v/>
      </c>
    </row>
    <row r="28" spans="1:24" s="336" customFormat="1">
      <c r="A28" s="337">
        <f t="shared" ref="A28:A91" si="0">A27-1</f>
        <v>19</v>
      </c>
      <c r="B28" s="143" t="str">
        <f>IF(Output!C6=0,"",Output!C6)</f>
        <v/>
      </c>
      <c r="C28" s="338"/>
      <c r="D28" s="341" t="str">
        <f>IF(B28="","",Output!J6)</f>
        <v/>
      </c>
      <c r="E28" s="332" t="str">
        <f>IF(B28="","",Output!K6)</f>
        <v/>
      </c>
      <c r="F28" s="332" t="str">
        <f>IF(B28="","",Output!L6)</f>
        <v/>
      </c>
      <c r="G28" s="333" t="str">
        <f>IF(B28="","",Output!M6)</f>
        <v/>
      </c>
      <c r="H28" s="334" t="str">
        <f>IF(B28="","",Output!N6)</f>
        <v/>
      </c>
      <c r="I28" s="1679" t="str">
        <f>IF(B28="","",Output!O6)</f>
        <v/>
      </c>
      <c r="J28" s="335" t="str">
        <f>IF(B28="","",Output!P6)</f>
        <v/>
      </c>
      <c r="K28" s="330"/>
      <c r="L28" s="1546" t="str">
        <f>IF(B28="","",Output!Q6)</f>
        <v/>
      </c>
      <c r="M28" s="332" t="str">
        <f>IF(B28="","",Output!R6)</f>
        <v/>
      </c>
      <c r="N28" s="332" t="str">
        <f>IF(B28="","",Output!S6)</f>
        <v/>
      </c>
      <c r="O28" s="333" t="str">
        <f>IF(B28="","",Output!T6)</f>
        <v/>
      </c>
      <c r="P28" s="334" t="str">
        <f>IF(B28="","",Output!U6)</f>
        <v/>
      </c>
      <c r="Q28" s="1675" t="str">
        <f>IF(B28="","",Output!V6)</f>
        <v/>
      </c>
      <c r="R28" s="321"/>
      <c r="S28" s="331" t="str">
        <f>IF(B28="","",Output!W6)</f>
        <v/>
      </c>
      <c r="T28" s="332" t="str">
        <f>IF(B28="","",Output!X6)</f>
        <v/>
      </c>
      <c r="U28" s="332" t="str">
        <f>IF(B28="","",Output!Y6)</f>
        <v/>
      </c>
      <c r="V28" s="333" t="str">
        <f>IF(B28="","",Output!Z6)</f>
        <v/>
      </c>
      <c r="W28" s="334" t="str">
        <f>IF(B28="","",Output!AA6)</f>
        <v/>
      </c>
      <c r="X28" s="335" t="str">
        <f>IF(B28="","",Output!AB6)</f>
        <v/>
      </c>
    </row>
    <row r="29" spans="1:24" s="336" customFormat="1">
      <c r="A29" s="337">
        <f t="shared" si="0"/>
        <v>18</v>
      </c>
      <c r="B29" s="143" t="str">
        <f>IF(Output!C7=0,"",Output!C7)</f>
        <v/>
      </c>
      <c r="C29" s="338"/>
      <c r="D29" s="341" t="str">
        <f>IF(B29="","",Output!J7)</f>
        <v/>
      </c>
      <c r="E29" s="332" t="str">
        <f>IF(B29="","",Output!K7)</f>
        <v/>
      </c>
      <c r="F29" s="332" t="str">
        <f>IF(B29="","",Output!L7)</f>
        <v/>
      </c>
      <c r="G29" s="333" t="str">
        <f>IF(B29="","",Output!M7)</f>
        <v/>
      </c>
      <c r="H29" s="334" t="str">
        <f>IF(B29="","",Output!N7)</f>
        <v/>
      </c>
      <c r="I29" s="1679" t="str">
        <f>IF(B29="","",Output!O7)</f>
        <v/>
      </c>
      <c r="J29" s="335" t="str">
        <f>IF(B29="","",Output!P7)</f>
        <v/>
      </c>
      <c r="K29" s="330"/>
      <c r="L29" s="1546" t="str">
        <f>IF(B29="","",Output!Q7)</f>
        <v/>
      </c>
      <c r="M29" s="332" t="str">
        <f>IF(B29="","",Output!R7)</f>
        <v/>
      </c>
      <c r="N29" s="332" t="str">
        <f>IF(B29="","",Output!S7)</f>
        <v/>
      </c>
      <c r="O29" s="333" t="str">
        <f>IF(B29="","",Output!T7)</f>
        <v/>
      </c>
      <c r="P29" s="334" t="str">
        <f>IF(B29="","",Output!U7)</f>
        <v/>
      </c>
      <c r="Q29" s="1675" t="str">
        <f>IF(B29="","",Output!V7)</f>
        <v/>
      </c>
      <c r="R29" s="321"/>
      <c r="S29" s="331" t="str">
        <f>IF(B29="","",Output!W7)</f>
        <v/>
      </c>
      <c r="T29" s="332" t="str">
        <f>IF(B29="","",Output!X7)</f>
        <v/>
      </c>
      <c r="U29" s="332" t="str">
        <f>IF(B29="","",Output!Y7)</f>
        <v/>
      </c>
      <c r="V29" s="333" t="str">
        <f>IF(B29="","",Output!Z7)</f>
        <v/>
      </c>
      <c r="W29" s="334" t="str">
        <f>IF(B29="","",Output!AA7)</f>
        <v/>
      </c>
      <c r="X29" s="335" t="str">
        <f>IF(B29="","",Output!AB7)</f>
        <v/>
      </c>
    </row>
    <row r="30" spans="1:24" s="336" customFormat="1">
      <c r="A30" s="337">
        <f t="shared" si="0"/>
        <v>17</v>
      </c>
      <c r="B30" s="143" t="str">
        <f>IF(Output!C8=0,"",Output!C8)</f>
        <v/>
      </c>
      <c r="C30" s="329"/>
      <c r="D30" s="341" t="str">
        <f>IF(B30="","",Output!J8)</f>
        <v/>
      </c>
      <c r="E30" s="332" t="str">
        <f>IF(B30="","",Output!K8)</f>
        <v/>
      </c>
      <c r="F30" s="332" t="str">
        <f>IF(B30="","",Output!L8)</f>
        <v/>
      </c>
      <c r="G30" s="333" t="str">
        <f>IF(B30="","",Output!M8)</f>
        <v/>
      </c>
      <c r="H30" s="334" t="str">
        <f>IF(B30="","",Output!N8)</f>
        <v/>
      </c>
      <c r="I30" s="1679" t="str">
        <f>IF(B30="","",Output!O8)</f>
        <v/>
      </c>
      <c r="J30" s="335" t="str">
        <f>IF(B30="","",Output!P8)</f>
        <v/>
      </c>
      <c r="K30" s="330"/>
      <c r="L30" s="1546" t="str">
        <f>IF(B30="","",Output!Q8)</f>
        <v/>
      </c>
      <c r="M30" s="332" t="str">
        <f>IF(B30="","",Output!R8)</f>
        <v/>
      </c>
      <c r="N30" s="332" t="str">
        <f>IF(B30="","",Output!S8)</f>
        <v/>
      </c>
      <c r="O30" s="333" t="str">
        <f>IF(B30="","",Output!T8)</f>
        <v/>
      </c>
      <c r="P30" s="334" t="str">
        <f>IF(B30="","",Output!U8)</f>
        <v/>
      </c>
      <c r="Q30" s="1675" t="str">
        <f>IF(B30="","",Output!V8)</f>
        <v/>
      </c>
      <c r="R30" s="321"/>
      <c r="S30" s="331" t="str">
        <f>IF(B30="","",Output!W8)</f>
        <v/>
      </c>
      <c r="T30" s="332" t="str">
        <f>IF(B30="","",Output!X8)</f>
        <v/>
      </c>
      <c r="U30" s="332" t="str">
        <f>IF(B30="","",Output!Y8)</f>
        <v/>
      </c>
      <c r="V30" s="333" t="str">
        <f>IF(B30="","",Output!Z8)</f>
        <v/>
      </c>
      <c r="W30" s="334" t="str">
        <f>IF(B30="","",Output!AA8)</f>
        <v/>
      </c>
      <c r="X30" s="335" t="str">
        <f>IF(B30="","",Output!AB8)</f>
        <v/>
      </c>
    </row>
    <row r="31" spans="1:24" s="336" customFormat="1">
      <c r="A31" s="337">
        <f t="shared" si="0"/>
        <v>16</v>
      </c>
      <c r="B31" s="143" t="str">
        <f>IF(Output!C9=0,"",Output!C9)</f>
        <v/>
      </c>
      <c r="C31" s="329"/>
      <c r="D31" s="341" t="str">
        <f>IF(B31="","",Output!J9)</f>
        <v/>
      </c>
      <c r="E31" s="332" t="str">
        <f>IF(B31="","",Output!K9)</f>
        <v/>
      </c>
      <c r="F31" s="332" t="str">
        <f>IF(B31="","",Output!L9)</f>
        <v/>
      </c>
      <c r="G31" s="333" t="str">
        <f>IF(B31="","",Output!M9)</f>
        <v/>
      </c>
      <c r="H31" s="334" t="str">
        <f>IF(B31="","",Output!N9)</f>
        <v/>
      </c>
      <c r="I31" s="1679" t="str">
        <f>IF(B31="","",Output!O9)</f>
        <v/>
      </c>
      <c r="J31" s="335" t="str">
        <f>IF(B31="","",Output!P9)</f>
        <v/>
      </c>
      <c r="K31" s="330"/>
      <c r="L31" s="1546" t="str">
        <f>IF(B31="","",Output!Q9)</f>
        <v/>
      </c>
      <c r="M31" s="332" t="str">
        <f>IF(B31="","",Output!R9)</f>
        <v/>
      </c>
      <c r="N31" s="332" t="str">
        <f>IF(B31="","",Output!S9)</f>
        <v/>
      </c>
      <c r="O31" s="333" t="str">
        <f>IF(B31="","",Output!T9)</f>
        <v/>
      </c>
      <c r="P31" s="334" t="str">
        <f>IF(B31="","",Output!U9)</f>
        <v/>
      </c>
      <c r="Q31" s="1675" t="str">
        <f>IF(B31="","",Output!V9)</f>
        <v/>
      </c>
      <c r="R31" s="330"/>
      <c r="S31" s="331" t="str">
        <f>IF(B31="","",Output!W9)</f>
        <v/>
      </c>
      <c r="T31" s="332" t="str">
        <f>IF(B31="","",Output!X9)</f>
        <v/>
      </c>
      <c r="U31" s="332" t="str">
        <f>IF(B31="","",Output!Y9)</f>
        <v/>
      </c>
      <c r="V31" s="333" t="str">
        <f>IF(B31="","",Output!Z9)</f>
        <v/>
      </c>
      <c r="W31" s="334" t="str">
        <f>IF(B31="","",Output!AA9)</f>
        <v/>
      </c>
      <c r="X31" s="335" t="str">
        <f>IF(B31="","",Output!AB9)</f>
        <v/>
      </c>
    </row>
    <row r="32" spans="1:24" s="336" customFormat="1">
      <c r="A32" s="337">
        <f t="shared" si="0"/>
        <v>15</v>
      </c>
      <c r="B32" s="143" t="str">
        <f>IF(Output!C10=0,"",Output!C10)</f>
        <v/>
      </c>
      <c r="C32" s="329"/>
      <c r="D32" s="341" t="str">
        <f>IF(B32="","",Output!J10)</f>
        <v/>
      </c>
      <c r="E32" s="332" t="str">
        <f>IF(B32="","",Output!K10)</f>
        <v/>
      </c>
      <c r="F32" s="332" t="str">
        <f>IF(B32="","",Output!L10)</f>
        <v/>
      </c>
      <c r="G32" s="333" t="str">
        <f>IF(B32="","",Output!M10)</f>
        <v/>
      </c>
      <c r="H32" s="334" t="str">
        <f>IF(B32="","",Output!N10)</f>
        <v/>
      </c>
      <c r="I32" s="1679" t="str">
        <f>IF(B32="","",Output!O10)</f>
        <v/>
      </c>
      <c r="J32" s="335" t="str">
        <f>IF(B32="","",Output!P10)</f>
        <v/>
      </c>
      <c r="K32" s="330"/>
      <c r="L32" s="1546" t="str">
        <f>IF(B32="","",Output!Q10)</f>
        <v/>
      </c>
      <c r="M32" s="332" t="str">
        <f>IF(B32="","",Output!R10)</f>
        <v/>
      </c>
      <c r="N32" s="332" t="str">
        <f>IF(B32="","",Output!S10)</f>
        <v/>
      </c>
      <c r="O32" s="333" t="str">
        <f>IF(B32="","",Output!T10)</f>
        <v/>
      </c>
      <c r="P32" s="334" t="str">
        <f>IF(B32="","",Output!U10)</f>
        <v/>
      </c>
      <c r="Q32" s="1675" t="str">
        <f>IF(B32="","",Output!V10)</f>
        <v/>
      </c>
      <c r="R32" s="330"/>
      <c r="S32" s="331" t="str">
        <f>IF(B32="","",Output!W10)</f>
        <v/>
      </c>
      <c r="T32" s="332" t="str">
        <f>IF(B32="","",Output!X10)</f>
        <v/>
      </c>
      <c r="U32" s="332" t="str">
        <f>IF(B32="","",Output!Y10)</f>
        <v/>
      </c>
      <c r="V32" s="333" t="str">
        <f>IF(B32="","",Output!Z10)</f>
        <v/>
      </c>
      <c r="W32" s="334" t="str">
        <f>IF(B32="","",Output!AA10)</f>
        <v/>
      </c>
      <c r="X32" s="335" t="str">
        <f>IF(B32="","",Output!AB10)</f>
        <v/>
      </c>
    </row>
    <row r="33" spans="1:24" s="336" customFormat="1">
      <c r="A33" s="337">
        <f t="shared" si="0"/>
        <v>14</v>
      </c>
      <c r="B33" s="143" t="str">
        <f>IF(Output!C11=0,"",Output!C11)</f>
        <v/>
      </c>
      <c r="C33" s="339"/>
      <c r="D33" s="341" t="str">
        <f>IF(B33="","",Output!J11)</f>
        <v/>
      </c>
      <c r="E33" s="332" t="str">
        <f>IF(B33="","",Output!K11)</f>
        <v/>
      </c>
      <c r="F33" s="332" t="str">
        <f>IF(B33="","",Output!L11)</f>
        <v/>
      </c>
      <c r="G33" s="333" t="str">
        <f>IF(B33="","",Output!M11)</f>
        <v/>
      </c>
      <c r="H33" s="334" t="str">
        <f>IF(B33="","",Output!N11)</f>
        <v/>
      </c>
      <c r="I33" s="1679" t="str">
        <f>IF(B33="","",Output!O11)</f>
        <v/>
      </c>
      <c r="J33" s="335" t="str">
        <f>IF(B33="","",Output!P11)</f>
        <v/>
      </c>
      <c r="K33" s="340"/>
      <c r="L33" s="1546" t="str">
        <f>IF(B33="","",Output!Q11)</f>
        <v/>
      </c>
      <c r="M33" s="332" t="str">
        <f>IF(B33="","",Output!R11)</f>
        <v/>
      </c>
      <c r="N33" s="332" t="str">
        <f>IF(B33="","",Output!S11)</f>
        <v/>
      </c>
      <c r="O33" s="333" t="str">
        <f>IF(B33="","",Output!T11)</f>
        <v/>
      </c>
      <c r="P33" s="334" t="str">
        <f>IF(B33="","",Output!U11)</f>
        <v/>
      </c>
      <c r="Q33" s="1675" t="str">
        <f>IF(B33="","",Output!V11)</f>
        <v/>
      </c>
      <c r="R33" s="340"/>
      <c r="S33" s="331" t="str">
        <f>IF(B33="","",Output!W11)</f>
        <v/>
      </c>
      <c r="T33" s="332" t="str">
        <f>IF(B33="","",Output!X11)</f>
        <v/>
      </c>
      <c r="U33" s="332" t="str">
        <f>IF(B33="","",Output!Y11)</f>
        <v/>
      </c>
      <c r="V33" s="333" t="str">
        <f>IF(B33="","",Output!Z11)</f>
        <v/>
      </c>
      <c r="W33" s="334" t="str">
        <f>IF(B33="","",Output!AA11)</f>
        <v/>
      </c>
      <c r="X33" s="335" t="str">
        <f>IF(B33="","",Output!AB11)</f>
        <v/>
      </c>
    </row>
    <row r="34" spans="1:24" s="336" customFormat="1">
      <c r="A34" s="337">
        <f t="shared" si="0"/>
        <v>13</v>
      </c>
      <c r="B34" s="143" t="str">
        <f>IF(Output!C12=0,"",Output!C12)</f>
        <v/>
      </c>
      <c r="C34" s="339"/>
      <c r="D34" s="341" t="str">
        <f>IF(B34="","",Output!J12)</f>
        <v/>
      </c>
      <c r="E34" s="332" t="str">
        <f>IF(B34="","",Output!K12)</f>
        <v/>
      </c>
      <c r="F34" s="332" t="str">
        <f>IF(B34="","",Output!L12)</f>
        <v/>
      </c>
      <c r="G34" s="333" t="str">
        <f>IF(B34="","",Output!M12)</f>
        <v/>
      </c>
      <c r="H34" s="334" t="str">
        <f>IF(B34="","",Output!N12)</f>
        <v/>
      </c>
      <c r="I34" s="1679" t="str">
        <f>IF(B34="","",Output!O12)</f>
        <v/>
      </c>
      <c r="J34" s="335" t="str">
        <f>IF(B34="","",Output!P12)</f>
        <v/>
      </c>
      <c r="K34" s="340"/>
      <c r="L34" s="1546" t="str">
        <f>IF(B34="","",Output!Q12)</f>
        <v/>
      </c>
      <c r="M34" s="332" t="str">
        <f>IF(B34="","",Output!R12)</f>
        <v/>
      </c>
      <c r="N34" s="332" t="str">
        <f>IF(B34="","",Output!S12)</f>
        <v/>
      </c>
      <c r="O34" s="333" t="str">
        <f>IF(B34="","",Output!T12)</f>
        <v/>
      </c>
      <c r="P34" s="334" t="str">
        <f>IF(B34="","",Output!U12)</f>
        <v/>
      </c>
      <c r="Q34" s="1675" t="str">
        <f>IF(B34="","",Output!V12)</f>
        <v/>
      </c>
      <c r="R34" s="340"/>
      <c r="S34" s="331" t="str">
        <f>IF(B34="","",Output!W12)</f>
        <v/>
      </c>
      <c r="T34" s="332" t="str">
        <f>IF(B34="","",Output!X12)</f>
        <v/>
      </c>
      <c r="U34" s="332" t="str">
        <f>IF(B34="","",Output!Y12)</f>
        <v/>
      </c>
      <c r="V34" s="333" t="str">
        <f>IF(B34="","",Output!Z12)</f>
        <v/>
      </c>
      <c r="W34" s="334" t="str">
        <f>IF(B34="","",Output!AA12)</f>
        <v/>
      </c>
      <c r="X34" s="335" t="str">
        <f>IF(B34="","",Output!AB12)</f>
        <v/>
      </c>
    </row>
    <row r="35" spans="1:24" s="336" customFormat="1">
      <c r="A35" s="337">
        <f t="shared" si="0"/>
        <v>12</v>
      </c>
      <c r="B35" s="143" t="str">
        <f>IF(Output!C13=0,"",Output!C13)</f>
        <v/>
      </c>
      <c r="C35" s="339"/>
      <c r="D35" s="341" t="str">
        <f>IF(B35="","",Output!J13)</f>
        <v/>
      </c>
      <c r="E35" s="332" t="str">
        <f>IF(B35="","",Output!K13)</f>
        <v/>
      </c>
      <c r="F35" s="332" t="str">
        <f>IF(B35="","",Output!L13)</f>
        <v/>
      </c>
      <c r="G35" s="333" t="str">
        <f>IF(B35="","",Output!M13)</f>
        <v/>
      </c>
      <c r="H35" s="334" t="str">
        <f>IF(B35="","",Output!N13)</f>
        <v/>
      </c>
      <c r="I35" s="1679" t="str">
        <f>IF(B35="","",Output!O13)</f>
        <v/>
      </c>
      <c r="J35" s="335" t="str">
        <f>IF(B35="","",Output!P13)</f>
        <v/>
      </c>
      <c r="K35" s="340"/>
      <c r="L35" s="1546" t="str">
        <f>IF(B35="","",Output!Q13)</f>
        <v/>
      </c>
      <c r="M35" s="332" t="str">
        <f>IF(B35="","",Output!R13)</f>
        <v/>
      </c>
      <c r="N35" s="332" t="str">
        <f>IF(B35="","",Output!S13)</f>
        <v/>
      </c>
      <c r="O35" s="333" t="str">
        <f>IF(B35="","",Output!T13)</f>
        <v/>
      </c>
      <c r="P35" s="334" t="str">
        <f>IF(B35="","",Output!U13)</f>
        <v/>
      </c>
      <c r="Q35" s="1675" t="str">
        <f>IF(B35="","",Output!V13)</f>
        <v/>
      </c>
      <c r="R35" s="340"/>
      <c r="S35" s="331" t="str">
        <f>IF(B35="","",Output!W13)</f>
        <v/>
      </c>
      <c r="T35" s="332" t="str">
        <f>IF(B35="","",Output!X13)</f>
        <v/>
      </c>
      <c r="U35" s="332" t="str">
        <f>IF(B35="","",Output!Y13)</f>
        <v/>
      </c>
      <c r="V35" s="333" t="str">
        <f>IF(B35="","",Output!Z13)</f>
        <v/>
      </c>
      <c r="W35" s="334" t="str">
        <f>IF(B35="","",Output!AA13)</f>
        <v/>
      </c>
      <c r="X35" s="335" t="str">
        <f>IF(B35="","",Output!AB13)</f>
        <v/>
      </c>
    </row>
    <row r="36" spans="1:24" s="336" customFormat="1">
      <c r="A36" s="337">
        <f t="shared" si="0"/>
        <v>11</v>
      </c>
      <c r="B36" s="143" t="str">
        <f>IF(Output!C14=0,"",Output!C14)</f>
        <v/>
      </c>
      <c r="C36" s="339"/>
      <c r="D36" s="341" t="str">
        <f>IF(B36="","",Output!J14)</f>
        <v/>
      </c>
      <c r="E36" s="332" t="str">
        <f>IF(B36="","",Output!K14)</f>
        <v/>
      </c>
      <c r="F36" s="332" t="str">
        <f>IF(B36="","",Output!L14)</f>
        <v/>
      </c>
      <c r="G36" s="333" t="str">
        <f>IF(B36="","",Output!M14)</f>
        <v/>
      </c>
      <c r="H36" s="334" t="str">
        <f>IF(B36="","",Output!N14)</f>
        <v/>
      </c>
      <c r="I36" s="1679" t="str">
        <f>IF(B36="","",Output!O14)</f>
        <v/>
      </c>
      <c r="J36" s="335" t="str">
        <f>IF(B36="","",Output!P14)</f>
        <v/>
      </c>
      <c r="K36" s="340"/>
      <c r="L36" s="1546" t="str">
        <f>IF(B36="","",Output!Q14)</f>
        <v/>
      </c>
      <c r="M36" s="332" t="str">
        <f>IF(B36="","",Output!R14)</f>
        <v/>
      </c>
      <c r="N36" s="332" t="str">
        <f>IF(B36="","",Output!S14)</f>
        <v/>
      </c>
      <c r="O36" s="333" t="str">
        <f>IF(B36="","",Output!T14)</f>
        <v/>
      </c>
      <c r="P36" s="334" t="str">
        <f>IF(B36="","",Output!U14)</f>
        <v/>
      </c>
      <c r="Q36" s="1675" t="str">
        <f>IF(B36="","",Output!V14)</f>
        <v/>
      </c>
      <c r="R36" s="340"/>
      <c r="S36" s="331" t="str">
        <f>IF(B36="","",Output!W14)</f>
        <v/>
      </c>
      <c r="T36" s="332" t="str">
        <f>IF(B36="","",Output!X14)</f>
        <v/>
      </c>
      <c r="U36" s="332" t="str">
        <f>IF(B36="","",Output!Y14)</f>
        <v/>
      </c>
      <c r="V36" s="333" t="str">
        <f>IF(B36="","",Output!Z14)</f>
        <v/>
      </c>
      <c r="W36" s="334" t="str">
        <f>IF(B36="","",Output!AA14)</f>
        <v/>
      </c>
      <c r="X36" s="335" t="str">
        <f>IF(B36="","",Output!AB14)</f>
        <v/>
      </c>
    </row>
    <row r="37" spans="1:24" s="336" customFormat="1">
      <c r="A37" s="337">
        <f t="shared" si="0"/>
        <v>10</v>
      </c>
      <c r="B37" s="143" t="str">
        <f>IF(Output!C15=0,"",Output!C15)</f>
        <v/>
      </c>
      <c r="C37" s="339"/>
      <c r="D37" s="341" t="str">
        <f>IF(B37="","",Output!J15)</f>
        <v/>
      </c>
      <c r="E37" s="332" t="str">
        <f>IF(B37="","",Output!K15)</f>
        <v/>
      </c>
      <c r="F37" s="332" t="str">
        <f>IF(B37="","",Output!L15)</f>
        <v/>
      </c>
      <c r="G37" s="333" t="str">
        <f>IF(B37="","",Output!M15)</f>
        <v/>
      </c>
      <c r="H37" s="334" t="str">
        <f>IF(B37="","",Output!N15)</f>
        <v/>
      </c>
      <c r="I37" s="1679" t="str">
        <f>IF(B37="","",Output!O15)</f>
        <v/>
      </c>
      <c r="J37" s="335" t="str">
        <f>IF(B37="","",Output!P15)</f>
        <v/>
      </c>
      <c r="K37" s="340"/>
      <c r="L37" s="1546" t="str">
        <f>IF(B37="","",Output!Q15)</f>
        <v/>
      </c>
      <c r="M37" s="332" t="str">
        <f>IF(B37="","",Output!R15)</f>
        <v/>
      </c>
      <c r="N37" s="332" t="str">
        <f>IF(B37="","",Output!S15)</f>
        <v/>
      </c>
      <c r="O37" s="333" t="str">
        <f>IF(B37="","",Output!T15)</f>
        <v/>
      </c>
      <c r="P37" s="334" t="str">
        <f>IF(B37="","",Output!U15)</f>
        <v/>
      </c>
      <c r="Q37" s="1675" t="str">
        <f>IF(B37="","",Output!V15)</f>
        <v/>
      </c>
      <c r="R37" s="340"/>
      <c r="S37" s="331" t="str">
        <f>IF(B37="","",Output!W15)</f>
        <v/>
      </c>
      <c r="T37" s="332" t="str">
        <f>IF(B37="","",Output!X15)</f>
        <v/>
      </c>
      <c r="U37" s="332" t="str">
        <f>IF(B37="","",Output!Y15)</f>
        <v/>
      </c>
      <c r="V37" s="333" t="str">
        <f>IF(B37="","",Output!Z15)</f>
        <v/>
      </c>
      <c r="W37" s="334" t="str">
        <f>IF(B37="","",Output!AA15)</f>
        <v/>
      </c>
      <c r="X37" s="335" t="str">
        <f>IF(B37="","",Output!AB15)</f>
        <v/>
      </c>
    </row>
    <row r="38" spans="1:24" s="336" customFormat="1">
      <c r="A38" s="337">
        <f t="shared" si="0"/>
        <v>9</v>
      </c>
      <c r="B38" s="143" t="str">
        <f>IF(Output!C16=0,"",Output!C16)</f>
        <v/>
      </c>
      <c r="C38" s="339"/>
      <c r="D38" s="341" t="str">
        <f>IF(B38="","",Output!J16)</f>
        <v/>
      </c>
      <c r="E38" s="332" t="str">
        <f>IF(B38="","",Output!K16)</f>
        <v/>
      </c>
      <c r="F38" s="332" t="str">
        <f>IF(B38="","",Output!L16)</f>
        <v/>
      </c>
      <c r="G38" s="333" t="str">
        <f>IF(B38="","",Output!M16)</f>
        <v/>
      </c>
      <c r="H38" s="334" t="str">
        <f>IF(B38="","",Output!N16)</f>
        <v/>
      </c>
      <c r="I38" s="1679" t="str">
        <f>IF(B38="","",Output!O16)</f>
        <v/>
      </c>
      <c r="J38" s="335" t="str">
        <f>IF(B38="","",Output!P16)</f>
        <v/>
      </c>
      <c r="K38" s="340"/>
      <c r="L38" s="1546" t="str">
        <f>IF(B38="","",Output!Q16)</f>
        <v/>
      </c>
      <c r="M38" s="332" t="str">
        <f>IF(B38="","",Output!R16)</f>
        <v/>
      </c>
      <c r="N38" s="332" t="str">
        <f>IF(B38="","",Output!S16)</f>
        <v/>
      </c>
      <c r="O38" s="333" t="str">
        <f>IF(B38="","",Output!T16)</f>
        <v/>
      </c>
      <c r="P38" s="334" t="str">
        <f>IF(B38="","",Output!U16)</f>
        <v/>
      </c>
      <c r="Q38" s="1675" t="str">
        <f>IF(B38="","",Output!V16)</f>
        <v/>
      </c>
      <c r="R38" s="340"/>
      <c r="S38" s="331" t="str">
        <f>IF(B38="","",Output!W16)</f>
        <v/>
      </c>
      <c r="T38" s="332" t="str">
        <f>IF(B38="","",Output!X16)</f>
        <v/>
      </c>
      <c r="U38" s="332" t="str">
        <f>IF(B38="","",Output!Y16)</f>
        <v/>
      </c>
      <c r="V38" s="333" t="str">
        <f>IF(B38="","",Output!Z16)</f>
        <v/>
      </c>
      <c r="W38" s="334" t="str">
        <f>IF(B38="","",Output!AA16)</f>
        <v/>
      </c>
      <c r="X38" s="335" t="str">
        <f>IF(B38="","",Output!AB16)</f>
        <v/>
      </c>
    </row>
    <row r="39" spans="1:24" s="336" customFormat="1">
      <c r="A39" s="337">
        <f t="shared" si="0"/>
        <v>8</v>
      </c>
      <c r="B39" s="143" t="str">
        <f>IF(Output!C17=0,"",Output!C17)</f>
        <v/>
      </c>
      <c r="C39" s="339"/>
      <c r="D39" s="341" t="str">
        <f>IF(B39="","",Output!J17)</f>
        <v/>
      </c>
      <c r="E39" s="332" t="str">
        <f>IF(B39="","",Output!K17)</f>
        <v/>
      </c>
      <c r="F39" s="332" t="str">
        <f>IF(B39="","",Output!L17)</f>
        <v/>
      </c>
      <c r="G39" s="333" t="str">
        <f>IF(B39="","",Output!M17)</f>
        <v/>
      </c>
      <c r="H39" s="334" t="str">
        <f>IF(B39="","",Output!N17)</f>
        <v/>
      </c>
      <c r="I39" s="1679" t="str">
        <f>IF(B39="","",Output!O17)</f>
        <v/>
      </c>
      <c r="J39" s="335" t="str">
        <f>IF(B39="","",Output!P17)</f>
        <v/>
      </c>
      <c r="K39" s="340"/>
      <c r="L39" s="1546" t="str">
        <f>IF(B39="","",Output!Q17)</f>
        <v/>
      </c>
      <c r="M39" s="332" t="str">
        <f>IF(B39="","",Output!R17)</f>
        <v/>
      </c>
      <c r="N39" s="332" t="str">
        <f>IF(B39="","",Output!S17)</f>
        <v/>
      </c>
      <c r="O39" s="333" t="str">
        <f>IF(B39="","",Output!T17)</f>
        <v/>
      </c>
      <c r="P39" s="334" t="str">
        <f>IF(B39="","",Output!U17)</f>
        <v/>
      </c>
      <c r="Q39" s="1675" t="str">
        <f>IF(B39="","",Output!V17)</f>
        <v/>
      </c>
      <c r="R39" s="340"/>
      <c r="S39" s="331" t="str">
        <f>IF(B39="","",Output!W17)</f>
        <v/>
      </c>
      <c r="T39" s="332" t="str">
        <f>IF(B39="","",Output!X17)</f>
        <v/>
      </c>
      <c r="U39" s="332" t="str">
        <f>IF(B39="","",Output!Y17)</f>
        <v/>
      </c>
      <c r="V39" s="333" t="str">
        <f>IF(B39="","",Output!Z17)</f>
        <v/>
      </c>
      <c r="W39" s="334" t="str">
        <f>IF(B39="","",Output!AA17)</f>
        <v/>
      </c>
      <c r="X39" s="335" t="str">
        <f>IF(B39="","",Output!AB17)</f>
        <v/>
      </c>
    </row>
    <row r="40" spans="1:24" s="336" customFormat="1">
      <c r="A40" s="337">
        <f t="shared" si="0"/>
        <v>7</v>
      </c>
      <c r="B40" s="143" t="str">
        <f>IF(Output!C18=0,"",Output!C18)</f>
        <v/>
      </c>
      <c r="C40" s="339"/>
      <c r="D40" s="341" t="str">
        <f>IF(B40="","",Output!J18)</f>
        <v/>
      </c>
      <c r="E40" s="332" t="str">
        <f>IF(B40="","",Output!K18)</f>
        <v/>
      </c>
      <c r="F40" s="332" t="str">
        <f>IF(B40="","",Output!L18)</f>
        <v/>
      </c>
      <c r="G40" s="333" t="str">
        <f>IF(B40="","",Output!M18)</f>
        <v/>
      </c>
      <c r="H40" s="334" t="str">
        <f>IF(B40="","",Output!N18)</f>
        <v/>
      </c>
      <c r="I40" s="1679" t="str">
        <f>IF(B40="","",Output!O18)</f>
        <v/>
      </c>
      <c r="J40" s="335" t="str">
        <f>IF(B40="","",Output!P18)</f>
        <v/>
      </c>
      <c r="K40" s="340"/>
      <c r="L40" s="1546" t="str">
        <f>IF(B40="","",Output!Q18)</f>
        <v/>
      </c>
      <c r="M40" s="332" t="str">
        <f>IF(B40="","",Output!R18)</f>
        <v/>
      </c>
      <c r="N40" s="332" t="str">
        <f>IF(B40="","",Output!S18)</f>
        <v/>
      </c>
      <c r="O40" s="333" t="str">
        <f>IF(B40="","",Output!T18)</f>
        <v/>
      </c>
      <c r="P40" s="334" t="str">
        <f>IF(B40="","",Output!U18)</f>
        <v/>
      </c>
      <c r="Q40" s="1675" t="str">
        <f>IF(B40="","",Output!V18)</f>
        <v/>
      </c>
      <c r="R40" s="340"/>
      <c r="S40" s="331" t="str">
        <f>IF(B40="","",Output!W18)</f>
        <v/>
      </c>
      <c r="T40" s="332" t="str">
        <f>IF(B40="","",Output!X18)</f>
        <v/>
      </c>
      <c r="U40" s="332" t="str">
        <f>IF(B40="","",Output!Y18)</f>
        <v/>
      </c>
      <c r="V40" s="333" t="str">
        <f>IF(B40="","",Output!Z18)</f>
        <v/>
      </c>
      <c r="W40" s="334" t="str">
        <f>IF(B40="","",Output!AA18)</f>
        <v/>
      </c>
      <c r="X40" s="335" t="str">
        <f>IF(B40="","",Output!AB18)</f>
        <v/>
      </c>
    </row>
    <row r="41" spans="1:24" s="336" customFormat="1">
      <c r="A41" s="337">
        <f t="shared" si="0"/>
        <v>6</v>
      </c>
      <c r="B41" s="143" t="str">
        <f>IF(Output!C19=0,"",Output!C19)</f>
        <v/>
      </c>
      <c r="C41" s="339"/>
      <c r="D41" s="341" t="str">
        <f>IF(B41="","",Output!J19)</f>
        <v/>
      </c>
      <c r="E41" s="332" t="str">
        <f>IF(B41="","",Output!K19)</f>
        <v/>
      </c>
      <c r="F41" s="332" t="str">
        <f>IF(B41="","",Output!L19)</f>
        <v/>
      </c>
      <c r="G41" s="333" t="str">
        <f>IF(B41="","",Output!M19)</f>
        <v/>
      </c>
      <c r="H41" s="334" t="str">
        <f>IF(B41="","",Output!N19)</f>
        <v/>
      </c>
      <c r="I41" s="1679" t="str">
        <f>IF(B41="","",Output!O19)</f>
        <v/>
      </c>
      <c r="J41" s="335" t="str">
        <f>IF(B41="","",Output!P19)</f>
        <v/>
      </c>
      <c r="K41" s="340"/>
      <c r="L41" s="1546" t="str">
        <f>IF(B41="","",Output!Q19)</f>
        <v/>
      </c>
      <c r="M41" s="332" t="str">
        <f>IF(B41="","",Output!R19)</f>
        <v/>
      </c>
      <c r="N41" s="332" t="str">
        <f>IF(B41="","",Output!S19)</f>
        <v/>
      </c>
      <c r="O41" s="333" t="str">
        <f>IF(B41="","",Output!T19)</f>
        <v/>
      </c>
      <c r="P41" s="334" t="str">
        <f>IF(B41="","",Output!U19)</f>
        <v/>
      </c>
      <c r="Q41" s="1675" t="str">
        <f>IF(B41="","",Output!V19)</f>
        <v/>
      </c>
      <c r="R41" s="340"/>
      <c r="S41" s="331" t="str">
        <f>IF(B41="","",Output!W19)</f>
        <v/>
      </c>
      <c r="T41" s="332" t="str">
        <f>IF(B41="","",Output!X19)</f>
        <v/>
      </c>
      <c r="U41" s="332" t="str">
        <f>IF(B41="","",Output!Y19)</f>
        <v/>
      </c>
      <c r="V41" s="333" t="str">
        <f>IF(B41="","",Output!Z19)</f>
        <v/>
      </c>
      <c r="W41" s="334" t="str">
        <f>IF(B41="","",Output!AA19)</f>
        <v/>
      </c>
      <c r="X41" s="335" t="str">
        <f>IF(B41="","",Output!AB19)</f>
        <v/>
      </c>
    </row>
    <row r="42" spans="1:24" s="336" customFormat="1">
      <c r="A42" s="337">
        <f t="shared" si="0"/>
        <v>5</v>
      </c>
      <c r="B42" s="143" t="str">
        <f>IF(Output!C20=0,"",Output!C20)</f>
        <v/>
      </c>
      <c r="C42" s="339"/>
      <c r="D42" s="341" t="str">
        <f>IF(B42="","",Output!J20)</f>
        <v/>
      </c>
      <c r="E42" s="332" t="str">
        <f>IF(B42="","",Output!K20)</f>
        <v/>
      </c>
      <c r="F42" s="332" t="str">
        <f>IF(B42="","",Output!L20)</f>
        <v/>
      </c>
      <c r="G42" s="333" t="str">
        <f>IF(B42="","",Output!M20)</f>
        <v/>
      </c>
      <c r="H42" s="334" t="str">
        <f>IF(B42="","",Output!N20)</f>
        <v/>
      </c>
      <c r="I42" s="1679" t="str">
        <f>IF(B42="","",Output!O20)</f>
        <v/>
      </c>
      <c r="J42" s="335" t="str">
        <f>IF(B42="","",Output!P20)</f>
        <v/>
      </c>
      <c r="K42" s="340"/>
      <c r="L42" s="1546" t="str">
        <f>IF(B42="","",Output!Q20)</f>
        <v/>
      </c>
      <c r="M42" s="332" t="str">
        <f>IF(B42="","",Output!R20)</f>
        <v/>
      </c>
      <c r="N42" s="332" t="str">
        <f>IF(B42="","",Output!S20)</f>
        <v/>
      </c>
      <c r="O42" s="333" t="str">
        <f>IF(B42="","",Output!T20)</f>
        <v/>
      </c>
      <c r="P42" s="334" t="str">
        <f>IF(B42="","",Output!U20)</f>
        <v/>
      </c>
      <c r="Q42" s="1675" t="str">
        <f>IF(B42="","",Output!V20)</f>
        <v/>
      </c>
      <c r="R42" s="340"/>
      <c r="S42" s="331" t="str">
        <f>IF(B42="","",Output!W20)</f>
        <v/>
      </c>
      <c r="T42" s="332" t="str">
        <f>IF(B42="","",Output!X20)</f>
        <v/>
      </c>
      <c r="U42" s="332" t="str">
        <f>IF(B42="","",Output!Y20)</f>
        <v/>
      </c>
      <c r="V42" s="333" t="str">
        <f>IF(B42="","",Output!Z20)</f>
        <v/>
      </c>
      <c r="W42" s="334" t="str">
        <f>IF(B42="","",Output!AA20)</f>
        <v/>
      </c>
      <c r="X42" s="335" t="str">
        <f>IF(B42="","",Output!AB20)</f>
        <v/>
      </c>
    </row>
    <row r="43" spans="1:24" s="336" customFormat="1">
      <c r="A43" s="337">
        <f t="shared" si="0"/>
        <v>4</v>
      </c>
      <c r="B43" s="143" t="str">
        <f>IF(Output!C21=0,"",Output!C21)</f>
        <v/>
      </c>
      <c r="C43" s="339"/>
      <c r="D43" s="341" t="str">
        <f>IF(B43="","",Output!J21)</f>
        <v/>
      </c>
      <c r="E43" s="332" t="str">
        <f>IF(B43="","",Output!K21)</f>
        <v/>
      </c>
      <c r="F43" s="332" t="str">
        <f>IF(B43="","",Output!L21)</f>
        <v/>
      </c>
      <c r="G43" s="333" t="str">
        <f>IF(B43="","",Output!M21)</f>
        <v/>
      </c>
      <c r="H43" s="334" t="str">
        <f>IF(B43="","",Output!N21)</f>
        <v/>
      </c>
      <c r="I43" s="1679" t="str">
        <f>IF(B43="","",Output!O21)</f>
        <v/>
      </c>
      <c r="J43" s="335" t="str">
        <f>IF(B43="","",Output!P21)</f>
        <v/>
      </c>
      <c r="K43" s="340"/>
      <c r="L43" s="1546" t="str">
        <f>IF(B43="","",Output!Q21)</f>
        <v/>
      </c>
      <c r="M43" s="332" t="str">
        <f>IF(B43="","",Output!R21)</f>
        <v/>
      </c>
      <c r="N43" s="332" t="str">
        <f>IF(B43="","",Output!S21)</f>
        <v/>
      </c>
      <c r="O43" s="333" t="str">
        <f>IF(B43="","",Output!T21)</f>
        <v/>
      </c>
      <c r="P43" s="334" t="str">
        <f>IF(B43="","",Output!U21)</f>
        <v/>
      </c>
      <c r="Q43" s="1675" t="str">
        <f>IF(B43="","",Output!V21)</f>
        <v/>
      </c>
      <c r="R43" s="340"/>
      <c r="S43" s="331" t="str">
        <f>IF(B43="","",Output!W21)</f>
        <v/>
      </c>
      <c r="T43" s="332" t="str">
        <f>IF(B43="","",Output!X21)</f>
        <v/>
      </c>
      <c r="U43" s="332" t="str">
        <f>IF(B43="","",Output!Y21)</f>
        <v/>
      </c>
      <c r="V43" s="333" t="str">
        <f>IF(B43="","",Output!Z21)</f>
        <v/>
      </c>
      <c r="W43" s="334" t="str">
        <f>IF(B43="","",Output!AA21)</f>
        <v/>
      </c>
      <c r="X43" s="335" t="str">
        <f>IF(B43="","",Output!AB21)</f>
        <v/>
      </c>
    </row>
    <row r="44" spans="1:24" s="336" customFormat="1">
      <c r="A44" s="337">
        <f t="shared" si="0"/>
        <v>3</v>
      </c>
      <c r="B44" s="143" t="str">
        <f>IF(Output!C22=0,"",Output!C22)</f>
        <v/>
      </c>
      <c r="C44" s="339"/>
      <c r="D44" s="341" t="str">
        <f>IF(B44="","",Output!J22)</f>
        <v/>
      </c>
      <c r="E44" s="332" t="str">
        <f>IF(B44="","",Output!K22)</f>
        <v/>
      </c>
      <c r="F44" s="332" t="str">
        <f>IF(B44="","",Output!L22)</f>
        <v/>
      </c>
      <c r="G44" s="333" t="str">
        <f>IF(B44="","",Output!M22)</f>
        <v/>
      </c>
      <c r="H44" s="334" t="str">
        <f>IF(B44="","",Output!N22)</f>
        <v/>
      </c>
      <c r="I44" s="1679" t="str">
        <f>IF(B44="","",Output!O22)</f>
        <v/>
      </c>
      <c r="J44" s="335" t="str">
        <f>IF(B44="","",Output!P22)</f>
        <v/>
      </c>
      <c r="K44" s="340"/>
      <c r="L44" s="1546" t="str">
        <f>IF(B44="","",Output!Q22)</f>
        <v/>
      </c>
      <c r="M44" s="332" t="str">
        <f>IF(B44="","",Output!R22)</f>
        <v/>
      </c>
      <c r="N44" s="332" t="str">
        <f>IF(B44="","",Output!S22)</f>
        <v/>
      </c>
      <c r="O44" s="333" t="str">
        <f>IF(B44="","",Output!T22)</f>
        <v/>
      </c>
      <c r="P44" s="334" t="str">
        <f>IF(B44="","",Output!U22)</f>
        <v/>
      </c>
      <c r="Q44" s="1675" t="str">
        <f>IF(B44="","",Output!V22)</f>
        <v/>
      </c>
      <c r="R44" s="340"/>
      <c r="S44" s="331" t="str">
        <f>IF(B44="","",Output!W22)</f>
        <v/>
      </c>
      <c r="T44" s="332" t="str">
        <f>IF(B44="","",Output!X22)</f>
        <v/>
      </c>
      <c r="U44" s="332" t="str">
        <f>IF(B44="","",Output!Y22)</f>
        <v/>
      </c>
      <c r="V44" s="333" t="str">
        <f>IF(B44="","",Output!Z22)</f>
        <v/>
      </c>
      <c r="W44" s="334" t="str">
        <f>IF(B44="","",Output!AA22)</f>
        <v/>
      </c>
      <c r="X44" s="335" t="str">
        <f>IF(B44="","",Output!AB22)</f>
        <v/>
      </c>
    </row>
    <row r="45" spans="1:24" s="319" customFormat="1">
      <c r="A45" s="337">
        <f t="shared" si="0"/>
        <v>2</v>
      </c>
      <c r="B45" s="143" t="str">
        <f>IF(Output!C23=0,"",Output!C23)</f>
        <v/>
      </c>
      <c r="C45" s="339"/>
      <c r="D45" s="341" t="str">
        <f>IF(B45="","",Output!J23)</f>
        <v/>
      </c>
      <c r="E45" s="332" t="str">
        <f>IF(B45="","",Output!K23)</f>
        <v/>
      </c>
      <c r="F45" s="332" t="str">
        <f>IF(B45="","",Output!L23)</f>
        <v/>
      </c>
      <c r="G45" s="333" t="str">
        <f>IF(B45="","",Output!M23)</f>
        <v/>
      </c>
      <c r="H45" s="334" t="str">
        <f>IF(B45="","",Output!N23)</f>
        <v/>
      </c>
      <c r="I45" s="1679" t="str">
        <f>IF(B45="","",Output!O23)</f>
        <v/>
      </c>
      <c r="J45" s="335" t="str">
        <f>IF(B45="","",Output!P23)</f>
        <v/>
      </c>
      <c r="K45" s="340"/>
      <c r="L45" s="1546" t="str">
        <f>IF(B45="","",Output!Q23)</f>
        <v/>
      </c>
      <c r="M45" s="332" t="str">
        <f>IF(B45="","",Output!R23)</f>
        <v/>
      </c>
      <c r="N45" s="332" t="str">
        <f>IF(B45="","",Output!S23)</f>
        <v/>
      </c>
      <c r="O45" s="333" t="str">
        <f>IF(B45="","",Output!T23)</f>
        <v/>
      </c>
      <c r="P45" s="334" t="str">
        <f>IF(B45="","",Output!U23)</f>
        <v/>
      </c>
      <c r="Q45" s="1675" t="str">
        <f>IF(B45="","",Output!V23)</f>
        <v/>
      </c>
      <c r="R45" s="340"/>
      <c r="S45" s="331" t="str">
        <f>IF(B45="","",Output!W23)</f>
        <v/>
      </c>
      <c r="T45" s="332" t="str">
        <f>IF(B45="","",Output!X23)</f>
        <v/>
      </c>
      <c r="U45" s="332" t="str">
        <f>IF(B45="","",Output!Y23)</f>
        <v/>
      </c>
      <c r="V45" s="333" t="str">
        <f>IF(B45="","",Output!Z23)</f>
        <v/>
      </c>
      <c r="W45" s="334" t="str">
        <f>IF(B45="","",Output!AA23)</f>
        <v/>
      </c>
      <c r="X45" s="335" t="str">
        <f>IF(B45="","",Output!AB23)</f>
        <v/>
      </c>
    </row>
    <row r="46" spans="1:24" s="319" customFormat="1">
      <c r="A46" s="337">
        <f t="shared" si="0"/>
        <v>1</v>
      </c>
      <c r="B46" s="143" t="str">
        <f>IF(Output!C24=0,"",Output!C24)</f>
        <v/>
      </c>
      <c r="C46" s="339"/>
      <c r="D46" s="341" t="str">
        <f>IF(B46="","",Output!J24)</f>
        <v/>
      </c>
      <c r="E46" s="332" t="str">
        <f>IF(B46="","",Output!K24)</f>
        <v/>
      </c>
      <c r="F46" s="332" t="str">
        <f>IF(B46="","",Output!L24)</f>
        <v/>
      </c>
      <c r="G46" s="333" t="str">
        <f>IF(B46="","",Output!M24)</f>
        <v/>
      </c>
      <c r="H46" s="334" t="str">
        <f>IF(B46="","",Output!N24)</f>
        <v/>
      </c>
      <c r="I46" s="1679" t="str">
        <f>IF(B46="","",Output!O24)</f>
        <v/>
      </c>
      <c r="J46" s="335" t="str">
        <f>IF(B46="","",Output!P24)</f>
        <v/>
      </c>
      <c r="K46" s="340"/>
      <c r="L46" s="1546" t="str">
        <f>IF(B46="","",Output!Q24)</f>
        <v/>
      </c>
      <c r="M46" s="332" t="str">
        <f>IF(B46="","",Output!R24)</f>
        <v/>
      </c>
      <c r="N46" s="332" t="str">
        <f>IF(B46="","",Output!S24)</f>
        <v/>
      </c>
      <c r="O46" s="333" t="str">
        <f>IF(B46="","",Output!T24)</f>
        <v/>
      </c>
      <c r="P46" s="334" t="str">
        <f>IF(B46="","",Output!U24)</f>
        <v/>
      </c>
      <c r="Q46" s="1675" t="str">
        <f>IF(B46="","",Output!V24)</f>
        <v/>
      </c>
      <c r="R46" s="340"/>
      <c r="S46" s="331" t="str">
        <f>IF(B46="","",Output!W24)</f>
        <v/>
      </c>
      <c r="T46" s="332" t="str">
        <f>IF(B46="","",Output!X24)</f>
        <v/>
      </c>
      <c r="U46" s="332" t="str">
        <f>IF(B46="","",Output!Y24)</f>
        <v/>
      </c>
      <c r="V46" s="333" t="str">
        <f>IF(B46="","",Output!Z24)</f>
        <v/>
      </c>
      <c r="W46" s="334" t="str">
        <f>IF(B46="","",Output!AA24)</f>
        <v/>
      </c>
      <c r="X46" s="335" t="str">
        <f>IF(B46="","",Output!AB24)</f>
        <v/>
      </c>
    </row>
    <row r="47" spans="1:24" s="319" customFormat="1">
      <c r="A47" s="337">
        <f t="shared" si="0"/>
        <v>0</v>
      </c>
      <c r="B47" s="143" t="str">
        <f>IF(Output!C25=0,"",Output!C25)</f>
        <v/>
      </c>
      <c r="C47" s="339"/>
      <c r="D47" s="341" t="str">
        <f>IF(B47="","",Output!J25)</f>
        <v/>
      </c>
      <c r="E47" s="332" t="str">
        <f>IF(B47="","",Output!K25)</f>
        <v/>
      </c>
      <c r="F47" s="332" t="str">
        <f>IF(B47="","",Output!L25)</f>
        <v/>
      </c>
      <c r="G47" s="333" t="str">
        <f>IF(B47="","",Output!M25)</f>
        <v/>
      </c>
      <c r="H47" s="334" t="str">
        <f>IF(B47="","",Output!N25)</f>
        <v/>
      </c>
      <c r="I47" s="1679" t="str">
        <f>IF(B47="","",Output!O25)</f>
        <v/>
      </c>
      <c r="J47" s="335" t="str">
        <f>IF(B47="","",Output!P25)</f>
        <v/>
      </c>
      <c r="K47" s="340"/>
      <c r="L47" s="1546" t="str">
        <f>IF(B47="","",Output!Q25)</f>
        <v/>
      </c>
      <c r="M47" s="332" t="str">
        <f>IF(B47="","",Output!R25)</f>
        <v/>
      </c>
      <c r="N47" s="332" t="str">
        <f>IF(B47="","",Output!S25)</f>
        <v/>
      </c>
      <c r="O47" s="333" t="str">
        <f>IF(B47="","",Output!T25)</f>
        <v/>
      </c>
      <c r="P47" s="334" t="str">
        <f>IF(B47="","",Output!U25)</f>
        <v/>
      </c>
      <c r="Q47" s="1675" t="str">
        <f>IF(B47="","",Output!V25)</f>
        <v/>
      </c>
      <c r="R47" s="340"/>
      <c r="S47" s="331" t="str">
        <f>IF(B47="","",Output!W25)</f>
        <v/>
      </c>
      <c r="T47" s="332" t="str">
        <f>IF(B47="","",Output!X25)</f>
        <v/>
      </c>
      <c r="U47" s="332" t="str">
        <f>IF(B47="","",Output!Y25)</f>
        <v/>
      </c>
      <c r="V47" s="333" t="str">
        <f>IF(B47="","",Output!Z25)</f>
        <v/>
      </c>
      <c r="W47" s="334" t="str">
        <f>IF(B47="","",Output!AA25)</f>
        <v/>
      </c>
      <c r="X47" s="335" t="str">
        <f>IF(B47="","",Output!AB25)</f>
        <v/>
      </c>
    </row>
    <row r="48" spans="1:24" s="319" customFormat="1">
      <c r="A48" s="337">
        <f t="shared" si="0"/>
        <v>-1</v>
      </c>
      <c r="B48" s="143" t="str">
        <f>IF(Output!C26=0,"",Output!C26)</f>
        <v/>
      </c>
      <c r="C48" s="339"/>
      <c r="D48" s="341" t="str">
        <f>IF(B48="","",Output!J26)</f>
        <v/>
      </c>
      <c r="E48" s="332" t="str">
        <f>IF(B48="","",Output!K26)</f>
        <v/>
      </c>
      <c r="F48" s="332" t="str">
        <f>IF(B48="","",Output!L26)</f>
        <v/>
      </c>
      <c r="G48" s="333" t="str">
        <f>IF(B48="","",Output!M26)</f>
        <v/>
      </c>
      <c r="H48" s="334" t="str">
        <f>IF(B48="","",Output!N26)</f>
        <v/>
      </c>
      <c r="I48" s="1679" t="str">
        <f>IF(B48="","",Output!O26)</f>
        <v/>
      </c>
      <c r="J48" s="335" t="str">
        <f>IF(B48="","",Output!P26)</f>
        <v/>
      </c>
      <c r="K48" s="340"/>
      <c r="L48" s="1546" t="str">
        <f>IF(B48="","",Output!Q26)</f>
        <v/>
      </c>
      <c r="M48" s="332" t="str">
        <f>IF(B48="","",Output!R26)</f>
        <v/>
      </c>
      <c r="N48" s="332" t="str">
        <f>IF(B48="","",Output!S26)</f>
        <v/>
      </c>
      <c r="O48" s="333" t="str">
        <f>IF(B48="","",Output!T26)</f>
        <v/>
      </c>
      <c r="P48" s="334" t="str">
        <f>IF(B48="","",Output!U26)</f>
        <v/>
      </c>
      <c r="Q48" s="1675" t="str">
        <f>IF(B48="","",Output!V26)</f>
        <v/>
      </c>
      <c r="R48" s="340"/>
      <c r="S48" s="331" t="str">
        <f>IF(B48="","",Output!W26)</f>
        <v/>
      </c>
      <c r="T48" s="332" t="str">
        <f>IF(B48="","",Output!X26)</f>
        <v/>
      </c>
      <c r="U48" s="332" t="str">
        <f>IF(B48="","",Output!Y26)</f>
        <v/>
      </c>
      <c r="V48" s="333" t="str">
        <f>IF(B48="","",Output!Z26)</f>
        <v/>
      </c>
      <c r="W48" s="334" t="str">
        <f>IF(B48="","",Output!AA26)</f>
        <v/>
      </c>
      <c r="X48" s="335" t="str">
        <f>IF(B48="","",Output!AB26)</f>
        <v/>
      </c>
    </row>
    <row r="49" spans="1:24" s="319" customFormat="1">
      <c r="A49" s="337">
        <f t="shared" si="0"/>
        <v>-2</v>
      </c>
      <c r="B49" s="143" t="str">
        <f>IF(Output!C27=0,"",Output!C27)</f>
        <v/>
      </c>
      <c r="C49" s="339"/>
      <c r="D49" s="341" t="str">
        <f>IF(B49="","",Output!J27)</f>
        <v/>
      </c>
      <c r="E49" s="332" t="str">
        <f>IF(B49="","",Output!K27)</f>
        <v/>
      </c>
      <c r="F49" s="332" t="str">
        <f>IF(B49="","",Output!L27)</f>
        <v/>
      </c>
      <c r="G49" s="333" t="str">
        <f>IF(B49="","",Output!M27)</f>
        <v/>
      </c>
      <c r="H49" s="334" t="str">
        <f>IF(B49="","",Output!N27)</f>
        <v/>
      </c>
      <c r="I49" s="1679" t="str">
        <f>IF(B49="","",Output!O27)</f>
        <v/>
      </c>
      <c r="J49" s="335" t="str">
        <f>IF(B49="","",Output!P27)</f>
        <v/>
      </c>
      <c r="K49" s="340"/>
      <c r="L49" s="1546" t="str">
        <f>IF(B49="","",Output!Q27)</f>
        <v/>
      </c>
      <c r="M49" s="332" t="str">
        <f>IF(B49="","",Output!R27)</f>
        <v/>
      </c>
      <c r="N49" s="332" t="str">
        <f>IF(B49="","",Output!S27)</f>
        <v/>
      </c>
      <c r="O49" s="333" t="str">
        <f>IF(B49="","",Output!T27)</f>
        <v/>
      </c>
      <c r="P49" s="334" t="str">
        <f>IF(B49="","",Output!U27)</f>
        <v/>
      </c>
      <c r="Q49" s="1675" t="str">
        <f>IF(B49="","",Output!V27)</f>
        <v/>
      </c>
      <c r="R49" s="340"/>
      <c r="S49" s="331" t="str">
        <f>IF(B49="","",Output!W27)</f>
        <v/>
      </c>
      <c r="T49" s="332" t="str">
        <f>IF(B49="","",Output!X27)</f>
        <v/>
      </c>
      <c r="U49" s="332" t="str">
        <f>IF(B49="","",Output!Y27)</f>
        <v/>
      </c>
      <c r="V49" s="333" t="str">
        <f>IF(B49="","",Output!Z27)</f>
        <v/>
      </c>
      <c r="W49" s="334" t="str">
        <f>IF(B49="","",Output!AA27)</f>
        <v/>
      </c>
      <c r="X49" s="335" t="str">
        <f>IF(B49="","",Output!AB27)</f>
        <v/>
      </c>
    </row>
    <row r="50" spans="1:24" s="319" customFormat="1">
      <c r="A50" s="337">
        <f t="shared" si="0"/>
        <v>-3</v>
      </c>
      <c r="B50" s="143" t="str">
        <f>IF(Output!C28=0,"",Output!C28)</f>
        <v/>
      </c>
      <c r="C50" s="339"/>
      <c r="D50" s="341" t="str">
        <f>IF(B50="","",Output!J28)</f>
        <v/>
      </c>
      <c r="E50" s="332" t="str">
        <f>IF(B50="","",Output!K28)</f>
        <v/>
      </c>
      <c r="F50" s="332" t="str">
        <f>IF(B50="","",Output!L28)</f>
        <v/>
      </c>
      <c r="G50" s="333" t="str">
        <f>IF(B50="","",Output!M28)</f>
        <v/>
      </c>
      <c r="H50" s="334" t="str">
        <f>IF(B50="","",Output!N28)</f>
        <v/>
      </c>
      <c r="I50" s="1679" t="str">
        <f>IF(B50="","",Output!O28)</f>
        <v/>
      </c>
      <c r="J50" s="335" t="str">
        <f>IF(B50="","",Output!P28)</f>
        <v/>
      </c>
      <c r="K50" s="340"/>
      <c r="L50" s="1546" t="str">
        <f>IF(B50="","",Output!Q28)</f>
        <v/>
      </c>
      <c r="M50" s="332" t="str">
        <f>IF(B50="","",Output!R28)</f>
        <v/>
      </c>
      <c r="N50" s="332" t="str">
        <f>IF(B50="","",Output!S28)</f>
        <v/>
      </c>
      <c r="O50" s="333" t="str">
        <f>IF(B50="","",Output!T28)</f>
        <v/>
      </c>
      <c r="P50" s="334" t="str">
        <f>IF(B50="","",Output!U28)</f>
        <v/>
      </c>
      <c r="Q50" s="1675" t="str">
        <f>IF(B50="","",Output!V28)</f>
        <v/>
      </c>
      <c r="R50" s="340"/>
      <c r="S50" s="331" t="str">
        <f>IF(B50="","",Output!W28)</f>
        <v/>
      </c>
      <c r="T50" s="332" t="str">
        <f>IF(B50="","",Output!X28)</f>
        <v/>
      </c>
      <c r="U50" s="332" t="str">
        <f>IF(B50="","",Output!Y28)</f>
        <v/>
      </c>
      <c r="V50" s="333" t="str">
        <f>IF(B50="","",Output!Z28)</f>
        <v/>
      </c>
      <c r="W50" s="334" t="str">
        <f>IF(B50="","",Output!AA28)</f>
        <v/>
      </c>
      <c r="X50" s="335" t="str">
        <f>IF(B50="","",Output!AB28)</f>
        <v/>
      </c>
    </row>
    <row r="51" spans="1:24" s="319" customFormat="1">
      <c r="A51" s="337">
        <f t="shared" si="0"/>
        <v>-4</v>
      </c>
      <c r="B51" s="143" t="str">
        <f>IF(Output!C29=0,"",Output!C29)</f>
        <v/>
      </c>
      <c r="C51" s="339"/>
      <c r="D51" s="341" t="str">
        <f>IF(B51="","",Output!J29)</f>
        <v/>
      </c>
      <c r="E51" s="332" t="str">
        <f>IF(B51="","",Output!K29)</f>
        <v/>
      </c>
      <c r="F51" s="332" t="str">
        <f>IF(B51="","",Output!L29)</f>
        <v/>
      </c>
      <c r="G51" s="333" t="str">
        <f>IF(B51="","",Output!M29)</f>
        <v/>
      </c>
      <c r="H51" s="334" t="str">
        <f>IF(B51="","",Output!N29)</f>
        <v/>
      </c>
      <c r="I51" s="1679" t="str">
        <f>IF(B51="","",Output!O29)</f>
        <v/>
      </c>
      <c r="J51" s="335" t="str">
        <f>IF(B51="","",Output!P29)</f>
        <v/>
      </c>
      <c r="K51" s="340"/>
      <c r="L51" s="1546" t="str">
        <f>IF(B51="","",Output!Q29)</f>
        <v/>
      </c>
      <c r="M51" s="332" t="str">
        <f>IF(B51="","",Output!R29)</f>
        <v/>
      </c>
      <c r="N51" s="332" t="str">
        <f>IF(B51="","",Output!S29)</f>
        <v/>
      </c>
      <c r="O51" s="333" t="str">
        <f>IF(B51="","",Output!T29)</f>
        <v/>
      </c>
      <c r="P51" s="334" t="str">
        <f>IF(B51="","",Output!U29)</f>
        <v/>
      </c>
      <c r="Q51" s="1675" t="str">
        <f>IF(B51="","",Output!V29)</f>
        <v/>
      </c>
      <c r="R51" s="340"/>
      <c r="S51" s="331" t="str">
        <f>IF(B51="","",Output!W29)</f>
        <v/>
      </c>
      <c r="T51" s="332" t="str">
        <f>IF(B51="","",Output!X29)</f>
        <v/>
      </c>
      <c r="U51" s="332" t="str">
        <f>IF(B51="","",Output!Y29)</f>
        <v/>
      </c>
      <c r="V51" s="333" t="str">
        <f>IF(B51="","",Output!Z29)</f>
        <v/>
      </c>
      <c r="W51" s="334" t="str">
        <f>IF(B51="","",Output!AA29)</f>
        <v/>
      </c>
      <c r="X51" s="335" t="str">
        <f>IF(B51="","",Output!AB29)</f>
        <v/>
      </c>
    </row>
    <row r="52" spans="1:24" s="319" customFormat="1">
      <c r="A52" s="337">
        <f t="shared" si="0"/>
        <v>-5</v>
      </c>
      <c r="B52" s="143" t="str">
        <f>IF(Output!C30=0,"",Output!C30)</f>
        <v/>
      </c>
      <c r="C52" s="339"/>
      <c r="D52" s="341" t="str">
        <f>IF(B52="","",Output!J30)</f>
        <v/>
      </c>
      <c r="E52" s="332" t="str">
        <f>IF(B52="","",Output!K30)</f>
        <v/>
      </c>
      <c r="F52" s="332" t="str">
        <f>IF(B52="","",Output!L30)</f>
        <v/>
      </c>
      <c r="G52" s="333" t="str">
        <f>IF(B52="","",Output!M30)</f>
        <v/>
      </c>
      <c r="H52" s="334" t="str">
        <f>IF(B52="","",Output!N30)</f>
        <v/>
      </c>
      <c r="I52" s="1679" t="str">
        <f>IF(B52="","",Output!O30)</f>
        <v/>
      </c>
      <c r="J52" s="335" t="str">
        <f>IF(B52="","",Output!P30)</f>
        <v/>
      </c>
      <c r="K52" s="340"/>
      <c r="L52" s="1546" t="str">
        <f>IF(B52="","",Output!Q30)</f>
        <v/>
      </c>
      <c r="M52" s="332" t="str">
        <f>IF(B52="","",Output!R30)</f>
        <v/>
      </c>
      <c r="N52" s="332" t="str">
        <f>IF(B52="","",Output!S30)</f>
        <v/>
      </c>
      <c r="O52" s="333" t="str">
        <f>IF(B52="","",Output!T30)</f>
        <v/>
      </c>
      <c r="P52" s="334" t="str">
        <f>IF(B52="","",Output!U30)</f>
        <v/>
      </c>
      <c r="Q52" s="1675" t="str">
        <f>IF(B52="","",Output!V30)</f>
        <v/>
      </c>
      <c r="R52" s="340"/>
      <c r="S52" s="331" t="str">
        <f>IF(B52="","",Output!W30)</f>
        <v/>
      </c>
      <c r="T52" s="332" t="str">
        <f>IF(B52="","",Output!X30)</f>
        <v/>
      </c>
      <c r="U52" s="332" t="str">
        <f>IF(B52="","",Output!Y30)</f>
        <v/>
      </c>
      <c r="V52" s="333" t="str">
        <f>IF(B52="","",Output!Z30)</f>
        <v/>
      </c>
      <c r="W52" s="334" t="str">
        <f>IF(B52="","",Output!AA30)</f>
        <v/>
      </c>
      <c r="X52" s="335" t="str">
        <f>IF(B52="","",Output!AB30)</f>
        <v/>
      </c>
    </row>
    <row r="53" spans="1:24" s="319" customFormat="1">
      <c r="A53" s="337">
        <f t="shared" si="0"/>
        <v>-6</v>
      </c>
      <c r="B53" s="143" t="str">
        <f>IF(Output!C31=0,"",Output!C31)</f>
        <v/>
      </c>
      <c r="C53" s="339"/>
      <c r="D53" s="341" t="str">
        <f>IF(B53="","",Output!J31)</f>
        <v/>
      </c>
      <c r="E53" s="332" t="str">
        <f>IF(B53="","",Output!K31)</f>
        <v/>
      </c>
      <c r="F53" s="332" t="str">
        <f>IF(B53="","",Output!L31)</f>
        <v/>
      </c>
      <c r="G53" s="333" t="str">
        <f>IF(B53="","",Output!M31)</f>
        <v/>
      </c>
      <c r="H53" s="334" t="str">
        <f>IF(B53="","",Output!N31)</f>
        <v/>
      </c>
      <c r="I53" s="1679" t="str">
        <f>IF(B53="","",Output!O31)</f>
        <v/>
      </c>
      <c r="J53" s="335" t="str">
        <f>IF(B53="","",Output!P31)</f>
        <v/>
      </c>
      <c r="K53" s="340"/>
      <c r="L53" s="1546" t="str">
        <f>IF(B53="","",Output!Q31)</f>
        <v/>
      </c>
      <c r="M53" s="332" t="str">
        <f>IF(B53="","",Output!R31)</f>
        <v/>
      </c>
      <c r="N53" s="332" t="str">
        <f>IF(B53="","",Output!S31)</f>
        <v/>
      </c>
      <c r="O53" s="333" t="str">
        <f>IF(B53="","",Output!T31)</f>
        <v/>
      </c>
      <c r="P53" s="334" t="str">
        <f>IF(B53="","",Output!U31)</f>
        <v/>
      </c>
      <c r="Q53" s="1675" t="str">
        <f>IF(B53="","",Output!V31)</f>
        <v/>
      </c>
      <c r="R53" s="340"/>
      <c r="S53" s="331" t="str">
        <f>IF(B53="","",Output!W31)</f>
        <v/>
      </c>
      <c r="T53" s="332" t="str">
        <f>IF(B53="","",Output!X31)</f>
        <v/>
      </c>
      <c r="U53" s="332" t="str">
        <f>IF(B53="","",Output!Y31)</f>
        <v/>
      </c>
      <c r="V53" s="333" t="str">
        <f>IF(B53="","",Output!Z31)</f>
        <v/>
      </c>
      <c r="W53" s="334" t="str">
        <f>IF(B53="","",Output!AA31)</f>
        <v/>
      </c>
      <c r="X53" s="335" t="str">
        <f>IF(B53="","",Output!AB31)</f>
        <v/>
      </c>
    </row>
    <row r="54" spans="1:24" s="319" customFormat="1">
      <c r="A54" s="337">
        <f t="shared" si="0"/>
        <v>-7</v>
      </c>
      <c r="B54" s="143" t="str">
        <f>IF(Output!C32=0,"",Output!C32)</f>
        <v/>
      </c>
      <c r="C54" s="339"/>
      <c r="D54" s="341" t="str">
        <f>IF(B54="","",Output!J32)</f>
        <v/>
      </c>
      <c r="E54" s="332" t="str">
        <f>IF(B54="","",Output!K32)</f>
        <v/>
      </c>
      <c r="F54" s="332" t="str">
        <f>IF(B54="","",Output!L32)</f>
        <v/>
      </c>
      <c r="G54" s="333" t="str">
        <f>IF(B54="","",Output!M32)</f>
        <v/>
      </c>
      <c r="H54" s="334" t="str">
        <f>IF(B54="","",Output!N32)</f>
        <v/>
      </c>
      <c r="I54" s="1679" t="str">
        <f>IF(B54="","",Output!O32)</f>
        <v/>
      </c>
      <c r="J54" s="335" t="str">
        <f>IF(B54="","",Output!P32)</f>
        <v/>
      </c>
      <c r="K54" s="340"/>
      <c r="L54" s="1546" t="str">
        <f>IF(B54="","",Output!Q32)</f>
        <v/>
      </c>
      <c r="M54" s="332" t="str">
        <f>IF(B54="","",Output!R32)</f>
        <v/>
      </c>
      <c r="N54" s="332" t="str">
        <f>IF(B54="","",Output!S32)</f>
        <v/>
      </c>
      <c r="O54" s="333" t="str">
        <f>IF(B54="","",Output!T32)</f>
        <v/>
      </c>
      <c r="P54" s="334" t="str">
        <f>IF(B54="","",Output!U32)</f>
        <v/>
      </c>
      <c r="Q54" s="1675" t="str">
        <f>IF(B54="","",Output!V32)</f>
        <v/>
      </c>
      <c r="R54" s="340"/>
      <c r="S54" s="331" t="str">
        <f>IF(B54="","",Output!W32)</f>
        <v/>
      </c>
      <c r="T54" s="332" t="str">
        <f>IF(B54="","",Output!X32)</f>
        <v/>
      </c>
      <c r="U54" s="332" t="str">
        <f>IF(B54="","",Output!Y32)</f>
        <v/>
      </c>
      <c r="V54" s="333" t="str">
        <f>IF(B54="","",Output!Z32)</f>
        <v/>
      </c>
      <c r="W54" s="334" t="str">
        <f>IF(B54="","",Output!AA32)</f>
        <v/>
      </c>
      <c r="X54" s="335" t="str">
        <f>IF(B54="","",Output!AB32)</f>
        <v/>
      </c>
    </row>
    <row r="55" spans="1:24" s="319" customFormat="1">
      <c r="A55" s="337">
        <f t="shared" si="0"/>
        <v>-8</v>
      </c>
      <c r="B55" s="143" t="str">
        <f>IF(Output!C33=0,"",Output!C33)</f>
        <v/>
      </c>
      <c r="C55" s="339"/>
      <c r="D55" s="341" t="str">
        <f>IF(B55="","",Output!J33)</f>
        <v/>
      </c>
      <c r="E55" s="332" t="str">
        <f>IF(B55="","",Output!K33)</f>
        <v/>
      </c>
      <c r="F55" s="332" t="str">
        <f>IF(B55="","",Output!L33)</f>
        <v/>
      </c>
      <c r="G55" s="333" t="str">
        <f>IF(B55="","",Output!M33)</f>
        <v/>
      </c>
      <c r="H55" s="334" t="str">
        <f>IF(B55="","",Output!N33)</f>
        <v/>
      </c>
      <c r="I55" s="1679" t="str">
        <f>IF(B55="","",Output!O33)</f>
        <v/>
      </c>
      <c r="J55" s="335" t="str">
        <f>IF(B55="","",Output!P33)</f>
        <v/>
      </c>
      <c r="K55" s="340"/>
      <c r="L55" s="1546" t="str">
        <f>IF(B55="","",Output!Q33)</f>
        <v/>
      </c>
      <c r="M55" s="332" t="str">
        <f>IF(B55="","",Output!R33)</f>
        <v/>
      </c>
      <c r="N55" s="332" t="str">
        <f>IF(B55="","",Output!S33)</f>
        <v/>
      </c>
      <c r="O55" s="333" t="str">
        <f>IF(B55="","",Output!T33)</f>
        <v/>
      </c>
      <c r="P55" s="334" t="str">
        <f>IF(B55="","",Output!U33)</f>
        <v/>
      </c>
      <c r="Q55" s="1675" t="str">
        <f>IF(B55="","",Output!V33)</f>
        <v/>
      </c>
      <c r="R55" s="340"/>
      <c r="S55" s="331" t="str">
        <f>IF(B55="","",Output!W33)</f>
        <v/>
      </c>
      <c r="T55" s="332" t="str">
        <f>IF(B55="","",Output!X33)</f>
        <v/>
      </c>
      <c r="U55" s="332" t="str">
        <f>IF(B55="","",Output!Y33)</f>
        <v/>
      </c>
      <c r="V55" s="333" t="str">
        <f>IF(B55="","",Output!Z33)</f>
        <v/>
      </c>
      <c r="W55" s="334" t="str">
        <f>IF(B55="","",Output!AA33)</f>
        <v/>
      </c>
      <c r="X55" s="335" t="str">
        <f>IF(B55="","",Output!AB33)</f>
        <v/>
      </c>
    </row>
    <row r="56" spans="1:24" s="319" customFormat="1">
      <c r="A56" s="337">
        <f t="shared" si="0"/>
        <v>-9</v>
      </c>
      <c r="B56" s="143" t="str">
        <f>IF(Output!C34=0,"",Output!C34)</f>
        <v/>
      </c>
      <c r="C56" s="339"/>
      <c r="D56" s="341" t="str">
        <f>IF(B56="","",Output!J34)</f>
        <v/>
      </c>
      <c r="E56" s="332" t="str">
        <f>IF(B56="","",Output!K34)</f>
        <v/>
      </c>
      <c r="F56" s="332" t="str">
        <f>IF(B56="","",Output!L34)</f>
        <v/>
      </c>
      <c r="G56" s="333" t="str">
        <f>IF(B56="","",Output!M34)</f>
        <v/>
      </c>
      <c r="H56" s="334" t="str">
        <f>IF(B56="","",Output!N34)</f>
        <v/>
      </c>
      <c r="I56" s="1679" t="str">
        <f>IF(B56="","",Output!O34)</f>
        <v/>
      </c>
      <c r="J56" s="335" t="str">
        <f>IF(B56="","",Output!P34)</f>
        <v/>
      </c>
      <c r="K56" s="340"/>
      <c r="L56" s="1546" t="str">
        <f>IF(B56="","",Output!Q34)</f>
        <v/>
      </c>
      <c r="M56" s="332" t="str">
        <f>IF(B56="","",Output!R34)</f>
        <v/>
      </c>
      <c r="N56" s="332" t="str">
        <f>IF(B56="","",Output!S34)</f>
        <v/>
      </c>
      <c r="O56" s="333" t="str">
        <f>IF(B56="","",Output!T34)</f>
        <v/>
      </c>
      <c r="P56" s="334" t="str">
        <f>IF(B56="","",Output!U34)</f>
        <v/>
      </c>
      <c r="Q56" s="1675" t="str">
        <f>IF(B56="","",Output!V34)</f>
        <v/>
      </c>
      <c r="R56" s="340"/>
      <c r="S56" s="331" t="str">
        <f>IF(B56="","",Output!W34)</f>
        <v/>
      </c>
      <c r="T56" s="332" t="str">
        <f>IF(B56="","",Output!X34)</f>
        <v/>
      </c>
      <c r="U56" s="332" t="str">
        <f>IF(B56="","",Output!Y34)</f>
        <v/>
      </c>
      <c r="V56" s="333" t="str">
        <f>IF(B56="","",Output!Z34)</f>
        <v/>
      </c>
      <c r="W56" s="334" t="str">
        <f>IF(B56="","",Output!AA34)</f>
        <v/>
      </c>
      <c r="X56" s="335" t="str">
        <f>IF(B56="","",Output!AB34)</f>
        <v/>
      </c>
    </row>
    <row r="57" spans="1:24" s="319" customFormat="1">
      <c r="A57" s="337">
        <f t="shared" si="0"/>
        <v>-10</v>
      </c>
      <c r="B57" s="143" t="str">
        <f>IF(Output!C35=0,"",Output!C35)</f>
        <v/>
      </c>
      <c r="C57" s="339"/>
      <c r="D57" s="341" t="str">
        <f>IF(B57="","",Output!J35)</f>
        <v/>
      </c>
      <c r="E57" s="332" t="str">
        <f>IF(B57="","",Output!K35)</f>
        <v/>
      </c>
      <c r="F57" s="332" t="str">
        <f>IF(B57="","",Output!L35)</f>
        <v/>
      </c>
      <c r="G57" s="333" t="str">
        <f>IF(B57="","",Output!M35)</f>
        <v/>
      </c>
      <c r="H57" s="334" t="str">
        <f>IF(B57="","",Output!N35)</f>
        <v/>
      </c>
      <c r="I57" s="1679" t="str">
        <f>IF(B57="","",Output!O35)</f>
        <v/>
      </c>
      <c r="J57" s="335" t="str">
        <f>IF(B57="","",Output!P35)</f>
        <v/>
      </c>
      <c r="K57" s="340"/>
      <c r="L57" s="1546" t="str">
        <f>IF(B57="","",Output!Q35)</f>
        <v/>
      </c>
      <c r="M57" s="332" t="str">
        <f>IF(B57="","",Output!R35)</f>
        <v/>
      </c>
      <c r="N57" s="332" t="str">
        <f>IF(B57="","",Output!S35)</f>
        <v/>
      </c>
      <c r="O57" s="333" t="str">
        <f>IF(B57="","",Output!T35)</f>
        <v/>
      </c>
      <c r="P57" s="334" t="str">
        <f>IF(B57="","",Output!U35)</f>
        <v/>
      </c>
      <c r="Q57" s="1675" t="str">
        <f>IF(B57="","",Output!V35)</f>
        <v/>
      </c>
      <c r="R57" s="340"/>
      <c r="S57" s="331" t="str">
        <f>IF(B57="","",Output!W35)</f>
        <v/>
      </c>
      <c r="T57" s="332" t="str">
        <f>IF(B57="","",Output!X35)</f>
        <v/>
      </c>
      <c r="U57" s="332" t="str">
        <f>IF(B57="","",Output!Y35)</f>
        <v/>
      </c>
      <c r="V57" s="333" t="str">
        <f>IF(B57="","",Output!Z35)</f>
        <v/>
      </c>
      <c r="W57" s="334" t="str">
        <f>IF(B57="","",Output!AA35)</f>
        <v/>
      </c>
      <c r="X57" s="335" t="str">
        <f>IF(B57="","",Output!AB35)</f>
        <v/>
      </c>
    </row>
    <row r="58" spans="1:24" s="319" customFormat="1">
      <c r="A58" s="337">
        <f t="shared" si="0"/>
        <v>-11</v>
      </c>
      <c r="B58" s="143" t="str">
        <f>IF(Output!C36=0,"",Output!C36)</f>
        <v/>
      </c>
      <c r="C58" s="339"/>
      <c r="D58" s="341" t="str">
        <f>IF(B58="","",Output!J36)</f>
        <v/>
      </c>
      <c r="E58" s="332" t="str">
        <f>IF(B58="","",Output!K36)</f>
        <v/>
      </c>
      <c r="F58" s="332" t="str">
        <f>IF(B58="","",Output!L36)</f>
        <v/>
      </c>
      <c r="G58" s="333" t="str">
        <f>IF(B58="","",Output!M36)</f>
        <v/>
      </c>
      <c r="H58" s="334" t="str">
        <f>IF(B58="","",Output!N36)</f>
        <v/>
      </c>
      <c r="I58" s="1679" t="str">
        <f>IF(B58="","",Output!O36)</f>
        <v/>
      </c>
      <c r="J58" s="335" t="str">
        <f>IF(B58="","",Output!P36)</f>
        <v/>
      </c>
      <c r="K58" s="340"/>
      <c r="L58" s="1546" t="str">
        <f>IF(B58="","",Output!Q36)</f>
        <v/>
      </c>
      <c r="M58" s="332" t="str">
        <f>IF(B58="","",Output!R36)</f>
        <v/>
      </c>
      <c r="N58" s="332" t="str">
        <f>IF(B58="","",Output!S36)</f>
        <v/>
      </c>
      <c r="O58" s="333" t="str">
        <f>IF(B58="","",Output!T36)</f>
        <v/>
      </c>
      <c r="P58" s="334" t="str">
        <f>IF(B58="","",Output!U36)</f>
        <v/>
      </c>
      <c r="Q58" s="1675" t="str">
        <f>IF(B58="","",Output!V36)</f>
        <v/>
      </c>
      <c r="R58" s="340"/>
      <c r="S58" s="331" t="str">
        <f>IF(B58="","",Output!W36)</f>
        <v/>
      </c>
      <c r="T58" s="332" t="str">
        <f>IF(B58="","",Output!X36)</f>
        <v/>
      </c>
      <c r="U58" s="332" t="str">
        <f>IF(B58="","",Output!Y36)</f>
        <v/>
      </c>
      <c r="V58" s="333" t="str">
        <f>IF(B58="","",Output!Z36)</f>
        <v/>
      </c>
      <c r="W58" s="334" t="str">
        <f>IF(B58="","",Output!AA36)</f>
        <v/>
      </c>
      <c r="X58" s="335" t="str">
        <f>IF(B58="","",Output!AB36)</f>
        <v/>
      </c>
    </row>
    <row r="59" spans="1:24" s="319" customFormat="1">
      <c r="A59" s="337">
        <f t="shared" si="0"/>
        <v>-12</v>
      </c>
      <c r="B59" s="143" t="str">
        <f>IF(Output!C37=0,"",Output!C37)</f>
        <v/>
      </c>
      <c r="C59" s="339"/>
      <c r="D59" s="341" t="str">
        <f>IF(B59="","",Output!J37)</f>
        <v/>
      </c>
      <c r="E59" s="332" t="str">
        <f>IF(B59="","",Output!K37)</f>
        <v/>
      </c>
      <c r="F59" s="332" t="str">
        <f>IF(B59="","",Output!L37)</f>
        <v/>
      </c>
      <c r="G59" s="333" t="str">
        <f>IF(B59="","",Output!M37)</f>
        <v/>
      </c>
      <c r="H59" s="334" t="str">
        <f>IF(B59="","",Output!N37)</f>
        <v/>
      </c>
      <c r="I59" s="1679" t="str">
        <f>IF(B59="","",Output!O37)</f>
        <v/>
      </c>
      <c r="J59" s="335" t="str">
        <f>IF(B59="","",Output!P37)</f>
        <v/>
      </c>
      <c r="K59" s="340"/>
      <c r="L59" s="1546" t="str">
        <f>IF(B59="","",Output!Q37)</f>
        <v/>
      </c>
      <c r="M59" s="332" t="str">
        <f>IF(B59="","",Output!R37)</f>
        <v/>
      </c>
      <c r="N59" s="332" t="str">
        <f>IF(B59="","",Output!S37)</f>
        <v/>
      </c>
      <c r="O59" s="333" t="str">
        <f>IF(B59="","",Output!T37)</f>
        <v/>
      </c>
      <c r="P59" s="334" t="str">
        <f>IF(B59="","",Output!U37)</f>
        <v/>
      </c>
      <c r="Q59" s="1675" t="str">
        <f>IF(B59="","",Output!V37)</f>
        <v/>
      </c>
      <c r="R59" s="340"/>
      <c r="S59" s="331" t="str">
        <f>IF(B59="","",Output!W37)</f>
        <v/>
      </c>
      <c r="T59" s="332" t="str">
        <f>IF(B59="","",Output!X37)</f>
        <v/>
      </c>
      <c r="U59" s="332" t="str">
        <f>IF(B59="","",Output!Y37)</f>
        <v/>
      </c>
      <c r="V59" s="333" t="str">
        <f>IF(B59="","",Output!Z37)</f>
        <v/>
      </c>
      <c r="W59" s="334" t="str">
        <f>IF(B59="","",Output!AA37)</f>
        <v/>
      </c>
      <c r="X59" s="335" t="str">
        <f>IF(B59="","",Output!AB37)</f>
        <v/>
      </c>
    </row>
    <row r="60" spans="1:24" s="319" customFormat="1">
      <c r="A60" s="337">
        <f t="shared" si="0"/>
        <v>-13</v>
      </c>
      <c r="B60" s="143" t="str">
        <f>IF(Output!C38=0,"",Output!C38)</f>
        <v/>
      </c>
      <c r="C60" s="339"/>
      <c r="D60" s="341" t="str">
        <f>IF(B60="","",Output!J38)</f>
        <v/>
      </c>
      <c r="E60" s="332" t="str">
        <f>IF(B60="","",Output!K38)</f>
        <v/>
      </c>
      <c r="F60" s="332" t="str">
        <f>IF(B60="","",Output!L38)</f>
        <v/>
      </c>
      <c r="G60" s="333" t="str">
        <f>IF(B60="","",Output!M38)</f>
        <v/>
      </c>
      <c r="H60" s="334" t="str">
        <f>IF(B60="","",Output!N38)</f>
        <v/>
      </c>
      <c r="I60" s="1679" t="str">
        <f>IF(B60="","",Output!O38)</f>
        <v/>
      </c>
      <c r="J60" s="335" t="str">
        <f>IF(B60="","",Output!P38)</f>
        <v/>
      </c>
      <c r="K60" s="340"/>
      <c r="L60" s="1546" t="str">
        <f>IF(B60="","",Output!Q38)</f>
        <v/>
      </c>
      <c r="M60" s="332" t="str">
        <f>IF(B60="","",Output!R38)</f>
        <v/>
      </c>
      <c r="N60" s="332" t="str">
        <f>IF(B60="","",Output!S38)</f>
        <v/>
      </c>
      <c r="O60" s="333" t="str">
        <f>IF(B60="","",Output!T38)</f>
        <v/>
      </c>
      <c r="P60" s="334" t="str">
        <f>IF(B60="","",Output!U38)</f>
        <v/>
      </c>
      <c r="Q60" s="1675" t="str">
        <f>IF(B60="","",Output!V38)</f>
        <v/>
      </c>
      <c r="R60" s="340"/>
      <c r="S60" s="331" t="str">
        <f>IF(B60="","",Output!W38)</f>
        <v/>
      </c>
      <c r="T60" s="332" t="str">
        <f>IF(B60="","",Output!X38)</f>
        <v/>
      </c>
      <c r="U60" s="332" t="str">
        <f>IF(B60="","",Output!Y38)</f>
        <v/>
      </c>
      <c r="V60" s="333" t="str">
        <f>IF(B60="","",Output!Z38)</f>
        <v/>
      </c>
      <c r="W60" s="334" t="str">
        <f>IF(B60="","",Output!AA38)</f>
        <v/>
      </c>
      <c r="X60" s="335" t="str">
        <f>IF(B60="","",Output!AB38)</f>
        <v/>
      </c>
    </row>
    <row r="61" spans="1:24" s="319" customFormat="1">
      <c r="A61" s="337">
        <f t="shared" si="0"/>
        <v>-14</v>
      </c>
      <c r="B61" s="143" t="str">
        <f>IF(Output!C39=0,"",Output!C39)</f>
        <v/>
      </c>
      <c r="C61" s="339"/>
      <c r="D61" s="341" t="str">
        <f>IF(B61="","",Output!J39)</f>
        <v/>
      </c>
      <c r="E61" s="332" t="str">
        <f>IF(B61="","",Output!K39)</f>
        <v/>
      </c>
      <c r="F61" s="332" t="str">
        <f>IF(B61="","",Output!L39)</f>
        <v/>
      </c>
      <c r="G61" s="333" t="str">
        <f>IF(B61="","",Output!M39)</f>
        <v/>
      </c>
      <c r="H61" s="334" t="str">
        <f>IF(B61="","",Output!N39)</f>
        <v/>
      </c>
      <c r="I61" s="1679" t="str">
        <f>IF(B61="","",Output!O39)</f>
        <v/>
      </c>
      <c r="J61" s="335" t="str">
        <f>IF(B61="","",Output!P39)</f>
        <v/>
      </c>
      <c r="K61" s="340"/>
      <c r="L61" s="1546" t="str">
        <f>IF(B61="","",Output!Q39)</f>
        <v/>
      </c>
      <c r="M61" s="332" t="str">
        <f>IF(B61="","",Output!R39)</f>
        <v/>
      </c>
      <c r="N61" s="332" t="str">
        <f>IF(B61="","",Output!S39)</f>
        <v/>
      </c>
      <c r="O61" s="333" t="str">
        <f>IF(B61="","",Output!T39)</f>
        <v/>
      </c>
      <c r="P61" s="334" t="str">
        <f>IF(B61="","",Output!U39)</f>
        <v/>
      </c>
      <c r="Q61" s="1675" t="str">
        <f>IF(B61="","",Output!V39)</f>
        <v/>
      </c>
      <c r="R61" s="340"/>
      <c r="S61" s="331" t="str">
        <f>IF(B61="","",Output!W39)</f>
        <v/>
      </c>
      <c r="T61" s="332" t="str">
        <f>IF(B61="","",Output!X39)</f>
        <v/>
      </c>
      <c r="U61" s="332" t="str">
        <f>IF(B61="","",Output!Y39)</f>
        <v/>
      </c>
      <c r="V61" s="333" t="str">
        <f>IF(B61="","",Output!Z39)</f>
        <v/>
      </c>
      <c r="W61" s="334" t="str">
        <f>IF(B61="","",Output!AA39)</f>
        <v/>
      </c>
      <c r="X61" s="335" t="str">
        <f>IF(B61="","",Output!AB39)</f>
        <v/>
      </c>
    </row>
    <row r="62" spans="1:24" s="319" customFormat="1">
      <c r="A62" s="337">
        <f t="shared" si="0"/>
        <v>-15</v>
      </c>
      <c r="B62" s="143" t="str">
        <f>IF(Output!C40=0,"",Output!C40)</f>
        <v/>
      </c>
      <c r="C62" s="339"/>
      <c r="D62" s="341" t="str">
        <f>IF(B62="","",Output!J40)</f>
        <v/>
      </c>
      <c r="E62" s="332" t="str">
        <f>IF(B62="","",Output!K40)</f>
        <v/>
      </c>
      <c r="F62" s="332" t="str">
        <f>IF(B62="","",Output!L40)</f>
        <v/>
      </c>
      <c r="G62" s="333" t="str">
        <f>IF(B62="","",Output!M40)</f>
        <v/>
      </c>
      <c r="H62" s="334" t="str">
        <f>IF(B62="","",Output!N40)</f>
        <v/>
      </c>
      <c r="I62" s="1679" t="str">
        <f>IF(B62="","",Output!O40)</f>
        <v/>
      </c>
      <c r="J62" s="335" t="str">
        <f>IF(B62="","",Output!P40)</f>
        <v/>
      </c>
      <c r="K62" s="340"/>
      <c r="L62" s="1546" t="str">
        <f>IF(B62="","",Output!Q40)</f>
        <v/>
      </c>
      <c r="M62" s="332" t="str">
        <f>IF(B62="","",Output!R40)</f>
        <v/>
      </c>
      <c r="N62" s="332" t="str">
        <f>IF(B62="","",Output!S40)</f>
        <v/>
      </c>
      <c r="O62" s="333" t="str">
        <f>IF(B62="","",Output!T40)</f>
        <v/>
      </c>
      <c r="P62" s="334" t="str">
        <f>IF(B62="","",Output!U40)</f>
        <v/>
      </c>
      <c r="Q62" s="1675" t="str">
        <f>IF(B62="","",Output!V40)</f>
        <v/>
      </c>
      <c r="R62" s="340"/>
      <c r="S62" s="331" t="str">
        <f>IF(B62="","",Output!W40)</f>
        <v/>
      </c>
      <c r="T62" s="332" t="str">
        <f>IF(B62="","",Output!X40)</f>
        <v/>
      </c>
      <c r="U62" s="332" t="str">
        <f>IF(B62="","",Output!Y40)</f>
        <v/>
      </c>
      <c r="V62" s="333" t="str">
        <f>IF(B62="","",Output!Z40)</f>
        <v/>
      </c>
      <c r="W62" s="334" t="str">
        <f>IF(B62="","",Output!AA40)</f>
        <v/>
      </c>
      <c r="X62" s="335" t="str">
        <f>IF(B62="","",Output!AB40)</f>
        <v/>
      </c>
    </row>
    <row r="63" spans="1:24" s="319" customFormat="1">
      <c r="A63" s="337">
        <f t="shared" si="0"/>
        <v>-16</v>
      </c>
      <c r="B63" s="143" t="str">
        <f>IF(Output!C41=0,"",Output!C41)</f>
        <v/>
      </c>
      <c r="C63" s="339"/>
      <c r="D63" s="341" t="str">
        <f>IF(B63="","",Output!J41)</f>
        <v/>
      </c>
      <c r="E63" s="332" t="str">
        <f>IF(B63="","",Output!K41)</f>
        <v/>
      </c>
      <c r="F63" s="332" t="str">
        <f>IF(B63="","",Output!L41)</f>
        <v/>
      </c>
      <c r="G63" s="333" t="str">
        <f>IF(B63="","",Output!M41)</f>
        <v/>
      </c>
      <c r="H63" s="334" t="str">
        <f>IF(B63="","",Output!N41)</f>
        <v/>
      </c>
      <c r="I63" s="1679" t="str">
        <f>IF(B63="","",Output!O41)</f>
        <v/>
      </c>
      <c r="J63" s="335" t="str">
        <f>IF(B63="","",Output!P41)</f>
        <v/>
      </c>
      <c r="K63" s="340"/>
      <c r="L63" s="1546" t="str">
        <f>IF(B63="","",Output!Q41)</f>
        <v/>
      </c>
      <c r="M63" s="332" t="str">
        <f>IF(B63="","",Output!R41)</f>
        <v/>
      </c>
      <c r="N63" s="332" t="str">
        <f>IF(B63="","",Output!S41)</f>
        <v/>
      </c>
      <c r="O63" s="333" t="str">
        <f>IF(B63="","",Output!T41)</f>
        <v/>
      </c>
      <c r="P63" s="334" t="str">
        <f>IF(B63="","",Output!U41)</f>
        <v/>
      </c>
      <c r="Q63" s="1675" t="str">
        <f>IF(B63="","",Output!V41)</f>
        <v/>
      </c>
      <c r="R63" s="340"/>
      <c r="S63" s="331" t="str">
        <f>IF(B63="","",Output!W41)</f>
        <v/>
      </c>
      <c r="T63" s="332" t="str">
        <f>IF(B63="","",Output!X41)</f>
        <v/>
      </c>
      <c r="U63" s="332" t="str">
        <f>IF(B63="","",Output!Y41)</f>
        <v/>
      </c>
      <c r="V63" s="333" t="str">
        <f>IF(B63="","",Output!Z41)</f>
        <v/>
      </c>
      <c r="W63" s="334" t="str">
        <f>IF(B63="","",Output!AA41)</f>
        <v/>
      </c>
      <c r="X63" s="335" t="str">
        <f>IF(B63="","",Output!AB41)</f>
        <v/>
      </c>
    </row>
    <row r="64" spans="1:24" s="319" customFormat="1">
      <c r="A64" s="337">
        <f t="shared" si="0"/>
        <v>-17</v>
      </c>
      <c r="B64" s="143" t="str">
        <f>IF(Output!C42=0,"",Output!C42)</f>
        <v/>
      </c>
      <c r="C64" s="339"/>
      <c r="D64" s="341" t="str">
        <f>IF(B64="","",Output!J42)</f>
        <v/>
      </c>
      <c r="E64" s="332" t="str">
        <f>IF(B64="","",Output!K42)</f>
        <v/>
      </c>
      <c r="F64" s="332" t="str">
        <f>IF(B64="","",Output!L42)</f>
        <v/>
      </c>
      <c r="G64" s="333" t="str">
        <f>IF(B64="","",Output!M42)</f>
        <v/>
      </c>
      <c r="H64" s="334" t="str">
        <f>IF(B64="","",Output!N42)</f>
        <v/>
      </c>
      <c r="I64" s="1679" t="str">
        <f>IF(B64="","",Output!O42)</f>
        <v/>
      </c>
      <c r="J64" s="335" t="str">
        <f>IF(B64="","",Output!P42)</f>
        <v/>
      </c>
      <c r="K64" s="340"/>
      <c r="L64" s="1546" t="str">
        <f>IF(B64="","",Output!Q42)</f>
        <v/>
      </c>
      <c r="M64" s="332" t="str">
        <f>IF(B64="","",Output!R42)</f>
        <v/>
      </c>
      <c r="N64" s="332" t="str">
        <f>IF(B64="","",Output!S42)</f>
        <v/>
      </c>
      <c r="O64" s="333" t="str">
        <f>IF(B64="","",Output!T42)</f>
        <v/>
      </c>
      <c r="P64" s="334" t="str">
        <f>IF(B64="","",Output!U42)</f>
        <v/>
      </c>
      <c r="Q64" s="1675" t="str">
        <f>IF(B64="","",Output!V42)</f>
        <v/>
      </c>
      <c r="R64" s="340"/>
      <c r="S64" s="331" t="str">
        <f>IF(B64="","",Output!W42)</f>
        <v/>
      </c>
      <c r="T64" s="332" t="str">
        <f>IF(B64="","",Output!X42)</f>
        <v/>
      </c>
      <c r="U64" s="332" t="str">
        <f>IF(B64="","",Output!Y42)</f>
        <v/>
      </c>
      <c r="V64" s="333" t="str">
        <f>IF(B64="","",Output!Z42)</f>
        <v/>
      </c>
      <c r="W64" s="334" t="str">
        <f>IF(B64="","",Output!AA42)</f>
        <v/>
      </c>
      <c r="X64" s="335" t="str">
        <f>IF(B64="","",Output!AB42)</f>
        <v/>
      </c>
    </row>
    <row r="65" spans="1:24" s="319" customFormat="1">
      <c r="A65" s="337">
        <f t="shared" si="0"/>
        <v>-18</v>
      </c>
      <c r="B65" s="143" t="str">
        <f>IF(Output!C43=0,"",Output!C43)</f>
        <v/>
      </c>
      <c r="C65" s="339"/>
      <c r="D65" s="341" t="str">
        <f>IF(B65="","",Output!J43)</f>
        <v/>
      </c>
      <c r="E65" s="332" t="str">
        <f>IF(B65="","",Output!K43)</f>
        <v/>
      </c>
      <c r="F65" s="332" t="str">
        <f>IF(B65="","",Output!L43)</f>
        <v/>
      </c>
      <c r="G65" s="333" t="str">
        <f>IF(B65="","",Output!M43)</f>
        <v/>
      </c>
      <c r="H65" s="334" t="str">
        <f>IF(B65="","",Output!N43)</f>
        <v/>
      </c>
      <c r="I65" s="1679" t="str">
        <f>IF(B65="","",Output!O43)</f>
        <v/>
      </c>
      <c r="J65" s="335" t="str">
        <f>IF(B65="","",Output!P43)</f>
        <v/>
      </c>
      <c r="K65" s="340"/>
      <c r="L65" s="1546" t="str">
        <f>IF(B65="","",Output!Q43)</f>
        <v/>
      </c>
      <c r="M65" s="332" t="str">
        <f>IF(B65="","",Output!R43)</f>
        <v/>
      </c>
      <c r="N65" s="332" t="str">
        <f>IF(B65="","",Output!S43)</f>
        <v/>
      </c>
      <c r="O65" s="333" t="str">
        <f>IF(B65="","",Output!T43)</f>
        <v/>
      </c>
      <c r="P65" s="334" t="str">
        <f>IF(B65="","",Output!U43)</f>
        <v/>
      </c>
      <c r="Q65" s="1675" t="str">
        <f>IF(B65="","",Output!V43)</f>
        <v/>
      </c>
      <c r="R65" s="340"/>
      <c r="S65" s="331" t="str">
        <f>IF(B65="","",Output!W43)</f>
        <v/>
      </c>
      <c r="T65" s="332" t="str">
        <f>IF(B65="","",Output!X43)</f>
        <v/>
      </c>
      <c r="U65" s="332" t="str">
        <f>IF(B65="","",Output!Y43)</f>
        <v/>
      </c>
      <c r="V65" s="333" t="str">
        <f>IF(B65="","",Output!Z43)</f>
        <v/>
      </c>
      <c r="W65" s="334" t="str">
        <f>IF(B65="","",Output!AA43)</f>
        <v/>
      </c>
      <c r="X65" s="335" t="str">
        <f>IF(B65="","",Output!AB43)</f>
        <v/>
      </c>
    </row>
    <row r="66" spans="1:24" s="319" customFormat="1">
      <c r="A66" s="337">
        <f t="shared" si="0"/>
        <v>-19</v>
      </c>
      <c r="B66" s="143" t="str">
        <f>IF(Output!C44=0,"",Output!C44)</f>
        <v/>
      </c>
      <c r="C66" s="339"/>
      <c r="D66" s="341" t="str">
        <f>IF(B66="","",Output!J44)</f>
        <v/>
      </c>
      <c r="E66" s="332" t="str">
        <f>IF(B66="","",Output!K44)</f>
        <v/>
      </c>
      <c r="F66" s="332" t="str">
        <f>IF(B66="","",Output!L44)</f>
        <v/>
      </c>
      <c r="G66" s="333" t="str">
        <f>IF(B66="","",Output!M44)</f>
        <v/>
      </c>
      <c r="H66" s="334" t="str">
        <f>IF(B66="","",Output!N44)</f>
        <v/>
      </c>
      <c r="I66" s="1679" t="str">
        <f>IF(B66="","",Output!O44)</f>
        <v/>
      </c>
      <c r="J66" s="335" t="str">
        <f>IF(B66="","",Output!P44)</f>
        <v/>
      </c>
      <c r="K66" s="340"/>
      <c r="L66" s="1546" t="str">
        <f>IF(B66="","",Output!Q44)</f>
        <v/>
      </c>
      <c r="M66" s="332" t="str">
        <f>IF(B66="","",Output!R44)</f>
        <v/>
      </c>
      <c r="N66" s="332" t="str">
        <f>IF(B66="","",Output!S44)</f>
        <v/>
      </c>
      <c r="O66" s="333" t="str">
        <f>IF(B66="","",Output!T44)</f>
        <v/>
      </c>
      <c r="P66" s="334" t="str">
        <f>IF(B66="","",Output!U44)</f>
        <v/>
      </c>
      <c r="Q66" s="1675" t="str">
        <f>IF(B66="","",Output!V44)</f>
        <v/>
      </c>
      <c r="R66" s="340"/>
      <c r="S66" s="331" t="str">
        <f>IF(B66="","",Output!W44)</f>
        <v/>
      </c>
      <c r="T66" s="332" t="str">
        <f>IF(B66="","",Output!X44)</f>
        <v/>
      </c>
      <c r="U66" s="332" t="str">
        <f>IF(B66="","",Output!Y44)</f>
        <v/>
      </c>
      <c r="V66" s="333" t="str">
        <f>IF(B66="","",Output!Z44)</f>
        <v/>
      </c>
      <c r="W66" s="334" t="str">
        <f>IF(B66="","",Output!AA44)</f>
        <v/>
      </c>
      <c r="X66" s="335" t="str">
        <f>IF(B66="","",Output!AB44)</f>
        <v/>
      </c>
    </row>
    <row r="67" spans="1:24" s="319" customFormat="1">
      <c r="A67" s="337">
        <f t="shared" si="0"/>
        <v>-20</v>
      </c>
      <c r="B67" s="143" t="str">
        <f>IF(Output!C45=0,"",Output!C45)</f>
        <v/>
      </c>
      <c r="C67" s="339"/>
      <c r="D67" s="341" t="str">
        <f>IF(B67="","",Output!J45)</f>
        <v/>
      </c>
      <c r="E67" s="332" t="str">
        <f>IF(B67="","",Output!K45)</f>
        <v/>
      </c>
      <c r="F67" s="332" t="str">
        <f>IF(B67="","",Output!L45)</f>
        <v/>
      </c>
      <c r="G67" s="333" t="str">
        <f>IF(B67="","",Output!M45)</f>
        <v/>
      </c>
      <c r="H67" s="334" t="str">
        <f>IF(B67="","",Output!N45)</f>
        <v/>
      </c>
      <c r="I67" s="1679" t="str">
        <f>IF(B67="","",Output!O45)</f>
        <v/>
      </c>
      <c r="J67" s="335" t="str">
        <f>IF(B67="","",Output!P45)</f>
        <v/>
      </c>
      <c r="K67" s="340"/>
      <c r="L67" s="1546" t="str">
        <f>IF(B67="","",Output!Q45)</f>
        <v/>
      </c>
      <c r="M67" s="332" t="str">
        <f>IF(B67="","",Output!R45)</f>
        <v/>
      </c>
      <c r="N67" s="332" t="str">
        <f>IF(B67="","",Output!S45)</f>
        <v/>
      </c>
      <c r="O67" s="333" t="str">
        <f>IF(B67="","",Output!T45)</f>
        <v/>
      </c>
      <c r="P67" s="334" t="str">
        <f>IF(B67="","",Output!U45)</f>
        <v/>
      </c>
      <c r="Q67" s="1675" t="str">
        <f>IF(B67="","",Output!V45)</f>
        <v/>
      </c>
      <c r="R67" s="340"/>
      <c r="S67" s="331" t="str">
        <f>IF(B67="","",Output!W45)</f>
        <v/>
      </c>
      <c r="T67" s="332" t="str">
        <f>IF(B67="","",Output!X45)</f>
        <v/>
      </c>
      <c r="U67" s="332" t="str">
        <f>IF(B67="","",Output!Y45)</f>
        <v/>
      </c>
      <c r="V67" s="333" t="str">
        <f>IF(B67="","",Output!Z45)</f>
        <v/>
      </c>
      <c r="W67" s="334" t="str">
        <f>IF(B67="","",Output!AA45)</f>
        <v/>
      </c>
      <c r="X67" s="335" t="str">
        <f>IF(B67="","",Output!AB45)</f>
        <v/>
      </c>
    </row>
    <row r="68" spans="1:24" s="319" customFormat="1">
      <c r="A68" s="337">
        <f t="shared" si="0"/>
        <v>-21</v>
      </c>
      <c r="B68" s="143" t="str">
        <f>IF(Output!C46=0,"",Output!C46)</f>
        <v/>
      </c>
      <c r="C68" s="339"/>
      <c r="D68" s="341" t="str">
        <f>IF(B68="","",Output!J46)</f>
        <v/>
      </c>
      <c r="E68" s="332" t="str">
        <f>IF(B68="","",Output!K46)</f>
        <v/>
      </c>
      <c r="F68" s="332" t="str">
        <f>IF(B68="","",Output!L46)</f>
        <v/>
      </c>
      <c r="G68" s="333" t="str">
        <f>IF(B68="","",Output!M46)</f>
        <v/>
      </c>
      <c r="H68" s="334" t="str">
        <f>IF(B68="","",Output!N46)</f>
        <v/>
      </c>
      <c r="I68" s="1679" t="str">
        <f>IF(B68="","",Output!O46)</f>
        <v/>
      </c>
      <c r="J68" s="335" t="str">
        <f>IF(B68="","",Output!P46)</f>
        <v/>
      </c>
      <c r="K68" s="340"/>
      <c r="L68" s="1546" t="str">
        <f>IF(B68="","",Output!Q46)</f>
        <v/>
      </c>
      <c r="M68" s="332" t="str">
        <f>IF(B68="","",Output!R46)</f>
        <v/>
      </c>
      <c r="N68" s="332" t="str">
        <f>IF(B68="","",Output!S46)</f>
        <v/>
      </c>
      <c r="O68" s="333" t="str">
        <f>IF(B68="","",Output!T46)</f>
        <v/>
      </c>
      <c r="P68" s="334" t="str">
        <f>IF(B68="","",Output!U46)</f>
        <v/>
      </c>
      <c r="Q68" s="1675" t="str">
        <f>IF(B68="","",Output!V46)</f>
        <v/>
      </c>
      <c r="R68" s="340"/>
      <c r="S68" s="331" t="str">
        <f>IF(B68="","",Output!W46)</f>
        <v/>
      </c>
      <c r="T68" s="332" t="str">
        <f>IF(B68="","",Output!X46)</f>
        <v/>
      </c>
      <c r="U68" s="332" t="str">
        <f>IF(B68="","",Output!Y46)</f>
        <v/>
      </c>
      <c r="V68" s="333" t="str">
        <f>IF(B68="","",Output!Z46)</f>
        <v/>
      </c>
      <c r="W68" s="334" t="str">
        <f>IF(B68="","",Output!AA46)</f>
        <v/>
      </c>
      <c r="X68" s="335" t="str">
        <f>IF(B68="","",Output!AB46)</f>
        <v/>
      </c>
    </row>
    <row r="69" spans="1:24" s="319" customFormat="1">
      <c r="A69" s="337">
        <f t="shared" si="0"/>
        <v>-22</v>
      </c>
      <c r="B69" s="143" t="str">
        <f>IF(Output!C47=0,"",Output!C47)</f>
        <v/>
      </c>
      <c r="C69" s="339"/>
      <c r="D69" s="341" t="str">
        <f>IF(B69="","",Output!J47)</f>
        <v/>
      </c>
      <c r="E69" s="332" t="str">
        <f>IF(B69="","",Output!K47)</f>
        <v/>
      </c>
      <c r="F69" s="332" t="str">
        <f>IF(B69="","",Output!L47)</f>
        <v/>
      </c>
      <c r="G69" s="333" t="str">
        <f>IF(B69="","",Output!M47)</f>
        <v/>
      </c>
      <c r="H69" s="334" t="str">
        <f>IF(B69="","",Output!N47)</f>
        <v/>
      </c>
      <c r="I69" s="1679" t="str">
        <f>IF(B69="","",Output!O47)</f>
        <v/>
      </c>
      <c r="J69" s="335" t="str">
        <f>IF(B69="","",Output!P47)</f>
        <v/>
      </c>
      <c r="K69" s="340"/>
      <c r="L69" s="1546" t="str">
        <f>IF(B69="","",Output!Q47)</f>
        <v/>
      </c>
      <c r="M69" s="332" t="str">
        <f>IF(B69="","",Output!R47)</f>
        <v/>
      </c>
      <c r="N69" s="332" t="str">
        <f>IF(B69="","",Output!S47)</f>
        <v/>
      </c>
      <c r="O69" s="333" t="str">
        <f>IF(B69="","",Output!T47)</f>
        <v/>
      </c>
      <c r="P69" s="334" t="str">
        <f>IF(B69="","",Output!U47)</f>
        <v/>
      </c>
      <c r="Q69" s="1675" t="str">
        <f>IF(B69="","",Output!V47)</f>
        <v/>
      </c>
      <c r="R69" s="340"/>
      <c r="S69" s="331" t="str">
        <f>IF(B69="","",Output!W47)</f>
        <v/>
      </c>
      <c r="T69" s="332" t="str">
        <f>IF(B69="","",Output!X47)</f>
        <v/>
      </c>
      <c r="U69" s="332" t="str">
        <f>IF(B69="","",Output!Y47)</f>
        <v/>
      </c>
      <c r="V69" s="333" t="str">
        <f>IF(B69="","",Output!Z47)</f>
        <v/>
      </c>
      <c r="W69" s="334" t="str">
        <f>IF(B69="","",Output!AA47)</f>
        <v/>
      </c>
      <c r="X69" s="335" t="str">
        <f>IF(B69="","",Output!AB47)</f>
        <v/>
      </c>
    </row>
    <row r="70" spans="1:24" s="319" customFormat="1">
      <c r="A70" s="337">
        <f t="shared" si="0"/>
        <v>-23</v>
      </c>
      <c r="B70" s="143" t="str">
        <f>IF(Output!C48=0,"",Output!C48)</f>
        <v/>
      </c>
      <c r="C70" s="339"/>
      <c r="D70" s="341" t="str">
        <f>IF(B70="","",Output!J48)</f>
        <v/>
      </c>
      <c r="E70" s="332" t="str">
        <f>IF(B70="","",Output!K48)</f>
        <v/>
      </c>
      <c r="F70" s="332" t="str">
        <f>IF(B70="","",Output!L48)</f>
        <v/>
      </c>
      <c r="G70" s="333" t="str">
        <f>IF(B70="","",Output!M48)</f>
        <v/>
      </c>
      <c r="H70" s="334" t="str">
        <f>IF(B70="","",Output!N48)</f>
        <v/>
      </c>
      <c r="I70" s="1679" t="str">
        <f>IF(B70="","",Output!O48)</f>
        <v/>
      </c>
      <c r="J70" s="335" t="str">
        <f>IF(B70="","",Output!P48)</f>
        <v/>
      </c>
      <c r="K70" s="340"/>
      <c r="L70" s="1546" t="str">
        <f>IF(B70="","",Output!Q48)</f>
        <v/>
      </c>
      <c r="M70" s="332" t="str">
        <f>IF(B70="","",Output!R48)</f>
        <v/>
      </c>
      <c r="N70" s="332" t="str">
        <f>IF(B70="","",Output!S48)</f>
        <v/>
      </c>
      <c r="O70" s="333" t="str">
        <f>IF(B70="","",Output!T48)</f>
        <v/>
      </c>
      <c r="P70" s="334" t="str">
        <f>IF(B70="","",Output!U48)</f>
        <v/>
      </c>
      <c r="Q70" s="1675" t="str">
        <f>IF(B70="","",Output!V48)</f>
        <v/>
      </c>
      <c r="R70" s="340"/>
      <c r="S70" s="331" t="str">
        <f>IF(B70="","",Output!W48)</f>
        <v/>
      </c>
      <c r="T70" s="332" t="str">
        <f>IF(B70="","",Output!X48)</f>
        <v/>
      </c>
      <c r="U70" s="332" t="str">
        <f>IF(B70="","",Output!Y48)</f>
        <v/>
      </c>
      <c r="V70" s="333" t="str">
        <f>IF(B70="","",Output!Z48)</f>
        <v/>
      </c>
      <c r="W70" s="334" t="str">
        <f>IF(B70="","",Output!AA48)</f>
        <v/>
      </c>
      <c r="X70" s="335" t="str">
        <f>IF(B70="","",Output!AB48)</f>
        <v/>
      </c>
    </row>
    <row r="71" spans="1:24" s="319" customFormat="1">
      <c r="A71" s="337">
        <f t="shared" si="0"/>
        <v>-24</v>
      </c>
      <c r="B71" s="143" t="str">
        <f>IF(Output!C49=0,"",Output!C49)</f>
        <v/>
      </c>
      <c r="C71" s="339"/>
      <c r="D71" s="341" t="str">
        <f>IF(B71="","",Output!J49)</f>
        <v/>
      </c>
      <c r="E71" s="332" t="str">
        <f>IF(B71="","",Output!K49)</f>
        <v/>
      </c>
      <c r="F71" s="332" t="str">
        <f>IF(B71="","",Output!L49)</f>
        <v/>
      </c>
      <c r="G71" s="333" t="str">
        <f>IF(B71="","",Output!M49)</f>
        <v/>
      </c>
      <c r="H71" s="334" t="str">
        <f>IF(B71="","",Output!N49)</f>
        <v/>
      </c>
      <c r="I71" s="1679" t="str">
        <f>IF(B71="","",Output!O49)</f>
        <v/>
      </c>
      <c r="J71" s="335" t="str">
        <f>IF(B71="","",Output!P49)</f>
        <v/>
      </c>
      <c r="K71" s="340"/>
      <c r="L71" s="1546" t="str">
        <f>IF(B71="","",Output!Q49)</f>
        <v/>
      </c>
      <c r="M71" s="332" t="str">
        <f>IF(B71="","",Output!R49)</f>
        <v/>
      </c>
      <c r="N71" s="332" t="str">
        <f>IF(B71="","",Output!S49)</f>
        <v/>
      </c>
      <c r="O71" s="333" t="str">
        <f>IF(B71="","",Output!T49)</f>
        <v/>
      </c>
      <c r="P71" s="334" t="str">
        <f>IF(B71="","",Output!U49)</f>
        <v/>
      </c>
      <c r="Q71" s="1675" t="str">
        <f>IF(B71="","",Output!V49)</f>
        <v/>
      </c>
      <c r="R71" s="340"/>
      <c r="S71" s="331" t="str">
        <f>IF(B71="","",Output!W49)</f>
        <v/>
      </c>
      <c r="T71" s="332" t="str">
        <f>IF(B71="","",Output!X49)</f>
        <v/>
      </c>
      <c r="U71" s="332" t="str">
        <f>IF(B71="","",Output!Y49)</f>
        <v/>
      </c>
      <c r="V71" s="333" t="str">
        <f>IF(B71="","",Output!Z49)</f>
        <v/>
      </c>
      <c r="W71" s="334" t="str">
        <f>IF(B71="","",Output!AA49)</f>
        <v/>
      </c>
      <c r="X71" s="335" t="str">
        <f>IF(B71="","",Output!AB49)</f>
        <v/>
      </c>
    </row>
    <row r="72" spans="1:24" s="319" customFormat="1">
      <c r="A72" s="337">
        <f t="shared" si="0"/>
        <v>-25</v>
      </c>
      <c r="B72" s="143" t="str">
        <f>IF(Output!C50=0,"",Output!C50)</f>
        <v/>
      </c>
      <c r="C72" s="339"/>
      <c r="D72" s="341" t="str">
        <f>IF(B72="","",Output!J50)</f>
        <v/>
      </c>
      <c r="E72" s="332" t="str">
        <f>IF(B72="","",Output!K50)</f>
        <v/>
      </c>
      <c r="F72" s="332" t="str">
        <f>IF(B72="","",Output!L50)</f>
        <v/>
      </c>
      <c r="G72" s="333" t="str">
        <f>IF(B72="","",Output!M50)</f>
        <v/>
      </c>
      <c r="H72" s="334" t="str">
        <f>IF(B72="","",Output!N50)</f>
        <v/>
      </c>
      <c r="I72" s="1679" t="str">
        <f>IF(B72="","",Output!O50)</f>
        <v/>
      </c>
      <c r="J72" s="335" t="str">
        <f>IF(B72="","",Output!P50)</f>
        <v/>
      </c>
      <c r="K72" s="340"/>
      <c r="L72" s="1546" t="str">
        <f>IF(B72="","",Output!Q50)</f>
        <v/>
      </c>
      <c r="M72" s="332" t="str">
        <f>IF(B72="","",Output!R50)</f>
        <v/>
      </c>
      <c r="N72" s="332" t="str">
        <f>IF(B72="","",Output!S50)</f>
        <v/>
      </c>
      <c r="O72" s="333" t="str">
        <f>IF(B72="","",Output!T50)</f>
        <v/>
      </c>
      <c r="P72" s="334" t="str">
        <f>IF(B72="","",Output!U50)</f>
        <v/>
      </c>
      <c r="Q72" s="1675" t="str">
        <f>IF(B72="","",Output!V50)</f>
        <v/>
      </c>
      <c r="R72" s="340"/>
      <c r="S72" s="331" t="str">
        <f>IF(B72="","",Output!W50)</f>
        <v/>
      </c>
      <c r="T72" s="332" t="str">
        <f>IF(B72="","",Output!X50)</f>
        <v/>
      </c>
      <c r="U72" s="332" t="str">
        <f>IF(B72="","",Output!Y50)</f>
        <v/>
      </c>
      <c r="V72" s="333" t="str">
        <f>IF(B72="","",Output!Z50)</f>
        <v/>
      </c>
      <c r="W72" s="334" t="str">
        <f>IF(B72="","",Output!AA50)</f>
        <v/>
      </c>
      <c r="X72" s="335" t="str">
        <f>IF(B72="","",Output!AB50)</f>
        <v/>
      </c>
    </row>
    <row r="73" spans="1:24" s="319" customFormat="1">
      <c r="A73" s="337">
        <f t="shared" si="0"/>
        <v>-26</v>
      </c>
      <c r="B73" s="143" t="str">
        <f>IF(Output!C51=0,"",Output!C51)</f>
        <v/>
      </c>
      <c r="C73" s="339"/>
      <c r="D73" s="341" t="str">
        <f>IF(B73="","",Output!J51)</f>
        <v/>
      </c>
      <c r="E73" s="332" t="str">
        <f>IF(B73="","",Output!K51)</f>
        <v/>
      </c>
      <c r="F73" s="332" t="str">
        <f>IF(B73="","",Output!L51)</f>
        <v/>
      </c>
      <c r="G73" s="333" t="str">
        <f>IF(B73="","",Output!M51)</f>
        <v/>
      </c>
      <c r="H73" s="334" t="str">
        <f>IF(B73="","",Output!N51)</f>
        <v/>
      </c>
      <c r="I73" s="1679" t="str">
        <f>IF(B73="","",Output!O51)</f>
        <v/>
      </c>
      <c r="J73" s="335" t="str">
        <f>IF(B73="","",Output!P51)</f>
        <v/>
      </c>
      <c r="K73" s="340"/>
      <c r="L73" s="1546" t="str">
        <f>IF(B73="","",Output!Q51)</f>
        <v/>
      </c>
      <c r="M73" s="332" t="str">
        <f>IF(B73="","",Output!R51)</f>
        <v/>
      </c>
      <c r="N73" s="332" t="str">
        <f>IF(B73="","",Output!S51)</f>
        <v/>
      </c>
      <c r="O73" s="333" t="str">
        <f>IF(B73="","",Output!T51)</f>
        <v/>
      </c>
      <c r="P73" s="334" t="str">
        <f>IF(B73="","",Output!U51)</f>
        <v/>
      </c>
      <c r="Q73" s="1675" t="str">
        <f>IF(B73="","",Output!V51)</f>
        <v/>
      </c>
      <c r="R73" s="340"/>
      <c r="S73" s="331" t="str">
        <f>IF(B73="","",Output!W51)</f>
        <v/>
      </c>
      <c r="T73" s="332" t="str">
        <f>IF(B73="","",Output!X51)</f>
        <v/>
      </c>
      <c r="U73" s="332" t="str">
        <f>IF(B73="","",Output!Y51)</f>
        <v/>
      </c>
      <c r="V73" s="333" t="str">
        <f>IF(B73="","",Output!Z51)</f>
        <v/>
      </c>
      <c r="W73" s="334" t="str">
        <f>IF(B73="","",Output!AA51)</f>
        <v/>
      </c>
      <c r="X73" s="335" t="str">
        <f>IF(B73="","",Output!AB51)</f>
        <v/>
      </c>
    </row>
    <row r="74" spans="1:24" s="319" customFormat="1">
      <c r="A74" s="337">
        <f t="shared" si="0"/>
        <v>-27</v>
      </c>
      <c r="B74" s="143" t="str">
        <f>IF(Output!C52=0,"",Output!C52)</f>
        <v/>
      </c>
      <c r="C74" s="339"/>
      <c r="D74" s="341" t="str">
        <f>IF(B74="","",Output!J52)</f>
        <v/>
      </c>
      <c r="E74" s="332" t="str">
        <f>IF(B74="","",Output!K52)</f>
        <v/>
      </c>
      <c r="F74" s="332" t="str">
        <f>IF(B74="","",Output!L52)</f>
        <v/>
      </c>
      <c r="G74" s="333" t="str">
        <f>IF(B74="","",Output!M52)</f>
        <v/>
      </c>
      <c r="H74" s="334" t="str">
        <f>IF(B74="","",Output!N52)</f>
        <v/>
      </c>
      <c r="I74" s="1679" t="str">
        <f>IF(B74="","",Output!O52)</f>
        <v/>
      </c>
      <c r="J74" s="335" t="str">
        <f>IF(B74="","",Output!P52)</f>
        <v/>
      </c>
      <c r="K74" s="340"/>
      <c r="L74" s="1546" t="str">
        <f>IF(B74="","",Output!Q52)</f>
        <v/>
      </c>
      <c r="M74" s="332" t="str">
        <f>IF(B74="","",Output!R52)</f>
        <v/>
      </c>
      <c r="N74" s="332" t="str">
        <f>IF(B74="","",Output!S52)</f>
        <v/>
      </c>
      <c r="O74" s="333" t="str">
        <f>IF(B74="","",Output!T52)</f>
        <v/>
      </c>
      <c r="P74" s="334" t="str">
        <f>IF(B74="","",Output!U52)</f>
        <v/>
      </c>
      <c r="Q74" s="1675" t="str">
        <f>IF(B74="","",Output!V52)</f>
        <v/>
      </c>
      <c r="R74" s="340"/>
      <c r="S74" s="331" t="str">
        <f>IF(B74="","",Output!W52)</f>
        <v/>
      </c>
      <c r="T74" s="332" t="str">
        <f>IF(B74="","",Output!X52)</f>
        <v/>
      </c>
      <c r="U74" s="332" t="str">
        <f>IF(B74="","",Output!Y52)</f>
        <v/>
      </c>
      <c r="V74" s="333" t="str">
        <f>IF(B74="","",Output!Z52)</f>
        <v/>
      </c>
      <c r="W74" s="334" t="str">
        <f>IF(B74="","",Output!AA52)</f>
        <v/>
      </c>
      <c r="X74" s="335" t="str">
        <f>IF(B74="","",Output!AB52)</f>
        <v/>
      </c>
    </row>
    <row r="75" spans="1:24" s="319" customFormat="1">
      <c r="A75" s="337">
        <f t="shared" si="0"/>
        <v>-28</v>
      </c>
      <c r="B75" s="143" t="str">
        <f>IF(Output!C53=0,"",Output!C53)</f>
        <v/>
      </c>
      <c r="C75" s="339"/>
      <c r="D75" s="341" t="str">
        <f>IF(B75="","",Output!J53)</f>
        <v/>
      </c>
      <c r="E75" s="332" t="str">
        <f>IF(B75="","",Output!K53)</f>
        <v/>
      </c>
      <c r="F75" s="332" t="str">
        <f>IF(B75="","",Output!L53)</f>
        <v/>
      </c>
      <c r="G75" s="333" t="str">
        <f>IF(B75="","",Output!M53)</f>
        <v/>
      </c>
      <c r="H75" s="334" t="str">
        <f>IF(B75="","",Output!N53)</f>
        <v/>
      </c>
      <c r="I75" s="1679" t="str">
        <f>IF(B75="","",Output!O53)</f>
        <v/>
      </c>
      <c r="J75" s="335" t="str">
        <f>IF(B75="","",Output!P53)</f>
        <v/>
      </c>
      <c r="K75" s="340"/>
      <c r="L75" s="1546" t="str">
        <f>IF(B75="","",Output!Q53)</f>
        <v/>
      </c>
      <c r="M75" s="332" t="str">
        <f>IF(B75="","",Output!R53)</f>
        <v/>
      </c>
      <c r="N75" s="332" t="str">
        <f>IF(B75="","",Output!S53)</f>
        <v/>
      </c>
      <c r="O75" s="333" t="str">
        <f>IF(B75="","",Output!T53)</f>
        <v/>
      </c>
      <c r="P75" s="334" t="str">
        <f>IF(B75="","",Output!U53)</f>
        <v/>
      </c>
      <c r="Q75" s="1675" t="str">
        <f>IF(B75="","",Output!V53)</f>
        <v/>
      </c>
      <c r="R75" s="340"/>
      <c r="S75" s="331" t="str">
        <f>IF(B75="","",Output!W53)</f>
        <v/>
      </c>
      <c r="T75" s="332" t="str">
        <f>IF(B75="","",Output!X53)</f>
        <v/>
      </c>
      <c r="U75" s="332" t="str">
        <f>IF(B75="","",Output!Y53)</f>
        <v/>
      </c>
      <c r="V75" s="333" t="str">
        <f>IF(B75="","",Output!Z53)</f>
        <v/>
      </c>
      <c r="W75" s="334" t="str">
        <f>IF(B75="","",Output!AA53)</f>
        <v/>
      </c>
      <c r="X75" s="335" t="str">
        <f>IF(B75="","",Output!AB53)</f>
        <v/>
      </c>
    </row>
    <row r="76" spans="1:24" s="319" customFormat="1">
      <c r="A76" s="337">
        <f t="shared" si="0"/>
        <v>-29</v>
      </c>
      <c r="B76" s="143" t="str">
        <f>IF(Output!C54=0,"",Output!C54)</f>
        <v/>
      </c>
      <c r="C76" s="339"/>
      <c r="D76" s="341" t="str">
        <f>IF(B76="","",Output!J54)</f>
        <v/>
      </c>
      <c r="E76" s="332" t="str">
        <f>IF(B76="","",Output!K54)</f>
        <v/>
      </c>
      <c r="F76" s="332" t="str">
        <f>IF(B76="","",Output!L54)</f>
        <v/>
      </c>
      <c r="G76" s="333" t="str">
        <f>IF(B76="","",Output!M54)</f>
        <v/>
      </c>
      <c r="H76" s="334" t="str">
        <f>IF(B76="","",Output!N54)</f>
        <v/>
      </c>
      <c r="I76" s="1679" t="str">
        <f>IF(B76="","",Output!O54)</f>
        <v/>
      </c>
      <c r="J76" s="335" t="str">
        <f>IF(B76="","",Output!P54)</f>
        <v/>
      </c>
      <c r="K76" s="340"/>
      <c r="L76" s="1546" t="str">
        <f>IF(B76="","",Output!Q54)</f>
        <v/>
      </c>
      <c r="M76" s="332" t="str">
        <f>IF(B76="","",Output!R54)</f>
        <v/>
      </c>
      <c r="N76" s="332" t="str">
        <f>IF(B76="","",Output!S54)</f>
        <v/>
      </c>
      <c r="O76" s="333" t="str">
        <f>IF(B76="","",Output!T54)</f>
        <v/>
      </c>
      <c r="P76" s="334" t="str">
        <f>IF(B76="","",Output!U54)</f>
        <v/>
      </c>
      <c r="Q76" s="1675" t="str">
        <f>IF(B76="","",Output!V54)</f>
        <v/>
      </c>
      <c r="R76" s="340"/>
      <c r="S76" s="331" t="str">
        <f>IF(B76="","",Output!W54)</f>
        <v/>
      </c>
      <c r="T76" s="332" t="str">
        <f>IF(B76="","",Output!X54)</f>
        <v/>
      </c>
      <c r="U76" s="332" t="str">
        <f>IF(B76="","",Output!Y54)</f>
        <v/>
      </c>
      <c r="V76" s="333" t="str">
        <f>IF(B76="","",Output!Z54)</f>
        <v/>
      </c>
      <c r="W76" s="334" t="str">
        <f>IF(B76="","",Output!AA54)</f>
        <v/>
      </c>
      <c r="X76" s="335" t="str">
        <f>IF(B76="","",Output!AB54)</f>
        <v/>
      </c>
    </row>
    <row r="77" spans="1:24" s="319" customFormat="1">
      <c r="A77" s="337">
        <f t="shared" si="0"/>
        <v>-30</v>
      </c>
      <c r="B77" s="143" t="str">
        <f>IF(Output!C55=0,"",Output!C55)</f>
        <v/>
      </c>
      <c r="C77" s="339"/>
      <c r="D77" s="341" t="str">
        <f>IF(B77="","",Output!J55)</f>
        <v/>
      </c>
      <c r="E77" s="332" t="str">
        <f>IF(B77="","",Output!K55)</f>
        <v/>
      </c>
      <c r="F77" s="332" t="str">
        <f>IF(B77="","",Output!L55)</f>
        <v/>
      </c>
      <c r="G77" s="333" t="str">
        <f>IF(B77="","",Output!M55)</f>
        <v/>
      </c>
      <c r="H77" s="334" t="str">
        <f>IF(B77="","",Output!N55)</f>
        <v/>
      </c>
      <c r="I77" s="1679" t="str">
        <f>IF(B77="","",Output!O55)</f>
        <v/>
      </c>
      <c r="J77" s="335" t="str">
        <f>IF(B77="","",Output!P55)</f>
        <v/>
      </c>
      <c r="K77" s="340"/>
      <c r="L77" s="1546" t="str">
        <f>IF(B77="","",Output!Q55)</f>
        <v/>
      </c>
      <c r="M77" s="332" t="str">
        <f>IF(B77="","",Output!R55)</f>
        <v/>
      </c>
      <c r="N77" s="332" t="str">
        <f>IF(B77="","",Output!S55)</f>
        <v/>
      </c>
      <c r="O77" s="333" t="str">
        <f>IF(B77="","",Output!T55)</f>
        <v/>
      </c>
      <c r="P77" s="334" t="str">
        <f>IF(B77="","",Output!U55)</f>
        <v/>
      </c>
      <c r="Q77" s="1675" t="str">
        <f>IF(B77="","",Output!V55)</f>
        <v/>
      </c>
      <c r="R77" s="340"/>
      <c r="S77" s="331" t="str">
        <f>IF(B77="","",Output!W55)</f>
        <v/>
      </c>
      <c r="T77" s="332" t="str">
        <f>IF(B77="","",Output!X55)</f>
        <v/>
      </c>
      <c r="U77" s="332" t="str">
        <f>IF(B77="","",Output!Y55)</f>
        <v/>
      </c>
      <c r="V77" s="333" t="str">
        <f>IF(B77="","",Output!Z55)</f>
        <v/>
      </c>
      <c r="W77" s="334" t="str">
        <f>IF(B77="","",Output!AA55)</f>
        <v/>
      </c>
      <c r="X77" s="335" t="str">
        <f>IF(B77="","",Output!AB55)</f>
        <v/>
      </c>
    </row>
    <row r="78" spans="1:24" s="319" customFormat="1">
      <c r="A78" s="337">
        <f t="shared" si="0"/>
        <v>-31</v>
      </c>
      <c r="B78" s="143" t="str">
        <f>IF(Output!C56=0,"",Output!C56)</f>
        <v/>
      </c>
      <c r="C78" s="339"/>
      <c r="D78" s="341" t="str">
        <f>IF(B78="","",Output!J56)</f>
        <v/>
      </c>
      <c r="E78" s="332" t="str">
        <f>IF(B78="","",Output!K56)</f>
        <v/>
      </c>
      <c r="F78" s="332" t="str">
        <f>IF(B78="","",Output!L56)</f>
        <v/>
      </c>
      <c r="G78" s="333" t="str">
        <f>IF(B78="","",Output!M56)</f>
        <v/>
      </c>
      <c r="H78" s="334" t="str">
        <f>IF(B78="","",Output!N56)</f>
        <v/>
      </c>
      <c r="I78" s="1679" t="str">
        <f>IF(B78="","",Output!O56)</f>
        <v/>
      </c>
      <c r="J78" s="335" t="str">
        <f>IF(B78="","",Output!P56)</f>
        <v/>
      </c>
      <c r="K78" s="340"/>
      <c r="L78" s="1546" t="str">
        <f>IF(B78="","",Output!Q56)</f>
        <v/>
      </c>
      <c r="M78" s="332" t="str">
        <f>IF(B78="","",Output!R56)</f>
        <v/>
      </c>
      <c r="N78" s="332" t="str">
        <f>IF(B78="","",Output!S56)</f>
        <v/>
      </c>
      <c r="O78" s="333" t="str">
        <f>IF(B78="","",Output!T56)</f>
        <v/>
      </c>
      <c r="P78" s="334" t="str">
        <f>IF(B78="","",Output!U56)</f>
        <v/>
      </c>
      <c r="Q78" s="1675" t="str">
        <f>IF(B78="","",Output!V56)</f>
        <v/>
      </c>
      <c r="R78" s="340"/>
      <c r="S78" s="331" t="str">
        <f>IF(B78="","",Output!W56)</f>
        <v/>
      </c>
      <c r="T78" s="332" t="str">
        <f>IF(B78="","",Output!X56)</f>
        <v/>
      </c>
      <c r="U78" s="332" t="str">
        <f>IF(B78="","",Output!Y56)</f>
        <v/>
      </c>
      <c r="V78" s="333" t="str">
        <f>IF(B78="","",Output!Z56)</f>
        <v/>
      </c>
      <c r="W78" s="334" t="str">
        <f>IF(B78="","",Output!AA56)</f>
        <v/>
      </c>
      <c r="X78" s="335" t="str">
        <f>IF(B78="","",Output!AB56)</f>
        <v/>
      </c>
    </row>
    <row r="79" spans="1:24" s="319" customFormat="1">
      <c r="A79" s="337">
        <f t="shared" si="0"/>
        <v>-32</v>
      </c>
      <c r="B79" s="143" t="str">
        <f>IF(Output!C57=0,"",Output!C57)</f>
        <v/>
      </c>
      <c r="C79" s="339"/>
      <c r="D79" s="341" t="str">
        <f>IF(B79="","",Output!J57)</f>
        <v/>
      </c>
      <c r="E79" s="332" t="str">
        <f>IF(B79="","",Output!K57)</f>
        <v/>
      </c>
      <c r="F79" s="332" t="str">
        <f>IF(B79="","",Output!L57)</f>
        <v/>
      </c>
      <c r="G79" s="333" t="str">
        <f>IF(B79="","",Output!M57)</f>
        <v/>
      </c>
      <c r="H79" s="334" t="str">
        <f>IF(B79="","",Output!N57)</f>
        <v/>
      </c>
      <c r="I79" s="1679" t="str">
        <f>IF(B79="","",Output!O57)</f>
        <v/>
      </c>
      <c r="J79" s="335" t="str">
        <f>IF(B79="","",Output!P57)</f>
        <v/>
      </c>
      <c r="K79" s="340"/>
      <c r="L79" s="1546" t="str">
        <f>IF(B79="","",Output!Q57)</f>
        <v/>
      </c>
      <c r="M79" s="332" t="str">
        <f>IF(B79="","",Output!R57)</f>
        <v/>
      </c>
      <c r="N79" s="332" t="str">
        <f>IF(B79="","",Output!S57)</f>
        <v/>
      </c>
      <c r="O79" s="333" t="str">
        <f>IF(B79="","",Output!T57)</f>
        <v/>
      </c>
      <c r="P79" s="334" t="str">
        <f>IF(B79="","",Output!U57)</f>
        <v/>
      </c>
      <c r="Q79" s="1675" t="str">
        <f>IF(B79="","",Output!V57)</f>
        <v/>
      </c>
      <c r="R79" s="340"/>
      <c r="S79" s="331" t="str">
        <f>IF(B79="","",Output!W57)</f>
        <v/>
      </c>
      <c r="T79" s="332" t="str">
        <f>IF(B79="","",Output!X57)</f>
        <v/>
      </c>
      <c r="U79" s="332" t="str">
        <f>IF(B79="","",Output!Y57)</f>
        <v/>
      </c>
      <c r="V79" s="333" t="str">
        <f>IF(B79="","",Output!Z57)</f>
        <v/>
      </c>
      <c r="W79" s="334" t="str">
        <f>IF(B79="","",Output!AA57)</f>
        <v/>
      </c>
      <c r="X79" s="335" t="str">
        <f>IF(B79="","",Output!AB57)</f>
        <v/>
      </c>
    </row>
    <row r="80" spans="1:24" s="319" customFormat="1">
      <c r="A80" s="337">
        <f t="shared" si="0"/>
        <v>-33</v>
      </c>
      <c r="B80" s="143" t="str">
        <f>IF(Output!C58=0,"",Output!C58)</f>
        <v/>
      </c>
      <c r="C80" s="339"/>
      <c r="D80" s="341" t="str">
        <f>IF(B80="","",Output!J58)</f>
        <v/>
      </c>
      <c r="E80" s="332" t="str">
        <f>IF(B80="","",Output!K58)</f>
        <v/>
      </c>
      <c r="F80" s="332" t="str">
        <f>IF(B80="","",Output!L58)</f>
        <v/>
      </c>
      <c r="G80" s="333" t="str">
        <f>IF(B80="","",Output!M58)</f>
        <v/>
      </c>
      <c r="H80" s="334" t="str">
        <f>IF(B80="","",Output!N58)</f>
        <v/>
      </c>
      <c r="I80" s="1679" t="str">
        <f>IF(B80="","",Output!O58)</f>
        <v/>
      </c>
      <c r="J80" s="335" t="str">
        <f>IF(B80="","",Output!P58)</f>
        <v/>
      </c>
      <c r="K80" s="340"/>
      <c r="L80" s="1546" t="str">
        <f>IF(B80="","",Output!Q58)</f>
        <v/>
      </c>
      <c r="M80" s="332" t="str">
        <f>IF(B80="","",Output!R58)</f>
        <v/>
      </c>
      <c r="N80" s="332" t="str">
        <f>IF(B80="","",Output!S58)</f>
        <v/>
      </c>
      <c r="O80" s="333" t="str">
        <f>IF(B80="","",Output!T58)</f>
        <v/>
      </c>
      <c r="P80" s="334" t="str">
        <f>IF(B80="","",Output!U58)</f>
        <v/>
      </c>
      <c r="Q80" s="1675" t="str">
        <f>IF(B80="","",Output!V58)</f>
        <v/>
      </c>
      <c r="R80" s="340"/>
      <c r="S80" s="331" t="str">
        <f>IF(B80="","",Output!W58)</f>
        <v/>
      </c>
      <c r="T80" s="332" t="str">
        <f>IF(B80="","",Output!X58)</f>
        <v/>
      </c>
      <c r="U80" s="332" t="str">
        <f>IF(B80="","",Output!Y58)</f>
        <v/>
      </c>
      <c r="V80" s="333" t="str">
        <f>IF(B80="","",Output!Z58)</f>
        <v/>
      </c>
      <c r="W80" s="334" t="str">
        <f>IF(B80="","",Output!AA58)</f>
        <v/>
      </c>
      <c r="X80" s="335" t="str">
        <f>IF(B80="","",Output!AB58)</f>
        <v/>
      </c>
    </row>
    <row r="81" spans="1:24" s="319" customFormat="1">
      <c r="A81" s="337">
        <f t="shared" si="0"/>
        <v>-34</v>
      </c>
      <c r="B81" s="143" t="str">
        <f>IF(Output!C59=0,"",Output!C59)</f>
        <v/>
      </c>
      <c r="C81" s="339"/>
      <c r="D81" s="341" t="str">
        <f>IF(B81="","",Output!J59)</f>
        <v/>
      </c>
      <c r="E81" s="332" t="str">
        <f>IF(B81="","",Output!K59)</f>
        <v/>
      </c>
      <c r="F81" s="332" t="str">
        <f>IF(B81="","",Output!L59)</f>
        <v/>
      </c>
      <c r="G81" s="333" t="str">
        <f>IF(B81="","",Output!M59)</f>
        <v/>
      </c>
      <c r="H81" s="334" t="str">
        <f>IF(B81="","",Output!N59)</f>
        <v/>
      </c>
      <c r="I81" s="1679" t="str">
        <f>IF(B81="","",Output!O59)</f>
        <v/>
      </c>
      <c r="J81" s="335" t="str">
        <f>IF(B81="","",Output!P59)</f>
        <v/>
      </c>
      <c r="K81" s="340"/>
      <c r="L81" s="1546" t="str">
        <f>IF(B81="","",Output!Q59)</f>
        <v/>
      </c>
      <c r="M81" s="332" t="str">
        <f>IF(B81="","",Output!R59)</f>
        <v/>
      </c>
      <c r="N81" s="332" t="str">
        <f>IF(B81="","",Output!S59)</f>
        <v/>
      </c>
      <c r="O81" s="333" t="str">
        <f>IF(B81="","",Output!T59)</f>
        <v/>
      </c>
      <c r="P81" s="334" t="str">
        <f>IF(B81="","",Output!U59)</f>
        <v/>
      </c>
      <c r="Q81" s="1675" t="str">
        <f>IF(B81="","",Output!V59)</f>
        <v/>
      </c>
      <c r="R81" s="340"/>
      <c r="S81" s="331" t="str">
        <f>IF(B81="","",Output!W59)</f>
        <v/>
      </c>
      <c r="T81" s="332" t="str">
        <f>IF(B81="","",Output!X59)</f>
        <v/>
      </c>
      <c r="U81" s="332" t="str">
        <f>IF(B81="","",Output!Y59)</f>
        <v/>
      </c>
      <c r="V81" s="333" t="str">
        <f>IF(B81="","",Output!Z59)</f>
        <v/>
      </c>
      <c r="W81" s="334" t="str">
        <f>IF(B81="","",Output!AA59)</f>
        <v/>
      </c>
      <c r="X81" s="335" t="str">
        <f>IF(B81="","",Output!AB59)</f>
        <v/>
      </c>
    </row>
    <row r="82" spans="1:24" s="319" customFormat="1">
      <c r="A82" s="337">
        <f t="shared" si="0"/>
        <v>-35</v>
      </c>
      <c r="B82" s="143" t="str">
        <f>IF(Output!C60=0,"",Output!C60)</f>
        <v/>
      </c>
      <c r="C82" s="339"/>
      <c r="D82" s="341" t="str">
        <f>IF(B82="","",Output!J60)</f>
        <v/>
      </c>
      <c r="E82" s="332" t="str">
        <f>IF(B82="","",Output!K60)</f>
        <v/>
      </c>
      <c r="F82" s="332" t="str">
        <f>IF(B82="","",Output!L60)</f>
        <v/>
      </c>
      <c r="G82" s="333" t="str">
        <f>IF(B82="","",Output!M60)</f>
        <v/>
      </c>
      <c r="H82" s="334" t="str">
        <f>IF(B82="","",Output!N60)</f>
        <v/>
      </c>
      <c r="I82" s="1679" t="str">
        <f>IF(B82="","",Output!O60)</f>
        <v/>
      </c>
      <c r="J82" s="335" t="str">
        <f>IF(B82="","",Output!P60)</f>
        <v/>
      </c>
      <c r="K82" s="340"/>
      <c r="L82" s="1546" t="str">
        <f>IF(B82="","",Output!Q60)</f>
        <v/>
      </c>
      <c r="M82" s="332" t="str">
        <f>IF(B82="","",Output!R60)</f>
        <v/>
      </c>
      <c r="N82" s="332" t="str">
        <f>IF(B82="","",Output!S60)</f>
        <v/>
      </c>
      <c r="O82" s="333" t="str">
        <f>IF(B82="","",Output!T60)</f>
        <v/>
      </c>
      <c r="P82" s="334" t="str">
        <f>IF(B82="","",Output!U60)</f>
        <v/>
      </c>
      <c r="Q82" s="1675" t="str">
        <f>IF(B82="","",Output!V60)</f>
        <v/>
      </c>
      <c r="R82" s="340"/>
      <c r="S82" s="331" t="str">
        <f>IF(B82="","",Output!W60)</f>
        <v/>
      </c>
      <c r="T82" s="332" t="str">
        <f>IF(B82="","",Output!X60)</f>
        <v/>
      </c>
      <c r="U82" s="332" t="str">
        <f>IF(B82="","",Output!Y60)</f>
        <v/>
      </c>
      <c r="V82" s="333" t="str">
        <f>IF(B82="","",Output!Z60)</f>
        <v/>
      </c>
      <c r="W82" s="334" t="str">
        <f>IF(B82="","",Output!AA60)</f>
        <v/>
      </c>
      <c r="X82" s="335" t="str">
        <f>IF(B82="","",Output!AB60)</f>
        <v/>
      </c>
    </row>
    <row r="83" spans="1:24" s="319" customFormat="1">
      <c r="A83" s="337">
        <f t="shared" si="0"/>
        <v>-36</v>
      </c>
      <c r="B83" s="143" t="str">
        <f>IF(Output!C61=0,"",Output!C61)</f>
        <v/>
      </c>
      <c r="C83" s="339"/>
      <c r="D83" s="341" t="str">
        <f>IF(B83="","",Output!J61)</f>
        <v/>
      </c>
      <c r="E83" s="332" t="str">
        <f>IF(B83="","",Output!K61)</f>
        <v/>
      </c>
      <c r="F83" s="332" t="str">
        <f>IF(B83="","",Output!L61)</f>
        <v/>
      </c>
      <c r="G83" s="333" t="str">
        <f>IF(B83="","",Output!M61)</f>
        <v/>
      </c>
      <c r="H83" s="334" t="str">
        <f>IF(B83="","",Output!N61)</f>
        <v/>
      </c>
      <c r="I83" s="1679" t="str">
        <f>IF(B83="","",Output!O61)</f>
        <v/>
      </c>
      <c r="J83" s="335" t="str">
        <f>IF(B83="","",Output!P61)</f>
        <v/>
      </c>
      <c r="K83" s="340"/>
      <c r="L83" s="1546" t="str">
        <f>IF(B83="","",Output!Q61)</f>
        <v/>
      </c>
      <c r="M83" s="332" t="str">
        <f>IF(B83="","",Output!R61)</f>
        <v/>
      </c>
      <c r="N83" s="332" t="str">
        <f>IF(B83="","",Output!S61)</f>
        <v/>
      </c>
      <c r="O83" s="333" t="str">
        <f>IF(B83="","",Output!T61)</f>
        <v/>
      </c>
      <c r="P83" s="334" t="str">
        <f>IF(B83="","",Output!U61)</f>
        <v/>
      </c>
      <c r="Q83" s="1675" t="str">
        <f>IF(B83="","",Output!V61)</f>
        <v/>
      </c>
      <c r="R83" s="340"/>
      <c r="S83" s="331" t="str">
        <f>IF(B83="","",Output!W61)</f>
        <v/>
      </c>
      <c r="T83" s="332" t="str">
        <f>IF(B83="","",Output!X61)</f>
        <v/>
      </c>
      <c r="U83" s="332" t="str">
        <f>IF(B83="","",Output!Y61)</f>
        <v/>
      </c>
      <c r="V83" s="333" t="str">
        <f>IF(B83="","",Output!Z61)</f>
        <v/>
      </c>
      <c r="W83" s="334" t="str">
        <f>IF(B83="","",Output!AA61)</f>
        <v/>
      </c>
      <c r="X83" s="335" t="str">
        <f>IF(B83="","",Output!AB61)</f>
        <v/>
      </c>
    </row>
    <row r="84" spans="1:24" s="319" customFormat="1">
      <c r="A84" s="337">
        <f t="shared" si="0"/>
        <v>-37</v>
      </c>
      <c r="B84" s="143" t="str">
        <f>IF(Output!C62=0,"",Output!C62)</f>
        <v/>
      </c>
      <c r="C84" s="339"/>
      <c r="D84" s="341" t="str">
        <f>IF(B84="","",Output!J62)</f>
        <v/>
      </c>
      <c r="E84" s="332" t="str">
        <f>IF(B84="","",Output!K62)</f>
        <v/>
      </c>
      <c r="F84" s="332" t="str">
        <f>IF(B84="","",Output!L62)</f>
        <v/>
      </c>
      <c r="G84" s="333" t="str">
        <f>IF(B84="","",Output!M62)</f>
        <v/>
      </c>
      <c r="H84" s="334" t="str">
        <f>IF(B84="","",Output!N62)</f>
        <v/>
      </c>
      <c r="I84" s="1679" t="str">
        <f>IF(B84="","",Output!O62)</f>
        <v/>
      </c>
      <c r="J84" s="335" t="str">
        <f>IF(B84="","",Output!P62)</f>
        <v/>
      </c>
      <c r="K84" s="340"/>
      <c r="L84" s="1546" t="str">
        <f>IF(B84="","",Output!Q62)</f>
        <v/>
      </c>
      <c r="M84" s="332" t="str">
        <f>IF(B84="","",Output!R62)</f>
        <v/>
      </c>
      <c r="N84" s="332" t="str">
        <f>IF(B84="","",Output!S62)</f>
        <v/>
      </c>
      <c r="O84" s="333" t="str">
        <f>IF(B84="","",Output!T62)</f>
        <v/>
      </c>
      <c r="P84" s="334" t="str">
        <f>IF(B84="","",Output!U62)</f>
        <v/>
      </c>
      <c r="Q84" s="1675" t="str">
        <f>IF(B84="","",Output!V62)</f>
        <v/>
      </c>
      <c r="R84" s="340"/>
      <c r="S84" s="331" t="str">
        <f>IF(B84="","",Output!W62)</f>
        <v/>
      </c>
      <c r="T84" s="332" t="str">
        <f>IF(B84="","",Output!X62)</f>
        <v/>
      </c>
      <c r="U84" s="332" t="str">
        <f>IF(B84="","",Output!Y62)</f>
        <v/>
      </c>
      <c r="V84" s="333" t="str">
        <f>IF(B84="","",Output!Z62)</f>
        <v/>
      </c>
      <c r="W84" s="334" t="str">
        <f>IF(B84="","",Output!AA62)</f>
        <v/>
      </c>
      <c r="X84" s="335" t="str">
        <f>IF(B84="","",Output!AB62)</f>
        <v/>
      </c>
    </row>
    <row r="85" spans="1:24" s="319" customFormat="1">
      <c r="A85" s="337">
        <f t="shared" si="0"/>
        <v>-38</v>
      </c>
      <c r="B85" s="143" t="str">
        <f>IF(Output!C63=0,"",Output!C63)</f>
        <v/>
      </c>
      <c r="C85" s="339"/>
      <c r="D85" s="341" t="str">
        <f>IF(B85="","",Output!J63)</f>
        <v/>
      </c>
      <c r="E85" s="332" t="str">
        <f>IF(B85="","",Output!K63)</f>
        <v/>
      </c>
      <c r="F85" s="332" t="str">
        <f>IF(B85="","",Output!L63)</f>
        <v/>
      </c>
      <c r="G85" s="333" t="str">
        <f>IF(B85="","",Output!M63)</f>
        <v/>
      </c>
      <c r="H85" s="334" t="str">
        <f>IF(B85="","",Output!N63)</f>
        <v/>
      </c>
      <c r="I85" s="1679" t="str">
        <f>IF(B85="","",Output!O63)</f>
        <v/>
      </c>
      <c r="J85" s="335" t="str">
        <f>IF(B85="","",Output!P63)</f>
        <v/>
      </c>
      <c r="K85" s="340"/>
      <c r="L85" s="1546" t="str">
        <f>IF(B85="","",Output!Q63)</f>
        <v/>
      </c>
      <c r="M85" s="332" t="str">
        <f>IF(B85="","",Output!R63)</f>
        <v/>
      </c>
      <c r="N85" s="332" t="str">
        <f>IF(B85="","",Output!S63)</f>
        <v/>
      </c>
      <c r="O85" s="333" t="str">
        <f>IF(B85="","",Output!T63)</f>
        <v/>
      </c>
      <c r="P85" s="334" t="str">
        <f>IF(B85="","",Output!U63)</f>
        <v/>
      </c>
      <c r="Q85" s="1675" t="str">
        <f>IF(B85="","",Output!V63)</f>
        <v/>
      </c>
      <c r="R85" s="340"/>
      <c r="S85" s="331" t="str">
        <f>IF(B85="","",Output!W63)</f>
        <v/>
      </c>
      <c r="T85" s="332" t="str">
        <f>IF(B85="","",Output!X63)</f>
        <v/>
      </c>
      <c r="U85" s="332" t="str">
        <f>IF(B85="","",Output!Y63)</f>
        <v/>
      </c>
      <c r="V85" s="333" t="str">
        <f>IF(B85="","",Output!Z63)</f>
        <v/>
      </c>
      <c r="W85" s="334" t="str">
        <f>IF(B85="","",Output!AA63)</f>
        <v/>
      </c>
      <c r="X85" s="335" t="str">
        <f>IF(B85="","",Output!AB63)</f>
        <v/>
      </c>
    </row>
    <row r="86" spans="1:24" s="319" customFormat="1">
      <c r="A86" s="337">
        <f t="shared" si="0"/>
        <v>-39</v>
      </c>
      <c r="B86" s="143" t="str">
        <f>IF(Output!C64=0,"",Output!C64)</f>
        <v/>
      </c>
      <c r="C86" s="339"/>
      <c r="D86" s="341" t="str">
        <f>IF(B86="","",Output!J64)</f>
        <v/>
      </c>
      <c r="E86" s="332" t="str">
        <f>IF(B86="","",Output!K64)</f>
        <v/>
      </c>
      <c r="F86" s="332" t="str">
        <f>IF(B86="","",Output!L64)</f>
        <v/>
      </c>
      <c r="G86" s="333" t="str">
        <f>IF(B86="","",Output!M64)</f>
        <v/>
      </c>
      <c r="H86" s="334" t="str">
        <f>IF(B86="","",Output!N64)</f>
        <v/>
      </c>
      <c r="I86" s="1679" t="str">
        <f>IF(B86="","",Output!O64)</f>
        <v/>
      </c>
      <c r="J86" s="335" t="str">
        <f>IF(B86="","",Output!P64)</f>
        <v/>
      </c>
      <c r="K86" s="340"/>
      <c r="L86" s="1546" t="str">
        <f>IF(B86="","",Output!Q64)</f>
        <v/>
      </c>
      <c r="M86" s="332" t="str">
        <f>IF(B86="","",Output!R64)</f>
        <v/>
      </c>
      <c r="N86" s="332" t="str">
        <f>IF(B86="","",Output!S64)</f>
        <v/>
      </c>
      <c r="O86" s="333" t="str">
        <f>IF(B86="","",Output!T64)</f>
        <v/>
      </c>
      <c r="P86" s="334" t="str">
        <f>IF(B86="","",Output!U64)</f>
        <v/>
      </c>
      <c r="Q86" s="1675" t="str">
        <f>IF(B86="","",Output!V64)</f>
        <v/>
      </c>
      <c r="R86" s="340"/>
      <c r="S86" s="331" t="str">
        <f>IF(B86="","",Output!W64)</f>
        <v/>
      </c>
      <c r="T86" s="332" t="str">
        <f>IF(B86="","",Output!X64)</f>
        <v/>
      </c>
      <c r="U86" s="332" t="str">
        <f>IF(B86="","",Output!Y64)</f>
        <v/>
      </c>
      <c r="V86" s="333" t="str">
        <f>IF(B86="","",Output!Z64)</f>
        <v/>
      </c>
      <c r="W86" s="334" t="str">
        <f>IF(B86="","",Output!AA64)</f>
        <v/>
      </c>
      <c r="X86" s="335" t="str">
        <f>IF(B86="","",Output!AB64)</f>
        <v/>
      </c>
    </row>
    <row r="87" spans="1:24" s="319" customFormat="1">
      <c r="A87" s="337">
        <f t="shared" si="0"/>
        <v>-40</v>
      </c>
      <c r="B87" s="143" t="str">
        <f>IF(Output!C65=0,"",Output!C65)</f>
        <v/>
      </c>
      <c r="C87" s="339"/>
      <c r="D87" s="341" t="str">
        <f>IF(B87="","",Output!J65)</f>
        <v/>
      </c>
      <c r="E87" s="332" t="str">
        <f>IF(B87="","",Output!K65)</f>
        <v/>
      </c>
      <c r="F87" s="332" t="str">
        <f>IF(B87="","",Output!L65)</f>
        <v/>
      </c>
      <c r="G87" s="333" t="str">
        <f>IF(B87="","",Output!M65)</f>
        <v/>
      </c>
      <c r="H87" s="334" t="str">
        <f>IF(B87="","",Output!N65)</f>
        <v/>
      </c>
      <c r="I87" s="1679" t="str">
        <f>IF(B87="","",Output!O65)</f>
        <v/>
      </c>
      <c r="J87" s="335" t="str">
        <f>IF(B87="","",Output!P65)</f>
        <v/>
      </c>
      <c r="K87" s="340"/>
      <c r="L87" s="1546" t="str">
        <f>IF(B87="","",Output!Q65)</f>
        <v/>
      </c>
      <c r="M87" s="332" t="str">
        <f>IF(B87="","",Output!R65)</f>
        <v/>
      </c>
      <c r="N87" s="332" t="str">
        <f>IF(B87="","",Output!S65)</f>
        <v/>
      </c>
      <c r="O87" s="333" t="str">
        <f>IF(B87="","",Output!T65)</f>
        <v/>
      </c>
      <c r="P87" s="334" t="str">
        <f>IF(B87="","",Output!U65)</f>
        <v/>
      </c>
      <c r="Q87" s="1675" t="str">
        <f>IF(B87="","",Output!V65)</f>
        <v/>
      </c>
      <c r="R87" s="340"/>
      <c r="S87" s="331" t="str">
        <f>IF(B87="","",Output!W65)</f>
        <v/>
      </c>
      <c r="T87" s="332" t="str">
        <f>IF(B87="","",Output!X65)</f>
        <v/>
      </c>
      <c r="U87" s="332" t="str">
        <f>IF(B87="","",Output!Y65)</f>
        <v/>
      </c>
      <c r="V87" s="333" t="str">
        <f>IF(B87="","",Output!Z65)</f>
        <v/>
      </c>
      <c r="W87" s="334" t="str">
        <f>IF(B87="","",Output!AA65)</f>
        <v/>
      </c>
      <c r="X87" s="335" t="str">
        <f>IF(B87="","",Output!AB65)</f>
        <v/>
      </c>
    </row>
    <row r="88" spans="1:24" s="319" customFormat="1">
      <c r="A88" s="337">
        <f t="shared" si="0"/>
        <v>-41</v>
      </c>
      <c r="B88" s="143" t="str">
        <f>IF(Output!C66=0,"",Output!C66)</f>
        <v/>
      </c>
      <c r="C88" s="339"/>
      <c r="D88" s="341" t="str">
        <f>IF(B88="","",Output!J66)</f>
        <v/>
      </c>
      <c r="E88" s="332" t="str">
        <f>IF(B88="","",Output!K66)</f>
        <v/>
      </c>
      <c r="F88" s="332" t="str">
        <f>IF(B88="","",Output!L66)</f>
        <v/>
      </c>
      <c r="G88" s="333" t="str">
        <f>IF(B88="","",Output!M66)</f>
        <v/>
      </c>
      <c r="H88" s="334" t="str">
        <f>IF(B88="","",Output!N66)</f>
        <v/>
      </c>
      <c r="I88" s="1679" t="str">
        <f>IF(B88="","",Output!O66)</f>
        <v/>
      </c>
      <c r="J88" s="335" t="str">
        <f>IF(B88="","",Output!P66)</f>
        <v/>
      </c>
      <c r="K88" s="340"/>
      <c r="L88" s="1546" t="str">
        <f>IF(B88="","",Output!Q66)</f>
        <v/>
      </c>
      <c r="M88" s="332" t="str">
        <f>IF(B88="","",Output!R66)</f>
        <v/>
      </c>
      <c r="N88" s="332" t="str">
        <f>IF(B88="","",Output!S66)</f>
        <v/>
      </c>
      <c r="O88" s="333" t="str">
        <f>IF(B88="","",Output!T66)</f>
        <v/>
      </c>
      <c r="P88" s="334" t="str">
        <f>IF(B88="","",Output!U66)</f>
        <v/>
      </c>
      <c r="Q88" s="1675" t="str">
        <f>IF(B88="","",Output!V66)</f>
        <v/>
      </c>
      <c r="R88" s="340"/>
      <c r="S88" s="331" t="str">
        <f>IF(B88="","",Output!W66)</f>
        <v/>
      </c>
      <c r="T88" s="332" t="str">
        <f>IF(B88="","",Output!X66)</f>
        <v/>
      </c>
      <c r="U88" s="332" t="str">
        <f>IF(B88="","",Output!Y66)</f>
        <v/>
      </c>
      <c r="V88" s="333" t="str">
        <f>IF(B88="","",Output!Z66)</f>
        <v/>
      </c>
      <c r="W88" s="334" t="str">
        <f>IF(B88="","",Output!AA66)</f>
        <v/>
      </c>
      <c r="X88" s="335" t="str">
        <f>IF(B88="","",Output!AB66)</f>
        <v/>
      </c>
    </row>
    <row r="89" spans="1:24" s="319" customFormat="1">
      <c r="A89" s="337">
        <f t="shared" si="0"/>
        <v>-42</v>
      </c>
      <c r="B89" s="143" t="str">
        <f>IF(Output!C67=0,"",Output!C67)</f>
        <v/>
      </c>
      <c r="C89" s="339"/>
      <c r="D89" s="341" t="str">
        <f>IF(B89="","",Output!J67)</f>
        <v/>
      </c>
      <c r="E89" s="332" t="str">
        <f>IF(B89="","",Output!K67)</f>
        <v/>
      </c>
      <c r="F89" s="332" t="str">
        <f>IF(B89="","",Output!L67)</f>
        <v/>
      </c>
      <c r="G89" s="333" t="str">
        <f>IF(B89="","",Output!M67)</f>
        <v/>
      </c>
      <c r="H89" s="334" t="str">
        <f>IF(B89="","",Output!N67)</f>
        <v/>
      </c>
      <c r="I89" s="1679" t="str">
        <f>IF(B89="","",Output!O67)</f>
        <v/>
      </c>
      <c r="J89" s="335" t="str">
        <f>IF(B89="","",Output!P67)</f>
        <v/>
      </c>
      <c r="K89" s="340"/>
      <c r="L89" s="1546" t="str">
        <f>IF(B89="","",Output!Q67)</f>
        <v/>
      </c>
      <c r="M89" s="332" t="str">
        <f>IF(B89="","",Output!R67)</f>
        <v/>
      </c>
      <c r="N89" s="332" t="str">
        <f>IF(B89="","",Output!S67)</f>
        <v/>
      </c>
      <c r="O89" s="333" t="str">
        <f>IF(B89="","",Output!T67)</f>
        <v/>
      </c>
      <c r="P89" s="334" t="str">
        <f>IF(B89="","",Output!U67)</f>
        <v/>
      </c>
      <c r="Q89" s="1675" t="str">
        <f>IF(B89="","",Output!V67)</f>
        <v/>
      </c>
      <c r="R89" s="340"/>
      <c r="S89" s="331" t="str">
        <f>IF(B89="","",Output!W67)</f>
        <v/>
      </c>
      <c r="T89" s="332" t="str">
        <f>IF(B89="","",Output!X67)</f>
        <v/>
      </c>
      <c r="U89" s="332" t="str">
        <f>IF(B89="","",Output!Y67)</f>
        <v/>
      </c>
      <c r="V89" s="333" t="str">
        <f>IF(B89="","",Output!Z67)</f>
        <v/>
      </c>
      <c r="W89" s="334" t="str">
        <f>IF(B89="","",Output!AA67)</f>
        <v/>
      </c>
      <c r="X89" s="335" t="str">
        <f>IF(B89="","",Output!AB67)</f>
        <v/>
      </c>
    </row>
    <row r="90" spans="1:24" s="319" customFormat="1">
      <c r="A90" s="337">
        <f t="shared" si="0"/>
        <v>-43</v>
      </c>
      <c r="B90" s="143" t="str">
        <f>IF(Output!C68=0,"",Output!C68)</f>
        <v/>
      </c>
      <c r="C90" s="339"/>
      <c r="D90" s="341" t="str">
        <f>IF(B90="","",Output!J68)</f>
        <v/>
      </c>
      <c r="E90" s="332" t="str">
        <f>IF(B90="","",Output!K68)</f>
        <v/>
      </c>
      <c r="F90" s="332" t="str">
        <f>IF(B90="","",Output!L68)</f>
        <v/>
      </c>
      <c r="G90" s="333" t="str">
        <f>IF(B90="","",Output!M68)</f>
        <v/>
      </c>
      <c r="H90" s="334" t="str">
        <f>IF(B90="","",Output!N68)</f>
        <v/>
      </c>
      <c r="I90" s="1679" t="str">
        <f>IF(B90="","",Output!O68)</f>
        <v/>
      </c>
      <c r="J90" s="335" t="str">
        <f>IF(B90="","",Output!P68)</f>
        <v/>
      </c>
      <c r="K90" s="340"/>
      <c r="L90" s="1546" t="str">
        <f>IF(B90="","",Output!Q68)</f>
        <v/>
      </c>
      <c r="M90" s="332" t="str">
        <f>IF(B90="","",Output!R68)</f>
        <v/>
      </c>
      <c r="N90" s="332" t="str">
        <f>IF(B90="","",Output!S68)</f>
        <v/>
      </c>
      <c r="O90" s="333" t="str">
        <f>IF(B90="","",Output!T68)</f>
        <v/>
      </c>
      <c r="P90" s="334" t="str">
        <f>IF(B90="","",Output!U68)</f>
        <v/>
      </c>
      <c r="Q90" s="1675" t="str">
        <f>IF(B90="","",Output!V68)</f>
        <v/>
      </c>
      <c r="R90" s="340"/>
      <c r="S90" s="331" t="str">
        <f>IF(B90="","",Output!W68)</f>
        <v/>
      </c>
      <c r="T90" s="332" t="str">
        <f>IF(B90="","",Output!X68)</f>
        <v/>
      </c>
      <c r="U90" s="332" t="str">
        <f>IF(B90="","",Output!Y68)</f>
        <v/>
      </c>
      <c r="V90" s="333" t="str">
        <f>IF(B90="","",Output!Z68)</f>
        <v/>
      </c>
      <c r="W90" s="334" t="str">
        <f>IF(B90="","",Output!AA68)</f>
        <v/>
      </c>
      <c r="X90" s="335" t="str">
        <f>IF(B90="","",Output!AB68)</f>
        <v/>
      </c>
    </row>
    <row r="91" spans="1:24" s="319" customFormat="1">
      <c r="A91" s="337">
        <f t="shared" si="0"/>
        <v>-44</v>
      </c>
      <c r="B91" s="143" t="str">
        <f>IF(Output!C69=0,"",Output!C69)</f>
        <v/>
      </c>
      <c r="C91" s="339"/>
      <c r="D91" s="341" t="str">
        <f>IF(B91="","",Output!J69)</f>
        <v/>
      </c>
      <c r="E91" s="332" t="str">
        <f>IF(B91="","",Output!K69)</f>
        <v/>
      </c>
      <c r="F91" s="332" t="str">
        <f>IF(B91="","",Output!L69)</f>
        <v/>
      </c>
      <c r="G91" s="333" t="str">
        <f>IF(B91="","",Output!M69)</f>
        <v/>
      </c>
      <c r="H91" s="334" t="str">
        <f>IF(B91="","",Output!N69)</f>
        <v/>
      </c>
      <c r="I91" s="1679" t="str">
        <f>IF(B91="","",Output!O69)</f>
        <v/>
      </c>
      <c r="J91" s="335" t="str">
        <f>IF(B91="","",Output!P69)</f>
        <v/>
      </c>
      <c r="K91" s="340"/>
      <c r="L91" s="1546" t="str">
        <f>IF(B91="","",Output!Q69)</f>
        <v/>
      </c>
      <c r="M91" s="332" t="str">
        <f>IF(B91="","",Output!R69)</f>
        <v/>
      </c>
      <c r="N91" s="332" t="str">
        <f>IF(B91="","",Output!S69)</f>
        <v/>
      </c>
      <c r="O91" s="333" t="str">
        <f>IF(B91="","",Output!T69)</f>
        <v/>
      </c>
      <c r="P91" s="334" t="str">
        <f>IF(B91="","",Output!U69)</f>
        <v/>
      </c>
      <c r="Q91" s="1675" t="str">
        <f>IF(B91="","",Output!V69)</f>
        <v/>
      </c>
      <c r="R91" s="340"/>
      <c r="S91" s="331" t="str">
        <f>IF(B91="","",Output!W69)</f>
        <v/>
      </c>
      <c r="T91" s="332" t="str">
        <f>IF(B91="","",Output!X69)</f>
        <v/>
      </c>
      <c r="U91" s="332" t="str">
        <f>IF(B91="","",Output!Y69)</f>
        <v/>
      </c>
      <c r="V91" s="333" t="str">
        <f>IF(B91="","",Output!Z69)</f>
        <v/>
      </c>
      <c r="W91" s="334" t="str">
        <f>IF(B91="","",Output!AA69)</f>
        <v/>
      </c>
      <c r="X91" s="335" t="str">
        <f>IF(B91="","",Output!AB69)</f>
        <v/>
      </c>
    </row>
    <row r="92" spans="1:24" s="319" customFormat="1">
      <c r="A92" s="337">
        <f t="shared" ref="A92:A155" si="1">A91-1</f>
        <v>-45</v>
      </c>
      <c r="B92" s="143" t="str">
        <f>IF(Output!C70=0,"",Output!C70)</f>
        <v/>
      </c>
      <c r="C92" s="339"/>
      <c r="D92" s="341" t="str">
        <f>IF(B92="","",Output!J70)</f>
        <v/>
      </c>
      <c r="E92" s="332" t="str">
        <f>IF(B92="","",Output!K70)</f>
        <v/>
      </c>
      <c r="F92" s="332" t="str">
        <f>IF(B92="","",Output!L70)</f>
        <v/>
      </c>
      <c r="G92" s="333" t="str">
        <f>IF(B92="","",Output!M70)</f>
        <v/>
      </c>
      <c r="H92" s="334" t="str">
        <f>IF(B92="","",Output!N70)</f>
        <v/>
      </c>
      <c r="I92" s="1679" t="str">
        <f>IF(B92="","",Output!O70)</f>
        <v/>
      </c>
      <c r="J92" s="335" t="str">
        <f>IF(B92="","",Output!P70)</f>
        <v/>
      </c>
      <c r="K92" s="340"/>
      <c r="L92" s="1546" t="str">
        <f>IF(B92="","",Output!Q70)</f>
        <v/>
      </c>
      <c r="M92" s="332" t="str">
        <f>IF(B92="","",Output!R70)</f>
        <v/>
      </c>
      <c r="N92" s="332" t="str">
        <f>IF(B92="","",Output!S70)</f>
        <v/>
      </c>
      <c r="O92" s="333" t="str">
        <f>IF(B92="","",Output!T70)</f>
        <v/>
      </c>
      <c r="P92" s="334" t="str">
        <f>IF(B92="","",Output!U70)</f>
        <v/>
      </c>
      <c r="Q92" s="1675" t="str">
        <f>IF(B92="","",Output!V70)</f>
        <v/>
      </c>
      <c r="R92" s="340"/>
      <c r="S92" s="331" t="str">
        <f>IF(B92="","",Output!W70)</f>
        <v/>
      </c>
      <c r="T92" s="332" t="str">
        <f>IF(B92="","",Output!X70)</f>
        <v/>
      </c>
      <c r="U92" s="332" t="str">
        <f>IF(B92="","",Output!Y70)</f>
        <v/>
      </c>
      <c r="V92" s="333" t="str">
        <f>IF(B92="","",Output!Z70)</f>
        <v/>
      </c>
      <c r="W92" s="334" t="str">
        <f>IF(B92="","",Output!AA70)</f>
        <v/>
      </c>
      <c r="X92" s="335" t="str">
        <f>IF(B92="","",Output!AB70)</f>
        <v/>
      </c>
    </row>
    <row r="93" spans="1:24" s="319" customFormat="1">
      <c r="A93" s="337">
        <f t="shared" si="1"/>
        <v>-46</v>
      </c>
      <c r="B93" s="143" t="str">
        <f>IF(Output!C71=0,"",Output!C71)</f>
        <v/>
      </c>
      <c r="C93" s="339"/>
      <c r="D93" s="341" t="str">
        <f>IF(B93="","",Output!J71)</f>
        <v/>
      </c>
      <c r="E93" s="332" t="str">
        <f>IF(B93="","",Output!K71)</f>
        <v/>
      </c>
      <c r="F93" s="332" t="str">
        <f>IF(B93="","",Output!L71)</f>
        <v/>
      </c>
      <c r="G93" s="333" t="str">
        <f>IF(B93="","",Output!M71)</f>
        <v/>
      </c>
      <c r="H93" s="334" t="str">
        <f>IF(B93="","",Output!N71)</f>
        <v/>
      </c>
      <c r="I93" s="1679" t="str">
        <f>IF(B93="","",Output!O71)</f>
        <v/>
      </c>
      <c r="J93" s="335" t="str">
        <f>IF(B93="","",Output!P71)</f>
        <v/>
      </c>
      <c r="K93" s="340"/>
      <c r="L93" s="1546" t="str">
        <f>IF(B93="","",Output!Q71)</f>
        <v/>
      </c>
      <c r="M93" s="332" t="str">
        <f>IF(B93="","",Output!R71)</f>
        <v/>
      </c>
      <c r="N93" s="332" t="str">
        <f>IF(B93="","",Output!S71)</f>
        <v/>
      </c>
      <c r="O93" s="333" t="str">
        <f>IF(B93="","",Output!T71)</f>
        <v/>
      </c>
      <c r="P93" s="334" t="str">
        <f>IF(B93="","",Output!U71)</f>
        <v/>
      </c>
      <c r="Q93" s="1675" t="str">
        <f>IF(B93="","",Output!V71)</f>
        <v/>
      </c>
      <c r="R93" s="340"/>
      <c r="S93" s="331" t="str">
        <f>IF(B93="","",Output!W71)</f>
        <v/>
      </c>
      <c r="T93" s="332" t="str">
        <f>IF(B93="","",Output!X71)</f>
        <v/>
      </c>
      <c r="U93" s="332" t="str">
        <f>IF(B93="","",Output!Y71)</f>
        <v/>
      </c>
      <c r="V93" s="333" t="str">
        <f>IF(B93="","",Output!Z71)</f>
        <v/>
      </c>
      <c r="W93" s="334" t="str">
        <f>IF(B93="","",Output!AA71)</f>
        <v/>
      </c>
      <c r="X93" s="335" t="str">
        <f>IF(B93="","",Output!AB71)</f>
        <v/>
      </c>
    </row>
    <row r="94" spans="1:24" s="319" customFormat="1">
      <c r="A94" s="337">
        <f t="shared" si="1"/>
        <v>-47</v>
      </c>
      <c r="B94" s="143" t="str">
        <f>IF(Output!C72=0,"",Output!C72)</f>
        <v/>
      </c>
      <c r="C94" s="339"/>
      <c r="D94" s="341" t="str">
        <f>IF(B94="","",Output!J72)</f>
        <v/>
      </c>
      <c r="E94" s="332" t="str">
        <f>IF(B94="","",Output!K72)</f>
        <v/>
      </c>
      <c r="F94" s="332" t="str">
        <f>IF(B94="","",Output!L72)</f>
        <v/>
      </c>
      <c r="G94" s="333" t="str">
        <f>IF(B94="","",Output!M72)</f>
        <v/>
      </c>
      <c r="H94" s="334" t="str">
        <f>IF(B94="","",Output!N72)</f>
        <v/>
      </c>
      <c r="I94" s="1679" t="str">
        <f>IF(B94="","",Output!O72)</f>
        <v/>
      </c>
      <c r="J94" s="335" t="str">
        <f>IF(B94="","",Output!P72)</f>
        <v/>
      </c>
      <c r="K94" s="340"/>
      <c r="L94" s="1546" t="str">
        <f>IF(B94="","",Output!Q72)</f>
        <v/>
      </c>
      <c r="M94" s="332" t="str">
        <f>IF(B94="","",Output!R72)</f>
        <v/>
      </c>
      <c r="N94" s="332" t="str">
        <f>IF(B94="","",Output!S72)</f>
        <v/>
      </c>
      <c r="O94" s="333" t="str">
        <f>IF(B94="","",Output!T72)</f>
        <v/>
      </c>
      <c r="P94" s="334" t="str">
        <f>IF(B94="","",Output!U72)</f>
        <v/>
      </c>
      <c r="Q94" s="1675" t="str">
        <f>IF(B94="","",Output!V72)</f>
        <v/>
      </c>
      <c r="R94" s="340"/>
      <c r="S94" s="331" t="str">
        <f>IF(B94="","",Output!W72)</f>
        <v/>
      </c>
      <c r="T94" s="332" t="str">
        <f>IF(B94="","",Output!X72)</f>
        <v/>
      </c>
      <c r="U94" s="332" t="str">
        <f>IF(B94="","",Output!Y72)</f>
        <v/>
      </c>
      <c r="V94" s="333" t="str">
        <f>IF(B94="","",Output!Z72)</f>
        <v/>
      </c>
      <c r="W94" s="334" t="str">
        <f>IF(B94="","",Output!AA72)</f>
        <v/>
      </c>
      <c r="X94" s="335" t="str">
        <f>IF(B94="","",Output!AB72)</f>
        <v/>
      </c>
    </row>
    <row r="95" spans="1:24" s="319" customFormat="1">
      <c r="A95" s="337">
        <f t="shared" si="1"/>
        <v>-48</v>
      </c>
      <c r="B95" s="143" t="str">
        <f>IF(Output!C73=0,"",Output!C73)</f>
        <v/>
      </c>
      <c r="C95" s="339"/>
      <c r="D95" s="341" t="str">
        <f>IF(B95="","",Output!J73)</f>
        <v/>
      </c>
      <c r="E95" s="332" t="str">
        <f>IF(B95="","",Output!K73)</f>
        <v/>
      </c>
      <c r="F95" s="332" t="str">
        <f>IF(B95="","",Output!L73)</f>
        <v/>
      </c>
      <c r="G95" s="333" t="str">
        <f>IF(B95="","",Output!M73)</f>
        <v/>
      </c>
      <c r="H95" s="334" t="str">
        <f>IF(B95="","",Output!N73)</f>
        <v/>
      </c>
      <c r="I95" s="1679" t="str">
        <f>IF(B95="","",Output!O73)</f>
        <v/>
      </c>
      <c r="J95" s="335" t="str">
        <f>IF(B95="","",Output!P73)</f>
        <v/>
      </c>
      <c r="K95" s="340"/>
      <c r="L95" s="1546" t="str">
        <f>IF(B95="","",Output!Q73)</f>
        <v/>
      </c>
      <c r="M95" s="332" t="str">
        <f>IF(B95="","",Output!R73)</f>
        <v/>
      </c>
      <c r="N95" s="332" t="str">
        <f>IF(B95="","",Output!S73)</f>
        <v/>
      </c>
      <c r="O95" s="333" t="str">
        <f>IF(B95="","",Output!T73)</f>
        <v/>
      </c>
      <c r="P95" s="334" t="str">
        <f>IF(B95="","",Output!U73)</f>
        <v/>
      </c>
      <c r="Q95" s="1675" t="str">
        <f>IF(B95="","",Output!V73)</f>
        <v/>
      </c>
      <c r="R95" s="340"/>
      <c r="S95" s="331" t="str">
        <f>IF(B95="","",Output!W73)</f>
        <v/>
      </c>
      <c r="T95" s="332" t="str">
        <f>IF(B95="","",Output!X73)</f>
        <v/>
      </c>
      <c r="U95" s="332" t="str">
        <f>IF(B95="","",Output!Y73)</f>
        <v/>
      </c>
      <c r="V95" s="333" t="str">
        <f>IF(B95="","",Output!Z73)</f>
        <v/>
      </c>
      <c r="W95" s="334" t="str">
        <f>IF(B95="","",Output!AA73)</f>
        <v/>
      </c>
      <c r="X95" s="335" t="str">
        <f>IF(B95="","",Output!AB73)</f>
        <v/>
      </c>
    </row>
    <row r="96" spans="1:24" s="319" customFormat="1">
      <c r="A96" s="337">
        <f t="shared" si="1"/>
        <v>-49</v>
      </c>
      <c r="B96" s="143" t="str">
        <f>IF(Output!C74=0,"",Output!C74)</f>
        <v/>
      </c>
      <c r="C96" s="339"/>
      <c r="D96" s="341" t="str">
        <f>IF(B96="","",Output!J74)</f>
        <v/>
      </c>
      <c r="E96" s="332" t="str">
        <f>IF(B96="","",Output!K74)</f>
        <v/>
      </c>
      <c r="F96" s="332" t="str">
        <f>IF(B96="","",Output!L74)</f>
        <v/>
      </c>
      <c r="G96" s="333" t="str">
        <f>IF(B96="","",Output!M74)</f>
        <v/>
      </c>
      <c r="H96" s="334" t="str">
        <f>IF(B96="","",Output!N74)</f>
        <v/>
      </c>
      <c r="I96" s="1679" t="str">
        <f>IF(B96="","",Output!O74)</f>
        <v/>
      </c>
      <c r="J96" s="335" t="str">
        <f>IF(B96="","",Output!P74)</f>
        <v/>
      </c>
      <c r="K96" s="340"/>
      <c r="L96" s="1546" t="str">
        <f>IF(B96="","",Output!Q74)</f>
        <v/>
      </c>
      <c r="M96" s="332" t="str">
        <f>IF(B96="","",Output!R74)</f>
        <v/>
      </c>
      <c r="N96" s="332" t="str">
        <f>IF(B96="","",Output!S74)</f>
        <v/>
      </c>
      <c r="O96" s="333" t="str">
        <f>IF(B96="","",Output!T74)</f>
        <v/>
      </c>
      <c r="P96" s="334" t="str">
        <f>IF(B96="","",Output!U74)</f>
        <v/>
      </c>
      <c r="Q96" s="1675" t="str">
        <f>IF(B96="","",Output!V74)</f>
        <v/>
      </c>
      <c r="R96" s="340"/>
      <c r="S96" s="331" t="str">
        <f>IF(B96="","",Output!W74)</f>
        <v/>
      </c>
      <c r="T96" s="332" t="str">
        <f>IF(B96="","",Output!X74)</f>
        <v/>
      </c>
      <c r="U96" s="332" t="str">
        <f>IF(B96="","",Output!Y74)</f>
        <v/>
      </c>
      <c r="V96" s="333" t="str">
        <f>IF(B96="","",Output!Z74)</f>
        <v/>
      </c>
      <c r="W96" s="334" t="str">
        <f>IF(B96="","",Output!AA74)</f>
        <v/>
      </c>
      <c r="X96" s="335" t="str">
        <f>IF(B96="","",Output!AB74)</f>
        <v/>
      </c>
    </row>
    <row r="97" spans="1:24" s="319" customFormat="1">
      <c r="A97" s="337">
        <f t="shared" si="1"/>
        <v>-50</v>
      </c>
      <c r="B97" s="143" t="str">
        <f>IF(Output!C75=0,"",Output!C75)</f>
        <v/>
      </c>
      <c r="C97" s="339"/>
      <c r="D97" s="341" t="str">
        <f>IF(B97="","",Output!J75)</f>
        <v/>
      </c>
      <c r="E97" s="332" t="str">
        <f>IF(B97="","",Output!K75)</f>
        <v/>
      </c>
      <c r="F97" s="332" t="str">
        <f>IF(B97="","",Output!L75)</f>
        <v/>
      </c>
      <c r="G97" s="333" t="str">
        <f>IF(B97="","",Output!M75)</f>
        <v/>
      </c>
      <c r="H97" s="334" t="str">
        <f>IF(B97="","",Output!N75)</f>
        <v/>
      </c>
      <c r="I97" s="1679" t="str">
        <f>IF(B97="","",Output!O75)</f>
        <v/>
      </c>
      <c r="J97" s="335" t="str">
        <f>IF(B97="","",Output!P75)</f>
        <v/>
      </c>
      <c r="K97" s="340"/>
      <c r="L97" s="1546" t="str">
        <f>IF(B97="","",Output!Q75)</f>
        <v/>
      </c>
      <c r="M97" s="332" t="str">
        <f>IF(B97="","",Output!R75)</f>
        <v/>
      </c>
      <c r="N97" s="332" t="str">
        <f>IF(B97="","",Output!S75)</f>
        <v/>
      </c>
      <c r="O97" s="333" t="str">
        <f>IF(B97="","",Output!T75)</f>
        <v/>
      </c>
      <c r="P97" s="334" t="str">
        <f>IF(B97="","",Output!U75)</f>
        <v/>
      </c>
      <c r="Q97" s="1675" t="str">
        <f>IF(B97="","",Output!V75)</f>
        <v/>
      </c>
      <c r="R97" s="340"/>
      <c r="S97" s="331" t="str">
        <f>IF(B97="","",Output!W75)</f>
        <v/>
      </c>
      <c r="T97" s="332" t="str">
        <f>IF(B97="","",Output!X75)</f>
        <v/>
      </c>
      <c r="U97" s="332" t="str">
        <f>IF(B97="","",Output!Y75)</f>
        <v/>
      </c>
      <c r="V97" s="333" t="str">
        <f>IF(B97="","",Output!Z75)</f>
        <v/>
      </c>
      <c r="W97" s="334" t="str">
        <f>IF(B97="","",Output!AA75)</f>
        <v/>
      </c>
      <c r="X97" s="335" t="str">
        <f>IF(B97="","",Output!AB75)</f>
        <v/>
      </c>
    </row>
    <row r="98" spans="1:24" s="319" customFormat="1">
      <c r="A98" s="337">
        <f t="shared" si="1"/>
        <v>-51</v>
      </c>
      <c r="B98" s="143" t="str">
        <f>IF(Output!C76=0,"",Output!C76)</f>
        <v/>
      </c>
      <c r="C98" s="339"/>
      <c r="D98" s="341" t="str">
        <f>IF(B98="","",Output!J76)</f>
        <v/>
      </c>
      <c r="E98" s="332" t="str">
        <f>IF(B98="","",Output!K76)</f>
        <v/>
      </c>
      <c r="F98" s="332" t="str">
        <f>IF(B98="","",Output!L76)</f>
        <v/>
      </c>
      <c r="G98" s="333" t="str">
        <f>IF(B98="","",Output!M76)</f>
        <v/>
      </c>
      <c r="H98" s="334" t="str">
        <f>IF(B98="","",Output!N76)</f>
        <v/>
      </c>
      <c r="I98" s="1679" t="str">
        <f>IF(B98="","",Output!O76)</f>
        <v/>
      </c>
      <c r="J98" s="335" t="str">
        <f>IF(B98="","",Output!P76)</f>
        <v/>
      </c>
      <c r="K98" s="340"/>
      <c r="L98" s="1546" t="str">
        <f>IF(B98="","",Output!Q76)</f>
        <v/>
      </c>
      <c r="M98" s="332" t="str">
        <f>IF(B98="","",Output!R76)</f>
        <v/>
      </c>
      <c r="N98" s="332" t="str">
        <f>IF(B98="","",Output!S76)</f>
        <v/>
      </c>
      <c r="O98" s="333" t="str">
        <f>IF(B98="","",Output!T76)</f>
        <v/>
      </c>
      <c r="P98" s="334" t="str">
        <f>IF(B98="","",Output!U76)</f>
        <v/>
      </c>
      <c r="Q98" s="1675" t="str">
        <f>IF(B98="","",Output!V76)</f>
        <v/>
      </c>
      <c r="R98" s="340"/>
      <c r="S98" s="331" t="str">
        <f>IF(B98="","",Output!W76)</f>
        <v/>
      </c>
      <c r="T98" s="332" t="str">
        <f>IF(B98="","",Output!X76)</f>
        <v/>
      </c>
      <c r="U98" s="332" t="str">
        <f>IF(B98="","",Output!Y76)</f>
        <v/>
      </c>
      <c r="V98" s="333" t="str">
        <f>IF(B98="","",Output!Z76)</f>
        <v/>
      </c>
      <c r="W98" s="334" t="str">
        <f>IF(B98="","",Output!AA76)</f>
        <v/>
      </c>
      <c r="X98" s="335" t="str">
        <f>IF(B98="","",Output!AB76)</f>
        <v/>
      </c>
    </row>
    <row r="99" spans="1:24" s="319" customFormat="1">
      <c r="A99" s="337">
        <f t="shared" si="1"/>
        <v>-52</v>
      </c>
      <c r="B99" s="143" t="str">
        <f>IF(Output!C77=0,"",Output!C77)</f>
        <v/>
      </c>
      <c r="C99" s="339"/>
      <c r="D99" s="341" t="str">
        <f>IF(B99="","",Output!J77)</f>
        <v/>
      </c>
      <c r="E99" s="332" t="str">
        <f>IF(B99="","",Output!K77)</f>
        <v/>
      </c>
      <c r="F99" s="332" t="str">
        <f>IF(B99="","",Output!L77)</f>
        <v/>
      </c>
      <c r="G99" s="333" t="str">
        <f>IF(B99="","",Output!M77)</f>
        <v/>
      </c>
      <c r="H99" s="334" t="str">
        <f>IF(B99="","",Output!N77)</f>
        <v/>
      </c>
      <c r="I99" s="1679" t="str">
        <f>IF(B99="","",Output!O77)</f>
        <v/>
      </c>
      <c r="J99" s="335" t="str">
        <f>IF(B99="","",Output!P77)</f>
        <v/>
      </c>
      <c r="K99" s="340"/>
      <c r="L99" s="1546" t="str">
        <f>IF(B99="","",Output!Q77)</f>
        <v/>
      </c>
      <c r="M99" s="332" t="str">
        <f>IF(B99="","",Output!R77)</f>
        <v/>
      </c>
      <c r="N99" s="332" t="str">
        <f>IF(B99="","",Output!S77)</f>
        <v/>
      </c>
      <c r="O99" s="333" t="str">
        <f>IF(B99="","",Output!T77)</f>
        <v/>
      </c>
      <c r="P99" s="334" t="str">
        <f>IF(B99="","",Output!U77)</f>
        <v/>
      </c>
      <c r="Q99" s="1675" t="str">
        <f>IF(B99="","",Output!V77)</f>
        <v/>
      </c>
      <c r="R99" s="340"/>
      <c r="S99" s="331" t="str">
        <f>IF(B99="","",Output!W77)</f>
        <v/>
      </c>
      <c r="T99" s="332" t="str">
        <f>IF(B99="","",Output!X77)</f>
        <v/>
      </c>
      <c r="U99" s="332" t="str">
        <f>IF(B99="","",Output!Y77)</f>
        <v/>
      </c>
      <c r="V99" s="333" t="str">
        <f>IF(B99="","",Output!Z77)</f>
        <v/>
      </c>
      <c r="W99" s="334" t="str">
        <f>IF(B99="","",Output!AA77)</f>
        <v/>
      </c>
      <c r="X99" s="335" t="str">
        <f>IF(B99="","",Output!AB77)</f>
        <v/>
      </c>
    </row>
    <row r="100" spans="1:24" s="319" customFormat="1">
      <c r="A100" s="337">
        <f t="shared" si="1"/>
        <v>-53</v>
      </c>
      <c r="B100" s="143" t="str">
        <f>IF(Output!C78=0,"",Output!C78)</f>
        <v/>
      </c>
      <c r="C100" s="339"/>
      <c r="D100" s="341" t="str">
        <f>IF(B100="","",Output!J78)</f>
        <v/>
      </c>
      <c r="E100" s="332" t="str">
        <f>IF(B100="","",Output!K78)</f>
        <v/>
      </c>
      <c r="F100" s="332" t="str">
        <f>IF(B100="","",Output!L78)</f>
        <v/>
      </c>
      <c r="G100" s="333" t="str">
        <f>IF(B100="","",Output!M78)</f>
        <v/>
      </c>
      <c r="H100" s="334" t="str">
        <f>IF(B100="","",Output!N78)</f>
        <v/>
      </c>
      <c r="I100" s="1679" t="str">
        <f>IF(B100="","",Output!O78)</f>
        <v/>
      </c>
      <c r="J100" s="335" t="str">
        <f>IF(B100="","",Output!P78)</f>
        <v/>
      </c>
      <c r="K100" s="340"/>
      <c r="L100" s="1546" t="str">
        <f>IF(B100="","",Output!Q78)</f>
        <v/>
      </c>
      <c r="M100" s="332" t="str">
        <f>IF(B100="","",Output!R78)</f>
        <v/>
      </c>
      <c r="N100" s="332" t="str">
        <f>IF(B100="","",Output!S78)</f>
        <v/>
      </c>
      <c r="O100" s="333" t="str">
        <f>IF(B100="","",Output!T78)</f>
        <v/>
      </c>
      <c r="P100" s="334" t="str">
        <f>IF(B100="","",Output!U78)</f>
        <v/>
      </c>
      <c r="Q100" s="1675" t="str">
        <f>IF(B100="","",Output!V78)</f>
        <v/>
      </c>
      <c r="R100" s="340"/>
      <c r="S100" s="331" t="str">
        <f>IF(B100="","",Output!W78)</f>
        <v/>
      </c>
      <c r="T100" s="332" t="str">
        <f>IF(B100="","",Output!X78)</f>
        <v/>
      </c>
      <c r="U100" s="332" t="str">
        <f>IF(B100="","",Output!Y78)</f>
        <v/>
      </c>
      <c r="V100" s="333" t="str">
        <f>IF(B100="","",Output!Z78)</f>
        <v/>
      </c>
      <c r="W100" s="334" t="str">
        <f>IF(B100="","",Output!AA78)</f>
        <v/>
      </c>
      <c r="X100" s="335" t="str">
        <f>IF(B100="","",Output!AB78)</f>
        <v/>
      </c>
    </row>
    <row r="101" spans="1:24" s="319" customFormat="1">
      <c r="A101" s="337">
        <f t="shared" si="1"/>
        <v>-54</v>
      </c>
      <c r="B101" s="143" t="str">
        <f>IF(Output!C79=0,"",Output!C79)</f>
        <v/>
      </c>
      <c r="C101" s="339"/>
      <c r="D101" s="341" t="str">
        <f>IF(B101="","",Output!J79)</f>
        <v/>
      </c>
      <c r="E101" s="332" t="str">
        <f>IF(B101="","",Output!K79)</f>
        <v/>
      </c>
      <c r="F101" s="332" t="str">
        <f>IF(B101="","",Output!L79)</f>
        <v/>
      </c>
      <c r="G101" s="333" t="str">
        <f>IF(B101="","",Output!M79)</f>
        <v/>
      </c>
      <c r="H101" s="334" t="str">
        <f>IF(B101="","",Output!N79)</f>
        <v/>
      </c>
      <c r="I101" s="1679" t="str">
        <f>IF(B101="","",Output!O79)</f>
        <v/>
      </c>
      <c r="J101" s="335" t="str">
        <f>IF(B101="","",Output!P79)</f>
        <v/>
      </c>
      <c r="K101" s="340"/>
      <c r="L101" s="1546" t="str">
        <f>IF(B101="","",Output!Q79)</f>
        <v/>
      </c>
      <c r="M101" s="332" t="str">
        <f>IF(B101="","",Output!R79)</f>
        <v/>
      </c>
      <c r="N101" s="332" t="str">
        <f>IF(B101="","",Output!S79)</f>
        <v/>
      </c>
      <c r="O101" s="333" t="str">
        <f>IF(B101="","",Output!T79)</f>
        <v/>
      </c>
      <c r="P101" s="334" t="str">
        <f>IF(B101="","",Output!U79)</f>
        <v/>
      </c>
      <c r="Q101" s="1675" t="str">
        <f>IF(B101="","",Output!V79)</f>
        <v/>
      </c>
      <c r="R101" s="340"/>
      <c r="S101" s="331" t="str">
        <f>IF(B101="","",Output!W79)</f>
        <v/>
      </c>
      <c r="T101" s="332" t="str">
        <f>IF(B101="","",Output!X79)</f>
        <v/>
      </c>
      <c r="U101" s="332" t="str">
        <f>IF(B101="","",Output!Y79)</f>
        <v/>
      </c>
      <c r="V101" s="333" t="str">
        <f>IF(B101="","",Output!Z79)</f>
        <v/>
      </c>
      <c r="W101" s="334" t="str">
        <f>IF(B101="","",Output!AA79)</f>
        <v/>
      </c>
      <c r="X101" s="335" t="str">
        <f>IF(B101="","",Output!AB79)</f>
        <v/>
      </c>
    </row>
    <row r="102" spans="1:24" s="319" customFormat="1">
      <c r="A102" s="337">
        <f t="shared" si="1"/>
        <v>-55</v>
      </c>
      <c r="B102" s="143" t="str">
        <f>IF(Output!C80=0,"",Output!C80)</f>
        <v/>
      </c>
      <c r="C102" s="339"/>
      <c r="D102" s="341" t="str">
        <f>IF(B102="","",Output!J80)</f>
        <v/>
      </c>
      <c r="E102" s="332" t="str">
        <f>IF(B102="","",Output!K80)</f>
        <v/>
      </c>
      <c r="F102" s="332" t="str">
        <f>IF(B102="","",Output!L80)</f>
        <v/>
      </c>
      <c r="G102" s="333" t="str">
        <f>IF(B102="","",Output!M80)</f>
        <v/>
      </c>
      <c r="H102" s="334" t="str">
        <f>IF(B102="","",Output!N80)</f>
        <v/>
      </c>
      <c r="I102" s="1679" t="str">
        <f>IF(B102="","",Output!O80)</f>
        <v/>
      </c>
      <c r="J102" s="335" t="str">
        <f>IF(B102="","",Output!P80)</f>
        <v/>
      </c>
      <c r="K102" s="340"/>
      <c r="L102" s="1546" t="str">
        <f>IF(B102="","",Output!Q80)</f>
        <v/>
      </c>
      <c r="M102" s="332" t="str">
        <f>IF(B102="","",Output!R80)</f>
        <v/>
      </c>
      <c r="N102" s="332" t="str">
        <f>IF(B102="","",Output!S80)</f>
        <v/>
      </c>
      <c r="O102" s="333" t="str">
        <f>IF(B102="","",Output!T80)</f>
        <v/>
      </c>
      <c r="P102" s="334" t="str">
        <f>IF(B102="","",Output!U80)</f>
        <v/>
      </c>
      <c r="Q102" s="1675" t="str">
        <f>IF(B102="","",Output!V80)</f>
        <v/>
      </c>
      <c r="R102" s="340"/>
      <c r="S102" s="331" t="str">
        <f>IF(B102="","",Output!W80)</f>
        <v/>
      </c>
      <c r="T102" s="332" t="str">
        <f>IF(B102="","",Output!X80)</f>
        <v/>
      </c>
      <c r="U102" s="332" t="str">
        <f>IF(B102="","",Output!Y80)</f>
        <v/>
      </c>
      <c r="V102" s="333" t="str">
        <f>IF(B102="","",Output!Z80)</f>
        <v/>
      </c>
      <c r="W102" s="334" t="str">
        <f>IF(B102="","",Output!AA80)</f>
        <v/>
      </c>
      <c r="X102" s="335" t="str">
        <f>IF(B102="","",Output!AB80)</f>
        <v/>
      </c>
    </row>
    <row r="103" spans="1:24" s="319" customFormat="1">
      <c r="A103" s="337">
        <f t="shared" si="1"/>
        <v>-56</v>
      </c>
      <c r="B103" s="143" t="str">
        <f>IF(Output!C81=0,"",Output!C81)</f>
        <v/>
      </c>
      <c r="C103" s="339"/>
      <c r="D103" s="341" t="str">
        <f>IF(B103="","",Output!J81)</f>
        <v/>
      </c>
      <c r="E103" s="332" t="str">
        <f>IF(B103="","",Output!K81)</f>
        <v/>
      </c>
      <c r="F103" s="332" t="str">
        <f>IF(B103="","",Output!L81)</f>
        <v/>
      </c>
      <c r="G103" s="333" t="str">
        <f>IF(B103="","",Output!M81)</f>
        <v/>
      </c>
      <c r="H103" s="334" t="str">
        <f>IF(B103="","",Output!N81)</f>
        <v/>
      </c>
      <c r="I103" s="1679" t="str">
        <f>IF(B103="","",Output!O81)</f>
        <v/>
      </c>
      <c r="J103" s="335" t="str">
        <f>IF(B103="","",Output!P81)</f>
        <v/>
      </c>
      <c r="K103" s="340"/>
      <c r="L103" s="1546" t="str">
        <f>IF(B103="","",Output!Q81)</f>
        <v/>
      </c>
      <c r="M103" s="332" t="str">
        <f>IF(B103="","",Output!R81)</f>
        <v/>
      </c>
      <c r="N103" s="332" t="str">
        <f>IF(B103="","",Output!S81)</f>
        <v/>
      </c>
      <c r="O103" s="333" t="str">
        <f>IF(B103="","",Output!T81)</f>
        <v/>
      </c>
      <c r="P103" s="334" t="str">
        <f>IF(B103="","",Output!U81)</f>
        <v/>
      </c>
      <c r="Q103" s="1675" t="str">
        <f>IF(B103="","",Output!V81)</f>
        <v/>
      </c>
      <c r="R103" s="340"/>
      <c r="S103" s="331" t="str">
        <f>IF(B103="","",Output!W81)</f>
        <v/>
      </c>
      <c r="T103" s="332" t="str">
        <f>IF(B103="","",Output!X81)</f>
        <v/>
      </c>
      <c r="U103" s="332" t="str">
        <f>IF(B103="","",Output!Y81)</f>
        <v/>
      </c>
      <c r="V103" s="333" t="str">
        <f>IF(B103="","",Output!Z81)</f>
        <v/>
      </c>
      <c r="W103" s="334" t="str">
        <f>IF(B103="","",Output!AA81)</f>
        <v/>
      </c>
      <c r="X103" s="335" t="str">
        <f>IF(B103="","",Output!AB81)</f>
        <v/>
      </c>
    </row>
    <row r="104" spans="1:24" s="319" customFormat="1">
      <c r="A104" s="337">
        <f t="shared" si="1"/>
        <v>-57</v>
      </c>
      <c r="B104" s="143" t="str">
        <f>IF(Output!C82=0,"",Output!C82)</f>
        <v/>
      </c>
      <c r="C104" s="339"/>
      <c r="D104" s="341" t="str">
        <f>IF(B104="","",Output!J82)</f>
        <v/>
      </c>
      <c r="E104" s="332" t="str">
        <f>IF(B104="","",Output!K82)</f>
        <v/>
      </c>
      <c r="F104" s="332" t="str">
        <f>IF(B104="","",Output!L82)</f>
        <v/>
      </c>
      <c r="G104" s="333" t="str">
        <f>IF(B104="","",Output!M82)</f>
        <v/>
      </c>
      <c r="H104" s="334" t="str">
        <f>IF(B104="","",Output!N82)</f>
        <v/>
      </c>
      <c r="I104" s="1679" t="str">
        <f>IF(B104="","",Output!O82)</f>
        <v/>
      </c>
      <c r="J104" s="335" t="str">
        <f>IF(B104="","",Output!P82)</f>
        <v/>
      </c>
      <c r="K104" s="340"/>
      <c r="L104" s="1546" t="str">
        <f>IF(B104="","",Output!Q82)</f>
        <v/>
      </c>
      <c r="M104" s="332" t="str">
        <f>IF(B104="","",Output!R82)</f>
        <v/>
      </c>
      <c r="N104" s="332" t="str">
        <f>IF(B104="","",Output!S82)</f>
        <v/>
      </c>
      <c r="O104" s="333" t="str">
        <f>IF(B104="","",Output!T82)</f>
        <v/>
      </c>
      <c r="P104" s="334" t="str">
        <f>IF(B104="","",Output!U82)</f>
        <v/>
      </c>
      <c r="Q104" s="1675" t="str">
        <f>IF(B104="","",Output!V82)</f>
        <v/>
      </c>
      <c r="R104" s="340"/>
      <c r="S104" s="331" t="str">
        <f>IF(B104="","",Output!W82)</f>
        <v/>
      </c>
      <c r="T104" s="332" t="str">
        <f>IF(B104="","",Output!X82)</f>
        <v/>
      </c>
      <c r="U104" s="332" t="str">
        <f>IF(B104="","",Output!Y82)</f>
        <v/>
      </c>
      <c r="V104" s="333" t="str">
        <f>IF(B104="","",Output!Z82)</f>
        <v/>
      </c>
      <c r="W104" s="334" t="str">
        <f>IF(B104="","",Output!AA82)</f>
        <v/>
      </c>
      <c r="X104" s="335" t="str">
        <f>IF(B104="","",Output!AB82)</f>
        <v/>
      </c>
    </row>
    <row r="105" spans="1:24" s="319" customFormat="1">
      <c r="A105" s="337">
        <f t="shared" si="1"/>
        <v>-58</v>
      </c>
      <c r="B105" s="143" t="str">
        <f>IF(Output!C83=0,"",Output!C83)</f>
        <v/>
      </c>
      <c r="C105" s="339"/>
      <c r="D105" s="341" t="str">
        <f>IF(B105="","",Output!J83)</f>
        <v/>
      </c>
      <c r="E105" s="332" t="str">
        <f>IF(B105="","",Output!K83)</f>
        <v/>
      </c>
      <c r="F105" s="332" t="str">
        <f>IF(B105="","",Output!L83)</f>
        <v/>
      </c>
      <c r="G105" s="333" t="str">
        <f>IF(B105="","",Output!M83)</f>
        <v/>
      </c>
      <c r="H105" s="334" t="str">
        <f>IF(B105="","",Output!N83)</f>
        <v/>
      </c>
      <c r="I105" s="1679" t="str">
        <f>IF(B105="","",Output!O83)</f>
        <v/>
      </c>
      <c r="J105" s="335" t="str">
        <f>IF(B105="","",Output!P83)</f>
        <v/>
      </c>
      <c r="K105" s="340"/>
      <c r="L105" s="1546" t="str">
        <f>IF(B105="","",Output!Q83)</f>
        <v/>
      </c>
      <c r="M105" s="332" t="str">
        <f>IF(B105="","",Output!R83)</f>
        <v/>
      </c>
      <c r="N105" s="332" t="str">
        <f>IF(B105="","",Output!S83)</f>
        <v/>
      </c>
      <c r="O105" s="333" t="str">
        <f>IF(B105="","",Output!T83)</f>
        <v/>
      </c>
      <c r="P105" s="334" t="str">
        <f>IF(B105="","",Output!U83)</f>
        <v/>
      </c>
      <c r="Q105" s="1675" t="str">
        <f>IF(B105="","",Output!V83)</f>
        <v/>
      </c>
      <c r="R105" s="340"/>
      <c r="S105" s="331" t="str">
        <f>IF(B105="","",Output!W83)</f>
        <v/>
      </c>
      <c r="T105" s="332" t="str">
        <f>IF(B105="","",Output!X83)</f>
        <v/>
      </c>
      <c r="U105" s="332" t="str">
        <f>IF(B105="","",Output!Y83)</f>
        <v/>
      </c>
      <c r="V105" s="333" t="str">
        <f>IF(B105="","",Output!Z83)</f>
        <v/>
      </c>
      <c r="W105" s="334" t="str">
        <f>IF(B105="","",Output!AA83)</f>
        <v/>
      </c>
      <c r="X105" s="335" t="str">
        <f>IF(B105="","",Output!AB83)</f>
        <v/>
      </c>
    </row>
    <row r="106" spans="1:24" s="319" customFormat="1">
      <c r="A106" s="337">
        <f t="shared" si="1"/>
        <v>-59</v>
      </c>
      <c r="B106" s="143" t="str">
        <f>IF(Output!C84=0,"",Output!C84)</f>
        <v/>
      </c>
      <c r="C106" s="339"/>
      <c r="D106" s="341" t="str">
        <f>IF(B106="","",Output!J84)</f>
        <v/>
      </c>
      <c r="E106" s="332" t="str">
        <f>IF(B106="","",Output!K84)</f>
        <v/>
      </c>
      <c r="F106" s="332" t="str">
        <f>IF(B106="","",Output!L84)</f>
        <v/>
      </c>
      <c r="G106" s="333" t="str">
        <f>IF(B106="","",Output!M84)</f>
        <v/>
      </c>
      <c r="H106" s="334" t="str">
        <f>IF(B106="","",Output!N84)</f>
        <v/>
      </c>
      <c r="I106" s="1679" t="str">
        <f>IF(B106="","",Output!O84)</f>
        <v/>
      </c>
      <c r="J106" s="335" t="str">
        <f>IF(B106="","",Output!P84)</f>
        <v/>
      </c>
      <c r="K106" s="340"/>
      <c r="L106" s="1546" t="str">
        <f>IF(B106="","",Output!Q84)</f>
        <v/>
      </c>
      <c r="M106" s="332" t="str">
        <f>IF(B106="","",Output!R84)</f>
        <v/>
      </c>
      <c r="N106" s="332" t="str">
        <f>IF(B106="","",Output!S84)</f>
        <v/>
      </c>
      <c r="O106" s="333" t="str">
        <f>IF(B106="","",Output!T84)</f>
        <v/>
      </c>
      <c r="P106" s="334" t="str">
        <f>IF(B106="","",Output!U84)</f>
        <v/>
      </c>
      <c r="Q106" s="1675" t="str">
        <f>IF(B106="","",Output!V84)</f>
        <v/>
      </c>
      <c r="R106" s="340"/>
      <c r="S106" s="331" t="str">
        <f>IF(B106="","",Output!W84)</f>
        <v/>
      </c>
      <c r="T106" s="332" t="str">
        <f>IF(B106="","",Output!X84)</f>
        <v/>
      </c>
      <c r="U106" s="332" t="str">
        <f>IF(B106="","",Output!Y84)</f>
        <v/>
      </c>
      <c r="V106" s="333" t="str">
        <f>IF(B106="","",Output!Z84)</f>
        <v/>
      </c>
      <c r="W106" s="334" t="str">
        <f>IF(B106="","",Output!AA84)</f>
        <v/>
      </c>
      <c r="X106" s="335" t="str">
        <f>IF(B106="","",Output!AB84)</f>
        <v/>
      </c>
    </row>
    <row r="107" spans="1:24" s="319" customFormat="1">
      <c r="A107" s="337">
        <f t="shared" si="1"/>
        <v>-60</v>
      </c>
      <c r="B107" s="143" t="str">
        <f>IF(Output!C85=0,"",Output!C85)</f>
        <v/>
      </c>
      <c r="C107" s="339"/>
      <c r="D107" s="341" t="str">
        <f>IF(B107="","",Output!J85)</f>
        <v/>
      </c>
      <c r="E107" s="332" t="str">
        <f>IF(B107="","",Output!K85)</f>
        <v/>
      </c>
      <c r="F107" s="332" t="str">
        <f>IF(B107="","",Output!L85)</f>
        <v/>
      </c>
      <c r="G107" s="333" t="str">
        <f>IF(B107="","",Output!M85)</f>
        <v/>
      </c>
      <c r="H107" s="334" t="str">
        <f>IF(B107="","",Output!N85)</f>
        <v/>
      </c>
      <c r="I107" s="1679" t="str">
        <f>IF(B107="","",Output!O85)</f>
        <v/>
      </c>
      <c r="J107" s="335" t="str">
        <f>IF(B107="","",Output!P85)</f>
        <v/>
      </c>
      <c r="K107" s="340"/>
      <c r="L107" s="1546" t="str">
        <f>IF(B107="","",Output!Q85)</f>
        <v/>
      </c>
      <c r="M107" s="332" t="str">
        <f>IF(B107="","",Output!R85)</f>
        <v/>
      </c>
      <c r="N107" s="332" t="str">
        <f>IF(B107="","",Output!S85)</f>
        <v/>
      </c>
      <c r="O107" s="333" t="str">
        <f>IF(B107="","",Output!T85)</f>
        <v/>
      </c>
      <c r="P107" s="334" t="str">
        <f>IF(B107="","",Output!U85)</f>
        <v/>
      </c>
      <c r="Q107" s="1675" t="str">
        <f>IF(B107="","",Output!V85)</f>
        <v/>
      </c>
      <c r="R107" s="340"/>
      <c r="S107" s="331" t="str">
        <f>IF(B107="","",Output!W85)</f>
        <v/>
      </c>
      <c r="T107" s="332" t="str">
        <f>IF(B107="","",Output!X85)</f>
        <v/>
      </c>
      <c r="U107" s="332" t="str">
        <f>IF(B107="","",Output!Y85)</f>
        <v/>
      </c>
      <c r="V107" s="333" t="str">
        <f>IF(B107="","",Output!Z85)</f>
        <v/>
      </c>
      <c r="W107" s="334" t="str">
        <f>IF(B107="","",Output!AA85)</f>
        <v/>
      </c>
      <c r="X107" s="335" t="str">
        <f>IF(B107="","",Output!AB85)</f>
        <v/>
      </c>
    </row>
    <row r="108" spans="1:24" s="319" customFormat="1">
      <c r="A108" s="337">
        <f t="shared" si="1"/>
        <v>-61</v>
      </c>
      <c r="B108" s="143" t="str">
        <f>IF(Output!C86=0,"",Output!C86)</f>
        <v/>
      </c>
      <c r="C108" s="339"/>
      <c r="D108" s="341" t="str">
        <f>IF(B108="","",Output!J86)</f>
        <v/>
      </c>
      <c r="E108" s="332" t="str">
        <f>IF(B108="","",Output!K86)</f>
        <v/>
      </c>
      <c r="F108" s="332" t="str">
        <f>IF(B108="","",Output!L86)</f>
        <v/>
      </c>
      <c r="G108" s="333" t="str">
        <f>IF(B108="","",Output!M86)</f>
        <v/>
      </c>
      <c r="H108" s="334" t="str">
        <f>IF(B108="","",Output!N86)</f>
        <v/>
      </c>
      <c r="I108" s="1679" t="str">
        <f>IF(B108="","",Output!O86)</f>
        <v/>
      </c>
      <c r="J108" s="335" t="str">
        <f>IF(B108="","",Output!P86)</f>
        <v/>
      </c>
      <c r="K108" s="340"/>
      <c r="L108" s="1546" t="str">
        <f>IF(B108="","",Output!Q86)</f>
        <v/>
      </c>
      <c r="M108" s="332" t="str">
        <f>IF(B108="","",Output!R86)</f>
        <v/>
      </c>
      <c r="N108" s="332" t="str">
        <f>IF(B108="","",Output!S86)</f>
        <v/>
      </c>
      <c r="O108" s="333" t="str">
        <f>IF(B108="","",Output!T86)</f>
        <v/>
      </c>
      <c r="P108" s="334" t="str">
        <f>IF(B108="","",Output!U86)</f>
        <v/>
      </c>
      <c r="Q108" s="1675" t="str">
        <f>IF(B108="","",Output!V86)</f>
        <v/>
      </c>
      <c r="R108" s="340"/>
      <c r="S108" s="331" t="str">
        <f>IF(B108="","",Output!W86)</f>
        <v/>
      </c>
      <c r="T108" s="332" t="str">
        <f>IF(B108="","",Output!X86)</f>
        <v/>
      </c>
      <c r="U108" s="332" t="str">
        <f>IF(B108="","",Output!Y86)</f>
        <v/>
      </c>
      <c r="V108" s="333" t="str">
        <f>IF(B108="","",Output!Z86)</f>
        <v/>
      </c>
      <c r="W108" s="334" t="str">
        <f>IF(B108="","",Output!AA86)</f>
        <v/>
      </c>
      <c r="X108" s="335" t="str">
        <f>IF(B108="","",Output!AB86)</f>
        <v/>
      </c>
    </row>
    <row r="109" spans="1:24" s="319" customFormat="1">
      <c r="A109" s="337">
        <f t="shared" si="1"/>
        <v>-62</v>
      </c>
      <c r="B109" s="143" t="str">
        <f>IF(Output!C87=0,"",Output!C87)</f>
        <v/>
      </c>
      <c r="C109" s="339"/>
      <c r="D109" s="341" t="str">
        <f>IF(B109="","",Output!J87)</f>
        <v/>
      </c>
      <c r="E109" s="332" t="str">
        <f>IF(B109="","",Output!K87)</f>
        <v/>
      </c>
      <c r="F109" s="332" t="str">
        <f>IF(B109="","",Output!L87)</f>
        <v/>
      </c>
      <c r="G109" s="333" t="str">
        <f>IF(B109="","",Output!M87)</f>
        <v/>
      </c>
      <c r="H109" s="334" t="str">
        <f>IF(B109="","",Output!N87)</f>
        <v/>
      </c>
      <c r="I109" s="1679" t="str">
        <f>IF(B109="","",Output!O87)</f>
        <v/>
      </c>
      <c r="J109" s="335" t="str">
        <f>IF(B109="","",Output!P87)</f>
        <v/>
      </c>
      <c r="K109" s="340"/>
      <c r="L109" s="1546" t="str">
        <f>IF(B109="","",Output!Q87)</f>
        <v/>
      </c>
      <c r="M109" s="332" t="str">
        <f>IF(B109="","",Output!R87)</f>
        <v/>
      </c>
      <c r="N109" s="332" t="str">
        <f>IF(B109="","",Output!S87)</f>
        <v/>
      </c>
      <c r="O109" s="333" t="str">
        <f>IF(B109="","",Output!T87)</f>
        <v/>
      </c>
      <c r="P109" s="334" t="str">
        <f>IF(B109="","",Output!U87)</f>
        <v/>
      </c>
      <c r="Q109" s="1675" t="str">
        <f>IF(B109="","",Output!V87)</f>
        <v/>
      </c>
      <c r="R109" s="340"/>
      <c r="S109" s="331" t="str">
        <f>IF(B109="","",Output!W87)</f>
        <v/>
      </c>
      <c r="T109" s="332" t="str">
        <f>IF(B109="","",Output!X87)</f>
        <v/>
      </c>
      <c r="U109" s="332" t="str">
        <f>IF(B109="","",Output!Y87)</f>
        <v/>
      </c>
      <c r="V109" s="333" t="str">
        <f>IF(B109="","",Output!Z87)</f>
        <v/>
      </c>
      <c r="W109" s="334" t="str">
        <f>IF(B109="","",Output!AA87)</f>
        <v/>
      </c>
      <c r="X109" s="335" t="str">
        <f>IF(B109="","",Output!AB87)</f>
        <v/>
      </c>
    </row>
    <row r="110" spans="1:24" s="319" customFormat="1">
      <c r="A110" s="337">
        <f t="shared" si="1"/>
        <v>-63</v>
      </c>
      <c r="B110" s="143" t="str">
        <f>IF(Output!C88=0,"",Output!C88)</f>
        <v/>
      </c>
      <c r="C110" s="339"/>
      <c r="D110" s="341" t="str">
        <f>IF(B110="","",Output!J88)</f>
        <v/>
      </c>
      <c r="E110" s="332" t="str">
        <f>IF(B110="","",Output!K88)</f>
        <v/>
      </c>
      <c r="F110" s="332" t="str">
        <f>IF(B110="","",Output!L88)</f>
        <v/>
      </c>
      <c r="G110" s="333" t="str">
        <f>IF(B110="","",Output!M88)</f>
        <v/>
      </c>
      <c r="H110" s="334" t="str">
        <f>IF(B110="","",Output!N88)</f>
        <v/>
      </c>
      <c r="I110" s="1679" t="str">
        <f>IF(B110="","",Output!O88)</f>
        <v/>
      </c>
      <c r="J110" s="335" t="str">
        <f>IF(B110="","",Output!P88)</f>
        <v/>
      </c>
      <c r="K110" s="340"/>
      <c r="L110" s="1546" t="str">
        <f>IF(B110="","",Output!Q88)</f>
        <v/>
      </c>
      <c r="M110" s="332" t="str">
        <f>IF(B110="","",Output!R88)</f>
        <v/>
      </c>
      <c r="N110" s="332" t="str">
        <f>IF(B110="","",Output!S88)</f>
        <v/>
      </c>
      <c r="O110" s="333" t="str">
        <f>IF(B110="","",Output!T88)</f>
        <v/>
      </c>
      <c r="P110" s="334" t="str">
        <f>IF(B110="","",Output!U88)</f>
        <v/>
      </c>
      <c r="Q110" s="1675" t="str">
        <f>IF(B110="","",Output!V88)</f>
        <v/>
      </c>
      <c r="R110" s="340"/>
      <c r="S110" s="331" t="str">
        <f>IF(B110="","",Output!W88)</f>
        <v/>
      </c>
      <c r="T110" s="332" t="str">
        <f>IF(B110="","",Output!X88)</f>
        <v/>
      </c>
      <c r="U110" s="332" t="str">
        <f>IF(B110="","",Output!Y88)</f>
        <v/>
      </c>
      <c r="V110" s="333" t="str">
        <f>IF(B110="","",Output!Z88)</f>
        <v/>
      </c>
      <c r="W110" s="334" t="str">
        <f>IF(B110="","",Output!AA88)</f>
        <v/>
      </c>
      <c r="X110" s="335" t="str">
        <f>IF(B110="","",Output!AB88)</f>
        <v/>
      </c>
    </row>
    <row r="111" spans="1:24" s="319" customFormat="1">
      <c r="A111" s="337">
        <f t="shared" si="1"/>
        <v>-64</v>
      </c>
      <c r="B111" s="143" t="str">
        <f>IF(Output!C89=0,"",Output!C89)</f>
        <v/>
      </c>
      <c r="C111" s="339"/>
      <c r="D111" s="341" t="str">
        <f>IF(B111="","",Output!J89)</f>
        <v/>
      </c>
      <c r="E111" s="332" t="str">
        <f>IF(B111="","",Output!K89)</f>
        <v/>
      </c>
      <c r="F111" s="332" t="str">
        <f>IF(B111="","",Output!L89)</f>
        <v/>
      </c>
      <c r="G111" s="333" t="str">
        <f>IF(B111="","",Output!M89)</f>
        <v/>
      </c>
      <c r="H111" s="334" t="str">
        <f>IF(B111="","",Output!N89)</f>
        <v/>
      </c>
      <c r="I111" s="1679" t="str">
        <f>IF(B111="","",Output!O89)</f>
        <v/>
      </c>
      <c r="J111" s="335" t="str">
        <f>IF(B111="","",Output!P89)</f>
        <v/>
      </c>
      <c r="K111" s="340"/>
      <c r="L111" s="1546" t="str">
        <f>IF(B111="","",Output!Q89)</f>
        <v/>
      </c>
      <c r="M111" s="332" t="str">
        <f>IF(B111="","",Output!R89)</f>
        <v/>
      </c>
      <c r="N111" s="332" t="str">
        <f>IF(B111="","",Output!S89)</f>
        <v/>
      </c>
      <c r="O111" s="333" t="str">
        <f>IF(B111="","",Output!T89)</f>
        <v/>
      </c>
      <c r="P111" s="334" t="str">
        <f>IF(B111="","",Output!U89)</f>
        <v/>
      </c>
      <c r="Q111" s="1675" t="str">
        <f>IF(B111="","",Output!V89)</f>
        <v/>
      </c>
      <c r="R111" s="340"/>
      <c r="S111" s="331" t="str">
        <f>IF(B111="","",Output!W89)</f>
        <v/>
      </c>
      <c r="T111" s="332" t="str">
        <f>IF(B111="","",Output!X89)</f>
        <v/>
      </c>
      <c r="U111" s="332" t="str">
        <f>IF(B111="","",Output!Y89)</f>
        <v/>
      </c>
      <c r="V111" s="333" t="str">
        <f>IF(B111="","",Output!Z89)</f>
        <v/>
      </c>
      <c r="W111" s="334" t="str">
        <f>IF(B111="","",Output!AA89)</f>
        <v/>
      </c>
      <c r="X111" s="335" t="str">
        <f>IF(B111="","",Output!AB89)</f>
        <v/>
      </c>
    </row>
    <row r="112" spans="1:24" s="319" customFormat="1">
      <c r="A112" s="337">
        <f t="shared" si="1"/>
        <v>-65</v>
      </c>
      <c r="B112" s="143" t="str">
        <f>IF(Output!C90=0,"",Output!C90)</f>
        <v/>
      </c>
      <c r="C112" s="339"/>
      <c r="D112" s="341" t="str">
        <f>IF(B112="","",Output!J90)</f>
        <v/>
      </c>
      <c r="E112" s="332" t="str">
        <f>IF(B112="","",Output!K90)</f>
        <v/>
      </c>
      <c r="F112" s="332" t="str">
        <f>IF(B112="","",Output!L90)</f>
        <v/>
      </c>
      <c r="G112" s="333" t="str">
        <f>IF(B112="","",Output!M90)</f>
        <v/>
      </c>
      <c r="H112" s="334" t="str">
        <f>IF(B112="","",Output!N90)</f>
        <v/>
      </c>
      <c r="I112" s="1679" t="str">
        <f>IF(B112="","",Output!O90)</f>
        <v/>
      </c>
      <c r="J112" s="335" t="str">
        <f>IF(B112="","",Output!P90)</f>
        <v/>
      </c>
      <c r="K112" s="340"/>
      <c r="L112" s="1546" t="str">
        <f>IF(B112="","",Output!Q90)</f>
        <v/>
      </c>
      <c r="M112" s="332" t="str">
        <f>IF(B112="","",Output!R90)</f>
        <v/>
      </c>
      <c r="N112" s="332" t="str">
        <f>IF(B112="","",Output!S90)</f>
        <v/>
      </c>
      <c r="O112" s="333" t="str">
        <f>IF(B112="","",Output!T90)</f>
        <v/>
      </c>
      <c r="P112" s="334" t="str">
        <f>IF(B112="","",Output!U90)</f>
        <v/>
      </c>
      <c r="Q112" s="1675" t="str">
        <f>IF(B112="","",Output!V90)</f>
        <v/>
      </c>
      <c r="R112" s="340"/>
      <c r="S112" s="331" t="str">
        <f>IF(B112="","",Output!W90)</f>
        <v/>
      </c>
      <c r="T112" s="332" t="str">
        <f>IF(B112="","",Output!X90)</f>
        <v/>
      </c>
      <c r="U112" s="332" t="str">
        <f>IF(B112="","",Output!Y90)</f>
        <v/>
      </c>
      <c r="V112" s="333" t="str">
        <f>IF(B112="","",Output!Z90)</f>
        <v/>
      </c>
      <c r="W112" s="334" t="str">
        <f>IF(B112="","",Output!AA90)</f>
        <v/>
      </c>
      <c r="X112" s="335" t="str">
        <f>IF(B112="","",Output!AB90)</f>
        <v/>
      </c>
    </row>
    <row r="113" spans="1:24" s="319" customFormat="1">
      <c r="A113" s="337">
        <f t="shared" si="1"/>
        <v>-66</v>
      </c>
      <c r="B113" s="143" t="str">
        <f>IF(Output!C91=0,"",Output!C91)</f>
        <v/>
      </c>
      <c r="C113" s="339"/>
      <c r="D113" s="341" t="str">
        <f>IF(B113="","",Output!J91)</f>
        <v/>
      </c>
      <c r="E113" s="332" t="str">
        <f>IF(B113="","",Output!K91)</f>
        <v/>
      </c>
      <c r="F113" s="332" t="str">
        <f>IF(B113="","",Output!L91)</f>
        <v/>
      </c>
      <c r="G113" s="333" t="str">
        <f>IF(B113="","",Output!M91)</f>
        <v/>
      </c>
      <c r="H113" s="334" t="str">
        <f>IF(B113="","",Output!N91)</f>
        <v/>
      </c>
      <c r="I113" s="1679" t="str">
        <f>IF(B113="","",Output!O91)</f>
        <v/>
      </c>
      <c r="J113" s="335" t="str">
        <f>IF(B113="","",Output!P91)</f>
        <v/>
      </c>
      <c r="K113" s="340"/>
      <c r="L113" s="1546" t="str">
        <f>IF(B113="","",Output!Q91)</f>
        <v/>
      </c>
      <c r="M113" s="332" t="str">
        <f>IF(B113="","",Output!R91)</f>
        <v/>
      </c>
      <c r="N113" s="332" t="str">
        <f>IF(B113="","",Output!S91)</f>
        <v/>
      </c>
      <c r="O113" s="333" t="str">
        <f>IF(B113="","",Output!T91)</f>
        <v/>
      </c>
      <c r="P113" s="334" t="str">
        <f>IF(B113="","",Output!U91)</f>
        <v/>
      </c>
      <c r="Q113" s="1675" t="str">
        <f>IF(B113="","",Output!V91)</f>
        <v/>
      </c>
      <c r="R113" s="340"/>
      <c r="S113" s="331" t="str">
        <f>IF(B113="","",Output!W91)</f>
        <v/>
      </c>
      <c r="T113" s="332" t="str">
        <f>IF(B113="","",Output!X91)</f>
        <v/>
      </c>
      <c r="U113" s="332" t="str">
        <f>IF(B113="","",Output!Y91)</f>
        <v/>
      </c>
      <c r="V113" s="333" t="str">
        <f>IF(B113="","",Output!Z91)</f>
        <v/>
      </c>
      <c r="W113" s="334" t="str">
        <f>IF(B113="","",Output!AA91)</f>
        <v/>
      </c>
      <c r="X113" s="335" t="str">
        <f>IF(B113="","",Output!AB91)</f>
        <v/>
      </c>
    </row>
    <row r="114" spans="1:24" s="319" customFormat="1">
      <c r="A114" s="337">
        <f t="shared" si="1"/>
        <v>-67</v>
      </c>
      <c r="B114" s="143" t="str">
        <f>IF(Output!C92=0,"",Output!C92)</f>
        <v/>
      </c>
      <c r="C114" s="339"/>
      <c r="D114" s="341" t="str">
        <f>IF(B114="","",Output!J92)</f>
        <v/>
      </c>
      <c r="E114" s="332" t="str">
        <f>IF(B114="","",Output!K92)</f>
        <v/>
      </c>
      <c r="F114" s="332" t="str">
        <f>IF(B114="","",Output!L92)</f>
        <v/>
      </c>
      <c r="G114" s="333" t="str">
        <f>IF(B114="","",Output!M92)</f>
        <v/>
      </c>
      <c r="H114" s="334" t="str">
        <f>IF(B114="","",Output!N92)</f>
        <v/>
      </c>
      <c r="I114" s="1679" t="str">
        <f>IF(B114="","",Output!O92)</f>
        <v/>
      </c>
      <c r="J114" s="335" t="str">
        <f>IF(B114="","",Output!P92)</f>
        <v/>
      </c>
      <c r="K114" s="340"/>
      <c r="L114" s="1546" t="str">
        <f>IF(B114="","",Output!Q92)</f>
        <v/>
      </c>
      <c r="M114" s="332" t="str">
        <f>IF(B114="","",Output!R92)</f>
        <v/>
      </c>
      <c r="N114" s="332" t="str">
        <f>IF(B114="","",Output!S92)</f>
        <v/>
      </c>
      <c r="O114" s="333" t="str">
        <f>IF(B114="","",Output!T92)</f>
        <v/>
      </c>
      <c r="P114" s="334" t="str">
        <f>IF(B114="","",Output!U92)</f>
        <v/>
      </c>
      <c r="Q114" s="1675" t="str">
        <f>IF(B114="","",Output!V92)</f>
        <v/>
      </c>
      <c r="R114" s="340"/>
      <c r="S114" s="331" t="str">
        <f>IF(B114="","",Output!W92)</f>
        <v/>
      </c>
      <c r="T114" s="332" t="str">
        <f>IF(B114="","",Output!X92)</f>
        <v/>
      </c>
      <c r="U114" s="332" t="str">
        <f>IF(B114="","",Output!Y92)</f>
        <v/>
      </c>
      <c r="V114" s="333" t="str">
        <f>IF(B114="","",Output!Z92)</f>
        <v/>
      </c>
      <c r="W114" s="334" t="str">
        <f>IF(B114="","",Output!AA92)</f>
        <v/>
      </c>
      <c r="X114" s="335" t="str">
        <f>IF(B114="","",Output!AB92)</f>
        <v/>
      </c>
    </row>
    <row r="115" spans="1:24" s="319" customFormat="1">
      <c r="A115" s="337">
        <f t="shared" si="1"/>
        <v>-68</v>
      </c>
      <c r="B115" s="143" t="str">
        <f>IF(Output!C93=0,"",Output!C93)</f>
        <v/>
      </c>
      <c r="C115" s="339"/>
      <c r="D115" s="341" t="str">
        <f>IF(B115="","",Output!J93)</f>
        <v/>
      </c>
      <c r="E115" s="332" t="str">
        <f>IF(B115="","",Output!K93)</f>
        <v/>
      </c>
      <c r="F115" s="332" t="str">
        <f>IF(B115="","",Output!L93)</f>
        <v/>
      </c>
      <c r="G115" s="333" t="str">
        <f>IF(B115="","",Output!M93)</f>
        <v/>
      </c>
      <c r="H115" s="334" t="str">
        <f>IF(B115="","",Output!N93)</f>
        <v/>
      </c>
      <c r="I115" s="1679" t="str">
        <f>IF(B115="","",Output!O93)</f>
        <v/>
      </c>
      <c r="J115" s="335" t="str">
        <f>IF(B115="","",Output!P93)</f>
        <v/>
      </c>
      <c r="K115" s="340"/>
      <c r="L115" s="1546" t="str">
        <f>IF(B115="","",Output!Q93)</f>
        <v/>
      </c>
      <c r="M115" s="332" t="str">
        <f>IF(B115="","",Output!R93)</f>
        <v/>
      </c>
      <c r="N115" s="332" t="str">
        <f>IF(B115="","",Output!S93)</f>
        <v/>
      </c>
      <c r="O115" s="333" t="str">
        <f>IF(B115="","",Output!T93)</f>
        <v/>
      </c>
      <c r="P115" s="334" t="str">
        <f>IF(B115="","",Output!U93)</f>
        <v/>
      </c>
      <c r="Q115" s="1675" t="str">
        <f>IF(B115="","",Output!V93)</f>
        <v/>
      </c>
      <c r="R115" s="340"/>
      <c r="S115" s="331" t="str">
        <f>IF(B115="","",Output!W93)</f>
        <v/>
      </c>
      <c r="T115" s="332" t="str">
        <f>IF(B115="","",Output!X93)</f>
        <v/>
      </c>
      <c r="U115" s="332" t="str">
        <f>IF(B115="","",Output!Y93)</f>
        <v/>
      </c>
      <c r="V115" s="333" t="str">
        <f>IF(B115="","",Output!Z93)</f>
        <v/>
      </c>
      <c r="W115" s="334" t="str">
        <f>IF(B115="","",Output!AA93)</f>
        <v/>
      </c>
      <c r="X115" s="335" t="str">
        <f>IF(B115="","",Output!AB93)</f>
        <v/>
      </c>
    </row>
    <row r="116" spans="1:24" s="319" customFormat="1">
      <c r="A116" s="337">
        <f t="shared" si="1"/>
        <v>-69</v>
      </c>
      <c r="B116" s="143" t="str">
        <f>IF(Output!C94=0,"",Output!C94)</f>
        <v/>
      </c>
      <c r="C116" s="339"/>
      <c r="D116" s="341" t="str">
        <f>IF(B116="","",Output!J94)</f>
        <v/>
      </c>
      <c r="E116" s="332" t="str">
        <f>IF(B116="","",Output!K94)</f>
        <v/>
      </c>
      <c r="F116" s="332" t="str">
        <f>IF(B116="","",Output!L94)</f>
        <v/>
      </c>
      <c r="G116" s="333" t="str">
        <f>IF(B116="","",Output!M94)</f>
        <v/>
      </c>
      <c r="H116" s="334" t="str">
        <f>IF(B116="","",Output!N94)</f>
        <v/>
      </c>
      <c r="I116" s="1679" t="str">
        <f>IF(B116="","",Output!O94)</f>
        <v/>
      </c>
      <c r="J116" s="335" t="str">
        <f>IF(B116="","",Output!P94)</f>
        <v/>
      </c>
      <c r="K116" s="340"/>
      <c r="L116" s="1546" t="str">
        <f>IF(B116="","",Output!Q94)</f>
        <v/>
      </c>
      <c r="M116" s="332" t="str">
        <f>IF(B116="","",Output!R94)</f>
        <v/>
      </c>
      <c r="N116" s="332" t="str">
        <f>IF(B116="","",Output!S94)</f>
        <v/>
      </c>
      <c r="O116" s="333" t="str">
        <f>IF(B116="","",Output!T94)</f>
        <v/>
      </c>
      <c r="P116" s="334" t="str">
        <f>IF(B116="","",Output!U94)</f>
        <v/>
      </c>
      <c r="Q116" s="1675" t="str">
        <f>IF(B116="","",Output!V94)</f>
        <v/>
      </c>
      <c r="R116" s="340"/>
      <c r="S116" s="331" t="str">
        <f>IF(B116="","",Output!W94)</f>
        <v/>
      </c>
      <c r="T116" s="332" t="str">
        <f>IF(B116="","",Output!X94)</f>
        <v/>
      </c>
      <c r="U116" s="332" t="str">
        <f>IF(B116="","",Output!Y94)</f>
        <v/>
      </c>
      <c r="V116" s="333" t="str">
        <f>IF(B116="","",Output!Z94)</f>
        <v/>
      </c>
      <c r="W116" s="334" t="str">
        <f>IF(B116="","",Output!AA94)</f>
        <v/>
      </c>
      <c r="X116" s="335" t="str">
        <f>IF(B116="","",Output!AB94)</f>
        <v/>
      </c>
    </row>
    <row r="117" spans="1:24" s="319" customFormat="1">
      <c r="A117" s="337">
        <f t="shared" si="1"/>
        <v>-70</v>
      </c>
      <c r="B117" s="143" t="str">
        <f>IF(Output!C95=0,"",Output!C95)</f>
        <v/>
      </c>
      <c r="C117" s="339"/>
      <c r="D117" s="341" t="str">
        <f>IF(B117="","",Output!J95)</f>
        <v/>
      </c>
      <c r="E117" s="332" t="str">
        <f>IF(B117="","",Output!K95)</f>
        <v/>
      </c>
      <c r="F117" s="332" t="str">
        <f>IF(B117="","",Output!L95)</f>
        <v/>
      </c>
      <c r="G117" s="333" t="str">
        <f>IF(B117="","",Output!M95)</f>
        <v/>
      </c>
      <c r="H117" s="334" t="str">
        <f>IF(B117="","",Output!N95)</f>
        <v/>
      </c>
      <c r="I117" s="1679" t="str">
        <f>IF(B117="","",Output!O95)</f>
        <v/>
      </c>
      <c r="J117" s="335" t="str">
        <f>IF(B117="","",Output!P95)</f>
        <v/>
      </c>
      <c r="K117" s="340"/>
      <c r="L117" s="1546" t="str">
        <f>IF(B117="","",Output!Q95)</f>
        <v/>
      </c>
      <c r="M117" s="332" t="str">
        <f>IF(B117="","",Output!R95)</f>
        <v/>
      </c>
      <c r="N117" s="332" t="str">
        <f>IF(B117="","",Output!S95)</f>
        <v/>
      </c>
      <c r="O117" s="333" t="str">
        <f>IF(B117="","",Output!T95)</f>
        <v/>
      </c>
      <c r="P117" s="334" t="str">
        <f>IF(B117="","",Output!U95)</f>
        <v/>
      </c>
      <c r="Q117" s="1675" t="str">
        <f>IF(B117="","",Output!V95)</f>
        <v/>
      </c>
      <c r="R117" s="340"/>
      <c r="S117" s="331" t="str">
        <f>IF(B117="","",Output!W95)</f>
        <v/>
      </c>
      <c r="T117" s="332" t="str">
        <f>IF(B117="","",Output!X95)</f>
        <v/>
      </c>
      <c r="U117" s="332" t="str">
        <f>IF(B117="","",Output!Y95)</f>
        <v/>
      </c>
      <c r="V117" s="333" t="str">
        <f>IF(B117="","",Output!Z95)</f>
        <v/>
      </c>
      <c r="W117" s="334" t="str">
        <f>IF(B117="","",Output!AA95)</f>
        <v/>
      </c>
      <c r="X117" s="335" t="str">
        <f>IF(B117="","",Output!AB95)</f>
        <v/>
      </c>
    </row>
    <row r="118" spans="1:24" s="319" customFormat="1">
      <c r="A118" s="337">
        <f t="shared" si="1"/>
        <v>-71</v>
      </c>
      <c r="B118" s="143" t="str">
        <f>IF(Output!C96=0,"",Output!C96)</f>
        <v/>
      </c>
      <c r="C118" s="339"/>
      <c r="D118" s="341" t="str">
        <f>IF(B118="","",Output!J96)</f>
        <v/>
      </c>
      <c r="E118" s="332" t="str">
        <f>IF(B118="","",Output!K96)</f>
        <v/>
      </c>
      <c r="F118" s="332" t="str">
        <f>IF(B118="","",Output!L96)</f>
        <v/>
      </c>
      <c r="G118" s="333" t="str">
        <f>IF(B118="","",Output!M96)</f>
        <v/>
      </c>
      <c r="H118" s="334" t="str">
        <f>IF(B118="","",Output!N96)</f>
        <v/>
      </c>
      <c r="I118" s="1679" t="str">
        <f>IF(B118="","",Output!O96)</f>
        <v/>
      </c>
      <c r="J118" s="335" t="str">
        <f>IF(B118="","",Output!P96)</f>
        <v/>
      </c>
      <c r="K118" s="340"/>
      <c r="L118" s="1546" t="str">
        <f>IF(B118="","",Output!Q96)</f>
        <v/>
      </c>
      <c r="M118" s="332" t="str">
        <f>IF(B118="","",Output!R96)</f>
        <v/>
      </c>
      <c r="N118" s="332" t="str">
        <f>IF(B118="","",Output!S96)</f>
        <v/>
      </c>
      <c r="O118" s="333" t="str">
        <f>IF(B118="","",Output!T96)</f>
        <v/>
      </c>
      <c r="P118" s="334" t="str">
        <f>IF(B118="","",Output!U96)</f>
        <v/>
      </c>
      <c r="Q118" s="1675" t="str">
        <f>IF(B118="","",Output!V96)</f>
        <v/>
      </c>
      <c r="R118" s="340"/>
      <c r="S118" s="331" t="str">
        <f>IF(B118="","",Output!W96)</f>
        <v/>
      </c>
      <c r="T118" s="332" t="str">
        <f>IF(B118="","",Output!X96)</f>
        <v/>
      </c>
      <c r="U118" s="332" t="str">
        <f>IF(B118="","",Output!Y96)</f>
        <v/>
      </c>
      <c r="V118" s="333" t="str">
        <f>IF(B118="","",Output!Z96)</f>
        <v/>
      </c>
      <c r="W118" s="334" t="str">
        <f>IF(B118="","",Output!AA96)</f>
        <v/>
      </c>
      <c r="X118" s="335" t="str">
        <f>IF(B118="","",Output!AB96)</f>
        <v/>
      </c>
    </row>
    <row r="119" spans="1:24" s="319" customFormat="1">
      <c r="A119" s="337">
        <f t="shared" si="1"/>
        <v>-72</v>
      </c>
      <c r="B119" s="143" t="str">
        <f>IF(Output!C97=0,"",Output!C97)</f>
        <v/>
      </c>
      <c r="C119" s="339"/>
      <c r="D119" s="341" t="str">
        <f>IF(B119="","",Output!J97)</f>
        <v/>
      </c>
      <c r="E119" s="332" t="str">
        <f>IF(B119="","",Output!K97)</f>
        <v/>
      </c>
      <c r="F119" s="332" t="str">
        <f>IF(B119="","",Output!L97)</f>
        <v/>
      </c>
      <c r="G119" s="333" t="str">
        <f>IF(B119="","",Output!M97)</f>
        <v/>
      </c>
      <c r="H119" s="334" t="str">
        <f>IF(B119="","",Output!N97)</f>
        <v/>
      </c>
      <c r="I119" s="1679" t="str">
        <f>IF(B119="","",Output!O97)</f>
        <v/>
      </c>
      <c r="J119" s="335" t="str">
        <f>IF(B119="","",Output!P97)</f>
        <v/>
      </c>
      <c r="K119" s="340"/>
      <c r="L119" s="1546" t="str">
        <f>IF(B119="","",Output!Q97)</f>
        <v/>
      </c>
      <c r="M119" s="332" t="str">
        <f>IF(B119="","",Output!R97)</f>
        <v/>
      </c>
      <c r="N119" s="332" t="str">
        <f>IF(B119="","",Output!S97)</f>
        <v/>
      </c>
      <c r="O119" s="333" t="str">
        <f>IF(B119="","",Output!T97)</f>
        <v/>
      </c>
      <c r="P119" s="334" t="str">
        <f>IF(B119="","",Output!U97)</f>
        <v/>
      </c>
      <c r="Q119" s="1675" t="str">
        <f>IF(B119="","",Output!V97)</f>
        <v/>
      </c>
      <c r="R119" s="340"/>
      <c r="S119" s="331" t="str">
        <f>IF(B119="","",Output!W97)</f>
        <v/>
      </c>
      <c r="T119" s="332" t="str">
        <f>IF(B119="","",Output!X97)</f>
        <v/>
      </c>
      <c r="U119" s="332" t="str">
        <f>IF(B119="","",Output!Y97)</f>
        <v/>
      </c>
      <c r="V119" s="333" t="str">
        <f>IF(B119="","",Output!Z97)</f>
        <v/>
      </c>
      <c r="W119" s="334" t="str">
        <f>IF(B119="","",Output!AA97)</f>
        <v/>
      </c>
      <c r="X119" s="335" t="str">
        <f>IF(B119="","",Output!AB97)</f>
        <v/>
      </c>
    </row>
    <row r="120" spans="1:24" s="319" customFormat="1">
      <c r="A120" s="337">
        <f t="shared" si="1"/>
        <v>-73</v>
      </c>
      <c r="B120" s="143" t="str">
        <f>IF(Output!C98=0,"",Output!C98)</f>
        <v/>
      </c>
      <c r="C120" s="339"/>
      <c r="D120" s="341" t="str">
        <f>IF(B120="","",Output!J98)</f>
        <v/>
      </c>
      <c r="E120" s="332" t="str">
        <f>IF(B120="","",Output!K98)</f>
        <v/>
      </c>
      <c r="F120" s="332" t="str">
        <f>IF(B120="","",Output!L98)</f>
        <v/>
      </c>
      <c r="G120" s="333" t="str">
        <f>IF(B120="","",Output!M98)</f>
        <v/>
      </c>
      <c r="H120" s="334" t="str">
        <f>IF(B120="","",Output!N98)</f>
        <v/>
      </c>
      <c r="I120" s="1679" t="str">
        <f>IF(B120="","",Output!O98)</f>
        <v/>
      </c>
      <c r="J120" s="335" t="str">
        <f>IF(B120="","",Output!P98)</f>
        <v/>
      </c>
      <c r="K120" s="340"/>
      <c r="L120" s="1546" t="str">
        <f>IF(B120="","",Output!Q98)</f>
        <v/>
      </c>
      <c r="M120" s="332" t="str">
        <f>IF(B120="","",Output!R98)</f>
        <v/>
      </c>
      <c r="N120" s="332" t="str">
        <f>IF(B120="","",Output!S98)</f>
        <v/>
      </c>
      <c r="O120" s="333" t="str">
        <f>IF(B120="","",Output!T98)</f>
        <v/>
      </c>
      <c r="P120" s="334" t="str">
        <f>IF(B120="","",Output!U98)</f>
        <v/>
      </c>
      <c r="Q120" s="1675" t="str">
        <f>IF(B120="","",Output!V98)</f>
        <v/>
      </c>
      <c r="R120" s="340"/>
      <c r="S120" s="331" t="str">
        <f>IF(B120="","",Output!W98)</f>
        <v/>
      </c>
      <c r="T120" s="332" t="str">
        <f>IF(B120="","",Output!X98)</f>
        <v/>
      </c>
      <c r="U120" s="332" t="str">
        <f>IF(B120="","",Output!Y98)</f>
        <v/>
      </c>
      <c r="V120" s="333" t="str">
        <f>IF(B120="","",Output!Z98)</f>
        <v/>
      </c>
      <c r="W120" s="334" t="str">
        <f>IF(B120="","",Output!AA98)</f>
        <v/>
      </c>
      <c r="X120" s="335" t="str">
        <f>IF(B120="","",Output!AB98)</f>
        <v/>
      </c>
    </row>
    <row r="121" spans="1:24" s="319" customFormat="1">
      <c r="A121" s="337">
        <f t="shared" si="1"/>
        <v>-74</v>
      </c>
      <c r="B121" s="143" t="str">
        <f>IF(Output!C99=0,"",Output!C99)</f>
        <v/>
      </c>
      <c r="C121" s="339"/>
      <c r="D121" s="341" t="str">
        <f>IF(B121="","",Output!J99)</f>
        <v/>
      </c>
      <c r="E121" s="332" t="str">
        <f>IF(B121="","",Output!K99)</f>
        <v/>
      </c>
      <c r="F121" s="332" t="str">
        <f>IF(B121="","",Output!L99)</f>
        <v/>
      </c>
      <c r="G121" s="333" t="str">
        <f>IF(B121="","",Output!M99)</f>
        <v/>
      </c>
      <c r="H121" s="334" t="str">
        <f>IF(B121="","",Output!N99)</f>
        <v/>
      </c>
      <c r="I121" s="1679" t="str">
        <f>IF(B121="","",Output!O99)</f>
        <v/>
      </c>
      <c r="J121" s="335" t="str">
        <f>IF(B121="","",Output!P99)</f>
        <v/>
      </c>
      <c r="K121" s="340"/>
      <c r="L121" s="1546" t="str">
        <f>IF(B121="","",Output!Q99)</f>
        <v/>
      </c>
      <c r="M121" s="332" t="str">
        <f>IF(B121="","",Output!R99)</f>
        <v/>
      </c>
      <c r="N121" s="332" t="str">
        <f>IF(B121="","",Output!S99)</f>
        <v/>
      </c>
      <c r="O121" s="333" t="str">
        <f>IF(B121="","",Output!T99)</f>
        <v/>
      </c>
      <c r="P121" s="334" t="str">
        <f>IF(B121="","",Output!U99)</f>
        <v/>
      </c>
      <c r="Q121" s="1675" t="str">
        <f>IF(B121="","",Output!V99)</f>
        <v/>
      </c>
      <c r="R121" s="340"/>
      <c r="S121" s="331" t="str">
        <f>IF(B121="","",Output!W99)</f>
        <v/>
      </c>
      <c r="T121" s="332" t="str">
        <f>IF(B121="","",Output!X99)</f>
        <v/>
      </c>
      <c r="U121" s="332" t="str">
        <f>IF(B121="","",Output!Y99)</f>
        <v/>
      </c>
      <c r="V121" s="333" t="str">
        <f>IF(B121="","",Output!Z99)</f>
        <v/>
      </c>
      <c r="W121" s="334" t="str">
        <f>IF(B121="","",Output!AA99)</f>
        <v/>
      </c>
      <c r="X121" s="335" t="str">
        <f>IF(B121="","",Output!AB99)</f>
        <v/>
      </c>
    </row>
    <row r="122" spans="1:24" s="319" customFormat="1">
      <c r="A122" s="337">
        <f t="shared" si="1"/>
        <v>-75</v>
      </c>
      <c r="B122" s="143" t="str">
        <f>IF(Output!C100=0,"",Output!C100)</f>
        <v/>
      </c>
      <c r="C122" s="339"/>
      <c r="D122" s="341" t="str">
        <f>IF(B122="","",Output!J100)</f>
        <v/>
      </c>
      <c r="E122" s="332" t="str">
        <f>IF(B122="","",Output!K100)</f>
        <v/>
      </c>
      <c r="F122" s="332" t="str">
        <f>IF(B122="","",Output!L100)</f>
        <v/>
      </c>
      <c r="G122" s="333" t="str">
        <f>IF(B122="","",Output!M100)</f>
        <v/>
      </c>
      <c r="H122" s="334" t="str">
        <f>IF(B122="","",Output!N100)</f>
        <v/>
      </c>
      <c r="I122" s="1679" t="str">
        <f>IF(B122="","",Output!O100)</f>
        <v/>
      </c>
      <c r="J122" s="335" t="str">
        <f>IF(B122="","",Output!P100)</f>
        <v/>
      </c>
      <c r="K122" s="340"/>
      <c r="L122" s="1546" t="str">
        <f>IF(B122="","",Output!Q100)</f>
        <v/>
      </c>
      <c r="M122" s="332" t="str">
        <f>IF(B122="","",Output!R100)</f>
        <v/>
      </c>
      <c r="N122" s="332" t="str">
        <f>IF(B122="","",Output!S100)</f>
        <v/>
      </c>
      <c r="O122" s="333" t="str">
        <f>IF(B122="","",Output!T100)</f>
        <v/>
      </c>
      <c r="P122" s="334" t="str">
        <f>IF(B122="","",Output!U100)</f>
        <v/>
      </c>
      <c r="Q122" s="1675" t="str">
        <f>IF(B122="","",Output!V100)</f>
        <v/>
      </c>
      <c r="R122" s="340"/>
      <c r="S122" s="331" t="str">
        <f>IF(B122="","",Output!W100)</f>
        <v/>
      </c>
      <c r="T122" s="332" t="str">
        <f>IF(B122="","",Output!X100)</f>
        <v/>
      </c>
      <c r="U122" s="332" t="str">
        <f>IF(B122="","",Output!Y100)</f>
        <v/>
      </c>
      <c r="V122" s="333" t="str">
        <f>IF(B122="","",Output!Z100)</f>
        <v/>
      </c>
      <c r="W122" s="334" t="str">
        <f>IF(B122="","",Output!AA100)</f>
        <v/>
      </c>
      <c r="X122" s="335" t="str">
        <f>IF(B122="","",Output!AB100)</f>
        <v/>
      </c>
    </row>
    <row r="123" spans="1:24" s="319" customFormat="1">
      <c r="A123" s="337">
        <f t="shared" si="1"/>
        <v>-76</v>
      </c>
      <c r="B123" s="143" t="str">
        <f>IF(Output!C101=0,"",Output!C101)</f>
        <v/>
      </c>
      <c r="C123" s="339"/>
      <c r="D123" s="341" t="str">
        <f>IF(B123="","",Output!J101)</f>
        <v/>
      </c>
      <c r="E123" s="332" t="str">
        <f>IF(B123="","",Output!K101)</f>
        <v/>
      </c>
      <c r="F123" s="332" t="str">
        <f>IF(B123="","",Output!L101)</f>
        <v/>
      </c>
      <c r="G123" s="333" t="str">
        <f>IF(B123="","",Output!M101)</f>
        <v/>
      </c>
      <c r="H123" s="334" t="str">
        <f>IF(B123="","",Output!N101)</f>
        <v/>
      </c>
      <c r="I123" s="1679" t="str">
        <f>IF(B123="","",Output!O101)</f>
        <v/>
      </c>
      <c r="J123" s="335" t="str">
        <f>IF(B123="","",Output!P101)</f>
        <v/>
      </c>
      <c r="K123" s="340"/>
      <c r="L123" s="1546" t="str">
        <f>IF(B123="","",Output!Q101)</f>
        <v/>
      </c>
      <c r="M123" s="332" t="str">
        <f>IF(B123="","",Output!R101)</f>
        <v/>
      </c>
      <c r="N123" s="332" t="str">
        <f>IF(B123="","",Output!S101)</f>
        <v/>
      </c>
      <c r="O123" s="333" t="str">
        <f>IF(B123="","",Output!T101)</f>
        <v/>
      </c>
      <c r="P123" s="334" t="str">
        <f>IF(B123="","",Output!U101)</f>
        <v/>
      </c>
      <c r="Q123" s="1675" t="str">
        <f>IF(B123="","",Output!V101)</f>
        <v/>
      </c>
      <c r="R123" s="340"/>
      <c r="S123" s="331" t="str">
        <f>IF(B123="","",Output!W101)</f>
        <v/>
      </c>
      <c r="T123" s="332" t="str">
        <f>IF(B123="","",Output!X101)</f>
        <v/>
      </c>
      <c r="U123" s="332" t="str">
        <f>IF(B123="","",Output!Y101)</f>
        <v/>
      </c>
      <c r="V123" s="333" t="str">
        <f>IF(B123="","",Output!Z101)</f>
        <v/>
      </c>
      <c r="W123" s="334" t="str">
        <f>IF(B123="","",Output!AA101)</f>
        <v/>
      </c>
      <c r="X123" s="335" t="str">
        <f>IF(B123="","",Output!AB101)</f>
        <v/>
      </c>
    </row>
    <row r="124" spans="1:24" s="319" customFormat="1">
      <c r="A124" s="337">
        <f t="shared" si="1"/>
        <v>-77</v>
      </c>
      <c r="B124" s="143" t="str">
        <f>IF(Output!C102=0,"",Output!C102)</f>
        <v/>
      </c>
      <c r="C124" s="339"/>
      <c r="D124" s="341" t="str">
        <f>IF(B124="","",Output!J102)</f>
        <v/>
      </c>
      <c r="E124" s="332" t="str">
        <f>IF(B124="","",Output!K102)</f>
        <v/>
      </c>
      <c r="F124" s="332" t="str">
        <f>IF(B124="","",Output!L102)</f>
        <v/>
      </c>
      <c r="G124" s="333" t="str">
        <f>IF(B124="","",Output!M102)</f>
        <v/>
      </c>
      <c r="H124" s="334" t="str">
        <f>IF(B124="","",Output!N102)</f>
        <v/>
      </c>
      <c r="I124" s="1679" t="str">
        <f>IF(B124="","",Output!O102)</f>
        <v/>
      </c>
      <c r="J124" s="335" t="str">
        <f>IF(B124="","",Output!P102)</f>
        <v/>
      </c>
      <c r="K124" s="340"/>
      <c r="L124" s="1546" t="str">
        <f>IF(B124="","",Output!Q102)</f>
        <v/>
      </c>
      <c r="M124" s="332" t="str">
        <f>IF(B124="","",Output!R102)</f>
        <v/>
      </c>
      <c r="N124" s="332" t="str">
        <f>IF(B124="","",Output!S102)</f>
        <v/>
      </c>
      <c r="O124" s="333" t="str">
        <f>IF(B124="","",Output!T102)</f>
        <v/>
      </c>
      <c r="P124" s="334" t="str">
        <f>IF(B124="","",Output!U102)</f>
        <v/>
      </c>
      <c r="Q124" s="1675" t="str">
        <f>IF(B124="","",Output!V102)</f>
        <v/>
      </c>
      <c r="R124" s="340"/>
      <c r="S124" s="331" t="str">
        <f>IF(B124="","",Output!W102)</f>
        <v/>
      </c>
      <c r="T124" s="332" t="str">
        <f>IF(B124="","",Output!X102)</f>
        <v/>
      </c>
      <c r="U124" s="332" t="str">
        <f>IF(B124="","",Output!Y102)</f>
        <v/>
      </c>
      <c r="V124" s="333" t="str">
        <f>IF(B124="","",Output!Z102)</f>
        <v/>
      </c>
      <c r="W124" s="334" t="str">
        <f>IF(B124="","",Output!AA102)</f>
        <v/>
      </c>
      <c r="X124" s="335" t="str">
        <f>IF(B124="","",Output!AB102)</f>
        <v/>
      </c>
    </row>
    <row r="125" spans="1:24" s="319" customFormat="1">
      <c r="A125" s="337">
        <f t="shared" si="1"/>
        <v>-78</v>
      </c>
      <c r="B125" s="143" t="str">
        <f>IF(Output!C103=0,"",Output!C103)</f>
        <v/>
      </c>
      <c r="C125" s="339"/>
      <c r="D125" s="341" t="str">
        <f>IF(B125="","",Output!J103)</f>
        <v/>
      </c>
      <c r="E125" s="332" t="str">
        <f>IF(B125="","",Output!K103)</f>
        <v/>
      </c>
      <c r="F125" s="332" t="str">
        <f>IF(B125="","",Output!L103)</f>
        <v/>
      </c>
      <c r="G125" s="333" t="str">
        <f>IF(B125="","",Output!M103)</f>
        <v/>
      </c>
      <c r="H125" s="334" t="str">
        <f>IF(B125="","",Output!N103)</f>
        <v/>
      </c>
      <c r="I125" s="1679" t="str">
        <f>IF(B125="","",Output!O103)</f>
        <v/>
      </c>
      <c r="J125" s="335" t="str">
        <f>IF(B125="","",Output!P103)</f>
        <v/>
      </c>
      <c r="K125" s="340"/>
      <c r="L125" s="1546" t="str">
        <f>IF(B125="","",Output!Q103)</f>
        <v/>
      </c>
      <c r="M125" s="332" t="str">
        <f>IF(B125="","",Output!R103)</f>
        <v/>
      </c>
      <c r="N125" s="332" t="str">
        <f>IF(B125="","",Output!S103)</f>
        <v/>
      </c>
      <c r="O125" s="333" t="str">
        <f>IF(B125="","",Output!T103)</f>
        <v/>
      </c>
      <c r="P125" s="334" t="str">
        <f>IF(B125="","",Output!U103)</f>
        <v/>
      </c>
      <c r="Q125" s="1675" t="str">
        <f>IF(B125="","",Output!V103)</f>
        <v/>
      </c>
      <c r="R125" s="340"/>
      <c r="S125" s="331" t="str">
        <f>IF(B125="","",Output!W103)</f>
        <v/>
      </c>
      <c r="T125" s="332" t="str">
        <f>IF(B125="","",Output!X103)</f>
        <v/>
      </c>
      <c r="U125" s="332" t="str">
        <f>IF(B125="","",Output!Y103)</f>
        <v/>
      </c>
      <c r="V125" s="333" t="str">
        <f>IF(B125="","",Output!Z103)</f>
        <v/>
      </c>
      <c r="W125" s="334" t="str">
        <f>IF(B125="","",Output!AA103)</f>
        <v/>
      </c>
      <c r="X125" s="335" t="str">
        <f>IF(B125="","",Output!AB103)</f>
        <v/>
      </c>
    </row>
    <row r="126" spans="1:24" s="319" customFormat="1">
      <c r="A126" s="337">
        <f t="shared" si="1"/>
        <v>-79</v>
      </c>
      <c r="B126" s="143" t="str">
        <f>IF(Output!C104=0,"",Output!C104)</f>
        <v/>
      </c>
      <c r="C126" s="339"/>
      <c r="D126" s="341" t="str">
        <f>IF(B126="","",Output!J104)</f>
        <v/>
      </c>
      <c r="E126" s="332" t="str">
        <f>IF(B126="","",Output!K104)</f>
        <v/>
      </c>
      <c r="F126" s="332" t="str">
        <f>IF(B126="","",Output!L104)</f>
        <v/>
      </c>
      <c r="G126" s="333" t="str">
        <f>IF(B126="","",Output!M104)</f>
        <v/>
      </c>
      <c r="H126" s="334" t="str">
        <f>IF(B126="","",Output!N104)</f>
        <v/>
      </c>
      <c r="I126" s="1679" t="str">
        <f>IF(B126="","",Output!O104)</f>
        <v/>
      </c>
      <c r="J126" s="335" t="str">
        <f>IF(B126="","",Output!P104)</f>
        <v/>
      </c>
      <c r="K126" s="340"/>
      <c r="L126" s="1546" t="str">
        <f>IF(B126="","",Output!Q104)</f>
        <v/>
      </c>
      <c r="M126" s="332" t="str">
        <f>IF(B126="","",Output!R104)</f>
        <v/>
      </c>
      <c r="N126" s="332" t="str">
        <f>IF(B126="","",Output!S104)</f>
        <v/>
      </c>
      <c r="O126" s="333" t="str">
        <f>IF(B126="","",Output!T104)</f>
        <v/>
      </c>
      <c r="P126" s="334" t="str">
        <f>IF(B126="","",Output!U104)</f>
        <v/>
      </c>
      <c r="Q126" s="1675" t="str">
        <f>IF(B126="","",Output!V104)</f>
        <v/>
      </c>
      <c r="R126" s="340"/>
      <c r="S126" s="331" t="str">
        <f>IF(B126="","",Output!W104)</f>
        <v/>
      </c>
      <c r="T126" s="332" t="str">
        <f>IF(B126="","",Output!X104)</f>
        <v/>
      </c>
      <c r="U126" s="332" t="str">
        <f>IF(B126="","",Output!Y104)</f>
        <v/>
      </c>
      <c r="V126" s="333" t="str">
        <f>IF(B126="","",Output!Z104)</f>
        <v/>
      </c>
      <c r="W126" s="334" t="str">
        <f>IF(B126="","",Output!AA104)</f>
        <v/>
      </c>
      <c r="X126" s="335" t="str">
        <f>IF(B126="","",Output!AB104)</f>
        <v/>
      </c>
    </row>
    <row r="127" spans="1:24" s="319" customFormat="1">
      <c r="A127" s="337">
        <f t="shared" si="1"/>
        <v>-80</v>
      </c>
      <c r="B127" s="143" t="str">
        <f>IF(Output!C105=0,"",Output!C105)</f>
        <v/>
      </c>
      <c r="C127" s="339"/>
      <c r="D127" s="341" t="str">
        <f>IF(B127="","",Output!J105)</f>
        <v/>
      </c>
      <c r="E127" s="332" t="str">
        <f>IF(B127="","",Output!K105)</f>
        <v/>
      </c>
      <c r="F127" s="332" t="str">
        <f>IF(B127="","",Output!L105)</f>
        <v/>
      </c>
      <c r="G127" s="333" t="str">
        <f>IF(B127="","",Output!M105)</f>
        <v/>
      </c>
      <c r="H127" s="334" t="str">
        <f>IF(B127="","",Output!N105)</f>
        <v/>
      </c>
      <c r="I127" s="1679" t="str">
        <f>IF(B127="","",Output!O105)</f>
        <v/>
      </c>
      <c r="J127" s="335" t="str">
        <f>IF(B127="","",Output!P105)</f>
        <v/>
      </c>
      <c r="K127" s="340"/>
      <c r="L127" s="1546" t="str">
        <f>IF(B127="","",Output!Q105)</f>
        <v/>
      </c>
      <c r="M127" s="332" t="str">
        <f>IF(B127="","",Output!R105)</f>
        <v/>
      </c>
      <c r="N127" s="332" t="str">
        <f>IF(B127="","",Output!S105)</f>
        <v/>
      </c>
      <c r="O127" s="333" t="str">
        <f>IF(B127="","",Output!T105)</f>
        <v/>
      </c>
      <c r="P127" s="334" t="str">
        <f>IF(B127="","",Output!U105)</f>
        <v/>
      </c>
      <c r="Q127" s="1675" t="str">
        <f>IF(B127="","",Output!V105)</f>
        <v/>
      </c>
      <c r="R127" s="340"/>
      <c r="S127" s="331" t="str">
        <f>IF(B127="","",Output!W105)</f>
        <v/>
      </c>
      <c r="T127" s="332" t="str">
        <f>IF(B127="","",Output!X105)</f>
        <v/>
      </c>
      <c r="U127" s="332" t="str">
        <f>IF(B127="","",Output!Y105)</f>
        <v/>
      </c>
      <c r="V127" s="333" t="str">
        <f>IF(B127="","",Output!Z105)</f>
        <v/>
      </c>
      <c r="W127" s="334" t="str">
        <f>IF(B127="","",Output!AA105)</f>
        <v/>
      </c>
      <c r="X127" s="335" t="str">
        <f>IF(B127="","",Output!AB105)</f>
        <v/>
      </c>
    </row>
    <row r="128" spans="1:24" s="319" customFormat="1">
      <c r="A128" s="337">
        <f t="shared" si="1"/>
        <v>-81</v>
      </c>
      <c r="B128" s="143" t="str">
        <f>IF(Output!C106=0,"",Output!C106)</f>
        <v/>
      </c>
      <c r="C128" s="339"/>
      <c r="D128" s="341" t="str">
        <f>IF(B128="","",Output!J106)</f>
        <v/>
      </c>
      <c r="E128" s="332" t="str">
        <f>IF(B128="","",Output!K106)</f>
        <v/>
      </c>
      <c r="F128" s="332" t="str">
        <f>IF(B128="","",Output!L106)</f>
        <v/>
      </c>
      <c r="G128" s="333" t="str">
        <f>IF(B128="","",Output!M106)</f>
        <v/>
      </c>
      <c r="H128" s="334" t="str">
        <f>IF(B128="","",Output!N106)</f>
        <v/>
      </c>
      <c r="I128" s="1679" t="str">
        <f>IF(B128="","",Output!O106)</f>
        <v/>
      </c>
      <c r="J128" s="335" t="str">
        <f>IF(B128="","",Output!P106)</f>
        <v/>
      </c>
      <c r="K128" s="340"/>
      <c r="L128" s="1546" t="str">
        <f>IF(B128="","",Output!Q106)</f>
        <v/>
      </c>
      <c r="M128" s="332" t="str">
        <f>IF(B128="","",Output!R106)</f>
        <v/>
      </c>
      <c r="N128" s="332" t="str">
        <f>IF(B128="","",Output!S106)</f>
        <v/>
      </c>
      <c r="O128" s="333" t="str">
        <f>IF(B128="","",Output!T106)</f>
        <v/>
      </c>
      <c r="P128" s="334" t="str">
        <f>IF(B128="","",Output!U106)</f>
        <v/>
      </c>
      <c r="Q128" s="1675" t="str">
        <f>IF(B128="","",Output!V106)</f>
        <v/>
      </c>
      <c r="R128" s="340"/>
      <c r="S128" s="331" t="str">
        <f>IF(B128="","",Output!W106)</f>
        <v/>
      </c>
      <c r="T128" s="332" t="str">
        <f>IF(B128="","",Output!X106)</f>
        <v/>
      </c>
      <c r="U128" s="332" t="str">
        <f>IF(B128="","",Output!Y106)</f>
        <v/>
      </c>
      <c r="V128" s="333" t="str">
        <f>IF(B128="","",Output!Z106)</f>
        <v/>
      </c>
      <c r="W128" s="334" t="str">
        <f>IF(B128="","",Output!AA106)</f>
        <v/>
      </c>
      <c r="X128" s="335" t="str">
        <f>IF(B128="","",Output!AB106)</f>
        <v/>
      </c>
    </row>
    <row r="129" spans="1:24" s="319" customFormat="1">
      <c r="A129" s="337">
        <f t="shared" si="1"/>
        <v>-82</v>
      </c>
      <c r="B129" s="143" t="str">
        <f>IF(Output!C107=0,"",Output!C107)</f>
        <v/>
      </c>
      <c r="C129" s="339"/>
      <c r="D129" s="341" t="str">
        <f>IF(B129="","",Output!J107)</f>
        <v/>
      </c>
      <c r="E129" s="332" t="str">
        <f>IF(B129="","",Output!K107)</f>
        <v/>
      </c>
      <c r="F129" s="332" t="str">
        <f>IF(B129="","",Output!L107)</f>
        <v/>
      </c>
      <c r="G129" s="333" t="str">
        <f>IF(B129="","",Output!M107)</f>
        <v/>
      </c>
      <c r="H129" s="334" t="str">
        <f>IF(B129="","",Output!N107)</f>
        <v/>
      </c>
      <c r="I129" s="1679" t="str">
        <f>IF(B129="","",Output!O107)</f>
        <v/>
      </c>
      <c r="J129" s="335" t="str">
        <f>IF(B129="","",Output!P107)</f>
        <v/>
      </c>
      <c r="K129" s="340"/>
      <c r="L129" s="1546" t="str">
        <f>IF(B129="","",Output!Q107)</f>
        <v/>
      </c>
      <c r="M129" s="332" t="str">
        <f>IF(B129="","",Output!R107)</f>
        <v/>
      </c>
      <c r="N129" s="332" t="str">
        <f>IF(B129="","",Output!S107)</f>
        <v/>
      </c>
      <c r="O129" s="333" t="str">
        <f>IF(B129="","",Output!T107)</f>
        <v/>
      </c>
      <c r="P129" s="334" t="str">
        <f>IF(B129="","",Output!U107)</f>
        <v/>
      </c>
      <c r="Q129" s="1675" t="str">
        <f>IF(B129="","",Output!V107)</f>
        <v/>
      </c>
      <c r="R129" s="340"/>
      <c r="S129" s="331" t="str">
        <f>IF(B129="","",Output!W107)</f>
        <v/>
      </c>
      <c r="T129" s="332" t="str">
        <f>IF(B129="","",Output!X107)</f>
        <v/>
      </c>
      <c r="U129" s="332" t="str">
        <f>IF(B129="","",Output!Y107)</f>
        <v/>
      </c>
      <c r="V129" s="333" t="str">
        <f>IF(B129="","",Output!Z107)</f>
        <v/>
      </c>
      <c r="W129" s="334" t="str">
        <f>IF(B129="","",Output!AA107)</f>
        <v/>
      </c>
      <c r="X129" s="335" t="str">
        <f>IF(B129="","",Output!AB107)</f>
        <v/>
      </c>
    </row>
    <row r="130" spans="1:24" s="319" customFormat="1">
      <c r="A130" s="337">
        <f t="shared" si="1"/>
        <v>-83</v>
      </c>
      <c r="B130" s="143" t="str">
        <f>IF(Output!C108=0,"",Output!C108)</f>
        <v/>
      </c>
      <c r="C130" s="339"/>
      <c r="D130" s="341" t="str">
        <f>IF(B130="","",Output!J108)</f>
        <v/>
      </c>
      <c r="E130" s="332" t="str">
        <f>IF(B130="","",Output!K108)</f>
        <v/>
      </c>
      <c r="F130" s="332" t="str">
        <f>IF(B130="","",Output!L108)</f>
        <v/>
      </c>
      <c r="G130" s="333" t="str">
        <f>IF(B130="","",Output!M108)</f>
        <v/>
      </c>
      <c r="H130" s="334" t="str">
        <f>IF(B130="","",Output!N108)</f>
        <v/>
      </c>
      <c r="I130" s="1679" t="str">
        <f>IF(B130="","",Output!O108)</f>
        <v/>
      </c>
      <c r="J130" s="335" t="str">
        <f>IF(B130="","",Output!P108)</f>
        <v/>
      </c>
      <c r="K130" s="340"/>
      <c r="L130" s="1546" t="str">
        <f>IF(B130="","",Output!Q108)</f>
        <v/>
      </c>
      <c r="M130" s="332" t="str">
        <f>IF(B130="","",Output!R108)</f>
        <v/>
      </c>
      <c r="N130" s="332" t="str">
        <f>IF(B130="","",Output!S108)</f>
        <v/>
      </c>
      <c r="O130" s="333" t="str">
        <f>IF(B130="","",Output!T108)</f>
        <v/>
      </c>
      <c r="P130" s="334" t="str">
        <f>IF(B130="","",Output!U108)</f>
        <v/>
      </c>
      <c r="Q130" s="1675" t="str">
        <f>IF(B130="","",Output!V108)</f>
        <v/>
      </c>
      <c r="R130" s="340"/>
      <c r="S130" s="331" t="str">
        <f>IF(B130="","",Output!W108)</f>
        <v/>
      </c>
      <c r="T130" s="332" t="str">
        <f>IF(B130="","",Output!X108)</f>
        <v/>
      </c>
      <c r="U130" s="332" t="str">
        <f>IF(B130="","",Output!Y108)</f>
        <v/>
      </c>
      <c r="V130" s="333" t="str">
        <f>IF(B130="","",Output!Z108)</f>
        <v/>
      </c>
      <c r="W130" s="334" t="str">
        <f>IF(B130="","",Output!AA108)</f>
        <v/>
      </c>
      <c r="X130" s="335" t="str">
        <f>IF(B130="","",Output!AB108)</f>
        <v/>
      </c>
    </row>
    <row r="131" spans="1:24" s="319" customFormat="1">
      <c r="A131" s="337">
        <f t="shared" si="1"/>
        <v>-84</v>
      </c>
      <c r="B131" s="143" t="str">
        <f>IF(Output!C109=0,"",Output!C109)</f>
        <v/>
      </c>
      <c r="C131" s="339"/>
      <c r="D131" s="341" t="str">
        <f>IF(B131="","",Output!J109)</f>
        <v/>
      </c>
      <c r="E131" s="332" t="str">
        <f>IF(B131="","",Output!K109)</f>
        <v/>
      </c>
      <c r="F131" s="332" t="str">
        <f>IF(B131="","",Output!L109)</f>
        <v/>
      </c>
      <c r="G131" s="333" t="str">
        <f>IF(B131="","",Output!M109)</f>
        <v/>
      </c>
      <c r="H131" s="334" t="str">
        <f>IF(B131="","",Output!N109)</f>
        <v/>
      </c>
      <c r="I131" s="1679" t="str">
        <f>IF(B131="","",Output!O109)</f>
        <v/>
      </c>
      <c r="J131" s="335" t="str">
        <f>IF(B131="","",Output!P109)</f>
        <v/>
      </c>
      <c r="K131" s="340"/>
      <c r="L131" s="1546" t="str">
        <f>IF(B131="","",Output!Q109)</f>
        <v/>
      </c>
      <c r="M131" s="332" t="str">
        <f>IF(B131="","",Output!R109)</f>
        <v/>
      </c>
      <c r="N131" s="332" t="str">
        <f>IF(B131="","",Output!S109)</f>
        <v/>
      </c>
      <c r="O131" s="333" t="str">
        <f>IF(B131="","",Output!T109)</f>
        <v/>
      </c>
      <c r="P131" s="334" t="str">
        <f>IF(B131="","",Output!U109)</f>
        <v/>
      </c>
      <c r="Q131" s="1675" t="str">
        <f>IF(B131="","",Output!V109)</f>
        <v/>
      </c>
      <c r="R131" s="340"/>
      <c r="S131" s="331" t="str">
        <f>IF(B131="","",Output!W109)</f>
        <v/>
      </c>
      <c r="T131" s="332" t="str">
        <f>IF(B131="","",Output!X109)</f>
        <v/>
      </c>
      <c r="U131" s="332" t="str">
        <f>IF(B131="","",Output!Y109)</f>
        <v/>
      </c>
      <c r="V131" s="333" t="str">
        <f>IF(B131="","",Output!Z109)</f>
        <v/>
      </c>
      <c r="W131" s="334" t="str">
        <f>IF(B131="","",Output!AA109)</f>
        <v/>
      </c>
      <c r="X131" s="335" t="str">
        <f>IF(B131="","",Output!AB109)</f>
        <v/>
      </c>
    </row>
    <row r="132" spans="1:24" s="319" customFormat="1">
      <c r="A132" s="337">
        <f t="shared" si="1"/>
        <v>-85</v>
      </c>
      <c r="B132" s="143" t="str">
        <f>IF(Output!C110=0,"",Output!C110)</f>
        <v/>
      </c>
      <c r="C132" s="339"/>
      <c r="D132" s="341" t="str">
        <f>IF(B132="","",Output!J110)</f>
        <v/>
      </c>
      <c r="E132" s="332" t="str">
        <f>IF(B132="","",Output!K110)</f>
        <v/>
      </c>
      <c r="F132" s="332" t="str">
        <f>IF(B132="","",Output!L110)</f>
        <v/>
      </c>
      <c r="G132" s="333" t="str">
        <f>IF(B132="","",Output!M110)</f>
        <v/>
      </c>
      <c r="H132" s="334" t="str">
        <f>IF(B132="","",Output!N110)</f>
        <v/>
      </c>
      <c r="I132" s="1679" t="str">
        <f>IF(B132="","",Output!O110)</f>
        <v/>
      </c>
      <c r="J132" s="335" t="str">
        <f>IF(B132="","",Output!P110)</f>
        <v/>
      </c>
      <c r="K132" s="340"/>
      <c r="L132" s="1546" t="str">
        <f>IF(B132="","",Output!Q110)</f>
        <v/>
      </c>
      <c r="M132" s="332" t="str">
        <f>IF(B132="","",Output!R110)</f>
        <v/>
      </c>
      <c r="N132" s="332" t="str">
        <f>IF(B132="","",Output!S110)</f>
        <v/>
      </c>
      <c r="O132" s="333" t="str">
        <f>IF(B132="","",Output!T110)</f>
        <v/>
      </c>
      <c r="P132" s="334" t="str">
        <f>IF(B132="","",Output!U110)</f>
        <v/>
      </c>
      <c r="Q132" s="1675" t="str">
        <f>IF(B132="","",Output!V110)</f>
        <v/>
      </c>
      <c r="R132" s="340"/>
      <c r="S132" s="331" t="str">
        <f>IF(B132="","",Output!W110)</f>
        <v/>
      </c>
      <c r="T132" s="332" t="str">
        <f>IF(B132="","",Output!X110)</f>
        <v/>
      </c>
      <c r="U132" s="332" t="str">
        <f>IF(B132="","",Output!Y110)</f>
        <v/>
      </c>
      <c r="V132" s="333" t="str">
        <f>IF(B132="","",Output!Z110)</f>
        <v/>
      </c>
      <c r="W132" s="334" t="str">
        <f>IF(B132="","",Output!AA110)</f>
        <v/>
      </c>
      <c r="X132" s="335" t="str">
        <f>IF(B132="","",Output!AB110)</f>
        <v/>
      </c>
    </row>
    <row r="133" spans="1:24" s="319" customFormat="1">
      <c r="A133" s="337">
        <f t="shared" si="1"/>
        <v>-86</v>
      </c>
      <c r="B133" s="143" t="str">
        <f>IF(Output!C111=0,"",Output!C111)</f>
        <v/>
      </c>
      <c r="C133" s="339"/>
      <c r="D133" s="341" t="str">
        <f>IF(B133="","",Output!J111)</f>
        <v/>
      </c>
      <c r="E133" s="332" t="str">
        <f>IF(B133="","",Output!K111)</f>
        <v/>
      </c>
      <c r="F133" s="332" t="str">
        <f>IF(B133="","",Output!L111)</f>
        <v/>
      </c>
      <c r="G133" s="333" t="str">
        <f>IF(B133="","",Output!M111)</f>
        <v/>
      </c>
      <c r="H133" s="334" t="str">
        <f>IF(B133="","",Output!N111)</f>
        <v/>
      </c>
      <c r="I133" s="1679" t="str">
        <f>IF(B133="","",Output!O111)</f>
        <v/>
      </c>
      <c r="J133" s="335" t="str">
        <f>IF(B133="","",Output!P111)</f>
        <v/>
      </c>
      <c r="K133" s="340"/>
      <c r="L133" s="1546" t="str">
        <f>IF(B133="","",Output!Q111)</f>
        <v/>
      </c>
      <c r="M133" s="332" t="str">
        <f>IF(B133="","",Output!R111)</f>
        <v/>
      </c>
      <c r="N133" s="332" t="str">
        <f>IF(B133="","",Output!S111)</f>
        <v/>
      </c>
      <c r="O133" s="333" t="str">
        <f>IF(B133="","",Output!T111)</f>
        <v/>
      </c>
      <c r="P133" s="334" t="str">
        <f>IF(B133="","",Output!U111)</f>
        <v/>
      </c>
      <c r="Q133" s="1675" t="str">
        <f>IF(B133="","",Output!V111)</f>
        <v/>
      </c>
      <c r="R133" s="340"/>
      <c r="S133" s="331" t="str">
        <f>IF(B133="","",Output!W111)</f>
        <v/>
      </c>
      <c r="T133" s="332" t="str">
        <f>IF(B133="","",Output!X111)</f>
        <v/>
      </c>
      <c r="U133" s="332" t="str">
        <f>IF(B133="","",Output!Y111)</f>
        <v/>
      </c>
      <c r="V133" s="333" t="str">
        <f>IF(B133="","",Output!Z111)</f>
        <v/>
      </c>
      <c r="W133" s="334" t="str">
        <f>IF(B133="","",Output!AA111)</f>
        <v/>
      </c>
      <c r="X133" s="335" t="str">
        <f>IF(B133="","",Output!AB111)</f>
        <v/>
      </c>
    </row>
    <row r="134" spans="1:24" s="319" customFormat="1">
      <c r="A134" s="337">
        <f t="shared" si="1"/>
        <v>-87</v>
      </c>
      <c r="B134" s="143" t="str">
        <f>IF(Output!C112=0,"",Output!C112)</f>
        <v/>
      </c>
      <c r="C134" s="339"/>
      <c r="D134" s="341" t="str">
        <f>IF(B134="","",Output!J112)</f>
        <v/>
      </c>
      <c r="E134" s="332" t="str">
        <f>IF(B134="","",Output!K112)</f>
        <v/>
      </c>
      <c r="F134" s="332" t="str">
        <f>IF(B134="","",Output!L112)</f>
        <v/>
      </c>
      <c r="G134" s="333" t="str">
        <f>IF(B134="","",Output!M112)</f>
        <v/>
      </c>
      <c r="H134" s="334" t="str">
        <f>IF(B134="","",Output!N112)</f>
        <v/>
      </c>
      <c r="I134" s="1679" t="str">
        <f>IF(B134="","",Output!O112)</f>
        <v/>
      </c>
      <c r="J134" s="335" t="str">
        <f>IF(B134="","",Output!P112)</f>
        <v/>
      </c>
      <c r="K134" s="340"/>
      <c r="L134" s="1546" t="str">
        <f>IF(B134="","",Output!Q112)</f>
        <v/>
      </c>
      <c r="M134" s="332" t="str">
        <f>IF(B134="","",Output!R112)</f>
        <v/>
      </c>
      <c r="N134" s="332" t="str">
        <f>IF(B134="","",Output!S112)</f>
        <v/>
      </c>
      <c r="O134" s="333" t="str">
        <f>IF(B134="","",Output!T112)</f>
        <v/>
      </c>
      <c r="P134" s="334" t="str">
        <f>IF(B134="","",Output!U112)</f>
        <v/>
      </c>
      <c r="Q134" s="1675" t="str">
        <f>IF(B134="","",Output!V112)</f>
        <v/>
      </c>
      <c r="R134" s="340"/>
      <c r="S134" s="331" t="str">
        <f>IF(B134="","",Output!W112)</f>
        <v/>
      </c>
      <c r="T134" s="332" t="str">
        <f>IF(B134="","",Output!X112)</f>
        <v/>
      </c>
      <c r="U134" s="332" t="str">
        <f>IF(B134="","",Output!Y112)</f>
        <v/>
      </c>
      <c r="V134" s="333" t="str">
        <f>IF(B134="","",Output!Z112)</f>
        <v/>
      </c>
      <c r="W134" s="334" t="str">
        <f>IF(B134="","",Output!AA112)</f>
        <v/>
      </c>
      <c r="X134" s="335" t="str">
        <f>IF(B134="","",Output!AB112)</f>
        <v/>
      </c>
    </row>
    <row r="135" spans="1:24" s="319" customFormat="1">
      <c r="A135" s="337">
        <f t="shared" si="1"/>
        <v>-88</v>
      </c>
      <c r="B135" s="143" t="str">
        <f>IF(Output!C113=0,"",Output!C113)</f>
        <v/>
      </c>
      <c r="C135" s="339"/>
      <c r="D135" s="341" t="str">
        <f>IF(B135="","",Output!J113)</f>
        <v/>
      </c>
      <c r="E135" s="332" t="str">
        <f>IF(B135="","",Output!K113)</f>
        <v/>
      </c>
      <c r="F135" s="332" t="str">
        <f>IF(B135="","",Output!L113)</f>
        <v/>
      </c>
      <c r="G135" s="333" t="str">
        <f>IF(B135="","",Output!M113)</f>
        <v/>
      </c>
      <c r="H135" s="334" t="str">
        <f>IF(B135="","",Output!N113)</f>
        <v/>
      </c>
      <c r="I135" s="1679" t="str">
        <f>IF(B135="","",Output!O113)</f>
        <v/>
      </c>
      <c r="J135" s="335" t="str">
        <f>IF(B135="","",Output!P113)</f>
        <v/>
      </c>
      <c r="K135" s="340"/>
      <c r="L135" s="1546" t="str">
        <f>IF(B135="","",Output!Q113)</f>
        <v/>
      </c>
      <c r="M135" s="332" t="str">
        <f>IF(B135="","",Output!R113)</f>
        <v/>
      </c>
      <c r="N135" s="332" t="str">
        <f>IF(B135="","",Output!S113)</f>
        <v/>
      </c>
      <c r="O135" s="333" t="str">
        <f>IF(B135="","",Output!T113)</f>
        <v/>
      </c>
      <c r="P135" s="334" t="str">
        <f>IF(B135="","",Output!U113)</f>
        <v/>
      </c>
      <c r="Q135" s="1675" t="str">
        <f>IF(B135="","",Output!V113)</f>
        <v/>
      </c>
      <c r="R135" s="340"/>
      <c r="S135" s="331" t="str">
        <f>IF(B135="","",Output!W113)</f>
        <v/>
      </c>
      <c r="T135" s="332" t="str">
        <f>IF(B135="","",Output!X113)</f>
        <v/>
      </c>
      <c r="U135" s="332" t="str">
        <f>IF(B135="","",Output!Y113)</f>
        <v/>
      </c>
      <c r="V135" s="333" t="str">
        <f>IF(B135="","",Output!Z113)</f>
        <v/>
      </c>
      <c r="W135" s="334" t="str">
        <f>IF(B135="","",Output!AA113)</f>
        <v/>
      </c>
      <c r="X135" s="335" t="str">
        <f>IF(B135="","",Output!AB113)</f>
        <v/>
      </c>
    </row>
    <row r="136" spans="1:24" s="319" customFormat="1">
      <c r="A136" s="337">
        <f t="shared" si="1"/>
        <v>-89</v>
      </c>
      <c r="B136" s="143" t="str">
        <f>IF(Output!C114=0,"",Output!C114)</f>
        <v/>
      </c>
      <c r="C136" s="339"/>
      <c r="D136" s="341" t="str">
        <f>IF(B136="","",Output!J114)</f>
        <v/>
      </c>
      <c r="E136" s="332" t="str">
        <f>IF(B136="","",Output!K114)</f>
        <v/>
      </c>
      <c r="F136" s="332" t="str">
        <f>IF(B136="","",Output!L114)</f>
        <v/>
      </c>
      <c r="G136" s="333" t="str">
        <f>IF(B136="","",Output!M114)</f>
        <v/>
      </c>
      <c r="H136" s="334" t="str">
        <f>IF(B136="","",Output!N114)</f>
        <v/>
      </c>
      <c r="I136" s="1679" t="str">
        <f>IF(B136="","",Output!O114)</f>
        <v/>
      </c>
      <c r="J136" s="335" t="str">
        <f>IF(B136="","",Output!P114)</f>
        <v/>
      </c>
      <c r="K136" s="340"/>
      <c r="L136" s="1546" t="str">
        <f>IF(B136="","",Output!Q114)</f>
        <v/>
      </c>
      <c r="M136" s="332" t="str">
        <f>IF(B136="","",Output!R114)</f>
        <v/>
      </c>
      <c r="N136" s="332" t="str">
        <f>IF(B136="","",Output!S114)</f>
        <v/>
      </c>
      <c r="O136" s="333" t="str">
        <f>IF(B136="","",Output!T114)</f>
        <v/>
      </c>
      <c r="P136" s="334" t="str">
        <f>IF(B136="","",Output!U114)</f>
        <v/>
      </c>
      <c r="Q136" s="1675" t="str">
        <f>IF(B136="","",Output!V114)</f>
        <v/>
      </c>
      <c r="R136" s="340"/>
      <c r="S136" s="331" t="str">
        <f>IF(B136="","",Output!W114)</f>
        <v/>
      </c>
      <c r="T136" s="332" t="str">
        <f>IF(B136="","",Output!X114)</f>
        <v/>
      </c>
      <c r="U136" s="332" t="str">
        <f>IF(B136="","",Output!Y114)</f>
        <v/>
      </c>
      <c r="V136" s="333" t="str">
        <f>IF(B136="","",Output!Z114)</f>
        <v/>
      </c>
      <c r="W136" s="334" t="str">
        <f>IF(B136="","",Output!AA114)</f>
        <v/>
      </c>
      <c r="X136" s="335" t="str">
        <f>IF(B136="","",Output!AB114)</f>
        <v/>
      </c>
    </row>
    <row r="137" spans="1:24" s="319" customFormat="1">
      <c r="A137" s="337">
        <f t="shared" si="1"/>
        <v>-90</v>
      </c>
      <c r="B137" s="143" t="str">
        <f>IF(Output!C115=0,"",Output!C115)</f>
        <v/>
      </c>
      <c r="C137" s="339"/>
      <c r="D137" s="341" t="str">
        <f>IF(B137="","",Output!J115)</f>
        <v/>
      </c>
      <c r="E137" s="332" t="str">
        <f>IF(B137="","",Output!K115)</f>
        <v/>
      </c>
      <c r="F137" s="332" t="str">
        <f>IF(B137="","",Output!L115)</f>
        <v/>
      </c>
      <c r="G137" s="333" t="str">
        <f>IF(B137="","",Output!M115)</f>
        <v/>
      </c>
      <c r="H137" s="334" t="str">
        <f>IF(B137="","",Output!N115)</f>
        <v/>
      </c>
      <c r="I137" s="1679" t="str">
        <f>IF(B137="","",Output!O115)</f>
        <v/>
      </c>
      <c r="J137" s="335" t="str">
        <f>IF(B137="","",Output!P115)</f>
        <v/>
      </c>
      <c r="K137" s="340"/>
      <c r="L137" s="1546" t="str">
        <f>IF(B137="","",Output!Q115)</f>
        <v/>
      </c>
      <c r="M137" s="332" t="str">
        <f>IF(B137="","",Output!R115)</f>
        <v/>
      </c>
      <c r="N137" s="332" t="str">
        <f>IF(B137="","",Output!S115)</f>
        <v/>
      </c>
      <c r="O137" s="333" t="str">
        <f>IF(B137="","",Output!T115)</f>
        <v/>
      </c>
      <c r="P137" s="334" t="str">
        <f>IF(B137="","",Output!U115)</f>
        <v/>
      </c>
      <c r="Q137" s="1675" t="str">
        <f>IF(B137="","",Output!V115)</f>
        <v/>
      </c>
      <c r="R137" s="340"/>
      <c r="S137" s="331" t="str">
        <f>IF(B137="","",Output!W115)</f>
        <v/>
      </c>
      <c r="T137" s="332" t="str">
        <f>IF(B137="","",Output!X115)</f>
        <v/>
      </c>
      <c r="U137" s="332" t="str">
        <f>IF(B137="","",Output!Y115)</f>
        <v/>
      </c>
      <c r="V137" s="333" t="str">
        <f>IF(B137="","",Output!Z115)</f>
        <v/>
      </c>
      <c r="W137" s="334" t="str">
        <f>IF(B137="","",Output!AA115)</f>
        <v/>
      </c>
      <c r="X137" s="335" t="str">
        <f>IF(B137="","",Output!AB115)</f>
        <v/>
      </c>
    </row>
    <row r="138" spans="1:24" s="319" customFormat="1">
      <c r="A138" s="337">
        <f t="shared" si="1"/>
        <v>-91</v>
      </c>
      <c r="B138" s="143" t="str">
        <f>IF(Output!C116=0,"",Output!C116)</f>
        <v/>
      </c>
      <c r="C138" s="339"/>
      <c r="D138" s="341" t="str">
        <f>IF(B138="","",Output!J116)</f>
        <v/>
      </c>
      <c r="E138" s="332" t="str">
        <f>IF(B138="","",Output!K116)</f>
        <v/>
      </c>
      <c r="F138" s="332" t="str">
        <f>IF(B138="","",Output!L116)</f>
        <v/>
      </c>
      <c r="G138" s="333" t="str">
        <f>IF(B138="","",Output!M116)</f>
        <v/>
      </c>
      <c r="H138" s="334" t="str">
        <f>IF(B138="","",Output!N116)</f>
        <v/>
      </c>
      <c r="I138" s="1679" t="str">
        <f>IF(B138="","",Output!O116)</f>
        <v/>
      </c>
      <c r="J138" s="335" t="str">
        <f>IF(B138="","",Output!P116)</f>
        <v/>
      </c>
      <c r="K138" s="340"/>
      <c r="L138" s="1546" t="str">
        <f>IF(B138="","",Output!Q116)</f>
        <v/>
      </c>
      <c r="M138" s="332" t="str">
        <f>IF(B138="","",Output!R116)</f>
        <v/>
      </c>
      <c r="N138" s="332" t="str">
        <f>IF(B138="","",Output!S116)</f>
        <v/>
      </c>
      <c r="O138" s="333" t="str">
        <f>IF(B138="","",Output!T116)</f>
        <v/>
      </c>
      <c r="P138" s="334" t="str">
        <f>IF(B138="","",Output!U116)</f>
        <v/>
      </c>
      <c r="Q138" s="1675" t="str">
        <f>IF(B138="","",Output!V116)</f>
        <v/>
      </c>
      <c r="R138" s="340"/>
      <c r="S138" s="331" t="str">
        <f>IF(B138="","",Output!W116)</f>
        <v/>
      </c>
      <c r="T138" s="332" t="str">
        <f>IF(B138="","",Output!X116)</f>
        <v/>
      </c>
      <c r="U138" s="332" t="str">
        <f>IF(B138="","",Output!Y116)</f>
        <v/>
      </c>
      <c r="V138" s="333" t="str">
        <f>IF(B138="","",Output!Z116)</f>
        <v/>
      </c>
      <c r="W138" s="334" t="str">
        <f>IF(B138="","",Output!AA116)</f>
        <v/>
      </c>
      <c r="X138" s="335" t="str">
        <f>IF(B138="","",Output!AB116)</f>
        <v/>
      </c>
    </row>
    <row r="139" spans="1:24" s="319" customFormat="1">
      <c r="A139" s="337">
        <f t="shared" si="1"/>
        <v>-92</v>
      </c>
      <c r="B139" s="143" t="str">
        <f>IF(Output!C117=0,"",Output!C117)</f>
        <v/>
      </c>
      <c r="C139" s="339"/>
      <c r="D139" s="341" t="str">
        <f>IF(B139="","",Output!J117)</f>
        <v/>
      </c>
      <c r="E139" s="332" t="str">
        <f>IF(B139="","",Output!K117)</f>
        <v/>
      </c>
      <c r="F139" s="332" t="str">
        <f>IF(B139="","",Output!L117)</f>
        <v/>
      </c>
      <c r="G139" s="333" t="str">
        <f>IF(B139="","",Output!M117)</f>
        <v/>
      </c>
      <c r="H139" s="334" t="str">
        <f>IF(B139="","",Output!N117)</f>
        <v/>
      </c>
      <c r="I139" s="1679" t="str">
        <f>IF(B139="","",Output!O117)</f>
        <v/>
      </c>
      <c r="J139" s="335" t="str">
        <f>IF(B139="","",Output!P117)</f>
        <v/>
      </c>
      <c r="K139" s="340"/>
      <c r="L139" s="1546" t="str">
        <f>IF(B139="","",Output!Q117)</f>
        <v/>
      </c>
      <c r="M139" s="332" t="str">
        <f>IF(B139="","",Output!R117)</f>
        <v/>
      </c>
      <c r="N139" s="332" t="str">
        <f>IF(B139="","",Output!S117)</f>
        <v/>
      </c>
      <c r="O139" s="333" t="str">
        <f>IF(B139="","",Output!T117)</f>
        <v/>
      </c>
      <c r="P139" s="334" t="str">
        <f>IF(B139="","",Output!U117)</f>
        <v/>
      </c>
      <c r="Q139" s="1675" t="str">
        <f>IF(B139="","",Output!V117)</f>
        <v/>
      </c>
      <c r="R139" s="340"/>
      <c r="S139" s="331" t="str">
        <f>IF(B139="","",Output!W117)</f>
        <v/>
      </c>
      <c r="T139" s="332" t="str">
        <f>IF(B139="","",Output!X117)</f>
        <v/>
      </c>
      <c r="U139" s="332" t="str">
        <f>IF(B139="","",Output!Y117)</f>
        <v/>
      </c>
      <c r="V139" s="333" t="str">
        <f>IF(B139="","",Output!Z117)</f>
        <v/>
      </c>
      <c r="W139" s="334" t="str">
        <f>IF(B139="","",Output!AA117)</f>
        <v/>
      </c>
      <c r="X139" s="335" t="str">
        <f>IF(B139="","",Output!AB117)</f>
        <v/>
      </c>
    </row>
    <row r="140" spans="1:24" s="319" customFormat="1">
      <c r="A140" s="337">
        <f t="shared" si="1"/>
        <v>-93</v>
      </c>
      <c r="B140" s="143" t="str">
        <f>IF(Output!C118=0,"",Output!C118)</f>
        <v/>
      </c>
      <c r="C140" s="339"/>
      <c r="D140" s="341" t="str">
        <f>IF(B140="","",Output!J118)</f>
        <v/>
      </c>
      <c r="E140" s="332" t="str">
        <f>IF(B140="","",Output!K118)</f>
        <v/>
      </c>
      <c r="F140" s="332" t="str">
        <f>IF(B140="","",Output!L118)</f>
        <v/>
      </c>
      <c r="G140" s="333" t="str">
        <f>IF(B140="","",Output!M118)</f>
        <v/>
      </c>
      <c r="H140" s="334" t="str">
        <f>IF(B140="","",Output!N118)</f>
        <v/>
      </c>
      <c r="I140" s="1679" t="str">
        <f>IF(B140="","",Output!O118)</f>
        <v/>
      </c>
      <c r="J140" s="335" t="str">
        <f>IF(B140="","",Output!P118)</f>
        <v/>
      </c>
      <c r="K140" s="340"/>
      <c r="L140" s="1546" t="str">
        <f>IF(B140="","",Output!Q118)</f>
        <v/>
      </c>
      <c r="M140" s="332" t="str">
        <f>IF(B140="","",Output!R118)</f>
        <v/>
      </c>
      <c r="N140" s="332" t="str">
        <f>IF(B140="","",Output!S118)</f>
        <v/>
      </c>
      <c r="O140" s="333" t="str">
        <f>IF(B140="","",Output!T118)</f>
        <v/>
      </c>
      <c r="P140" s="334" t="str">
        <f>IF(B140="","",Output!U118)</f>
        <v/>
      </c>
      <c r="Q140" s="1675" t="str">
        <f>IF(B140="","",Output!V118)</f>
        <v/>
      </c>
      <c r="R140" s="340"/>
      <c r="S140" s="331" t="str">
        <f>IF(B140="","",Output!W118)</f>
        <v/>
      </c>
      <c r="T140" s="332" t="str">
        <f>IF(B140="","",Output!X118)</f>
        <v/>
      </c>
      <c r="U140" s="332" t="str">
        <f>IF(B140="","",Output!Y118)</f>
        <v/>
      </c>
      <c r="V140" s="333" t="str">
        <f>IF(B140="","",Output!Z118)</f>
        <v/>
      </c>
      <c r="W140" s="334" t="str">
        <f>IF(B140="","",Output!AA118)</f>
        <v/>
      </c>
      <c r="X140" s="335" t="str">
        <f>IF(B140="","",Output!AB118)</f>
        <v/>
      </c>
    </row>
    <row r="141" spans="1:24" s="319" customFormat="1">
      <c r="A141" s="337">
        <f t="shared" si="1"/>
        <v>-94</v>
      </c>
      <c r="B141" s="143" t="str">
        <f>IF(Output!C119=0,"",Output!C119)</f>
        <v/>
      </c>
      <c r="C141" s="339"/>
      <c r="D141" s="341" t="str">
        <f>IF(B141="","",Output!J119)</f>
        <v/>
      </c>
      <c r="E141" s="332" t="str">
        <f>IF(B141="","",Output!K119)</f>
        <v/>
      </c>
      <c r="F141" s="332" t="str">
        <f>IF(B141="","",Output!L119)</f>
        <v/>
      </c>
      <c r="G141" s="333" t="str">
        <f>IF(B141="","",Output!M119)</f>
        <v/>
      </c>
      <c r="H141" s="334" t="str">
        <f>IF(B141="","",Output!N119)</f>
        <v/>
      </c>
      <c r="I141" s="1679" t="str">
        <f>IF(B141="","",Output!O119)</f>
        <v/>
      </c>
      <c r="J141" s="335" t="str">
        <f>IF(B141="","",Output!P119)</f>
        <v/>
      </c>
      <c r="K141" s="340"/>
      <c r="L141" s="1546" t="str">
        <f>IF(B141="","",Output!Q119)</f>
        <v/>
      </c>
      <c r="M141" s="332" t="str">
        <f>IF(B141="","",Output!R119)</f>
        <v/>
      </c>
      <c r="N141" s="332" t="str">
        <f>IF(B141="","",Output!S119)</f>
        <v/>
      </c>
      <c r="O141" s="333" t="str">
        <f>IF(B141="","",Output!T119)</f>
        <v/>
      </c>
      <c r="P141" s="334" t="str">
        <f>IF(B141="","",Output!U119)</f>
        <v/>
      </c>
      <c r="Q141" s="1675" t="str">
        <f>IF(B141="","",Output!V119)</f>
        <v/>
      </c>
      <c r="R141" s="340"/>
      <c r="S141" s="331" t="str">
        <f>IF(B141="","",Output!W119)</f>
        <v/>
      </c>
      <c r="T141" s="332" t="str">
        <f>IF(B141="","",Output!X119)</f>
        <v/>
      </c>
      <c r="U141" s="332" t="str">
        <f>IF(B141="","",Output!Y119)</f>
        <v/>
      </c>
      <c r="V141" s="333" t="str">
        <f>IF(B141="","",Output!Z119)</f>
        <v/>
      </c>
      <c r="W141" s="334" t="str">
        <f>IF(B141="","",Output!AA119)</f>
        <v/>
      </c>
      <c r="X141" s="335" t="str">
        <f>IF(B141="","",Output!AB119)</f>
        <v/>
      </c>
    </row>
    <row r="142" spans="1:24" s="319" customFormat="1">
      <c r="A142" s="337">
        <f t="shared" si="1"/>
        <v>-95</v>
      </c>
      <c r="B142" s="143" t="str">
        <f>IF(Output!C120=0,"",Output!C120)</f>
        <v/>
      </c>
      <c r="C142" s="339"/>
      <c r="D142" s="341" t="str">
        <f>IF(B142="","",Output!J120)</f>
        <v/>
      </c>
      <c r="E142" s="332" t="str">
        <f>IF(B142="","",Output!K120)</f>
        <v/>
      </c>
      <c r="F142" s="332" t="str">
        <f>IF(B142="","",Output!L120)</f>
        <v/>
      </c>
      <c r="G142" s="333" t="str">
        <f>IF(B142="","",Output!M120)</f>
        <v/>
      </c>
      <c r="H142" s="334" t="str">
        <f>IF(B142="","",Output!N120)</f>
        <v/>
      </c>
      <c r="I142" s="1679" t="str">
        <f>IF(B142="","",Output!O120)</f>
        <v/>
      </c>
      <c r="J142" s="335" t="str">
        <f>IF(B142="","",Output!P120)</f>
        <v/>
      </c>
      <c r="K142" s="340"/>
      <c r="L142" s="1546" t="str">
        <f>IF(B142="","",Output!Q120)</f>
        <v/>
      </c>
      <c r="M142" s="332" t="str">
        <f>IF(B142="","",Output!R120)</f>
        <v/>
      </c>
      <c r="N142" s="332" t="str">
        <f>IF(B142="","",Output!S120)</f>
        <v/>
      </c>
      <c r="O142" s="333" t="str">
        <f>IF(B142="","",Output!T120)</f>
        <v/>
      </c>
      <c r="P142" s="334" t="str">
        <f>IF(B142="","",Output!U120)</f>
        <v/>
      </c>
      <c r="Q142" s="1675" t="str">
        <f>IF(B142="","",Output!V120)</f>
        <v/>
      </c>
      <c r="R142" s="340"/>
      <c r="S142" s="331" t="str">
        <f>IF(B142="","",Output!W120)</f>
        <v/>
      </c>
      <c r="T142" s="332" t="str">
        <f>IF(B142="","",Output!X120)</f>
        <v/>
      </c>
      <c r="U142" s="332" t="str">
        <f>IF(B142="","",Output!Y120)</f>
        <v/>
      </c>
      <c r="V142" s="333" t="str">
        <f>IF(B142="","",Output!Z120)</f>
        <v/>
      </c>
      <c r="W142" s="334" t="str">
        <f>IF(B142="","",Output!AA120)</f>
        <v/>
      </c>
      <c r="X142" s="335" t="str">
        <f>IF(B142="","",Output!AB120)</f>
        <v/>
      </c>
    </row>
    <row r="143" spans="1:24" s="319" customFormat="1">
      <c r="A143" s="337">
        <f t="shared" si="1"/>
        <v>-96</v>
      </c>
      <c r="B143" s="143" t="str">
        <f>IF(Output!C121=0,"",Output!C121)</f>
        <v/>
      </c>
      <c r="C143" s="339"/>
      <c r="D143" s="341" t="str">
        <f>IF(B143="","",Output!J121)</f>
        <v/>
      </c>
      <c r="E143" s="332" t="str">
        <f>IF(B143="","",Output!K121)</f>
        <v/>
      </c>
      <c r="F143" s="332" t="str">
        <f>IF(B143="","",Output!L121)</f>
        <v/>
      </c>
      <c r="G143" s="333" t="str">
        <f>IF(B143="","",Output!M121)</f>
        <v/>
      </c>
      <c r="H143" s="334" t="str">
        <f>IF(B143="","",Output!N121)</f>
        <v/>
      </c>
      <c r="I143" s="1679" t="str">
        <f>IF(B143="","",Output!O121)</f>
        <v/>
      </c>
      <c r="J143" s="335" t="str">
        <f>IF(B143="","",Output!P121)</f>
        <v/>
      </c>
      <c r="K143" s="340"/>
      <c r="L143" s="1546" t="str">
        <f>IF(B143="","",Output!Q121)</f>
        <v/>
      </c>
      <c r="M143" s="332" t="str">
        <f>IF(B143="","",Output!R121)</f>
        <v/>
      </c>
      <c r="N143" s="332" t="str">
        <f>IF(B143="","",Output!S121)</f>
        <v/>
      </c>
      <c r="O143" s="333" t="str">
        <f>IF(B143="","",Output!T121)</f>
        <v/>
      </c>
      <c r="P143" s="334" t="str">
        <f>IF(B143="","",Output!U121)</f>
        <v/>
      </c>
      <c r="Q143" s="1675" t="str">
        <f>IF(B143="","",Output!V121)</f>
        <v/>
      </c>
      <c r="R143" s="340"/>
      <c r="S143" s="331" t="str">
        <f>IF(B143="","",Output!W121)</f>
        <v/>
      </c>
      <c r="T143" s="332" t="str">
        <f>IF(B143="","",Output!X121)</f>
        <v/>
      </c>
      <c r="U143" s="332" t="str">
        <f>IF(B143="","",Output!Y121)</f>
        <v/>
      </c>
      <c r="V143" s="333" t="str">
        <f>IF(B143="","",Output!Z121)</f>
        <v/>
      </c>
      <c r="W143" s="334" t="str">
        <f>IF(B143="","",Output!AA121)</f>
        <v/>
      </c>
      <c r="X143" s="335" t="str">
        <f>IF(B143="","",Output!AB121)</f>
        <v/>
      </c>
    </row>
    <row r="144" spans="1:24" s="319" customFormat="1">
      <c r="A144" s="337">
        <f t="shared" si="1"/>
        <v>-97</v>
      </c>
      <c r="B144" s="143" t="str">
        <f>IF(Output!C122=0,"",Output!C122)</f>
        <v/>
      </c>
      <c r="C144" s="339"/>
      <c r="D144" s="341" t="str">
        <f>IF(B144="","",Output!J122)</f>
        <v/>
      </c>
      <c r="E144" s="332" t="str">
        <f>IF(B144="","",Output!K122)</f>
        <v/>
      </c>
      <c r="F144" s="332" t="str">
        <f>IF(B144="","",Output!L122)</f>
        <v/>
      </c>
      <c r="G144" s="333" t="str">
        <f>IF(B144="","",Output!M122)</f>
        <v/>
      </c>
      <c r="H144" s="334" t="str">
        <f>IF(B144="","",Output!N122)</f>
        <v/>
      </c>
      <c r="I144" s="1679" t="str">
        <f>IF(B144="","",Output!O122)</f>
        <v/>
      </c>
      <c r="J144" s="335" t="str">
        <f>IF(B144="","",Output!P122)</f>
        <v/>
      </c>
      <c r="K144" s="340"/>
      <c r="L144" s="1546" t="str">
        <f>IF(B144="","",Output!Q122)</f>
        <v/>
      </c>
      <c r="M144" s="332" t="str">
        <f>IF(B144="","",Output!R122)</f>
        <v/>
      </c>
      <c r="N144" s="332" t="str">
        <f>IF(B144="","",Output!S122)</f>
        <v/>
      </c>
      <c r="O144" s="333" t="str">
        <f>IF(B144="","",Output!T122)</f>
        <v/>
      </c>
      <c r="P144" s="334" t="str">
        <f>IF(B144="","",Output!U122)</f>
        <v/>
      </c>
      <c r="Q144" s="1675" t="str">
        <f>IF(B144="","",Output!V122)</f>
        <v/>
      </c>
      <c r="R144" s="340"/>
      <c r="S144" s="331" t="str">
        <f>IF(B144="","",Output!W122)</f>
        <v/>
      </c>
      <c r="T144" s="332" t="str">
        <f>IF(B144="","",Output!X122)</f>
        <v/>
      </c>
      <c r="U144" s="332" t="str">
        <f>IF(B144="","",Output!Y122)</f>
        <v/>
      </c>
      <c r="V144" s="333" t="str">
        <f>IF(B144="","",Output!Z122)</f>
        <v/>
      </c>
      <c r="W144" s="334" t="str">
        <f>IF(B144="","",Output!AA122)</f>
        <v/>
      </c>
      <c r="X144" s="335" t="str">
        <f>IF(B144="","",Output!AB122)</f>
        <v/>
      </c>
    </row>
    <row r="145" spans="1:24" s="319" customFormat="1">
      <c r="A145" s="337">
        <f t="shared" si="1"/>
        <v>-98</v>
      </c>
      <c r="B145" s="143" t="str">
        <f>IF(Output!C123=0,"",Output!C123)</f>
        <v/>
      </c>
      <c r="C145" s="339"/>
      <c r="D145" s="341" t="str">
        <f>IF(B145="","",Output!J123)</f>
        <v/>
      </c>
      <c r="E145" s="332" t="str">
        <f>IF(B145="","",Output!K123)</f>
        <v/>
      </c>
      <c r="F145" s="332" t="str">
        <f>IF(B145="","",Output!L123)</f>
        <v/>
      </c>
      <c r="G145" s="333" t="str">
        <f>IF(B145="","",Output!M123)</f>
        <v/>
      </c>
      <c r="H145" s="334" t="str">
        <f>IF(B145="","",Output!N123)</f>
        <v/>
      </c>
      <c r="I145" s="1679" t="str">
        <f>IF(B145="","",Output!O123)</f>
        <v/>
      </c>
      <c r="J145" s="335" t="str">
        <f>IF(B145="","",Output!P123)</f>
        <v/>
      </c>
      <c r="K145" s="340"/>
      <c r="L145" s="1546" t="str">
        <f>IF(B145="","",Output!Q123)</f>
        <v/>
      </c>
      <c r="M145" s="332" t="str">
        <f>IF(B145="","",Output!R123)</f>
        <v/>
      </c>
      <c r="N145" s="332" t="str">
        <f>IF(B145="","",Output!S123)</f>
        <v/>
      </c>
      <c r="O145" s="333" t="str">
        <f>IF(B145="","",Output!T123)</f>
        <v/>
      </c>
      <c r="P145" s="334" t="str">
        <f>IF(B145="","",Output!U123)</f>
        <v/>
      </c>
      <c r="Q145" s="1675" t="str">
        <f>IF(B145="","",Output!V123)</f>
        <v/>
      </c>
      <c r="R145" s="340"/>
      <c r="S145" s="331" t="str">
        <f>IF(B145="","",Output!W123)</f>
        <v/>
      </c>
      <c r="T145" s="332" t="str">
        <f>IF(B145="","",Output!X123)</f>
        <v/>
      </c>
      <c r="U145" s="332" t="str">
        <f>IF(B145="","",Output!Y123)</f>
        <v/>
      </c>
      <c r="V145" s="333" t="str">
        <f>IF(B145="","",Output!Z123)</f>
        <v/>
      </c>
      <c r="W145" s="334" t="str">
        <f>IF(B145="","",Output!AA123)</f>
        <v/>
      </c>
      <c r="X145" s="335" t="str">
        <f>IF(B145="","",Output!AB123)</f>
        <v/>
      </c>
    </row>
    <row r="146" spans="1:24" s="319" customFormat="1">
      <c r="A146" s="337">
        <f t="shared" si="1"/>
        <v>-99</v>
      </c>
      <c r="B146" s="143" t="str">
        <f>IF(Output!C124=0,"",Output!C124)</f>
        <v/>
      </c>
      <c r="C146" s="339"/>
      <c r="D146" s="341" t="str">
        <f>IF(B146="","",Output!J124)</f>
        <v/>
      </c>
      <c r="E146" s="332" t="str">
        <f>IF(B146="","",Output!K124)</f>
        <v/>
      </c>
      <c r="F146" s="332" t="str">
        <f>IF(B146="","",Output!L124)</f>
        <v/>
      </c>
      <c r="G146" s="333" t="str">
        <f>IF(B146="","",Output!M124)</f>
        <v/>
      </c>
      <c r="H146" s="334" t="str">
        <f>IF(B146="","",Output!N124)</f>
        <v/>
      </c>
      <c r="I146" s="1679" t="str">
        <f>IF(B146="","",Output!O124)</f>
        <v/>
      </c>
      <c r="J146" s="335" t="str">
        <f>IF(B146="","",Output!P124)</f>
        <v/>
      </c>
      <c r="K146" s="340"/>
      <c r="L146" s="1546" t="str">
        <f>IF(B146="","",Output!Q124)</f>
        <v/>
      </c>
      <c r="M146" s="332" t="str">
        <f>IF(B146="","",Output!R124)</f>
        <v/>
      </c>
      <c r="N146" s="332" t="str">
        <f>IF(B146="","",Output!S124)</f>
        <v/>
      </c>
      <c r="O146" s="333" t="str">
        <f>IF(B146="","",Output!T124)</f>
        <v/>
      </c>
      <c r="P146" s="334" t="str">
        <f>IF(B146="","",Output!U124)</f>
        <v/>
      </c>
      <c r="Q146" s="1675" t="str">
        <f>IF(B146="","",Output!V124)</f>
        <v/>
      </c>
      <c r="R146" s="340"/>
      <c r="S146" s="331" t="str">
        <f>IF(B146="","",Output!W124)</f>
        <v/>
      </c>
      <c r="T146" s="332" t="str">
        <f>IF(B146="","",Output!X124)</f>
        <v/>
      </c>
      <c r="U146" s="332" t="str">
        <f>IF(B146="","",Output!Y124)</f>
        <v/>
      </c>
      <c r="V146" s="333" t="str">
        <f>IF(B146="","",Output!Z124)</f>
        <v/>
      </c>
      <c r="W146" s="334" t="str">
        <f>IF(B146="","",Output!AA124)</f>
        <v/>
      </c>
      <c r="X146" s="335" t="str">
        <f>IF(B146="","",Output!AB124)</f>
        <v/>
      </c>
    </row>
    <row r="147" spans="1:24" s="319" customFormat="1">
      <c r="A147" s="337">
        <f t="shared" si="1"/>
        <v>-100</v>
      </c>
      <c r="B147" s="143" t="str">
        <f>IF(Output!C125=0,"",Output!C125)</f>
        <v/>
      </c>
      <c r="C147" s="339"/>
      <c r="D147" s="341" t="str">
        <f>IF(B147="","",Output!J125)</f>
        <v/>
      </c>
      <c r="E147" s="332" t="str">
        <f>IF(B147="","",Output!K125)</f>
        <v/>
      </c>
      <c r="F147" s="332" t="str">
        <f>IF(B147="","",Output!L125)</f>
        <v/>
      </c>
      <c r="G147" s="333" t="str">
        <f>IF(B147="","",Output!M125)</f>
        <v/>
      </c>
      <c r="H147" s="334" t="str">
        <f>IF(B147="","",Output!N125)</f>
        <v/>
      </c>
      <c r="I147" s="1679" t="str">
        <f>IF(B147="","",Output!O125)</f>
        <v/>
      </c>
      <c r="J147" s="335" t="str">
        <f>IF(B147="","",Output!P125)</f>
        <v/>
      </c>
      <c r="K147" s="340"/>
      <c r="L147" s="1546" t="str">
        <f>IF(B147="","",Output!Q125)</f>
        <v/>
      </c>
      <c r="M147" s="332" t="str">
        <f>IF(B147="","",Output!R125)</f>
        <v/>
      </c>
      <c r="N147" s="332" t="str">
        <f>IF(B147="","",Output!S125)</f>
        <v/>
      </c>
      <c r="O147" s="333" t="str">
        <f>IF(B147="","",Output!T125)</f>
        <v/>
      </c>
      <c r="P147" s="334" t="str">
        <f>IF(B147="","",Output!U125)</f>
        <v/>
      </c>
      <c r="Q147" s="1675" t="str">
        <f>IF(B147="","",Output!V125)</f>
        <v/>
      </c>
      <c r="R147" s="340"/>
      <c r="S147" s="331" t="str">
        <f>IF(B147="","",Output!W125)</f>
        <v/>
      </c>
      <c r="T147" s="332" t="str">
        <f>IF(B147="","",Output!X125)</f>
        <v/>
      </c>
      <c r="U147" s="332" t="str">
        <f>IF(B147="","",Output!Y125)</f>
        <v/>
      </c>
      <c r="V147" s="333" t="str">
        <f>IF(B147="","",Output!Z125)</f>
        <v/>
      </c>
      <c r="W147" s="334" t="str">
        <f>IF(B147="","",Output!AA125)</f>
        <v/>
      </c>
      <c r="X147" s="335" t="str">
        <f>IF(B147="","",Output!AB125)</f>
        <v/>
      </c>
    </row>
    <row r="148" spans="1:24" s="319" customFormat="1">
      <c r="A148" s="337">
        <f t="shared" si="1"/>
        <v>-101</v>
      </c>
      <c r="B148" s="143" t="str">
        <f>IF(Output!C126=0,"",Output!C126)</f>
        <v/>
      </c>
      <c r="C148" s="339"/>
      <c r="D148" s="341" t="str">
        <f>IF(B148="","",Output!J126)</f>
        <v/>
      </c>
      <c r="E148" s="332" t="str">
        <f>IF(B148="","",Output!K126)</f>
        <v/>
      </c>
      <c r="F148" s="332" t="str">
        <f>IF(B148="","",Output!L126)</f>
        <v/>
      </c>
      <c r="G148" s="333" t="str">
        <f>IF(B148="","",Output!M126)</f>
        <v/>
      </c>
      <c r="H148" s="334" t="str">
        <f>IF(B148="","",Output!N126)</f>
        <v/>
      </c>
      <c r="I148" s="1679" t="str">
        <f>IF(B148="","",Output!O126)</f>
        <v/>
      </c>
      <c r="J148" s="335" t="str">
        <f>IF(B148="","",Output!P126)</f>
        <v/>
      </c>
      <c r="K148" s="340"/>
      <c r="L148" s="1546" t="str">
        <f>IF(B148="","",Output!Q126)</f>
        <v/>
      </c>
      <c r="M148" s="332" t="str">
        <f>IF(B148="","",Output!R126)</f>
        <v/>
      </c>
      <c r="N148" s="332" t="str">
        <f>IF(B148="","",Output!S126)</f>
        <v/>
      </c>
      <c r="O148" s="333" t="str">
        <f>IF(B148="","",Output!T126)</f>
        <v/>
      </c>
      <c r="P148" s="334" t="str">
        <f>IF(B148="","",Output!U126)</f>
        <v/>
      </c>
      <c r="Q148" s="1675" t="str">
        <f>IF(B148="","",Output!V126)</f>
        <v/>
      </c>
      <c r="R148" s="340"/>
      <c r="S148" s="331" t="str">
        <f>IF(B148="","",Output!W126)</f>
        <v/>
      </c>
      <c r="T148" s="332" t="str">
        <f>IF(B148="","",Output!X126)</f>
        <v/>
      </c>
      <c r="U148" s="332" t="str">
        <f>IF(B148="","",Output!Y126)</f>
        <v/>
      </c>
      <c r="V148" s="333" t="str">
        <f>IF(B148="","",Output!Z126)</f>
        <v/>
      </c>
      <c r="W148" s="334" t="str">
        <f>IF(B148="","",Output!AA126)</f>
        <v/>
      </c>
      <c r="X148" s="335" t="str">
        <f>IF(B148="","",Output!AB126)</f>
        <v/>
      </c>
    </row>
    <row r="149" spans="1:24" s="319" customFormat="1">
      <c r="A149" s="337">
        <f t="shared" si="1"/>
        <v>-102</v>
      </c>
      <c r="B149" s="143" t="str">
        <f>IF(Output!C127=0,"",Output!C127)</f>
        <v/>
      </c>
      <c r="C149" s="339"/>
      <c r="D149" s="341" t="str">
        <f>IF(B149="","",Output!J127)</f>
        <v/>
      </c>
      <c r="E149" s="332" t="str">
        <f>IF(B149="","",Output!K127)</f>
        <v/>
      </c>
      <c r="F149" s="332" t="str">
        <f>IF(B149="","",Output!L127)</f>
        <v/>
      </c>
      <c r="G149" s="333" t="str">
        <f>IF(B149="","",Output!M127)</f>
        <v/>
      </c>
      <c r="H149" s="334" t="str">
        <f>IF(B149="","",Output!N127)</f>
        <v/>
      </c>
      <c r="I149" s="1679" t="str">
        <f>IF(B149="","",Output!O127)</f>
        <v/>
      </c>
      <c r="J149" s="335" t="str">
        <f>IF(B149="","",Output!P127)</f>
        <v/>
      </c>
      <c r="K149" s="340"/>
      <c r="L149" s="1546" t="str">
        <f>IF(B149="","",Output!Q127)</f>
        <v/>
      </c>
      <c r="M149" s="332" t="str">
        <f>IF(B149="","",Output!R127)</f>
        <v/>
      </c>
      <c r="N149" s="332" t="str">
        <f>IF(B149="","",Output!S127)</f>
        <v/>
      </c>
      <c r="O149" s="333" t="str">
        <f>IF(B149="","",Output!T127)</f>
        <v/>
      </c>
      <c r="P149" s="334" t="str">
        <f>IF(B149="","",Output!U127)</f>
        <v/>
      </c>
      <c r="Q149" s="1675" t="str">
        <f>IF(B149="","",Output!V127)</f>
        <v/>
      </c>
      <c r="R149" s="340"/>
      <c r="S149" s="331" t="str">
        <f>IF(B149="","",Output!W127)</f>
        <v/>
      </c>
      <c r="T149" s="332" t="str">
        <f>IF(B149="","",Output!X127)</f>
        <v/>
      </c>
      <c r="U149" s="332" t="str">
        <f>IF(B149="","",Output!Y127)</f>
        <v/>
      </c>
      <c r="V149" s="333" t="str">
        <f>IF(B149="","",Output!Z127)</f>
        <v/>
      </c>
      <c r="W149" s="334" t="str">
        <f>IF(B149="","",Output!AA127)</f>
        <v/>
      </c>
      <c r="X149" s="335" t="str">
        <f>IF(B149="","",Output!AB127)</f>
        <v/>
      </c>
    </row>
    <row r="150" spans="1:24" s="319" customFormat="1">
      <c r="A150" s="337">
        <f t="shared" si="1"/>
        <v>-103</v>
      </c>
      <c r="B150" s="143" t="str">
        <f>IF(Output!C128=0,"",Output!C128)</f>
        <v/>
      </c>
      <c r="C150" s="339"/>
      <c r="D150" s="341" t="str">
        <f>IF(B150="","",Output!J128)</f>
        <v/>
      </c>
      <c r="E150" s="332" t="str">
        <f>IF(B150="","",Output!K128)</f>
        <v/>
      </c>
      <c r="F150" s="332" t="str">
        <f>IF(B150="","",Output!L128)</f>
        <v/>
      </c>
      <c r="G150" s="333" t="str">
        <f>IF(B150="","",Output!M128)</f>
        <v/>
      </c>
      <c r="H150" s="334" t="str">
        <f>IF(B150="","",Output!N128)</f>
        <v/>
      </c>
      <c r="I150" s="1679" t="str">
        <f>IF(B150="","",Output!O128)</f>
        <v/>
      </c>
      <c r="J150" s="335" t="str">
        <f>IF(B150="","",Output!P128)</f>
        <v/>
      </c>
      <c r="K150" s="340"/>
      <c r="L150" s="1546" t="str">
        <f>IF(B150="","",Output!Q128)</f>
        <v/>
      </c>
      <c r="M150" s="332" t="str">
        <f>IF(B150="","",Output!R128)</f>
        <v/>
      </c>
      <c r="N150" s="332" t="str">
        <f>IF(B150="","",Output!S128)</f>
        <v/>
      </c>
      <c r="O150" s="333" t="str">
        <f>IF(B150="","",Output!T128)</f>
        <v/>
      </c>
      <c r="P150" s="334" t="str">
        <f>IF(B150="","",Output!U128)</f>
        <v/>
      </c>
      <c r="Q150" s="1675" t="str">
        <f>IF(B150="","",Output!V128)</f>
        <v/>
      </c>
      <c r="R150" s="340"/>
      <c r="S150" s="331" t="str">
        <f>IF(B150="","",Output!W128)</f>
        <v/>
      </c>
      <c r="T150" s="332" t="str">
        <f>IF(B150="","",Output!X128)</f>
        <v/>
      </c>
      <c r="U150" s="332" t="str">
        <f>IF(B150="","",Output!Y128)</f>
        <v/>
      </c>
      <c r="V150" s="333" t="str">
        <f>IF(B150="","",Output!Z128)</f>
        <v/>
      </c>
      <c r="W150" s="334" t="str">
        <f>IF(B150="","",Output!AA128)</f>
        <v/>
      </c>
      <c r="X150" s="335" t="str">
        <f>IF(B150="","",Output!AB128)</f>
        <v/>
      </c>
    </row>
    <row r="151" spans="1:24" s="319" customFormat="1">
      <c r="A151" s="337">
        <f t="shared" si="1"/>
        <v>-104</v>
      </c>
      <c r="B151" s="143" t="str">
        <f>IF(Output!C129=0,"",Output!C129)</f>
        <v/>
      </c>
      <c r="C151" s="339"/>
      <c r="D151" s="341" t="str">
        <f>IF(B151="","",Output!J129)</f>
        <v/>
      </c>
      <c r="E151" s="332" t="str">
        <f>IF(B151="","",Output!K129)</f>
        <v/>
      </c>
      <c r="F151" s="332" t="str">
        <f>IF(B151="","",Output!L129)</f>
        <v/>
      </c>
      <c r="G151" s="333" t="str">
        <f>IF(B151="","",Output!M129)</f>
        <v/>
      </c>
      <c r="H151" s="334" t="str">
        <f>IF(B151="","",Output!N129)</f>
        <v/>
      </c>
      <c r="I151" s="1679" t="str">
        <f>IF(B151="","",Output!O129)</f>
        <v/>
      </c>
      <c r="J151" s="335" t="str">
        <f>IF(B151="","",Output!P129)</f>
        <v/>
      </c>
      <c r="K151" s="340"/>
      <c r="L151" s="1546" t="str">
        <f>IF(B151="","",Output!Q129)</f>
        <v/>
      </c>
      <c r="M151" s="332" t="str">
        <f>IF(B151="","",Output!R129)</f>
        <v/>
      </c>
      <c r="N151" s="332" t="str">
        <f>IF(B151="","",Output!S129)</f>
        <v/>
      </c>
      <c r="O151" s="333" t="str">
        <f>IF(B151="","",Output!T129)</f>
        <v/>
      </c>
      <c r="P151" s="334" t="str">
        <f>IF(B151="","",Output!U129)</f>
        <v/>
      </c>
      <c r="Q151" s="1675" t="str">
        <f>IF(B151="","",Output!V129)</f>
        <v/>
      </c>
      <c r="R151" s="340"/>
      <c r="S151" s="331" t="str">
        <f>IF(B151="","",Output!W129)</f>
        <v/>
      </c>
      <c r="T151" s="332" t="str">
        <f>IF(B151="","",Output!X129)</f>
        <v/>
      </c>
      <c r="U151" s="332" t="str">
        <f>IF(B151="","",Output!Y129)</f>
        <v/>
      </c>
      <c r="V151" s="333" t="str">
        <f>IF(B151="","",Output!Z129)</f>
        <v/>
      </c>
      <c r="W151" s="334" t="str">
        <f>IF(B151="","",Output!AA129)</f>
        <v/>
      </c>
      <c r="X151" s="335" t="str">
        <f>IF(B151="","",Output!AB129)</f>
        <v/>
      </c>
    </row>
    <row r="152" spans="1:24" s="319" customFormat="1">
      <c r="A152" s="337">
        <f t="shared" si="1"/>
        <v>-105</v>
      </c>
      <c r="B152" s="143" t="str">
        <f>IF(Output!C130=0,"",Output!C130)</f>
        <v/>
      </c>
      <c r="C152" s="339"/>
      <c r="D152" s="341" t="str">
        <f>IF(B152="","",Output!J130)</f>
        <v/>
      </c>
      <c r="E152" s="332" t="str">
        <f>IF(B152="","",Output!K130)</f>
        <v/>
      </c>
      <c r="F152" s="332" t="str">
        <f>IF(B152="","",Output!L130)</f>
        <v/>
      </c>
      <c r="G152" s="333" t="str">
        <f>IF(B152="","",Output!M130)</f>
        <v/>
      </c>
      <c r="H152" s="334" t="str">
        <f>IF(B152="","",Output!N130)</f>
        <v/>
      </c>
      <c r="I152" s="1679" t="str">
        <f>IF(B152="","",Output!O130)</f>
        <v/>
      </c>
      <c r="J152" s="335" t="str">
        <f>IF(B152="","",Output!P130)</f>
        <v/>
      </c>
      <c r="K152" s="340"/>
      <c r="L152" s="1546" t="str">
        <f>IF(B152="","",Output!Q130)</f>
        <v/>
      </c>
      <c r="M152" s="332" t="str">
        <f>IF(B152="","",Output!R130)</f>
        <v/>
      </c>
      <c r="N152" s="332" t="str">
        <f>IF(B152="","",Output!S130)</f>
        <v/>
      </c>
      <c r="O152" s="333" t="str">
        <f>IF(B152="","",Output!T130)</f>
        <v/>
      </c>
      <c r="P152" s="334" t="str">
        <f>IF(B152="","",Output!U130)</f>
        <v/>
      </c>
      <c r="Q152" s="1675" t="str">
        <f>IF(B152="","",Output!V130)</f>
        <v/>
      </c>
      <c r="R152" s="340"/>
      <c r="S152" s="331" t="str">
        <f>IF(B152="","",Output!W130)</f>
        <v/>
      </c>
      <c r="T152" s="332" t="str">
        <f>IF(B152="","",Output!X130)</f>
        <v/>
      </c>
      <c r="U152" s="332" t="str">
        <f>IF(B152="","",Output!Y130)</f>
        <v/>
      </c>
      <c r="V152" s="333" t="str">
        <f>IF(B152="","",Output!Z130)</f>
        <v/>
      </c>
      <c r="W152" s="334" t="str">
        <f>IF(B152="","",Output!AA130)</f>
        <v/>
      </c>
      <c r="X152" s="335" t="str">
        <f>IF(B152="","",Output!AB130)</f>
        <v/>
      </c>
    </row>
    <row r="153" spans="1:24" s="319" customFormat="1">
      <c r="A153" s="337">
        <f t="shared" si="1"/>
        <v>-106</v>
      </c>
      <c r="B153" s="143" t="str">
        <f>IF(Output!C131=0,"",Output!C131)</f>
        <v/>
      </c>
      <c r="C153" s="339"/>
      <c r="D153" s="341" t="str">
        <f>IF(B153="","",Output!J131)</f>
        <v/>
      </c>
      <c r="E153" s="332" t="str">
        <f>IF(B153="","",Output!K131)</f>
        <v/>
      </c>
      <c r="F153" s="332" t="str">
        <f>IF(B153="","",Output!L131)</f>
        <v/>
      </c>
      <c r="G153" s="333" t="str">
        <f>IF(B153="","",Output!M131)</f>
        <v/>
      </c>
      <c r="H153" s="334" t="str">
        <f>IF(B153="","",Output!N131)</f>
        <v/>
      </c>
      <c r="I153" s="1679" t="str">
        <f>IF(B153="","",Output!O131)</f>
        <v/>
      </c>
      <c r="J153" s="335" t="str">
        <f>IF(B153="","",Output!P131)</f>
        <v/>
      </c>
      <c r="K153" s="340"/>
      <c r="L153" s="1546" t="str">
        <f>IF(B153="","",Output!Q131)</f>
        <v/>
      </c>
      <c r="M153" s="332" t="str">
        <f>IF(B153="","",Output!R131)</f>
        <v/>
      </c>
      <c r="N153" s="332" t="str">
        <f>IF(B153="","",Output!S131)</f>
        <v/>
      </c>
      <c r="O153" s="333" t="str">
        <f>IF(B153="","",Output!T131)</f>
        <v/>
      </c>
      <c r="P153" s="334" t="str">
        <f>IF(B153="","",Output!U131)</f>
        <v/>
      </c>
      <c r="Q153" s="1675" t="str">
        <f>IF(B153="","",Output!V131)</f>
        <v/>
      </c>
      <c r="R153" s="340"/>
      <c r="S153" s="331" t="str">
        <f>IF(B153="","",Output!W131)</f>
        <v/>
      </c>
      <c r="T153" s="332" t="str">
        <f>IF(B153="","",Output!X131)</f>
        <v/>
      </c>
      <c r="U153" s="332" t="str">
        <f>IF(B153="","",Output!Y131)</f>
        <v/>
      </c>
      <c r="V153" s="333" t="str">
        <f>IF(B153="","",Output!Z131)</f>
        <v/>
      </c>
      <c r="W153" s="334" t="str">
        <f>IF(B153="","",Output!AA131)</f>
        <v/>
      </c>
      <c r="X153" s="335" t="str">
        <f>IF(B153="","",Output!AB131)</f>
        <v/>
      </c>
    </row>
    <row r="154" spans="1:24" s="319" customFormat="1">
      <c r="A154" s="337">
        <f t="shared" si="1"/>
        <v>-107</v>
      </c>
      <c r="B154" s="143" t="str">
        <f>IF(Output!C132=0,"",Output!C132)</f>
        <v/>
      </c>
      <c r="C154" s="339"/>
      <c r="D154" s="341" t="str">
        <f>IF(B154="","",Output!J132)</f>
        <v/>
      </c>
      <c r="E154" s="332" t="str">
        <f>IF(B154="","",Output!K132)</f>
        <v/>
      </c>
      <c r="F154" s="332" t="str">
        <f>IF(B154="","",Output!L132)</f>
        <v/>
      </c>
      <c r="G154" s="333" t="str">
        <f>IF(B154="","",Output!M132)</f>
        <v/>
      </c>
      <c r="H154" s="334" t="str">
        <f>IF(B154="","",Output!N132)</f>
        <v/>
      </c>
      <c r="I154" s="1679" t="str">
        <f>IF(B154="","",Output!O132)</f>
        <v/>
      </c>
      <c r="J154" s="335" t="str">
        <f>IF(B154="","",Output!P132)</f>
        <v/>
      </c>
      <c r="K154" s="340"/>
      <c r="L154" s="1546" t="str">
        <f>IF(B154="","",Output!Q132)</f>
        <v/>
      </c>
      <c r="M154" s="332" t="str">
        <f>IF(B154="","",Output!R132)</f>
        <v/>
      </c>
      <c r="N154" s="332" t="str">
        <f>IF(B154="","",Output!S132)</f>
        <v/>
      </c>
      <c r="O154" s="333" t="str">
        <f>IF(B154="","",Output!T132)</f>
        <v/>
      </c>
      <c r="P154" s="334" t="str">
        <f>IF(B154="","",Output!U132)</f>
        <v/>
      </c>
      <c r="Q154" s="1675" t="str">
        <f>IF(B154="","",Output!V132)</f>
        <v/>
      </c>
      <c r="R154" s="340"/>
      <c r="S154" s="331" t="str">
        <f>IF(B154="","",Output!W132)</f>
        <v/>
      </c>
      <c r="T154" s="332" t="str">
        <f>IF(B154="","",Output!X132)</f>
        <v/>
      </c>
      <c r="U154" s="332" t="str">
        <f>IF(B154="","",Output!Y132)</f>
        <v/>
      </c>
      <c r="V154" s="333" t="str">
        <f>IF(B154="","",Output!Z132)</f>
        <v/>
      </c>
      <c r="W154" s="334" t="str">
        <f>IF(B154="","",Output!AA132)</f>
        <v/>
      </c>
      <c r="X154" s="335" t="str">
        <f>IF(B154="","",Output!AB132)</f>
        <v/>
      </c>
    </row>
    <row r="155" spans="1:24" s="319" customFormat="1">
      <c r="A155" s="337">
        <f t="shared" si="1"/>
        <v>-108</v>
      </c>
      <c r="B155" s="143" t="str">
        <f>IF(Output!C133=0,"",Output!C133)</f>
        <v/>
      </c>
      <c r="C155" s="339"/>
      <c r="D155" s="341" t="str">
        <f>IF(B155="","",Output!J133)</f>
        <v/>
      </c>
      <c r="E155" s="332" t="str">
        <f>IF(B155="","",Output!K133)</f>
        <v/>
      </c>
      <c r="F155" s="332" t="str">
        <f>IF(B155="","",Output!L133)</f>
        <v/>
      </c>
      <c r="G155" s="333" t="str">
        <f>IF(B155="","",Output!M133)</f>
        <v/>
      </c>
      <c r="H155" s="334" t="str">
        <f>IF(B155="","",Output!N133)</f>
        <v/>
      </c>
      <c r="I155" s="1679" t="str">
        <f>IF(B155="","",Output!O133)</f>
        <v/>
      </c>
      <c r="J155" s="335" t="str">
        <f>IF(B155="","",Output!P133)</f>
        <v/>
      </c>
      <c r="K155" s="340"/>
      <c r="L155" s="1546" t="str">
        <f>IF(B155="","",Output!Q133)</f>
        <v/>
      </c>
      <c r="M155" s="332" t="str">
        <f>IF(B155="","",Output!R133)</f>
        <v/>
      </c>
      <c r="N155" s="332" t="str">
        <f>IF(B155="","",Output!S133)</f>
        <v/>
      </c>
      <c r="O155" s="333" t="str">
        <f>IF(B155="","",Output!T133)</f>
        <v/>
      </c>
      <c r="P155" s="334" t="str">
        <f>IF(B155="","",Output!U133)</f>
        <v/>
      </c>
      <c r="Q155" s="1675" t="str">
        <f>IF(B155="","",Output!V133)</f>
        <v/>
      </c>
      <c r="R155" s="340"/>
      <c r="S155" s="331" t="str">
        <f>IF(B155="","",Output!W133)</f>
        <v/>
      </c>
      <c r="T155" s="332" t="str">
        <f>IF(B155="","",Output!X133)</f>
        <v/>
      </c>
      <c r="U155" s="332" t="str">
        <f>IF(B155="","",Output!Y133)</f>
        <v/>
      </c>
      <c r="V155" s="333" t="str">
        <f>IF(B155="","",Output!Z133)</f>
        <v/>
      </c>
      <c r="W155" s="334" t="str">
        <f>IF(B155="","",Output!AA133)</f>
        <v/>
      </c>
      <c r="X155" s="335" t="str">
        <f>IF(B155="","",Output!AB133)</f>
        <v/>
      </c>
    </row>
    <row r="156" spans="1:24" s="319" customFormat="1">
      <c r="A156" s="337">
        <f t="shared" ref="A156:A219" si="2">A155-1</f>
        <v>-109</v>
      </c>
      <c r="B156" s="143" t="str">
        <f>IF(Output!C134=0,"",Output!C134)</f>
        <v/>
      </c>
      <c r="C156" s="339"/>
      <c r="D156" s="341" t="str">
        <f>IF(B156="","",Output!J134)</f>
        <v/>
      </c>
      <c r="E156" s="332" t="str">
        <f>IF(B156="","",Output!K134)</f>
        <v/>
      </c>
      <c r="F156" s="332" t="str">
        <f>IF(B156="","",Output!L134)</f>
        <v/>
      </c>
      <c r="G156" s="333" t="str">
        <f>IF(B156="","",Output!M134)</f>
        <v/>
      </c>
      <c r="H156" s="334" t="str">
        <f>IF(B156="","",Output!N134)</f>
        <v/>
      </c>
      <c r="I156" s="1679" t="str">
        <f>IF(B156="","",Output!O134)</f>
        <v/>
      </c>
      <c r="J156" s="335" t="str">
        <f>IF(B156="","",Output!P134)</f>
        <v/>
      </c>
      <c r="K156" s="340"/>
      <c r="L156" s="1546" t="str">
        <f>IF(B156="","",Output!Q134)</f>
        <v/>
      </c>
      <c r="M156" s="332" t="str">
        <f>IF(B156="","",Output!R134)</f>
        <v/>
      </c>
      <c r="N156" s="332" t="str">
        <f>IF(B156="","",Output!S134)</f>
        <v/>
      </c>
      <c r="O156" s="333" t="str">
        <f>IF(B156="","",Output!T134)</f>
        <v/>
      </c>
      <c r="P156" s="334" t="str">
        <f>IF(B156="","",Output!U134)</f>
        <v/>
      </c>
      <c r="Q156" s="1675" t="str">
        <f>IF(B156="","",Output!V134)</f>
        <v/>
      </c>
      <c r="R156" s="340"/>
      <c r="S156" s="331" t="str">
        <f>IF(B156="","",Output!W134)</f>
        <v/>
      </c>
      <c r="T156" s="332" t="str">
        <f>IF(B156="","",Output!X134)</f>
        <v/>
      </c>
      <c r="U156" s="332" t="str">
        <f>IF(B156="","",Output!Y134)</f>
        <v/>
      </c>
      <c r="V156" s="333" t="str">
        <f>IF(B156="","",Output!Z134)</f>
        <v/>
      </c>
      <c r="W156" s="334" t="str">
        <f>IF(B156="","",Output!AA134)</f>
        <v/>
      </c>
      <c r="X156" s="335" t="str">
        <f>IF(B156="","",Output!AB134)</f>
        <v/>
      </c>
    </row>
    <row r="157" spans="1:24" s="319" customFormat="1">
      <c r="A157" s="337">
        <f t="shared" si="2"/>
        <v>-110</v>
      </c>
      <c r="B157" s="143" t="str">
        <f>IF(Output!C135=0,"",Output!C135)</f>
        <v/>
      </c>
      <c r="C157" s="339"/>
      <c r="D157" s="341" t="str">
        <f>IF(B157="","",Output!J135)</f>
        <v/>
      </c>
      <c r="E157" s="332" t="str">
        <f>IF(B157="","",Output!K135)</f>
        <v/>
      </c>
      <c r="F157" s="332" t="str">
        <f>IF(B157="","",Output!L135)</f>
        <v/>
      </c>
      <c r="G157" s="333" t="str">
        <f>IF(B157="","",Output!M135)</f>
        <v/>
      </c>
      <c r="H157" s="334" t="str">
        <f>IF(B157="","",Output!N135)</f>
        <v/>
      </c>
      <c r="I157" s="1679" t="str">
        <f>IF(B157="","",Output!O135)</f>
        <v/>
      </c>
      <c r="J157" s="335" t="str">
        <f>IF(B157="","",Output!P135)</f>
        <v/>
      </c>
      <c r="K157" s="340"/>
      <c r="L157" s="1546" t="str">
        <f>IF(B157="","",Output!Q135)</f>
        <v/>
      </c>
      <c r="M157" s="332" t="str">
        <f>IF(B157="","",Output!R135)</f>
        <v/>
      </c>
      <c r="N157" s="332" t="str">
        <f>IF(B157="","",Output!S135)</f>
        <v/>
      </c>
      <c r="O157" s="333" t="str">
        <f>IF(B157="","",Output!T135)</f>
        <v/>
      </c>
      <c r="P157" s="334" t="str">
        <f>IF(B157="","",Output!U135)</f>
        <v/>
      </c>
      <c r="Q157" s="1675" t="str">
        <f>IF(B157="","",Output!V135)</f>
        <v/>
      </c>
      <c r="R157" s="340"/>
      <c r="S157" s="331" t="str">
        <f>IF(B157="","",Output!W135)</f>
        <v/>
      </c>
      <c r="T157" s="332" t="str">
        <f>IF(B157="","",Output!X135)</f>
        <v/>
      </c>
      <c r="U157" s="332" t="str">
        <f>IF(B157="","",Output!Y135)</f>
        <v/>
      </c>
      <c r="V157" s="333" t="str">
        <f>IF(B157="","",Output!Z135)</f>
        <v/>
      </c>
      <c r="W157" s="334" t="str">
        <f>IF(B157="","",Output!AA135)</f>
        <v/>
      </c>
      <c r="X157" s="335" t="str">
        <f>IF(B157="","",Output!AB135)</f>
        <v/>
      </c>
    </row>
    <row r="158" spans="1:24" s="319" customFormat="1">
      <c r="A158" s="337">
        <f t="shared" si="2"/>
        <v>-111</v>
      </c>
      <c r="B158" s="143" t="str">
        <f>IF(Output!C136=0,"",Output!C136)</f>
        <v/>
      </c>
      <c r="C158" s="339"/>
      <c r="D158" s="341" t="str">
        <f>IF(B158="","",Output!J136)</f>
        <v/>
      </c>
      <c r="E158" s="332" t="str">
        <f>IF(B158="","",Output!K136)</f>
        <v/>
      </c>
      <c r="F158" s="332" t="str">
        <f>IF(B158="","",Output!L136)</f>
        <v/>
      </c>
      <c r="G158" s="333" t="str">
        <f>IF(B158="","",Output!M136)</f>
        <v/>
      </c>
      <c r="H158" s="334" t="str">
        <f>IF(B158="","",Output!N136)</f>
        <v/>
      </c>
      <c r="I158" s="1679" t="str">
        <f>IF(B158="","",Output!O136)</f>
        <v/>
      </c>
      <c r="J158" s="335" t="str">
        <f>IF(B158="","",Output!P136)</f>
        <v/>
      </c>
      <c r="K158" s="340"/>
      <c r="L158" s="1546" t="str">
        <f>IF(B158="","",Output!Q136)</f>
        <v/>
      </c>
      <c r="M158" s="332" t="str">
        <f>IF(B158="","",Output!R136)</f>
        <v/>
      </c>
      <c r="N158" s="332" t="str">
        <f>IF(B158="","",Output!S136)</f>
        <v/>
      </c>
      <c r="O158" s="333" t="str">
        <f>IF(B158="","",Output!T136)</f>
        <v/>
      </c>
      <c r="P158" s="334" t="str">
        <f>IF(B158="","",Output!U136)</f>
        <v/>
      </c>
      <c r="Q158" s="1675" t="str">
        <f>IF(B158="","",Output!V136)</f>
        <v/>
      </c>
      <c r="R158" s="340"/>
      <c r="S158" s="331" t="str">
        <f>IF(B158="","",Output!W136)</f>
        <v/>
      </c>
      <c r="T158" s="332" t="str">
        <f>IF(B158="","",Output!X136)</f>
        <v/>
      </c>
      <c r="U158" s="332" t="str">
        <f>IF(B158="","",Output!Y136)</f>
        <v/>
      </c>
      <c r="V158" s="333" t="str">
        <f>IF(B158="","",Output!Z136)</f>
        <v/>
      </c>
      <c r="W158" s="334" t="str">
        <f>IF(B158="","",Output!AA136)</f>
        <v/>
      </c>
      <c r="X158" s="335" t="str">
        <f>IF(B158="","",Output!AB136)</f>
        <v/>
      </c>
    </row>
    <row r="159" spans="1:24" s="319" customFormat="1">
      <c r="A159" s="337">
        <f t="shared" si="2"/>
        <v>-112</v>
      </c>
      <c r="B159" s="143" t="str">
        <f>IF(Output!C137=0,"",Output!C137)</f>
        <v/>
      </c>
      <c r="C159" s="339"/>
      <c r="D159" s="341" t="str">
        <f>IF(B159="","",Output!J137)</f>
        <v/>
      </c>
      <c r="E159" s="332" t="str">
        <f>IF(B159="","",Output!K137)</f>
        <v/>
      </c>
      <c r="F159" s="332" t="str">
        <f>IF(B159="","",Output!L137)</f>
        <v/>
      </c>
      <c r="G159" s="333" t="str">
        <f>IF(B159="","",Output!M137)</f>
        <v/>
      </c>
      <c r="H159" s="334" t="str">
        <f>IF(B159="","",Output!N137)</f>
        <v/>
      </c>
      <c r="I159" s="1679" t="str">
        <f>IF(B159="","",Output!O137)</f>
        <v/>
      </c>
      <c r="J159" s="335" t="str">
        <f>IF(B159="","",Output!P137)</f>
        <v/>
      </c>
      <c r="K159" s="340"/>
      <c r="L159" s="1546" t="str">
        <f>IF(B159="","",Output!Q137)</f>
        <v/>
      </c>
      <c r="M159" s="332" t="str">
        <f>IF(B159="","",Output!R137)</f>
        <v/>
      </c>
      <c r="N159" s="332" t="str">
        <f>IF(B159="","",Output!S137)</f>
        <v/>
      </c>
      <c r="O159" s="333" t="str">
        <f>IF(B159="","",Output!T137)</f>
        <v/>
      </c>
      <c r="P159" s="334" t="str">
        <f>IF(B159="","",Output!U137)</f>
        <v/>
      </c>
      <c r="Q159" s="1675" t="str">
        <f>IF(B159="","",Output!V137)</f>
        <v/>
      </c>
      <c r="R159" s="340"/>
      <c r="S159" s="331" t="str">
        <f>IF(B159="","",Output!W137)</f>
        <v/>
      </c>
      <c r="T159" s="332" t="str">
        <f>IF(B159="","",Output!X137)</f>
        <v/>
      </c>
      <c r="U159" s="332" t="str">
        <f>IF(B159="","",Output!Y137)</f>
        <v/>
      </c>
      <c r="V159" s="333" t="str">
        <f>IF(B159="","",Output!Z137)</f>
        <v/>
      </c>
      <c r="W159" s="334" t="str">
        <f>IF(B159="","",Output!AA137)</f>
        <v/>
      </c>
      <c r="X159" s="335" t="str">
        <f>IF(B159="","",Output!AB137)</f>
        <v/>
      </c>
    </row>
    <row r="160" spans="1:24" s="319" customFormat="1">
      <c r="A160" s="337">
        <f t="shared" si="2"/>
        <v>-113</v>
      </c>
      <c r="B160" s="143" t="str">
        <f>IF(Output!C138=0,"",Output!C138)</f>
        <v/>
      </c>
      <c r="C160" s="339"/>
      <c r="D160" s="341" t="str">
        <f>IF(B160="","",Output!J138)</f>
        <v/>
      </c>
      <c r="E160" s="332" t="str">
        <f>IF(B160="","",Output!K138)</f>
        <v/>
      </c>
      <c r="F160" s="332" t="str">
        <f>IF(B160="","",Output!L138)</f>
        <v/>
      </c>
      <c r="G160" s="333" t="str">
        <f>IF(B160="","",Output!M138)</f>
        <v/>
      </c>
      <c r="H160" s="334" t="str">
        <f>IF(B160="","",Output!N138)</f>
        <v/>
      </c>
      <c r="I160" s="1679" t="str">
        <f>IF(B160="","",Output!O138)</f>
        <v/>
      </c>
      <c r="J160" s="335" t="str">
        <f>IF(B160="","",Output!P138)</f>
        <v/>
      </c>
      <c r="K160" s="340"/>
      <c r="L160" s="1546" t="str">
        <f>IF(B160="","",Output!Q138)</f>
        <v/>
      </c>
      <c r="M160" s="332" t="str">
        <f>IF(B160="","",Output!R138)</f>
        <v/>
      </c>
      <c r="N160" s="332" t="str">
        <f>IF(B160="","",Output!S138)</f>
        <v/>
      </c>
      <c r="O160" s="333" t="str">
        <f>IF(B160="","",Output!T138)</f>
        <v/>
      </c>
      <c r="P160" s="334" t="str">
        <f>IF(B160="","",Output!U138)</f>
        <v/>
      </c>
      <c r="Q160" s="1675" t="str">
        <f>IF(B160="","",Output!V138)</f>
        <v/>
      </c>
      <c r="R160" s="340"/>
      <c r="S160" s="331" t="str">
        <f>IF(B160="","",Output!W138)</f>
        <v/>
      </c>
      <c r="T160" s="332" t="str">
        <f>IF(B160="","",Output!X138)</f>
        <v/>
      </c>
      <c r="U160" s="332" t="str">
        <f>IF(B160="","",Output!Y138)</f>
        <v/>
      </c>
      <c r="V160" s="333" t="str">
        <f>IF(B160="","",Output!Z138)</f>
        <v/>
      </c>
      <c r="W160" s="334" t="str">
        <f>IF(B160="","",Output!AA138)</f>
        <v/>
      </c>
      <c r="X160" s="335" t="str">
        <f>IF(B160="","",Output!AB138)</f>
        <v/>
      </c>
    </row>
    <row r="161" spans="1:24" s="319" customFormat="1">
      <c r="A161" s="337">
        <f t="shared" si="2"/>
        <v>-114</v>
      </c>
      <c r="B161" s="143" t="str">
        <f>IF(Output!C139=0,"",Output!C139)</f>
        <v/>
      </c>
      <c r="C161" s="339"/>
      <c r="D161" s="341" t="str">
        <f>IF(B161="","",Output!J139)</f>
        <v/>
      </c>
      <c r="E161" s="332" t="str">
        <f>IF(B161="","",Output!K139)</f>
        <v/>
      </c>
      <c r="F161" s="332" t="str">
        <f>IF(B161="","",Output!L139)</f>
        <v/>
      </c>
      <c r="G161" s="333" t="str">
        <f>IF(B161="","",Output!M139)</f>
        <v/>
      </c>
      <c r="H161" s="334" t="str">
        <f>IF(B161="","",Output!N139)</f>
        <v/>
      </c>
      <c r="I161" s="1679" t="str">
        <f>IF(B161="","",Output!O139)</f>
        <v/>
      </c>
      <c r="J161" s="335" t="str">
        <f>IF(B161="","",Output!P139)</f>
        <v/>
      </c>
      <c r="K161" s="340"/>
      <c r="L161" s="1546" t="str">
        <f>IF(B161="","",Output!Q139)</f>
        <v/>
      </c>
      <c r="M161" s="332" t="str">
        <f>IF(B161="","",Output!R139)</f>
        <v/>
      </c>
      <c r="N161" s="332" t="str">
        <f>IF(B161="","",Output!S139)</f>
        <v/>
      </c>
      <c r="O161" s="333" t="str">
        <f>IF(B161="","",Output!T139)</f>
        <v/>
      </c>
      <c r="P161" s="334" t="str">
        <f>IF(B161="","",Output!U139)</f>
        <v/>
      </c>
      <c r="Q161" s="1675" t="str">
        <f>IF(B161="","",Output!V139)</f>
        <v/>
      </c>
      <c r="R161" s="340"/>
      <c r="S161" s="331" t="str">
        <f>IF(B161="","",Output!W139)</f>
        <v/>
      </c>
      <c r="T161" s="332" t="str">
        <f>IF(B161="","",Output!X139)</f>
        <v/>
      </c>
      <c r="U161" s="332" t="str">
        <f>IF(B161="","",Output!Y139)</f>
        <v/>
      </c>
      <c r="V161" s="333" t="str">
        <f>IF(B161="","",Output!Z139)</f>
        <v/>
      </c>
      <c r="W161" s="334" t="str">
        <f>IF(B161="","",Output!AA139)</f>
        <v/>
      </c>
      <c r="X161" s="335" t="str">
        <f>IF(B161="","",Output!AB139)</f>
        <v/>
      </c>
    </row>
    <row r="162" spans="1:24" s="319" customFormat="1">
      <c r="A162" s="337">
        <f t="shared" si="2"/>
        <v>-115</v>
      </c>
      <c r="B162" s="143" t="str">
        <f>IF(Output!C140=0,"",Output!C140)</f>
        <v/>
      </c>
      <c r="C162" s="339"/>
      <c r="D162" s="341" t="str">
        <f>IF(B162="","",Output!J140)</f>
        <v/>
      </c>
      <c r="E162" s="332" t="str">
        <f>IF(B162="","",Output!K140)</f>
        <v/>
      </c>
      <c r="F162" s="332" t="str">
        <f>IF(B162="","",Output!L140)</f>
        <v/>
      </c>
      <c r="G162" s="333" t="str">
        <f>IF(B162="","",Output!M140)</f>
        <v/>
      </c>
      <c r="H162" s="334" t="str">
        <f>IF(B162="","",Output!N140)</f>
        <v/>
      </c>
      <c r="I162" s="1679" t="str">
        <f>IF(B162="","",Output!O140)</f>
        <v/>
      </c>
      <c r="J162" s="335" t="str">
        <f>IF(B162="","",Output!P140)</f>
        <v/>
      </c>
      <c r="K162" s="340"/>
      <c r="L162" s="1546" t="str">
        <f>IF(B162="","",Output!Q140)</f>
        <v/>
      </c>
      <c r="M162" s="332" t="str">
        <f>IF(B162="","",Output!R140)</f>
        <v/>
      </c>
      <c r="N162" s="332" t="str">
        <f>IF(B162="","",Output!S140)</f>
        <v/>
      </c>
      <c r="O162" s="333" t="str">
        <f>IF(B162="","",Output!T140)</f>
        <v/>
      </c>
      <c r="P162" s="334" t="str">
        <f>IF(B162="","",Output!U140)</f>
        <v/>
      </c>
      <c r="Q162" s="1675" t="str">
        <f>IF(B162="","",Output!V140)</f>
        <v/>
      </c>
      <c r="R162" s="340"/>
      <c r="S162" s="331" t="str">
        <f>IF(B162="","",Output!W140)</f>
        <v/>
      </c>
      <c r="T162" s="332" t="str">
        <f>IF(B162="","",Output!X140)</f>
        <v/>
      </c>
      <c r="U162" s="332" t="str">
        <f>IF(B162="","",Output!Y140)</f>
        <v/>
      </c>
      <c r="V162" s="333" t="str">
        <f>IF(B162="","",Output!Z140)</f>
        <v/>
      </c>
      <c r="W162" s="334" t="str">
        <f>IF(B162="","",Output!AA140)</f>
        <v/>
      </c>
      <c r="X162" s="335" t="str">
        <f>IF(B162="","",Output!AB140)</f>
        <v/>
      </c>
    </row>
    <row r="163" spans="1:24" s="319" customFormat="1">
      <c r="A163" s="337">
        <f t="shared" si="2"/>
        <v>-116</v>
      </c>
      <c r="B163" s="143" t="str">
        <f>IF(Output!C141=0,"",Output!C141)</f>
        <v/>
      </c>
      <c r="C163" s="339"/>
      <c r="D163" s="341" t="str">
        <f>IF(B163="","",Output!J141)</f>
        <v/>
      </c>
      <c r="E163" s="332" t="str">
        <f>IF(B163="","",Output!K141)</f>
        <v/>
      </c>
      <c r="F163" s="332" t="str">
        <f>IF(B163="","",Output!L141)</f>
        <v/>
      </c>
      <c r="G163" s="333" t="str">
        <f>IF(B163="","",Output!M141)</f>
        <v/>
      </c>
      <c r="H163" s="334" t="str">
        <f>IF(B163="","",Output!N141)</f>
        <v/>
      </c>
      <c r="I163" s="1679" t="str">
        <f>IF(B163="","",Output!O141)</f>
        <v/>
      </c>
      <c r="J163" s="335" t="str">
        <f>IF(B163="","",Output!P141)</f>
        <v/>
      </c>
      <c r="K163" s="340"/>
      <c r="L163" s="1546" t="str">
        <f>IF(B163="","",Output!Q141)</f>
        <v/>
      </c>
      <c r="M163" s="332" t="str">
        <f>IF(B163="","",Output!R141)</f>
        <v/>
      </c>
      <c r="N163" s="332" t="str">
        <f>IF(B163="","",Output!S141)</f>
        <v/>
      </c>
      <c r="O163" s="333" t="str">
        <f>IF(B163="","",Output!T141)</f>
        <v/>
      </c>
      <c r="P163" s="334" t="str">
        <f>IF(B163="","",Output!U141)</f>
        <v/>
      </c>
      <c r="Q163" s="1675" t="str">
        <f>IF(B163="","",Output!V141)</f>
        <v/>
      </c>
      <c r="R163" s="340"/>
      <c r="S163" s="331" t="str">
        <f>IF(B163="","",Output!W141)</f>
        <v/>
      </c>
      <c r="T163" s="332" t="str">
        <f>IF(B163="","",Output!X141)</f>
        <v/>
      </c>
      <c r="U163" s="332" t="str">
        <f>IF(B163="","",Output!Y141)</f>
        <v/>
      </c>
      <c r="V163" s="333" t="str">
        <f>IF(B163="","",Output!Z141)</f>
        <v/>
      </c>
      <c r="W163" s="334" t="str">
        <f>IF(B163="","",Output!AA141)</f>
        <v/>
      </c>
      <c r="X163" s="335" t="str">
        <f>IF(B163="","",Output!AB141)</f>
        <v/>
      </c>
    </row>
    <row r="164" spans="1:24" s="319" customFormat="1">
      <c r="A164" s="337">
        <f t="shared" si="2"/>
        <v>-117</v>
      </c>
      <c r="B164" s="143" t="str">
        <f>IF(Output!C142=0,"",Output!C142)</f>
        <v/>
      </c>
      <c r="C164" s="339"/>
      <c r="D164" s="341" t="str">
        <f>IF(B164="","",Output!J142)</f>
        <v/>
      </c>
      <c r="E164" s="332" t="str">
        <f>IF(B164="","",Output!K142)</f>
        <v/>
      </c>
      <c r="F164" s="332" t="str">
        <f>IF(B164="","",Output!L142)</f>
        <v/>
      </c>
      <c r="G164" s="333" t="str">
        <f>IF(B164="","",Output!M142)</f>
        <v/>
      </c>
      <c r="H164" s="334" t="str">
        <f>IF(B164="","",Output!N142)</f>
        <v/>
      </c>
      <c r="I164" s="1679" t="str">
        <f>IF(B164="","",Output!O142)</f>
        <v/>
      </c>
      <c r="J164" s="335" t="str">
        <f>IF(B164="","",Output!P142)</f>
        <v/>
      </c>
      <c r="K164" s="340"/>
      <c r="L164" s="1546" t="str">
        <f>IF(B164="","",Output!Q142)</f>
        <v/>
      </c>
      <c r="M164" s="332" t="str">
        <f>IF(B164="","",Output!R142)</f>
        <v/>
      </c>
      <c r="N164" s="332" t="str">
        <f>IF(B164="","",Output!S142)</f>
        <v/>
      </c>
      <c r="O164" s="333" t="str">
        <f>IF(B164="","",Output!T142)</f>
        <v/>
      </c>
      <c r="P164" s="334" t="str">
        <f>IF(B164="","",Output!U142)</f>
        <v/>
      </c>
      <c r="Q164" s="1675" t="str">
        <f>IF(B164="","",Output!V142)</f>
        <v/>
      </c>
      <c r="R164" s="340"/>
      <c r="S164" s="331" t="str">
        <f>IF(B164="","",Output!W142)</f>
        <v/>
      </c>
      <c r="T164" s="332" t="str">
        <f>IF(B164="","",Output!X142)</f>
        <v/>
      </c>
      <c r="U164" s="332" t="str">
        <f>IF(B164="","",Output!Y142)</f>
        <v/>
      </c>
      <c r="V164" s="333" t="str">
        <f>IF(B164="","",Output!Z142)</f>
        <v/>
      </c>
      <c r="W164" s="334" t="str">
        <f>IF(B164="","",Output!AA142)</f>
        <v/>
      </c>
      <c r="X164" s="335" t="str">
        <f>IF(B164="","",Output!AB142)</f>
        <v/>
      </c>
    </row>
    <row r="165" spans="1:24" s="319" customFormat="1">
      <c r="A165" s="337">
        <f t="shared" si="2"/>
        <v>-118</v>
      </c>
      <c r="B165" s="143" t="str">
        <f>IF(Output!C143=0,"",Output!C143)</f>
        <v/>
      </c>
      <c r="C165" s="339"/>
      <c r="D165" s="341" t="str">
        <f>IF(B165="","",Output!J143)</f>
        <v/>
      </c>
      <c r="E165" s="332" t="str">
        <f>IF(B165="","",Output!K143)</f>
        <v/>
      </c>
      <c r="F165" s="332" t="str">
        <f>IF(B165="","",Output!L143)</f>
        <v/>
      </c>
      <c r="G165" s="333" t="str">
        <f>IF(B165="","",Output!M143)</f>
        <v/>
      </c>
      <c r="H165" s="334" t="str">
        <f>IF(B165="","",Output!N143)</f>
        <v/>
      </c>
      <c r="I165" s="1679" t="str">
        <f>IF(B165="","",Output!O143)</f>
        <v/>
      </c>
      <c r="J165" s="335" t="str">
        <f>IF(B165="","",Output!P143)</f>
        <v/>
      </c>
      <c r="K165" s="340"/>
      <c r="L165" s="1546" t="str">
        <f>IF(B165="","",Output!Q143)</f>
        <v/>
      </c>
      <c r="M165" s="332" t="str">
        <f>IF(B165="","",Output!R143)</f>
        <v/>
      </c>
      <c r="N165" s="332" t="str">
        <f>IF(B165="","",Output!S143)</f>
        <v/>
      </c>
      <c r="O165" s="333" t="str">
        <f>IF(B165="","",Output!T143)</f>
        <v/>
      </c>
      <c r="P165" s="334" t="str">
        <f>IF(B165="","",Output!U143)</f>
        <v/>
      </c>
      <c r="Q165" s="1675" t="str">
        <f>IF(B165="","",Output!V143)</f>
        <v/>
      </c>
      <c r="R165" s="340"/>
      <c r="S165" s="331" t="str">
        <f>IF(B165="","",Output!W143)</f>
        <v/>
      </c>
      <c r="T165" s="332" t="str">
        <f>IF(B165="","",Output!X143)</f>
        <v/>
      </c>
      <c r="U165" s="332" t="str">
        <f>IF(B165="","",Output!Y143)</f>
        <v/>
      </c>
      <c r="V165" s="333" t="str">
        <f>IF(B165="","",Output!Z143)</f>
        <v/>
      </c>
      <c r="W165" s="334" t="str">
        <f>IF(B165="","",Output!AA143)</f>
        <v/>
      </c>
      <c r="X165" s="335" t="str">
        <f>IF(B165="","",Output!AB143)</f>
        <v/>
      </c>
    </row>
    <row r="166" spans="1:24" s="319" customFormat="1">
      <c r="A166" s="337">
        <f t="shared" si="2"/>
        <v>-119</v>
      </c>
      <c r="B166" s="143" t="str">
        <f>IF(Output!C144=0,"",Output!C144)</f>
        <v/>
      </c>
      <c r="C166" s="339"/>
      <c r="D166" s="341" t="str">
        <f>IF(B166="","",Output!J144)</f>
        <v/>
      </c>
      <c r="E166" s="332" t="str">
        <f>IF(B166="","",Output!K144)</f>
        <v/>
      </c>
      <c r="F166" s="332" t="str">
        <f>IF(B166="","",Output!L144)</f>
        <v/>
      </c>
      <c r="G166" s="333" t="str">
        <f>IF(B166="","",Output!M144)</f>
        <v/>
      </c>
      <c r="H166" s="334" t="str">
        <f>IF(B166="","",Output!N144)</f>
        <v/>
      </c>
      <c r="I166" s="1679" t="str">
        <f>IF(B166="","",Output!O144)</f>
        <v/>
      </c>
      <c r="J166" s="335" t="str">
        <f>IF(B166="","",Output!P144)</f>
        <v/>
      </c>
      <c r="K166" s="340"/>
      <c r="L166" s="1546" t="str">
        <f>IF(B166="","",Output!Q144)</f>
        <v/>
      </c>
      <c r="M166" s="332" t="str">
        <f>IF(B166="","",Output!R144)</f>
        <v/>
      </c>
      <c r="N166" s="332" t="str">
        <f>IF(B166="","",Output!S144)</f>
        <v/>
      </c>
      <c r="O166" s="333" t="str">
        <f>IF(B166="","",Output!T144)</f>
        <v/>
      </c>
      <c r="P166" s="334" t="str">
        <f>IF(B166="","",Output!U144)</f>
        <v/>
      </c>
      <c r="Q166" s="1675" t="str">
        <f>IF(B166="","",Output!V144)</f>
        <v/>
      </c>
      <c r="R166" s="340"/>
      <c r="S166" s="331" t="str">
        <f>IF(B166="","",Output!W144)</f>
        <v/>
      </c>
      <c r="T166" s="332" t="str">
        <f>IF(B166="","",Output!X144)</f>
        <v/>
      </c>
      <c r="U166" s="332" t="str">
        <f>IF(B166="","",Output!Y144)</f>
        <v/>
      </c>
      <c r="V166" s="333" t="str">
        <f>IF(B166="","",Output!Z144)</f>
        <v/>
      </c>
      <c r="W166" s="334" t="str">
        <f>IF(B166="","",Output!AA144)</f>
        <v/>
      </c>
      <c r="X166" s="335" t="str">
        <f>IF(B166="","",Output!AB144)</f>
        <v/>
      </c>
    </row>
    <row r="167" spans="1:24" s="319" customFormat="1">
      <c r="A167" s="337">
        <f t="shared" si="2"/>
        <v>-120</v>
      </c>
      <c r="B167" s="143" t="str">
        <f>IF(Output!C145=0,"",Output!C145)</f>
        <v/>
      </c>
      <c r="C167" s="339"/>
      <c r="D167" s="341" t="str">
        <f>IF(B167="","",Output!J145)</f>
        <v/>
      </c>
      <c r="E167" s="332" t="str">
        <f>IF(B167="","",Output!K145)</f>
        <v/>
      </c>
      <c r="F167" s="332" t="str">
        <f>IF(B167="","",Output!L145)</f>
        <v/>
      </c>
      <c r="G167" s="333" t="str">
        <f>IF(B167="","",Output!M145)</f>
        <v/>
      </c>
      <c r="H167" s="334" t="str">
        <f>IF(B167="","",Output!N145)</f>
        <v/>
      </c>
      <c r="I167" s="1679" t="str">
        <f>IF(B167="","",Output!O145)</f>
        <v/>
      </c>
      <c r="J167" s="335" t="str">
        <f>IF(B167="","",Output!P145)</f>
        <v/>
      </c>
      <c r="K167" s="340"/>
      <c r="L167" s="1546" t="str">
        <f>IF(B167="","",Output!Q145)</f>
        <v/>
      </c>
      <c r="M167" s="332" t="str">
        <f>IF(B167="","",Output!R145)</f>
        <v/>
      </c>
      <c r="N167" s="332" t="str">
        <f>IF(B167="","",Output!S145)</f>
        <v/>
      </c>
      <c r="O167" s="333" t="str">
        <f>IF(B167="","",Output!T145)</f>
        <v/>
      </c>
      <c r="P167" s="334" t="str">
        <f>IF(B167="","",Output!U145)</f>
        <v/>
      </c>
      <c r="Q167" s="1675" t="str">
        <f>IF(B167="","",Output!V145)</f>
        <v/>
      </c>
      <c r="R167" s="340"/>
      <c r="S167" s="331" t="str">
        <f>IF(B167="","",Output!W145)</f>
        <v/>
      </c>
      <c r="T167" s="332" t="str">
        <f>IF(B167="","",Output!X145)</f>
        <v/>
      </c>
      <c r="U167" s="332" t="str">
        <f>IF(B167="","",Output!Y145)</f>
        <v/>
      </c>
      <c r="V167" s="333" t="str">
        <f>IF(B167="","",Output!Z145)</f>
        <v/>
      </c>
      <c r="W167" s="334" t="str">
        <f>IF(B167="","",Output!AA145)</f>
        <v/>
      </c>
      <c r="X167" s="335" t="str">
        <f>IF(B167="","",Output!AB145)</f>
        <v/>
      </c>
    </row>
    <row r="168" spans="1:24" s="319" customFormat="1">
      <c r="A168" s="337">
        <f t="shared" si="2"/>
        <v>-121</v>
      </c>
      <c r="B168" s="143" t="str">
        <f>IF(Output!C146=0,"",Output!C146)</f>
        <v/>
      </c>
      <c r="C168" s="339"/>
      <c r="D168" s="341" t="str">
        <f>IF(B168="","",Output!J146)</f>
        <v/>
      </c>
      <c r="E168" s="332" t="str">
        <f>IF(B168="","",Output!K146)</f>
        <v/>
      </c>
      <c r="F168" s="332" t="str">
        <f>IF(B168="","",Output!L146)</f>
        <v/>
      </c>
      <c r="G168" s="333" t="str">
        <f>IF(B168="","",Output!M146)</f>
        <v/>
      </c>
      <c r="H168" s="334" t="str">
        <f>IF(B168="","",Output!N146)</f>
        <v/>
      </c>
      <c r="I168" s="1679" t="str">
        <f>IF(B168="","",Output!O146)</f>
        <v/>
      </c>
      <c r="J168" s="335" t="str">
        <f>IF(B168="","",Output!P146)</f>
        <v/>
      </c>
      <c r="K168" s="340"/>
      <c r="L168" s="1546" t="str">
        <f>IF(B168="","",Output!Q146)</f>
        <v/>
      </c>
      <c r="M168" s="332" t="str">
        <f>IF(B168="","",Output!R146)</f>
        <v/>
      </c>
      <c r="N168" s="332" t="str">
        <f>IF(B168="","",Output!S146)</f>
        <v/>
      </c>
      <c r="O168" s="333" t="str">
        <f>IF(B168="","",Output!T146)</f>
        <v/>
      </c>
      <c r="P168" s="334" t="str">
        <f>IF(B168="","",Output!U146)</f>
        <v/>
      </c>
      <c r="Q168" s="1675" t="str">
        <f>IF(B168="","",Output!V146)</f>
        <v/>
      </c>
      <c r="R168" s="340"/>
      <c r="S168" s="331" t="str">
        <f>IF(B168="","",Output!W146)</f>
        <v/>
      </c>
      <c r="T168" s="332" t="str">
        <f>IF(B168="","",Output!X146)</f>
        <v/>
      </c>
      <c r="U168" s="332" t="str">
        <f>IF(B168="","",Output!Y146)</f>
        <v/>
      </c>
      <c r="V168" s="333" t="str">
        <f>IF(B168="","",Output!Z146)</f>
        <v/>
      </c>
      <c r="W168" s="334" t="str">
        <f>IF(B168="","",Output!AA146)</f>
        <v/>
      </c>
      <c r="X168" s="335" t="str">
        <f>IF(B168="","",Output!AB146)</f>
        <v/>
      </c>
    </row>
    <row r="169" spans="1:24">
      <c r="A169" s="337">
        <f t="shared" si="2"/>
        <v>-122</v>
      </c>
      <c r="B169" s="143" t="str">
        <f>IF(Output!C147=0,"",Output!C147)</f>
        <v/>
      </c>
      <c r="C169" s="339"/>
      <c r="D169" s="341" t="str">
        <f>IF(B169="","",Output!J147)</f>
        <v/>
      </c>
      <c r="E169" s="332" t="str">
        <f>IF(B169="","",Output!K147)</f>
        <v/>
      </c>
      <c r="F169" s="332" t="str">
        <f>IF(B169="","",Output!L147)</f>
        <v/>
      </c>
      <c r="G169" s="333" t="str">
        <f>IF(B169="","",Output!M147)</f>
        <v/>
      </c>
      <c r="H169" s="334" t="str">
        <f>IF(B169="","",Output!N147)</f>
        <v/>
      </c>
      <c r="I169" s="1679" t="str">
        <f>IF(B169="","",Output!O147)</f>
        <v/>
      </c>
      <c r="J169" s="335" t="str">
        <f>IF(B169="","",Output!P147)</f>
        <v/>
      </c>
      <c r="K169" s="340"/>
      <c r="L169" s="1546" t="str">
        <f>IF(B169="","",Output!Q147)</f>
        <v/>
      </c>
      <c r="M169" s="332" t="str">
        <f>IF(B169="","",Output!R147)</f>
        <v/>
      </c>
      <c r="N169" s="332" t="str">
        <f>IF(B169="","",Output!S147)</f>
        <v/>
      </c>
      <c r="O169" s="333" t="str">
        <f>IF(B169="","",Output!T147)</f>
        <v/>
      </c>
      <c r="P169" s="334" t="str">
        <f>IF(B169="","",Output!U147)</f>
        <v/>
      </c>
      <c r="Q169" s="1675" t="str">
        <f>IF(B169="","",Output!V147)</f>
        <v/>
      </c>
      <c r="R169" s="340"/>
      <c r="S169" s="331" t="str">
        <f>IF(B169="","",Output!W147)</f>
        <v/>
      </c>
      <c r="T169" s="332" t="str">
        <f>IF(B169="","",Output!X147)</f>
        <v/>
      </c>
      <c r="U169" s="332" t="str">
        <f>IF(B169="","",Output!Y147)</f>
        <v/>
      </c>
      <c r="V169" s="333" t="str">
        <f>IF(B169="","",Output!Z147)</f>
        <v/>
      </c>
      <c r="W169" s="334" t="str">
        <f>IF(B169="","",Output!AA147)</f>
        <v/>
      </c>
      <c r="X169" s="335" t="str">
        <f>IF(B169="","",Output!AB147)</f>
        <v/>
      </c>
    </row>
    <row r="170" spans="1:24">
      <c r="A170" s="337">
        <f t="shared" si="2"/>
        <v>-123</v>
      </c>
      <c r="B170" s="143" t="str">
        <f>IF(Output!C148=0,"",Output!C148)</f>
        <v/>
      </c>
      <c r="C170" s="339"/>
      <c r="D170" s="341" t="str">
        <f>IF(B170="","",Output!J148)</f>
        <v/>
      </c>
      <c r="E170" s="332" t="str">
        <f>IF(B170="","",Output!K148)</f>
        <v/>
      </c>
      <c r="F170" s="332" t="str">
        <f>IF(B170="","",Output!L148)</f>
        <v/>
      </c>
      <c r="G170" s="333" t="str">
        <f>IF(B170="","",Output!M148)</f>
        <v/>
      </c>
      <c r="H170" s="334" t="str">
        <f>IF(B170="","",Output!N148)</f>
        <v/>
      </c>
      <c r="I170" s="1679" t="str">
        <f>IF(B170="","",Output!O148)</f>
        <v/>
      </c>
      <c r="J170" s="335" t="str">
        <f>IF(B170="","",Output!P148)</f>
        <v/>
      </c>
      <c r="K170" s="340"/>
      <c r="L170" s="1546" t="str">
        <f>IF(B170="","",Output!Q148)</f>
        <v/>
      </c>
      <c r="M170" s="332" t="str">
        <f>IF(B170="","",Output!R148)</f>
        <v/>
      </c>
      <c r="N170" s="332" t="str">
        <f>IF(B170="","",Output!S148)</f>
        <v/>
      </c>
      <c r="O170" s="333" t="str">
        <f>IF(B170="","",Output!T148)</f>
        <v/>
      </c>
      <c r="P170" s="334" t="str">
        <f>IF(B170="","",Output!U148)</f>
        <v/>
      </c>
      <c r="Q170" s="1675" t="str">
        <f>IF(B170="","",Output!V148)</f>
        <v/>
      </c>
      <c r="R170" s="340"/>
      <c r="S170" s="331" t="str">
        <f>IF(B170="","",Output!W148)</f>
        <v/>
      </c>
      <c r="T170" s="332" t="str">
        <f>IF(B170="","",Output!X148)</f>
        <v/>
      </c>
      <c r="U170" s="332" t="str">
        <f>IF(B170="","",Output!Y148)</f>
        <v/>
      </c>
      <c r="V170" s="333" t="str">
        <f>IF(B170="","",Output!Z148)</f>
        <v/>
      </c>
      <c r="W170" s="334" t="str">
        <f>IF(B170="","",Output!AA148)</f>
        <v/>
      </c>
      <c r="X170" s="335" t="str">
        <f>IF(B170="","",Output!AB148)</f>
        <v/>
      </c>
    </row>
    <row r="171" spans="1:24">
      <c r="A171" s="337">
        <f t="shared" si="2"/>
        <v>-124</v>
      </c>
      <c r="B171" s="143" t="str">
        <f>IF(Output!C149=0,"",Output!C149)</f>
        <v/>
      </c>
      <c r="C171" s="339"/>
      <c r="D171" s="341" t="str">
        <f>IF(B171="","",Output!J149)</f>
        <v/>
      </c>
      <c r="E171" s="332" t="str">
        <f>IF(B171="","",Output!K149)</f>
        <v/>
      </c>
      <c r="F171" s="332" t="str">
        <f>IF(B171="","",Output!L149)</f>
        <v/>
      </c>
      <c r="G171" s="333" t="str">
        <f>IF(B171="","",Output!M149)</f>
        <v/>
      </c>
      <c r="H171" s="334" t="str">
        <f>IF(B171="","",Output!N149)</f>
        <v/>
      </c>
      <c r="I171" s="1679" t="str">
        <f>IF(B171="","",Output!O149)</f>
        <v/>
      </c>
      <c r="J171" s="335" t="str">
        <f>IF(B171="","",Output!P149)</f>
        <v/>
      </c>
      <c r="K171" s="340"/>
      <c r="L171" s="1546" t="str">
        <f>IF(B171="","",Output!Q149)</f>
        <v/>
      </c>
      <c r="M171" s="332" t="str">
        <f>IF(B171="","",Output!R149)</f>
        <v/>
      </c>
      <c r="N171" s="332" t="str">
        <f>IF(B171="","",Output!S149)</f>
        <v/>
      </c>
      <c r="O171" s="333" t="str">
        <f>IF(B171="","",Output!T149)</f>
        <v/>
      </c>
      <c r="P171" s="334" t="str">
        <f>IF(B171="","",Output!U149)</f>
        <v/>
      </c>
      <c r="Q171" s="1675" t="str">
        <f>IF(B171="","",Output!V149)</f>
        <v/>
      </c>
      <c r="R171" s="340"/>
      <c r="S171" s="331" t="str">
        <f>IF(B171="","",Output!W149)</f>
        <v/>
      </c>
      <c r="T171" s="332" t="str">
        <f>IF(B171="","",Output!X149)</f>
        <v/>
      </c>
      <c r="U171" s="332" t="str">
        <f>IF(B171="","",Output!Y149)</f>
        <v/>
      </c>
      <c r="V171" s="333" t="str">
        <f>IF(B171="","",Output!Z149)</f>
        <v/>
      </c>
      <c r="W171" s="334" t="str">
        <f>IF(B171="","",Output!AA149)</f>
        <v/>
      </c>
      <c r="X171" s="335" t="str">
        <f>IF(B171="","",Output!AB149)</f>
        <v/>
      </c>
    </row>
    <row r="172" spans="1:24">
      <c r="A172" s="337">
        <f t="shared" si="2"/>
        <v>-125</v>
      </c>
      <c r="B172" s="143" t="str">
        <f>IF(Output!C150=0,"",Output!C150)</f>
        <v/>
      </c>
      <c r="C172" s="339"/>
      <c r="D172" s="341" t="str">
        <f>IF(B172="","",Output!J150)</f>
        <v/>
      </c>
      <c r="E172" s="332" t="str">
        <f>IF(B172="","",Output!K150)</f>
        <v/>
      </c>
      <c r="F172" s="332" t="str">
        <f>IF(B172="","",Output!L150)</f>
        <v/>
      </c>
      <c r="G172" s="333" t="str">
        <f>IF(B172="","",Output!M150)</f>
        <v/>
      </c>
      <c r="H172" s="334" t="str">
        <f>IF(B172="","",Output!N150)</f>
        <v/>
      </c>
      <c r="I172" s="1679" t="str">
        <f>IF(B172="","",Output!O150)</f>
        <v/>
      </c>
      <c r="J172" s="335" t="str">
        <f>IF(B172="","",Output!P150)</f>
        <v/>
      </c>
      <c r="K172" s="340"/>
      <c r="L172" s="1546" t="str">
        <f>IF(B172="","",Output!Q150)</f>
        <v/>
      </c>
      <c r="M172" s="332" t="str">
        <f>IF(B172="","",Output!R150)</f>
        <v/>
      </c>
      <c r="N172" s="332" t="str">
        <f>IF(B172="","",Output!S150)</f>
        <v/>
      </c>
      <c r="O172" s="333" t="str">
        <f>IF(B172="","",Output!T150)</f>
        <v/>
      </c>
      <c r="P172" s="334" t="str">
        <f>IF(B172="","",Output!U150)</f>
        <v/>
      </c>
      <c r="Q172" s="1675" t="str">
        <f>IF(B172="","",Output!V150)</f>
        <v/>
      </c>
      <c r="R172" s="340"/>
      <c r="S172" s="331" t="str">
        <f>IF(B172="","",Output!W150)</f>
        <v/>
      </c>
      <c r="T172" s="332" t="str">
        <f>IF(B172="","",Output!X150)</f>
        <v/>
      </c>
      <c r="U172" s="332" t="str">
        <f>IF(B172="","",Output!Y150)</f>
        <v/>
      </c>
      <c r="V172" s="333" t="str">
        <f>IF(B172="","",Output!Z150)</f>
        <v/>
      </c>
      <c r="W172" s="334" t="str">
        <f>IF(B172="","",Output!AA150)</f>
        <v/>
      </c>
      <c r="X172" s="335" t="str">
        <f>IF(B172="","",Output!AB150)</f>
        <v/>
      </c>
    </row>
    <row r="173" spans="1:24">
      <c r="A173" s="337">
        <f t="shared" si="2"/>
        <v>-126</v>
      </c>
      <c r="B173" s="143" t="str">
        <f>IF(Output!C151=0,"",Output!C151)</f>
        <v/>
      </c>
      <c r="C173" s="339"/>
      <c r="D173" s="341" t="str">
        <f>IF(B173="","",Output!J151)</f>
        <v/>
      </c>
      <c r="E173" s="332" t="str">
        <f>IF(B173="","",Output!K151)</f>
        <v/>
      </c>
      <c r="F173" s="332" t="str">
        <f>IF(B173="","",Output!L151)</f>
        <v/>
      </c>
      <c r="G173" s="333" t="str">
        <f>IF(B173="","",Output!M151)</f>
        <v/>
      </c>
      <c r="H173" s="334" t="str">
        <f>IF(B173="","",Output!N151)</f>
        <v/>
      </c>
      <c r="I173" s="1679" t="str">
        <f>IF(B173="","",Output!O151)</f>
        <v/>
      </c>
      <c r="J173" s="335" t="str">
        <f>IF(B173="","",Output!P151)</f>
        <v/>
      </c>
      <c r="K173" s="340"/>
      <c r="L173" s="1546" t="str">
        <f>IF(B173="","",Output!Q151)</f>
        <v/>
      </c>
      <c r="M173" s="332" t="str">
        <f>IF(B173="","",Output!R151)</f>
        <v/>
      </c>
      <c r="N173" s="332" t="str">
        <f>IF(B173="","",Output!S151)</f>
        <v/>
      </c>
      <c r="O173" s="333" t="str">
        <f>IF(B173="","",Output!T151)</f>
        <v/>
      </c>
      <c r="P173" s="334" t="str">
        <f>IF(B173="","",Output!U151)</f>
        <v/>
      </c>
      <c r="Q173" s="1675" t="str">
        <f>IF(B173="","",Output!V151)</f>
        <v/>
      </c>
      <c r="R173" s="340"/>
      <c r="S173" s="331" t="str">
        <f>IF(B173="","",Output!W151)</f>
        <v/>
      </c>
      <c r="T173" s="332" t="str">
        <f>IF(B173="","",Output!X151)</f>
        <v/>
      </c>
      <c r="U173" s="332" t="str">
        <f>IF(B173="","",Output!Y151)</f>
        <v/>
      </c>
      <c r="V173" s="333" t="str">
        <f>IF(B173="","",Output!Z151)</f>
        <v/>
      </c>
      <c r="W173" s="334" t="str">
        <f>IF(B173="","",Output!AA151)</f>
        <v/>
      </c>
      <c r="X173" s="335" t="str">
        <f>IF(B173="","",Output!AB151)</f>
        <v/>
      </c>
    </row>
    <row r="174" spans="1:24">
      <c r="A174" s="337">
        <f t="shared" si="2"/>
        <v>-127</v>
      </c>
      <c r="B174" s="143" t="str">
        <f>IF(Output!C152=0,"",Output!C152)</f>
        <v/>
      </c>
      <c r="C174" s="339"/>
      <c r="D174" s="341" t="str">
        <f>IF(B174="","",Output!J152)</f>
        <v/>
      </c>
      <c r="E174" s="332" t="str">
        <f>IF(B174="","",Output!K152)</f>
        <v/>
      </c>
      <c r="F174" s="332" t="str">
        <f>IF(B174="","",Output!L152)</f>
        <v/>
      </c>
      <c r="G174" s="333" t="str">
        <f>IF(B174="","",Output!M152)</f>
        <v/>
      </c>
      <c r="H174" s="334" t="str">
        <f>IF(B174="","",Output!N152)</f>
        <v/>
      </c>
      <c r="I174" s="1679" t="str">
        <f>IF(B174="","",Output!O152)</f>
        <v/>
      </c>
      <c r="J174" s="335" t="str">
        <f>IF(B174="","",Output!P152)</f>
        <v/>
      </c>
      <c r="K174" s="340"/>
      <c r="L174" s="1546" t="str">
        <f>IF(B174="","",Output!Q152)</f>
        <v/>
      </c>
      <c r="M174" s="332" t="str">
        <f>IF(B174="","",Output!R152)</f>
        <v/>
      </c>
      <c r="N174" s="332" t="str">
        <f>IF(B174="","",Output!S152)</f>
        <v/>
      </c>
      <c r="O174" s="333" t="str">
        <f>IF(B174="","",Output!T152)</f>
        <v/>
      </c>
      <c r="P174" s="334" t="str">
        <f>IF(B174="","",Output!U152)</f>
        <v/>
      </c>
      <c r="Q174" s="1675" t="str">
        <f>IF(B174="","",Output!V152)</f>
        <v/>
      </c>
      <c r="R174" s="340"/>
      <c r="S174" s="331" t="str">
        <f>IF(B174="","",Output!W152)</f>
        <v/>
      </c>
      <c r="T174" s="332" t="str">
        <f>IF(B174="","",Output!X152)</f>
        <v/>
      </c>
      <c r="U174" s="332" t="str">
        <f>IF(B174="","",Output!Y152)</f>
        <v/>
      </c>
      <c r="V174" s="333" t="str">
        <f>IF(B174="","",Output!Z152)</f>
        <v/>
      </c>
      <c r="W174" s="334" t="str">
        <f>IF(B174="","",Output!AA152)</f>
        <v/>
      </c>
      <c r="X174" s="335" t="str">
        <f>IF(B174="","",Output!AB152)</f>
        <v/>
      </c>
    </row>
    <row r="175" spans="1:24">
      <c r="A175" s="337">
        <f t="shared" si="2"/>
        <v>-128</v>
      </c>
      <c r="B175" s="143" t="str">
        <f>IF(Output!C153=0,"",Output!C153)</f>
        <v/>
      </c>
      <c r="C175" s="339"/>
      <c r="D175" s="341" t="str">
        <f>IF(B175="","",Output!J153)</f>
        <v/>
      </c>
      <c r="E175" s="332" t="str">
        <f>IF(B175="","",Output!K153)</f>
        <v/>
      </c>
      <c r="F175" s="332" t="str">
        <f>IF(B175="","",Output!L153)</f>
        <v/>
      </c>
      <c r="G175" s="333" t="str">
        <f>IF(B175="","",Output!M153)</f>
        <v/>
      </c>
      <c r="H175" s="334" t="str">
        <f>IF(B175="","",Output!N153)</f>
        <v/>
      </c>
      <c r="I175" s="1679" t="str">
        <f>IF(B175="","",Output!O153)</f>
        <v/>
      </c>
      <c r="J175" s="335" t="str">
        <f>IF(B175="","",Output!P153)</f>
        <v/>
      </c>
      <c r="K175" s="340"/>
      <c r="L175" s="1546" t="str">
        <f>IF(B175="","",Output!Q153)</f>
        <v/>
      </c>
      <c r="M175" s="332" t="str">
        <f>IF(B175="","",Output!R153)</f>
        <v/>
      </c>
      <c r="N175" s="332" t="str">
        <f>IF(B175="","",Output!S153)</f>
        <v/>
      </c>
      <c r="O175" s="333" t="str">
        <f>IF(B175="","",Output!T153)</f>
        <v/>
      </c>
      <c r="P175" s="334" t="str">
        <f>IF(B175="","",Output!U153)</f>
        <v/>
      </c>
      <c r="Q175" s="1675" t="str">
        <f>IF(B175="","",Output!V153)</f>
        <v/>
      </c>
      <c r="R175" s="340"/>
      <c r="S175" s="331" t="str">
        <f>IF(B175="","",Output!W153)</f>
        <v/>
      </c>
      <c r="T175" s="332" t="str">
        <f>IF(B175="","",Output!X153)</f>
        <v/>
      </c>
      <c r="U175" s="332" t="str">
        <f>IF(B175="","",Output!Y153)</f>
        <v/>
      </c>
      <c r="V175" s="333" t="str">
        <f>IF(B175="","",Output!Z153)</f>
        <v/>
      </c>
      <c r="W175" s="334" t="str">
        <f>IF(B175="","",Output!AA153)</f>
        <v/>
      </c>
      <c r="X175" s="335" t="str">
        <f>IF(B175="","",Output!AB153)</f>
        <v/>
      </c>
    </row>
    <row r="176" spans="1:24">
      <c r="A176" s="337">
        <f t="shared" si="2"/>
        <v>-129</v>
      </c>
      <c r="B176" s="143" t="str">
        <f>IF(Output!C154=0,"",Output!C154)</f>
        <v/>
      </c>
      <c r="C176" s="339"/>
      <c r="D176" s="341" t="str">
        <f>IF(B176="","",Output!J154)</f>
        <v/>
      </c>
      <c r="E176" s="332" t="str">
        <f>IF(B176="","",Output!K154)</f>
        <v/>
      </c>
      <c r="F176" s="332" t="str">
        <f>IF(B176="","",Output!L154)</f>
        <v/>
      </c>
      <c r="G176" s="333" t="str">
        <f>IF(B176="","",Output!M154)</f>
        <v/>
      </c>
      <c r="H176" s="334" t="str">
        <f>IF(B176="","",Output!N154)</f>
        <v/>
      </c>
      <c r="I176" s="1679" t="str">
        <f>IF(B176="","",Output!O154)</f>
        <v/>
      </c>
      <c r="J176" s="335" t="str">
        <f>IF(B176="","",Output!P154)</f>
        <v/>
      </c>
      <c r="K176" s="340"/>
      <c r="L176" s="1546" t="str">
        <f>IF(B176="","",Output!Q154)</f>
        <v/>
      </c>
      <c r="M176" s="332" t="str">
        <f>IF(B176="","",Output!R154)</f>
        <v/>
      </c>
      <c r="N176" s="332" t="str">
        <f>IF(B176="","",Output!S154)</f>
        <v/>
      </c>
      <c r="O176" s="333" t="str">
        <f>IF(B176="","",Output!T154)</f>
        <v/>
      </c>
      <c r="P176" s="334" t="str">
        <f>IF(B176="","",Output!U154)</f>
        <v/>
      </c>
      <c r="Q176" s="1675" t="str">
        <f>IF(B176="","",Output!V154)</f>
        <v/>
      </c>
      <c r="R176" s="340"/>
      <c r="S176" s="331" t="str">
        <f>IF(B176="","",Output!W154)</f>
        <v/>
      </c>
      <c r="T176" s="332" t="str">
        <f>IF(B176="","",Output!X154)</f>
        <v/>
      </c>
      <c r="U176" s="332" t="str">
        <f>IF(B176="","",Output!Y154)</f>
        <v/>
      </c>
      <c r="V176" s="333" t="str">
        <f>IF(B176="","",Output!Z154)</f>
        <v/>
      </c>
      <c r="W176" s="334" t="str">
        <f>IF(B176="","",Output!AA154)</f>
        <v/>
      </c>
      <c r="X176" s="335" t="str">
        <f>IF(B176="","",Output!AB154)</f>
        <v/>
      </c>
    </row>
    <row r="177" spans="1:24">
      <c r="A177" s="337">
        <f t="shared" si="2"/>
        <v>-130</v>
      </c>
      <c r="B177" s="143" t="str">
        <f>IF(Output!C155=0,"",Output!C155)</f>
        <v/>
      </c>
      <c r="C177" s="339"/>
      <c r="D177" s="341" t="str">
        <f>IF(B177="","",Output!J155)</f>
        <v/>
      </c>
      <c r="E177" s="332" t="str">
        <f>IF(B177="","",Output!K155)</f>
        <v/>
      </c>
      <c r="F177" s="332" t="str">
        <f>IF(B177="","",Output!L155)</f>
        <v/>
      </c>
      <c r="G177" s="333" t="str">
        <f>IF(B177="","",Output!M155)</f>
        <v/>
      </c>
      <c r="H177" s="334" t="str">
        <f>IF(B177="","",Output!N155)</f>
        <v/>
      </c>
      <c r="I177" s="1679" t="str">
        <f>IF(B177="","",Output!O155)</f>
        <v/>
      </c>
      <c r="J177" s="335" t="str">
        <f>IF(B177="","",Output!P155)</f>
        <v/>
      </c>
      <c r="K177" s="340"/>
      <c r="L177" s="1546" t="str">
        <f>IF(B177="","",Output!Q155)</f>
        <v/>
      </c>
      <c r="M177" s="332" t="str">
        <f>IF(B177="","",Output!R155)</f>
        <v/>
      </c>
      <c r="N177" s="332" t="str">
        <f>IF(B177="","",Output!S155)</f>
        <v/>
      </c>
      <c r="O177" s="333" t="str">
        <f>IF(B177="","",Output!T155)</f>
        <v/>
      </c>
      <c r="P177" s="334" t="str">
        <f>IF(B177="","",Output!U155)</f>
        <v/>
      </c>
      <c r="Q177" s="1675" t="str">
        <f>IF(B177="","",Output!V155)</f>
        <v/>
      </c>
      <c r="R177" s="340"/>
      <c r="S177" s="331" t="str">
        <f>IF(B177="","",Output!W155)</f>
        <v/>
      </c>
      <c r="T177" s="332" t="str">
        <f>IF(B177="","",Output!X155)</f>
        <v/>
      </c>
      <c r="U177" s="332" t="str">
        <f>IF(B177="","",Output!Y155)</f>
        <v/>
      </c>
      <c r="V177" s="333" t="str">
        <f>IF(B177="","",Output!Z155)</f>
        <v/>
      </c>
      <c r="W177" s="334" t="str">
        <f>IF(B177="","",Output!AA155)</f>
        <v/>
      </c>
      <c r="X177" s="335" t="str">
        <f>IF(B177="","",Output!AB155)</f>
        <v/>
      </c>
    </row>
    <row r="178" spans="1:24">
      <c r="A178" s="337">
        <f t="shared" si="2"/>
        <v>-131</v>
      </c>
      <c r="B178" s="143" t="str">
        <f>IF(Output!C156=0,"",Output!C156)</f>
        <v/>
      </c>
      <c r="C178" s="339"/>
      <c r="D178" s="341" t="str">
        <f>IF(B178="","",Output!J156)</f>
        <v/>
      </c>
      <c r="E178" s="332" t="str">
        <f>IF(B178="","",Output!K156)</f>
        <v/>
      </c>
      <c r="F178" s="332" t="str">
        <f>IF(B178="","",Output!L156)</f>
        <v/>
      </c>
      <c r="G178" s="333" t="str">
        <f>IF(B178="","",Output!M156)</f>
        <v/>
      </c>
      <c r="H178" s="334" t="str">
        <f>IF(B178="","",Output!N156)</f>
        <v/>
      </c>
      <c r="I178" s="1679" t="str">
        <f>IF(B178="","",Output!O156)</f>
        <v/>
      </c>
      <c r="J178" s="335" t="str">
        <f>IF(B178="","",Output!P156)</f>
        <v/>
      </c>
      <c r="K178" s="340"/>
      <c r="L178" s="1546" t="str">
        <f>IF(B178="","",Output!Q156)</f>
        <v/>
      </c>
      <c r="M178" s="332" t="str">
        <f>IF(B178="","",Output!R156)</f>
        <v/>
      </c>
      <c r="N178" s="332" t="str">
        <f>IF(B178="","",Output!S156)</f>
        <v/>
      </c>
      <c r="O178" s="333" t="str">
        <f>IF(B178="","",Output!T156)</f>
        <v/>
      </c>
      <c r="P178" s="334" t="str">
        <f>IF(B178="","",Output!U156)</f>
        <v/>
      </c>
      <c r="Q178" s="1675" t="str">
        <f>IF(B178="","",Output!V156)</f>
        <v/>
      </c>
      <c r="R178" s="340"/>
      <c r="S178" s="331" t="str">
        <f>IF(B178="","",Output!W156)</f>
        <v/>
      </c>
      <c r="T178" s="332" t="str">
        <f>IF(B178="","",Output!X156)</f>
        <v/>
      </c>
      <c r="U178" s="332" t="str">
        <f>IF(B178="","",Output!Y156)</f>
        <v/>
      </c>
      <c r="V178" s="333" t="str">
        <f>IF(B178="","",Output!Z156)</f>
        <v/>
      </c>
      <c r="W178" s="334" t="str">
        <f>IF(B178="","",Output!AA156)</f>
        <v/>
      </c>
      <c r="X178" s="335" t="str">
        <f>IF(B178="","",Output!AB156)</f>
        <v/>
      </c>
    </row>
    <row r="179" spans="1:24">
      <c r="A179" s="337">
        <f t="shared" si="2"/>
        <v>-132</v>
      </c>
      <c r="B179" s="143" t="str">
        <f>IF(Output!C157=0,"",Output!C157)</f>
        <v/>
      </c>
      <c r="C179" s="339"/>
      <c r="D179" s="341" t="str">
        <f>IF(B179="","",Output!J157)</f>
        <v/>
      </c>
      <c r="E179" s="332" t="str">
        <f>IF(B179="","",Output!K157)</f>
        <v/>
      </c>
      <c r="F179" s="332" t="str">
        <f>IF(B179="","",Output!L157)</f>
        <v/>
      </c>
      <c r="G179" s="333" t="str">
        <f>IF(B179="","",Output!M157)</f>
        <v/>
      </c>
      <c r="H179" s="334" t="str">
        <f>IF(B179="","",Output!N157)</f>
        <v/>
      </c>
      <c r="I179" s="1679" t="str">
        <f>IF(B179="","",Output!O157)</f>
        <v/>
      </c>
      <c r="J179" s="335" t="str">
        <f>IF(B179="","",Output!P157)</f>
        <v/>
      </c>
      <c r="K179" s="340"/>
      <c r="L179" s="1546" t="str">
        <f>IF(B179="","",Output!Q157)</f>
        <v/>
      </c>
      <c r="M179" s="332" t="str">
        <f>IF(B179="","",Output!R157)</f>
        <v/>
      </c>
      <c r="N179" s="332" t="str">
        <f>IF(B179="","",Output!S157)</f>
        <v/>
      </c>
      <c r="O179" s="333" t="str">
        <f>IF(B179="","",Output!T157)</f>
        <v/>
      </c>
      <c r="P179" s="334" t="str">
        <f>IF(B179="","",Output!U157)</f>
        <v/>
      </c>
      <c r="Q179" s="1675" t="str">
        <f>IF(B179="","",Output!V157)</f>
        <v/>
      </c>
      <c r="R179" s="340"/>
      <c r="S179" s="331" t="str">
        <f>IF(B179="","",Output!W157)</f>
        <v/>
      </c>
      <c r="T179" s="332" t="str">
        <f>IF(B179="","",Output!X157)</f>
        <v/>
      </c>
      <c r="U179" s="332" t="str">
        <f>IF(B179="","",Output!Y157)</f>
        <v/>
      </c>
      <c r="V179" s="333" t="str">
        <f>IF(B179="","",Output!Z157)</f>
        <v/>
      </c>
      <c r="W179" s="334" t="str">
        <f>IF(B179="","",Output!AA157)</f>
        <v/>
      </c>
      <c r="X179" s="335" t="str">
        <f>IF(B179="","",Output!AB157)</f>
        <v/>
      </c>
    </row>
    <row r="180" spans="1:24">
      <c r="A180" s="337">
        <f t="shared" si="2"/>
        <v>-133</v>
      </c>
      <c r="B180" s="143" t="str">
        <f>IF(Output!C158=0,"",Output!C158)</f>
        <v/>
      </c>
      <c r="C180" s="339"/>
      <c r="D180" s="341" t="str">
        <f>IF(B180="","",Output!J158)</f>
        <v/>
      </c>
      <c r="E180" s="332" t="str">
        <f>IF(B180="","",Output!K158)</f>
        <v/>
      </c>
      <c r="F180" s="332" t="str">
        <f>IF(B180="","",Output!L158)</f>
        <v/>
      </c>
      <c r="G180" s="333" t="str">
        <f>IF(B180="","",Output!M158)</f>
        <v/>
      </c>
      <c r="H180" s="334" t="str">
        <f>IF(B180="","",Output!N158)</f>
        <v/>
      </c>
      <c r="I180" s="1679" t="str">
        <f>IF(B180="","",Output!O158)</f>
        <v/>
      </c>
      <c r="J180" s="335" t="str">
        <f>IF(B180="","",Output!P158)</f>
        <v/>
      </c>
      <c r="K180" s="340"/>
      <c r="L180" s="1546" t="str">
        <f>IF(B180="","",Output!Q158)</f>
        <v/>
      </c>
      <c r="M180" s="332" t="str">
        <f>IF(B180="","",Output!R158)</f>
        <v/>
      </c>
      <c r="N180" s="332" t="str">
        <f>IF(B180="","",Output!S158)</f>
        <v/>
      </c>
      <c r="O180" s="333" t="str">
        <f>IF(B180="","",Output!T158)</f>
        <v/>
      </c>
      <c r="P180" s="334" t="str">
        <f>IF(B180="","",Output!U158)</f>
        <v/>
      </c>
      <c r="Q180" s="1675" t="str">
        <f>IF(B180="","",Output!V158)</f>
        <v/>
      </c>
      <c r="R180" s="340"/>
      <c r="S180" s="331" t="str">
        <f>IF(B180="","",Output!W158)</f>
        <v/>
      </c>
      <c r="T180" s="332" t="str">
        <f>IF(B180="","",Output!X158)</f>
        <v/>
      </c>
      <c r="U180" s="332" t="str">
        <f>IF(B180="","",Output!Y158)</f>
        <v/>
      </c>
      <c r="V180" s="333" t="str">
        <f>IF(B180="","",Output!Z158)</f>
        <v/>
      </c>
      <c r="W180" s="334" t="str">
        <f>IF(B180="","",Output!AA158)</f>
        <v/>
      </c>
      <c r="X180" s="335" t="str">
        <f>IF(B180="","",Output!AB158)</f>
        <v/>
      </c>
    </row>
    <row r="181" spans="1:24">
      <c r="A181" s="337">
        <f t="shared" si="2"/>
        <v>-134</v>
      </c>
      <c r="B181" s="143" t="str">
        <f>IF(Output!C159=0,"",Output!C159)</f>
        <v/>
      </c>
      <c r="C181" s="339"/>
      <c r="D181" s="341" t="str">
        <f>IF(B181="","",Output!J159)</f>
        <v/>
      </c>
      <c r="E181" s="332" t="str">
        <f>IF(B181="","",Output!K159)</f>
        <v/>
      </c>
      <c r="F181" s="332" t="str">
        <f>IF(B181="","",Output!L159)</f>
        <v/>
      </c>
      <c r="G181" s="333" t="str">
        <f>IF(B181="","",Output!M159)</f>
        <v/>
      </c>
      <c r="H181" s="334" t="str">
        <f>IF(B181="","",Output!N159)</f>
        <v/>
      </c>
      <c r="I181" s="1679" t="str">
        <f>IF(B181="","",Output!O159)</f>
        <v/>
      </c>
      <c r="J181" s="335" t="str">
        <f>IF(B181="","",Output!P159)</f>
        <v/>
      </c>
      <c r="K181" s="340"/>
      <c r="L181" s="1546" t="str">
        <f>IF(B181="","",Output!Q159)</f>
        <v/>
      </c>
      <c r="M181" s="332" t="str">
        <f>IF(B181="","",Output!R159)</f>
        <v/>
      </c>
      <c r="N181" s="332" t="str">
        <f>IF(B181="","",Output!S159)</f>
        <v/>
      </c>
      <c r="O181" s="333" t="str">
        <f>IF(B181="","",Output!T159)</f>
        <v/>
      </c>
      <c r="P181" s="334" t="str">
        <f>IF(B181="","",Output!U159)</f>
        <v/>
      </c>
      <c r="Q181" s="1675" t="str">
        <f>IF(B181="","",Output!V159)</f>
        <v/>
      </c>
      <c r="R181" s="340"/>
      <c r="S181" s="331" t="str">
        <f>IF(B181="","",Output!W159)</f>
        <v/>
      </c>
      <c r="T181" s="332" t="str">
        <f>IF(B181="","",Output!X159)</f>
        <v/>
      </c>
      <c r="U181" s="332" t="str">
        <f>IF(B181="","",Output!Y159)</f>
        <v/>
      </c>
      <c r="V181" s="333" t="str">
        <f>IF(B181="","",Output!Z159)</f>
        <v/>
      </c>
      <c r="W181" s="334" t="str">
        <f>IF(B181="","",Output!AA159)</f>
        <v/>
      </c>
      <c r="X181" s="335" t="str">
        <f>IF(B181="","",Output!AB159)</f>
        <v/>
      </c>
    </row>
    <row r="182" spans="1:24">
      <c r="A182" s="337">
        <f t="shared" si="2"/>
        <v>-135</v>
      </c>
      <c r="B182" s="143" t="str">
        <f>IF(Output!C160=0,"",Output!C160)</f>
        <v/>
      </c>
      <c r="C182" s="339"/>
      <c r="D182" s="341" t="str">
        <f>IF(B182="","",Output!J160)</f>
        <v/>
      </c>
      <c r="E182" s="332" t="str">
        <f>IF(B182="","",Output!K160)</f>
        <v/>
      </c>
      <c r="F182" s="332" t="str">
        <f>IF(B182="","",Output!L160)</f>
        <v/>
      </c>
      <c r="G182" s="333" t="str">
        <f>IF(B182="","",Output!M160)</f>
        <v/>
      </c>
      <c r="H182" s="334" t="str">
        <f>IF(B182="","",Output!N160)</f>
        <v/>
      </c>
      <c r="I182" s="1679" t="str">
        <f>IF(B182="","",Output!O160)</f>
        <v/>
      </c>
      <c r="J182" s="335" t="str">
        <f>IF(B182="","",Output!P160)</f>
        <v/>
      </c>
      <c r="K182" s="340"/>
      <c r="L182" s="1546" t="str">
        <f>IF(B182="","",Output!Q160)</f>
        <v/>
      </c>
      <c r="M182" s="332" t="str">
        <f>IF(B182="","",Output!R160)</f>
        <v/>
      </c>
      <c r="N182" s="332" t="str">
        <f>IF(B182="","",Output!S160)</f>
        <v/>
      </c>
      <c r="O182" s="333" t="str">
        <f>IF(B182="","",Output!T160)</f>
        <v/>
      </c>
      <c r="P182" s="334" t="str">
        <f>IF(B182="","",Output!U160)</f>
        <v/>
      </c>
      <c r="Q182" s="1675" t="str">
        <f>IF(B182="","",Output!V160)</f>
        <v/>
      </c>
      <c r="R182" s="340"/>
      <c r="S182" s="331" t="str">
        <f>IF(B182="","",Output!W160)</f>
        <v/>
      </c>
      <c r="T182" s="332" t="str">
        <f>IF(B182="","",Output!X160)</f>
        <v/>
      </c>
      <c r="U182" s="332" t="str">
        <f>IF(B182="","",Output!Y160)</f>
        <v/>
      </c>
      <c r="V182" s="333" t="str">
        <f>IF(B182="","",Output!Z160)</f>
        <v/>
      </c>
      <c r="W182" s="334" t="str">
        <f>IF(B182="","",Output!AA160)</f>
        <v/>
      </c>
      <c r="X182" s="335" t="str">
        <f>IF(B182="","",Output!AB160)</f>
        <v/>
      </c>
    </row>
    <row r="183" spans="1:24">
      <c r="A183" s="337">
        <f t="shared" si="2"/>
        <v>-136</v>
      </c>
      <c r="B183" s="143" t="str">
        <f>IF(Output!C161=0,"",Output!C161)</f>
        <v/>
      </c>
      <c r="C183" s="339"/>
      <c r="D183" s="341" t="str">
        <f>IF(B183="","",Output!J161)</f>
        <v/>
      </c>
      <c r="E183" s="332" t="str">
        <f>IF(B183="","",Output!K161)</f>
        <v/>
      </c>
      <c r="F183" s="332" t="str">
        <f>IF(B183="","",Output!L161)</f>
        <v/>
      </c>
      <c r="G183" s="333" t="str">
        <f>IF(B183="","",Output!M161)</f>
        <v/>
      </c>
      <c r="H183" s="334" t="str">
        <f>IF(B183="","",Output!N161)</f>
        <v/>
      </c>
      <c r="I183" s="1679" t="str">
        <f>IF(B183="","",Output!O161)</f>
        <v/>
      </c>
      <c r="J183" s="335" t="str">
        <f>IF(B183="","",Output!P161)</f>
        <v/>
      </c>
      <c r="K183" s="340"/>
      <c r="L183" s="1546" t="str">
        <f>IF(B183="","",Output!Q161)</f>
        <v/>
      </c>
      <c r="M183" s="332" t="str">
        <f>IF(B183="","",Output!R161)</f>
        <v/>
      </c>
      <c r="N183" s="332" t="str">
        <f>IF(B183="","",Output!S161)</f>
        <v/>
      </c>
      <c r="O183" s="333" t="str">
        <f>IF(B183="","",Output!T161)</f>
        <v/>
      </c>
      <c r="P183" s="334" t="str">
        <f>IF(B183="","",Output!U161)</f>
        <v/>
      </c>
      <c r="Q183" s="1675" t="str">
        <f>IF(B183="","",Output!V161)</f>
        <v/>
      </c>
      <c r="R183" s="340"/>
      <c r="S183" s="331" t="str">
        <f>IF(B183="","",Output!W161)</f>
        <v/>
      </c>
      <c r="T183" s="332" t="str">
        <f>IF(B183="","",Output!X161)</f>
        <v/>
      </c>
      <c r="U183" s="332" t="str">
        <f>IF(B183="","",Output!Y161)</f>
        <v/>
      </c>
      <c r="V183" s="333" t="str">
        <f>IF(B183="","",Output!Z161)</f>
        <v/>
      </c>
      <c r="W183" s="334" t="str">
        <f>IF(B183="","",Output!AA161)</f>
        <v/>
      </c>
      <c r="X183" s="335" t="str">
        <f>IF(B183="","",Output!AB161)</f>
        <v/>
      </c>
    </row>
    <row r="184" spans="1:24">
      <c r="A184" s="337">
        <f t="shared" si="2"/>
        <v>-137</v>
      </c>
      <c r="B184" s="143" t="str">
        <f>IF(Output!C162=0,"",Output!C162)</f>
        <v/>
      </c>
      <c r="C184" s="339"/>
      <c r="D184" s="341" t="str">
        <f>IF(B184="","",Output!J162)</f>
        <v/>
      </c>
      <c r="E184" s="332" t="str">
        <f>IF(B184="","",Output!K162)</f>
        <v/>
      </c>
      <c r="F184" s="332" t="str">
        <f>IF(B184="","",Output!L162)</f>
        <v/>
      </c>
      <c r="G184" s="333" t="str">
        <f>IF(B184="","",Output!M162)</f>
        <v/>
      </c>
      <c r="H184" s="334" t="str">
        <f>IF(B184="","",Output!N162)</f>
        <v/>
      </c>
      <c r="I184" s="1679" t="str">
        <f>IF(B184="","",Output!O162)</f>
        <v/>
      </c>
      <c r="J184" s="335" t="str">
        <f>IF(B184="","",Output!P162)</f>
        <v/>
      </c>
      <c r="K184" s="340"/>
      <c r="L184" s="1546" t="str">
        <f>IF(B184="","",Output!Q162)</f>
        <v/>
      </c>
      <c r="M184" s="332" t="str">
        <f>IF(B184="","",Output!R162)</f>
        <v/>
      </c>
      <c r="N184" s="332" t="str">
        <f>IF(B184="","",Output!S162)</f>
        <v/>
      </c>
      <c r="O184" s="333" t="str">
        <f>IF(B184="","",Output!T162)</f>
        <v/>
      </c>
      <c r="P184" s="334" t="str">
        <f>IF(B184="","",Output!U162)</f>
        <v/>
      </c>
      <c r="Q184" s="1675" t="str">
        <f>IF(B184="","",Output!V162)</f>
        <v/>
      </c>
      <c r="R184" s="340"/>
      <c r="S184" s="331" t="str">
        <f>IF(B184="","",Output!W162)</f>
        <v/>
      </c>
      <c r="T184" s="332" t="str">
        <f>IF(B184="","",Output!X162)</f>
        <v/>
      </c>
      <c r="U184" s="332" t="str">
        <f>IF(B184="","",Output!Y162)</f>
        <v/>
      </c>
      <c r="V184" s="333" t="str">
        <f>IF(B184="","",Output!Z162)</f>
        <v/>
      </c>
      <c r="W184" s="334" t="str">
        <f>IF(B184="","",Output!AA162)</f>
        <v/>
      </c>
      <c r="X184" s="335" t="str">
        <f>IF(B184="","",Output!AB162)</f>
        <v/>
      </c>
    </row>
    <row r="185" spans="1:24">
      <c r="A185" s="337">
        <f t="shared" si="2"/>
        <v>-138</v>
      </c>
      <c r="B185" s="143" t="str">
        <f>IF(Output!C163=0,"",Output!C163)</f>
        <v/>
      </c>
      <c r="C185" s="339"/>
      <c r="D185" s="341" t="str">
        <f>IF(B185="","",Output!J163)</f>
        <v/>
      </c>
      <c r="E185" s="332" t="str">
        <f>IF(B185="","",Output!K163)</f>
        <v/>
      </c>
      <c r="F185" s="332" t="str">
        <f>IF(B185="","",Output!L163)</f>
        <v/>
      </c>
      <c r="G185" s="333" t="str">
        <f>IF(B185="","",Output!M163)</f>
        <v/>
      </c>
      <c r="H185" s="334" t="str">
        <f>IF(B185="","",Output!N163)</f>
        <v/>
      </c>
      <c r="I185" s="1679" t="str">
        <f>IF(B185="","",Output!O163)</f>
        <v/>
      </c>
      <c r="J185" s="335" t="str">
        <f>IF(B185="","",Output!P163)</f>
        <v/>
      </c>
      <c r="K185" s="340"/>
      <c r="L185" s="1546" t="str">
        <f>IF(B185="","",Output!Q163)</f>
        <v/>
      </c>
      <c r="M185" s="332" t="str">
        <f>IF(B185="","",Output!R163)</f>
        <v/>
      </c>
      <c r="N185" s="332" t="str">
        <f>IF(B185="","",Output!S163)</f>
        <v/>
      </c>
      <c r="O185" s="333" t="str">
        <f>IF(B185="","",Output!T163)</f>
        <v/>
      </c>
      <c r="P185" s="334" t="str">
        <f>IF(B185="","",Output!U163)</f>
        <v/>
      </c>
      <c r="Q185" s="1675" t="str">
        <f>IF(B185="","",Output!V163)</f>
        <v/>
      </c>
      <c r="R185" s="340"/>
      <c r="S185" s="331" t="str">
        <f>IF(B185="","",Output!W163)</f>
        <v/>
      </c>
      <c r="T185" s="332" t="str">
        <f>IF(B185="","",Output!X163)</f>
        <v/>
      </c>
      <c r="U185" s="332" t="str">
        <f>IF(B185="","",Output!Y163)</f>
        <v/>
      </c>
      <c r="V185" s="333" t="str">
        <f>IF(B185="","",Output!Z163)</f>
        <v/>
      </c>
      <c r="W185" s="334" t="str">
        <f>IF(B185="","",Output!AA163)</f>
        <v/>
      </c>
      <c r="X185" s="335" t="str">
        <f>IF(B185="","",Output!AB163)</f>
        <v/>
      </c>
    </row>
    <row r="186" spans="1:24">
      <c r="A186" s="337">
        <f t="shared" si="2"/>
        <v>-139</v>
      </c>
      <c r="B186" s="143" t="str">
        <f>IF(Output!C164=0,"",Output!C164)</f>
        <v/>
      </c>
      <c r="C186" s="339"/>
      <c r="D186" s="341" t="str">
        <f>IF(B186="","",Output!J164)</f>
        <v/>
      </c>
      <c r="E186" s="332" t="str">
        <f>IF(B186="","",Output!K164)</f>
        <v/>
      </c>
      <c r="F186" s="332" t="str">
        <f>IF(B186="","",Output!L164)</f>
        <v/>
      </c>
      <c r="G186" s="333" t="str">
        <f>IF(B186="","",Output!M164)</f>
        <v/>
      </c>
      <c r="H186" s="334" t="str">
        <f>IF(B186="","",Output!N164)</f>
        <v/>
      </c>
      <c r="I186" s="1679" t="str">
        <f>IF(B186="","",Output!O164)</f>
        <v/>
      </c>
      <c r="J186" s="335" t="str">
        <f>IF(B186="","",Output!P164)</f>
        <v/>
      </c>
      <c r="K186" s="340"/>
      <c r="L186" s="1546" t="str">
        <f>IF(B186="","",Output!Q164)</f>
        <v/>
      </c>
      <c r="M186" s="332" t="str">
        <f>IF(B186="","",Output!R164)</f>
        <v/>
      </c>
      <c r="N186" s="332" t="str">
        <f>IF(B186="","",Output!S164)</f>
        <v/>
      </c>
      <c r="O186" s="333" t="str">
        <f>IF(B186="","",Output!T164)</f>
        <v/>
      </c>
      <c r="P186" s="334" t="str">
        <f>IF(B186="","",Output!U164)</f>
        <v/>
      </c>
      <c r="Q186" s="1675" t="str">
        <f>IF(B186="","",Output!V164)</f>
        <v/>
      </c>
      <c r="R186" s="340"/>
      <c r="S186" s="331" t="str">
        <f>IF(B186="","",Output!W164)</f>
        <v/>
      </c>
      <c r="T186" s="332" t="str">
        <f>IF(B186="","",Output!X164)</f>
        <v/>
      </c>
      <c r="U186" s="332" t="str">
        <f>IF(B186="","",Output!Y164)</f>
        <v/>
      </c>
      <c r="V186" s="333" t="str">
        <f>IF(B186="","",Output!Z164)</f>
        <v/>
      </c>
      <c r="W186" s="334" t="str">
        <f>IF(B186="","",Output!AA164)</f>
        <v/>
      </c>
      <c r="X186" s="335" t="str">
        <f>IF(B186="","",Output!AB164)</f>
        <v/>
      </c>
    </row>
    <row r="187" spans="1:24">
      <c r="A187" s="337">
        <f t="shared" si="2"/>
        <v>-140</v>
      </c>
      <c r="B187" s="143" t="str">
        <f>IF(Output!C165=0,"",Output!C165)</f>
        <v/>
      </c>
      <c r="C187" s="339"/>
      <c r="D187" s="341" t="str">
        <f>IF(B187="","",Output!J165)</f>
        <v/>
      </c>
      <c r="E187" s="332" t="str">
        <f>IF(B187="","",Output!K165)</f>
        <v/>
      </c>
      <c r="F187" s="332" t="str">
        <f>IF(B187="","",Output!L165)</f>
        <v/>
      </c>
      <c r="G187" s="333" t="str">
        <f>IF(B187="","",Output!M165)</f>
        <v/>
      </c>
      <c r="H187" s="334" t="str">
        <f>IF(B187="","",Output!N165)</f>
        <v/>
      </c>
      <c r="I187" s="1679" t="str">
        <f>IF(B187="","",Output!O165)</f>
        <v/>
      </c>
      <c r="J187" s="335" t="str">
        <f>IF(B187="","",Output!P165)</f>
        <v/>
      </c>
      <c r="K187" s="340"/>
      <c r="L187" s="1546" t="str">
        <f>IF(B187="","",Output!Q165)</f>
        <v/>
      </c>
      <c r="M187" s="332" t="str">
        <f>IF(B187="","",Output!R165)</f>
        <v/>
      </c>
      <c r="N187" s="332" t="str">
        <f>IF(B187="","",Output!S165)</f>
        <v/>
      </c>
      <c r="O187" s="333" t="str">
        <f>IF(B187="","",Output!T165)</f>
        <v/>
      </c>
      <c r="P187" s="334" t="str">
        <f>IF(B187="","",Output!U165)</f>
        <v/>
      </c>
      <c r="Q187" s="1675" t="str">
        <f>IF(B187="","",Output!V165)</f>
        <v/>
      </c>
      <c r="R187" s="340"/>
      <c r="S187" s="331" t="str">
        <f>IF(B187="","",Output!W165)</f>
        <v/>
      </c>
      <c r="T187" s="332" t="str">
        <f>IF(B187="","",Output!X165)</f>
        <v/>
      </c>
      <c r="U187" s="332" t="str">
        <f>IF(B187="","",Output!Y165)</f>
        <v/>
      </c>
      <c r="V187" s="333" t="str">
        <f>IF(B187="","",Output!Z165)</f>
        <v/>
      </c>
      <c r="W187" s="334" t="str">
        <f>IF(B187="","",Output!AA165)</f>
        <v/>
      </c>
      <c r="X187" s="335" t="str">
        <f>IF(B187="","",Output!AB165)</f>
        <v/>
      </c>
    </row>
    <row r="188" spans="1:24">
      <c r="A188" s="337">
        <f t="shared" si="2"/>
        <v>-141</v>
      </c>
      <c r="B188" s="143" t="str">
        <f>IF(Output!C166=0,"",Output!C166)</f>
        <v/>
      </c>
      <c r="C188" s="339"/>
      <c r="D188" s="341" t="str">
        <f>IF(B188="","",Output!J166)</f>
        <v/>
      </c>
      <c r="E188" s="332" t="str">
        <f>IF(B188="","",Output!K166)</f>
        <v/>
      </c>
      <c r="F188" s="332" t="str">
        <f>IF(B188="","",Output!L166)</f>
        <v/>
      </c>
      <c r="G188" s="333" t="str">
        <f>IF(B188="","",Output!M166)</f>
        <v/>
      </c>
      <c r="H188" s="334" t="str">
        <f>IF(B188="","",Output!N166)</f>
        <v/>
      </c>
      <c r="I188" s="1679" t="str">
        <f>IF(B188="","",Output!O166)</f>
        <v/>
      </c>
      <c r="J188" s="335" t="str">
        <f>IF(B188="","",Output!P166)</f>
        <v/>
      </c>
      <c r="K188" s="340"/>
      <c r="L188" s="1546" t="str">
        <f>IF(B188="","",Output!Q166)</f>
        <v/>
      </c>
      <c r="M188" s="332" t="str">
        <f>IF(B188="","",Output!R166)</f>
        <v/>
      </c>
      <c r="N188" s="332" t="str">
        <f>IF(B188="","",Output!S166)</f>
        <v/>
      </c>
      <c r="O188" s="333" t="str">
        <f>IF(B188="","",Output!T166)</f>
        <v/>
      </c>
      <c r="P188" s="334" t="str">
        <f>IF(B188="","",Output!U166)</f>
        <v/>
      </c>
      <c r="Q188" s="1675" t="str">
        <f>IF(B188="","",Output!V166)</f>
        <v/>
      </c>
      <c r="R188" s="340"/>
      <c r="S188" s="331" t="str">
        <f>IF(B188="","",Output!W166)</f>
        <v/>
      </c>
      <c r="T188" s="332" t="str">
        <f>IF(B188="","",Output!X166)</f>
        <v/>
      </c>
      <c r="U188" s="332" t="str">
        <f>IF(B188="","",Output!Y166)</f>
        <v/>
      </c>
      <c r="V188" s="333" t="str">
        <f>IF(B188="","",Output!Z166)</f>
        <v/>
      </c>
      <c r="W188" s="334" t="str">
        <f>IF(B188="","",Output!AA166)</f>
        <v/>
      </c>
      <c r="X188" s="335" t="str">
        <f>IF(B188="","",Output!AB166)</f>
        <v/>
      </c>
    </row>
    <row r="189" spans="1:24">
      <c r="A189" s="337">
        <f t="shared" si="2"/>
        <v>-142</v>
      </c>
      <c r="B189" s="143" t="str">
        <f>IF(Output!C167=0,"",Output!C167)</f>
        <v/>
      </c>
      <c r="C189" s="339"/>
      <c r="D189" s="341" t="str">
        <f>IF(B189="","",Output!J167)</f>
        <v/>
      </c>
      <c r="E189" s="332" t="str">
        <f>IF(B189="","",Output!K167)</f>
        <v/>
      </c>
      <c r="F189" s="332" t="str">
        <f>IF(B189="","",Output!L167)</f>
        <v/>
      </c>
      <c r="G189" s="333" t="str">
        <f>IF(B189="","",Output!M167)</f>
        <v/>
      </c>
      <c r="H189" s="334" t="str">
        <f>IF(B189="","",Output!N167)</f>
        <v/>
      </c>
      <c r="I189" s="1679" t="str">
        <f>IF(B189="","",Output!O167)</f>
        <v/>
      </c>
      <c r="J189" s="335" t="str">
        <f>IF(B189="","",Output!P167)</f>
        <v/>
      </c>
      <c r="K189" s="340"/>
      <c r="L189" s="1546" t="str">
        <f>IF(B189="","",Output!Q167)</f>
        <v/>
      </c>
      <c r="M189" s="332" t="str">
        <f>IF(B189="","",Output!R167)</f>
        <v/>
      </c>
      <c r="N189" s="332" t="str">
        <f>IF(B189="","",Output!S167)</f>
        <v/>
      </c>
      <c r="O189" s="333" t="str">
        <f>IF(B189="","",Output!T167)</f>
        <v/>
      </c>
      <c r="P189" s="334" t="str">
        <f>IF(B189="","",Output!U167)</f>
        <v/>
      </c>
      <c r="Q189" s="1675" t="str">
        <f>IF(B189="","",Output!V167)</f>
        <v/>
      </c>
      <c r="R189" s="340"/>
      <c r="S189" s="331" t="str">
        <f>IF(B189="","",Output!W167)</f>
        <v/>
      </c>
      <c r="T189" s="332" t="str">
        <f>IF(B189="","",Output!X167)</f>
        <v/>
      </c>
      <c r="U189" s="332" t="str">
        <f>IF(B189="","",Output!Y167)</f>
        <v/>
      </c>
      <c r="V189" s="333" t="str">
        <f>IF(B189="","",Output!Z167)</f>
        <v/>
      </c>
      <c r="W189" s="334" t="str">
        <f>IF(B189="","",Output!AA167)</f>
        <v/>
      </c>
      <c r="X189" s="335" t="str">
        <f>IF(B189="","",Output!AB167)</f>
        <v/>
      </c>
    </row>
    <row r="190" spans="1:24">
      <c r="A190" s="337">
        <f t="shared" si="2"/>
        <v>-143</v>
      </c>
      <c r="B190" s="143" t="str">
        <f>IF(Output!C168=0,"",Output!C168)</f>
        <v/>
      </c>
      <c r="C190" s="339"/>
      <c r="D190" s="341" t="str">
        <f>IF(B190="","",Output!J168)</f>
        <v/>
      </c>
      <c r="E190" s="332" t="str">
        <f>IF(B190="","",Output!K168)</f>
        <v/>
      </c>
      <c r="F190" s="332" t="str">
        <f>IF(B190="","",Output!L168)</f>
        <v/>
      </c>
      <c r="G190" s="333" t="str">
        <f>IF(B190="","",Output!M168)</f>
        <v/>
      </c>
      <c r="H190" s="334" t="str">
        <f>IF(B190="","",Output!N168)</f>
        <v/>
      </c>
      <c r="I190" s="1679" t="str">
        <f>IF(B190="","",Output!O168)</f>
        <v/>
      </c>
      <c r="J190" s="335" t="str">
        <f>IF(B190="","",Output!P168)</f>
        <v/>
      </c>
      <c r="K190" s="340"/>
      <c r="L190" s="1546" t="str">
        <f>IF(B190="","",Output!Q168)</f>
        <v/>
      </c>
      <c r="M190" s="332" t="str">
        <f>IF(B190="","",Output!R168)</f>
        <v/>
      </c>
      <c r="N190" s="332" t="str">
        <f>IF(B190="","",Output!S168)</f>
        <v/>
      </c>
      <c r="O190" s="333" t="str">
        <f>IF(B190="","",Output!T168)</f>
        <v/>
      </c>
      <c r="P190" s="334" t="str">
        <f>IF(B190="","",Output!U168)</f>
        <v/>
      </c>
      <c r="Q190" s="1675" t="str">
        <f>IF(B190="","",Output!V168)</f>
        <v/>
      </c>
      <c r="R190" s="340"/>
      <c r="S190" s="331" t="str">
        <f>IF(B190="","",Output!W168)</f>
        <v/>
      </c>
      <c r="T190" s="332" t="str">
        <f>IF(B190="","",Output!X168)</f>
        <v/>
      </c>
      <c r="U190" s="332" t="str">
        <f>IF(B190="","",Output!Y168)</f>
        <v/>
      </c>
      <c r="V190" s="333" t="str">
        <f>IF(B190="","",Output!Z168)</f>
        <v/>
      </c>
      <c r="W190" s="334" t="str">
        <f>IF(B190="","",Output!AA168)</f>
        <v/>
      </c>
      <c r="X190" s="335" t="str">
        <f>IF(B190="","",Output!AB168)</f>
        <v/>
      </c>
    </row>
    <row r="191" spans="1:24">
      <c r="A191" s="337">
        <f t="shared" si="2"/>
        <v>-144</v>
      </c>
      <c r="B191" s="143" t="str">
        <f>IF(Output!C169=0,"",Output!C169)</f>
        <v/>
      </c>
      <c r="C191" s="339"/>
      <c r="D191" s="341" t="str">
        <f>IF(B191="","",Output!J169)</f>
        <v/>
      </c>
      <c r="E191" s="332" t="str">
        <f>IF(B191="","",Output!K169)</f>
        <v/>
      </c>
      <c r="F191" s="332" t="str">
        <f>IF(B191="","",Output!L169)</f>
        <v/>
      </c>
      <c r="G191" s="333" t="str">
        <f>IF(B191="","",Output!M169)</f>
        <v/>
      </c>
      <c r="H191" s="334" t="str">
        <f>IF(B191="","",Output!N169)</f>
        <v/>
      </c>
      <c r="I191" s="1679" t="str">
        <f>IF(B191="","",Output!O169)</f>
        <v/>
      </c>
      <c r="J191" s="335" t="str">
        <f>IF(B191="","",Output!P169)</f>
        <v/>
      </c>
      <c r="K191" s="340"/>
      <c r="L191" s="1546" t="str">
        <f>IF(B191="","",Output!Q169)</f>
        <v/>
      </c>
      <c r="M191" s="332" t="str">
        <f>IF(B191="","",Output!R169)</f>
        <v/>
      </c>
      <c r="N191" s="332" t="str">
        <f>IF(B191="","",Output!S169)</f>
        <v/>
      </c>
      <c r="O191" s="333" t="str">
        <f>IF(B191="","",Output!T169)</f>
        <v/>
      </c>
      <c r="P191" s="334" t="str">
        <f>IF(B191="","",Output!U169)</f>
        <v/>
      </c>
      <c r="Q191" s="1675" t="str">
        <f>IF(B191="","",Output!V169)</f>
        <v/>
      </c>
      <c r="R191" s="340"/>
      <c r="S191" s="331" t="str">
        <f>IF(B191="","",Output!W169)</f>
        <v/>
      </c>
      <c r="T191" s="332" t="str">
        <f>IF(B191="","",Output!X169)</f>
        <v/>
      </c>
      <c r="U191" s="332" t="str">
        <f>IF(B191="","",Output!Y169)</f>
        <v/>
      </c>
      <c r="V191" s="333" t="str">
        <f>IF(B191="","",Output!Z169)</f>
        <v/>
      </c>
      <c r="W191" s="334" t="str">
        <f>IF(B191="","",Output!AA169)</f>
        <v/>
      </c>
      <c r="X191" s="335" t="str">
        <f>IF(B191="","",Output!AB169)</f>
        <v/>
      </c>
    </row>
    <row r="192" spans="1:24">
      <c r="A192" s="337">
        <f t="shared" si="2"/>
        <v>-145</v>
      </c>
      <c r="B192" s="143" t="str">
        <f>IF(Output!C170=0,"",Output!C170)</f>
        <v/>
      </c>
      <c r="C192" s="339"/>
      <c r="D192" s="341" t="str">
        <f>IF(B192="","",Output!J170)</f>
        <v/>
      </c>
      <c r="E192" s="332" t="str">
        <f>IF(B192="","",Output!K170)</f>
        <v/>
      </c>
      <c r="F192" s="332" t="str">
        <f>IF(B192="","",Output!L170)</f>
        <v/>
      </c>
      <c r="G192" s="333" t="str">
        <f>IF(B192="","",Output!M170)</f>
        <v/>
      </c>
      <c r="H192" s="334" t="str">
        <f>IF(B192="","",Output!N170)</f>
        <v/>
      </c>
      <c r="I192" s="1679" t="str">
        <f>IF(B192="","",Output!O170)</f>
        <v/>
      </c>
      <c r="J192" s="335" t="str">
        <f>IF(B192="","",Output!P170)</f>
        <v/>
      </c>
      <c r="K192" s="340"/>
      <c r="L192" s="1546" t="str">
        <f>IF(B192="","",Output!Q170)</f>
        <v/>
      </c>
      <c r="M192" s="332" t="str">
        <f>IF(B192="","",Output!R170)</f>
        <v/>
      </c>
      <c r="N192" s="332" t="str">
        <f>IF(B192="","",Output!S170)</f>
        <v/>
      </c>
      <c r="O192" s="333" t="str">
        <f>IF(B192="","",Output!T170)</f>
        <v/>
      </c>
      <c r="P192" s="334" t="str">
        <f>IF(B192="","",Output!U170)</f>
        <v/>
      </c>
      <c r="Q192" s="1675" t="str">
        <f>IF(B192="","",Output!V170)</f>
        <v/>
      </c>
      <c r="R192" s="340"/>
      <c r="S192" s="331" t="str">
        <f>IF(B192="","",Output!W170)</f>
        <v/>
      </c>
      <c r="T192" s="332" t="str">
        <f>IF(B192="","",Output!X170)</f>
        <v/>
      </c>
      <c r="U192" s="332" t="str">
        <f>IF(B192="","",Output!Y170)</f>
        <v/>
      </c>
      <c r="V192" s="333" t="str">
        <f>IF(B192="","",Output!Z170)</f>
        <v/>
      </c>
      <c r="W192" s="334" t="str">
        <f>IF(B192="","",Output!AA170)</f>
        <v/>
      </c>
      <c r="X192" s="335" t="str">
        <f>IF(B192="","",Output!AB170)</f>
        <v/>
      </c>
    </row>
    <row r="193" spans="1:24">
      <c r="A193" s="337">
        <f t="shared" si="2"/>
        <v>-146</v>
      </c>
      <c r="B193" s="143" t="str">
        <f>IF(Output!C171=0,"",Output!C171)</f>
        <v/>
      </c>
      <c r="C193" s="339"/>
      <c r="D193" s="341" t="str">
        <f>IF(B193="","",Output!J171)</f>
        <v/>
      </c>
      <c r="E193" s="332" t="str">
        <f>IF(B193="","",Output!K171)</f>
        <v/>
      </c>
      <c r="F193" s="332" t="str">
        <f>IF(B193="","",Output!L171)</f>
        <v/>
      </c>
      <c r="G193" s="333" t="str">
        <f>IF(B193="","",Output!M171)</f>
        <v/>
      </c>
      <c r="H193" s="334" t="str">
        <f>IF(B193="","",Output!N171)</f>
        <v/>
      </c>
      <c r="I193" s="1679" t="str">
        <f>IF(B193="","",Output!O171)</f>
        <v/>
      </c>
      <c r="J193" s="335" t="str">
        <f>IF(B193="","",Output!P171)</f>
        <v/>
      </c>
      <c r="K193" s="340"/>
      <c r="L193" s="1546" t="str">
        <f>IF(B193="","",Output!Q171)</f>
        <v/>
      </c>
      <c r="M193" s="332" t="str">
        <f>IF(B193="","",Output!R171)</f>
        <v/>
      </c>
      <c r="N193" s="332" t="str">
        <f>IF(B193="","",Output!S171)</f>
        <v/>
      </c>
      <c r="O193" s="333" t="str">
        <f>IF(B193="","",Output!T171)</f>
        <v/>
      </c>
      <c r="P193" s="334" t="str">
        <f>IF(B193="","",Output!U171)</f>
        <v/>
      </c>
      <c r="Q193" s="1675" t="str">
        <f>IF(B193="","",Output!V171)</f>
        <v/>
      </c>
      <c r="R193" s="340"/>
      <c r="S193" s="331" t="str">
        <f>IF(B193="","",Output!W171)</f>
        <v/>
      </c>
      <c r="T193" s="332" t="str">
        <f>IF(B193="","",Output!X171)</f>
        <v/>
      </c>
      <c r="U193" s="332" t="str">
        <f>IF(B193="","",Output!Y171)</f>
        <v/>
      </c>
      <c r="V193" s="333" t="str">
        <f>IF(B193="","",Output!Z171)</f>
        <v/>
      </c>
      <c r="W193" s="334" t="str">
        <f>IF(B193="","",Output!AA171)</f>
        <v/>
      </c>
      <c r="X193" s="335" t="str">
        <f>IF(B193="","",Output!AB171)</f>
        <v/>
      </c>
    </row>
    <row r="194" spans="1:24">
      <c r="A194" s="337">
        <f t="shared" si="2"/>
        <v>-147</v>
      </c>
      <c r="B194" s="143" t="str">
        <f>IF(Output!C172=0,"",Output!C172)</f>
        <v/>
      </c>
      <c r="C194" s="339"/>
      <c r="D194" s="341" t="str">
        <f>IF(B194="","",Output!J172)</f>
        <v/>
      </c>
      <c r="E194" s="332" t="str">
        <f>IF(B194="","",Output!K172)</f>
        <v/>
      </c>
      <c r="F194" s="332" t="str">
        <f>IF(B194="","",Output!L172)</f>
        <v/>
      </c>
      <c r="G194" s="333" t="str">
        <f>IF(B194="","",Output!M172)</f>
        <v/>
      </c>
      <c r="H194" s="334" t="str">
        <f>IF(B194="","",Output!N172)</f>
        <v/>
      </c>
      <c r="I194" s="1679" t="str">
        <f>IF(B194="","",Output!O172)</f>
        <v/>
      </c>
      <c r="J194" s="335" t="str">
        <f>IF(B194="","",Output!P172)</f>
        <v/>
      </c>
      <c r="K194" s="340"/>
      <c r="L194" s="1546" t="str">
        <f>IF(B194="","",Output!Q172)</f>
        <v/>
      </c>
      <c r="M194" s="332" t="str">
        <f>IF(B194="","",Output!R172)</f>
        <v/>
      </c>
      <c r="N194" s="332" t="str">
        <f>IF(B194="","",Output!S172)</f>
        <v/>
      </c>
      <c r="O194" s="333" t="str">
        <f>IF(B194="","",Output!T172)</f>
        <v/>
      </c>
      <c r="P194" s="334" t="str">
        <f>IF(B194="","",Output!U172)</f>
        <v/>
      </c>
      <c r="Q194" s="1675" t="str">
        <f>IF(B194="","",Output!V172)</f>
        <v/>
      </c>
      <c r="R194" s="340"/>
      <c r="S194" s="331" t="str">
        <f>IF(B194="","",Output!W172)</f>
        <v/>
      </c>
      <c r="T194" s="332" t="str">
        <f>IF(B194="","",Output!X172)</f>
        <v/>
      </c>
      <c r="U194" s="332" t="str">
        <f>IF(B194="","",Output!Y172)</f>
        <v/>
      </c>
      <c r="V194" s="333" t="str">
        <f>IF(B194="","",Output!Z172)</f>
        <v/>
      </c>
      <c r="W194" s="334" t="str">
        <f>IF(B194="","",Output!AA172)</f>
        <v/>
      </c>
      <c r="X194" s="335" t="str">
        <f>IF(B194="","",Output!AB172)</f>
        <v/>
      </c>
    </row>
    <row r="195" spans="1:24">
      <c r="A195" s="337">
        <f t="shared" si="2"/>
        <v>-148</v>
      </c>
      <c r="B195" s="143" t="str">
        <f>IF(Output!C173=0,"",Output!C173)</f>
        <v/>
      </c>
      <c r="C195" s="339"/>
      <c r="D195" s="341" t="str">
        <f>IF(B195="","",Output!J173)</f>
        <v/>
      </c>
      <c r="E195" s="332" t="str">
        <f>IF(B195="","",Output!K173)</f>
        <v/>
      </c>
      <c r="F195" s="332" t="str">
        <f>IF(B195="","",Output!L173)</f>
        <v/>
      </c>
      <c r="G195" s="333" t="str">
        <f>IF(B195="","",Output!M173)</f>
        <v/>
      </c>
      <c r="H195" s="334" t="str">
        <f>IF(B195="","",Output!N173)</f>
        <v/>
      </c>
      <c r="I195" s="1679" t="str">
        <f>IF(B195="","",Output!O173)</f>
        <v/>
      </c>
      <c r="J195" s="335" t="str">
        <f>IF(B195="","",Output!P173)</f>
        <v/>
      </c>
      <c r="K195" s="340"/>
      <c r="L195" s="1546" t="str">
        <f>IF(B195="","",Output!Q173)</f>
        <v/>
      </c>
      <c r="M195" s="332" t="str">
        <f>IF(B195="","",Output!R173)</f>
        <v/>
      </c>
      <c r="N195" s="332" t="str">
        <f>IF(B195="","",Output!S173)</f>
        <v/>
      </c>
      <c r="O195" s="333" t="str">
        <f>IF(B195="","",Output!T173)</f>
        <v/>
      </c>
      <c r="P195" s="334" t="str">
        <f>IF(B195="","",Output!U173)</f>
        <v/>
      </c>
      <c r="Q195" s="1675" t="str">
        <f>IF(B195="","",Output!V173)</f>
        <v/>
      </c>
      <c r="R195" s="340"/>
      <c r="S195" s="331" t="str">
        <f>IF(B195="","",Output!W173)</f>
        <v/>
      </c>
      <c r="T195" s="332" t="str">
        <f>IF(B195="","",Output!X173)</f>
        <v/>
      </c>
      <c r="U195" s="332" t="str">
        <f>IF(B195="","",Output!Y173)</f>
        <v/>
      </c>
      <c r="V195" s="333" t="str">
        <f>IF(B195="","",Output!Z173)</f>
        <v/>
      </c>
      <c r="W195" s="334" t="str">
        <f>IF(B195="","",Output!AA173)</f>
        <v/>
      </c>
      <c r="X195" s="335" t="str">
        <f>IF(B195="","",Output!AB173)</f>
        <v/>
      </c>
    </row>
    <row r="196" spans="1:24">
      <c r="A196" s="337">
        <f t="shared" si="2"/>
        <v>-149</v>
      </c>
      <c r="B196" s="143" t="str">
        <f>IF(Output!C174=0,"",Output!C174)</f>
        <v/>
      </c>
      <c r="C196" s="339"/>
      <c r="D196" s="341" t="str">
        <f>IF(B196="","",Output!J174)</f>
        <v/>
      </c>
      <c r="E196" s="332" t="str">
        <f>IF(B196="","",Output!K174)</f>
        <v/>
      </c>
      <c r="F196" s="332" t="str">
        <f>IF(B196="","",Output!L174)</f>
        <v/>
      </c>
      <c r="G196" s="333" t="str">
        <f>IF(B196="","",Output!M174)</f>
        <v/>
      </c>
      <c r="H196" s="334" t="str">
        <f>IF(B196="","",Output!N174)</f>
        <v/>
      </c>
      <c r="I196" s="1679" t="str">
        <f>IF(B196="","",Output!O174)</f>
        <v/>
      </c>
      <c r="J196" s="335" t="str">
        <f>IF(B196="","",Output!P174)</f>
        <v/>
      </c>
      <c r="K196" s="340"/>
      <c r="L196" s="1546" t="str">
        <f>IF(B196="","",Output!Q174)</f>
        <v/>
      </c>
      <c r="M196" s="332" t="str">
        <f>IF(B196="","",Output!R174)</f>
        <v/>
      </c>
      <c r="N196" s="332" t="str">
        <f>IF(B196="","",Output!S174)</f>
        <v/>
      </c>
      <c r="O196" s="333" t="str">
        <f>IF(B196="","",Output!T174)</f>
        <v/>
      </c>
      <c r="P196" s="334" t="str">
        <f>IF(B196="","",Output!U174)</f>
        <v/>
      </c>
      <c r="Q196" s="1675" t="str">
        <f>IF(B196="","",Output!V174)</f>
        <v/>
      </c>
      <c r="R196" s="340"/>
      <c r="S196" s="331" t="str">
        <f>IF(B196="","",Output!W174)</f>
        <v/>
      </c>
      <c r="T196" s="332" t="str">
        <f>IF(B196="","",Output!X174)</f>
        <v/>
      </c>
      <c r="U196" s="332" t="str">
        <f>IF(B196="","",Output!Y174)</f>
        <v/>
      </c>
      <c r="V196" s="333" t="str">
        <f>IF(B196="","",Output!Z174)</f>
        <v/>
      </c>
      <c r="W196" s="334" t="str">
        <f>IF(B196="","",Output!AA174)</f>
        <v/>
      </c>
      <c r="X196" s="335" t="str">
        <f>IF(B196="","",Output!AB174)</f>
        <v/>
      </c>
    </row>
    <row r="197" spans="1:24">
      <c r="A197" s="337">
        <f t="shared" si="2"/>
        <v>-150</v>
      </c>
      <c r="B197" s="143" t="str">
        <f>IF(Output!C175=0,"",Output!C175)</f>
        <v/>
      </c>
      <c r="C197" s="339"/>
      <c r="D197" s="341" t="str">
        <f>IF(B197="","",Output!J175)</f>
        <v/>
      </c>
      <c r="E197" s="332" t="str">
        <f>IF(B197="","",Output!K175)</f>
        <v/>
      </c>
      <c r="F197" s="332" t="str">
        <f>IF(B197="","",Output!L175)</f>
        <v/>
      </c>
      <c r="G197" s="333" t="str">
        <f>IF(B197="","",Output!M175)</f>
        <v/>
      </c>
      <c r="H197" s="334" t="str">
        <f>IF(B197="","",Output!N175)</f>
        <v/>
      </c>
      <c r="I197" s="1679" t="str">
        <f>IF(B197="","",Output!O175)</f>
        <v/>
      </c>
      <c r="J197" s="335" t="str">
        <f>IF(B197="","",Output!P175)</f>
        <v/>
      </c>
      <c r="K197" s="340"/>
      <c r="L197" s="1546" t="str">
        <f>IF(B197="","",Output!Q175)</f>
        <v/>
      </c>
      <c r="M197" s="332" t="str">
        <f>IF(B197="","",Output!R175)</f>
        <v/>
      </c>
      <c r="N197" s="332" t="str">
        <f>IF(B197="","",Output!S175)</f>
        <v/>
      </c>
      <c r="O197" s="333" t="str">
        <f>IF(B197="","",Output!T175)</f>
        <v/>
      </c>
      <c r="P197" s="334" t="str">
        <f>IF(B197="","",Output!U175)</f>
        <v/>
      </c>
      <c r="Q197" s="1675" t="str">
        <f>IF(B197="","",Output!V175)</f>
        <v/>
      </c>
      <c r="R197" s="340"/>
      <c r="S197" s="331" t="str">
        <f>IF(B197="","",Output!W175)</f>
        <v/>
      </c>
      <c r="T197" s="332" t="str">
        <f>IF(B197="","",Output!X175)</f>
        <v/>
      </c>
      <c r="U197" s="332" t="str">
        <f>IF(B197="","",Output!Y175)</f>
        <v/>
      </c>
      <c r="V197" s="333" t="str">
        <f>IF(B197="","",Output!Z175)</f>
        <v/>
      </c>
      <c r="W197" s="334" t="str">
        <f>IF(B197="","",Output!AA175)</f>
        <v/>
      </c>
      <c r="X197" s="335" t="str">
        <f>IF(B197="","",Output!AB175)</f>
        <v/>
      </c>
    </row>
    <row r="198" spans="1:24">
      <c r="A198" s="337">
        <f t="shared" si="2"/>
        <v>-151</v>
      </c>
      <c r="B198" s="143" t="str">
        <f>IF(Output!C176=0,"",Output!C176)</f>
        <v/>
      </c>
      <c r="C198" s="339"/>
      <c r="D198" s="341" t="str">
        <f>IF(B198="","",Output!J176)</f>
        <v/>
      </c>
      <c r="E198" s="332" t="str">
        <f>IF(B198="","",Output!K176)</f>
        <v/>
      </c>
      <c r="F198" s="332" t="str">
        <f>IF(B198="","",Output!L176)</f>
        <v/>
      </c>
      <c r="G198" s="333" t="str">
        <f>IF(B198="","",Output!M176)</f>
        <v/>
      </c>
      <c r="H198" s="334" t="str">
        <f>IF(B198="","",Output!N176)</f>
        <v/>
      </c>
      <c r="I198" s="1679" t="str">
        <f>IF(B198="","",Output!O176)</f>
        <v/>
      </c>
      <c r="J198" s="335" t="str">
        <f>IF(B198="","",Output!P176)</f>
        <v/>
      </c>
      <c r="K198" s="340"/>
      <c r="L198" s="1546" t="str">
        <f>IF(B198="","",Output!Q176)</f>
        <v/>
      </c>
      <c r="M198" s="332" t="str">
        <f>IF(B198="","",Output!R176)</f>
        <v/>
      </c>
      <c r="N198" s="332" t="str">
        <f>IF(B198="","",Output!S176)</f>
        <v/>
      </c>
      <c r="O198" s="333" t="str">
        <f>IF(B198="","",Output!T176)</f>
        <v/>
      </c>
      <c r="P198" s="334" t="str">
        <f>IF(B198="","",Output!U176)</f>
        <v/>
      </c>
      <c r="Q198" s="1675" t="str">
        <f>IF(B198="","",Output!V176)</f>
        <v/>
      </c>
      <c r="R198" s="340"/>
      <c r="S198" s="331" t="str">
        <f>IF(B198="","",Output!W176)</f>
        <v/>
      </c>
      <c r="T198" s="332" t="str">
        <f>IF(B198="","",Output!X176)</f>
        <v/>
      </c>
      <c r="U198" s="332" t="str">
        <f>IF(B198="","",Output!Y176)</f>
        <v/>
      </c>
      <c r="V198" s="333" t="str">
        <f>IF(B198="","",Output!Z176)</f>
        <v/>
      </c>
      <c r="W198" s="334" t="str">
        <f>IF(B198="","",Output!AA176)</f>
        <v/>
      </c>
      <c r="X198" s="335" t="str">
        <f>IF(B198="","",Output!AB176)</f>
        <v/>
      </c>
    </row>
    <row r="199" spans="1:24">
      <c r="A199" s="337">
        <f t="shared" si="2"/>
        <v>-152</v>
      </c>
      <c r="B199" s="143" t="str">
        <f>IF(Output!C177=0,"",Output!C177)</f>
        <v/>
      </c>
      <c r="C199" s="339"/>
      <c r="D199" s="341" t="str">
        <f>IF(B199="","",Output!J177)</f>
        <v/>
      </c>
      <c r="E199" s="332" t="str">
        <f>IF(B199="","",Output!K177)</f>
        <v/>
      </c>
      <c r="F199" s="332" t="str">
        <f>IF(B199="","",Output!L177)</f>
        <v/>
      </c>
      <c r="G199" s="333" t="str">
        <f>IF(B199="","",Output!M177)</f>
        <v/>
      </c>
      <c r="H199" s="334" t="str">
        <f>IF(B199="","",Output!N177)</f>
        <v/>
      </c>
      <c r="I199" s="1679" t="str">
        <f>IF(B199="","",Output!O177)</f>
        <v/>
      </c>
      <c r="J199" s="335" t="str">
        <f>IF(B199="","",Output!P177)</f>
        <v/>
      </c>
      <c r="K199" s="340"/>
      <c r="L199" s="1546" t="str">
        <f>IF(B199="","",Output!Q177)</f>
        <v/>
      </c>
      <c r="M199" s="332" t="str">
        <f>IF(B199="","",Output!R177)</f>
        <v/>
      </c>
      <c r="N199" s="332" t="str">
        <f>IF(B199="","",Output!S177)</f>
        <v/>
      </c>
      <c r="O199" s="333" t="str">
        <f>IF(B199="","",Output!T177)</f>
        <v/>
      </c>
      <c r="P199" s="334" t="str">
        <f>IF(B199="","",Output!U177)</f>
        <v/>
      </c>
      <c r="Q199" s="1675" t="str">
        <f>IF(B199="","",Output!V177)</f>
        <v/>
      </c>
      <c r="R199" s="340"/>
      <c r="S199" s="331" t="str">
        <f>IF(B199="","",Output!W177)</f>
        <v/>
      </c>
      <c r="T199" s="332" t="str">
        <f>IF(B199="","",Output!X177)</f>
        <v/>
      </c>
      <c r="U199" s="332" t="str">
        <f>IF(B199="","",Output!Y177)</f>
        <v/>
      </c>
      <c r="V199" s="333" t="str">
        <f>IF(B199="","",Output!Z177)</f>
        <v/>
      </c>
      <c r="W199" s="334" t="str">
        <f>IF(B199="","",Output!AA177)</f>
        <v/>
      </c>
      <c r="X199" s="335" t="str">
        <f>IF(B199="","",Output!AB177)</f>
        <v/>
      </c>
    </row>
    <row r="200" spans="1:24">
      <c r="A200" s="337">
        <f t="shared" si="2"/>
        <v>-153</v>
      </c>
      <c r="B200" s="143" t="str">
        <f>IF(Output!C178=0,"",Output!C178)</f>
        <v/>
      </c>
      <c r="C200" s="339"/>
      <c r="D200" s="341" t="str">
        <f>IF(B200="","",Output!J178)</f>
        <v/>
      </c>
      <c r="E200" s="332" t="str">
        <f>IF(B200="","",Output!K178)</f>
        <v/>
      </c>
      <c r="F200" s="332" t="str">
        <f>IF(B200="","",Output!L178)</f>
        <v/>
      </c>
      <c r="G200" s="333" t="str">
        <f>IF(B200="","",Output!M178)</f>
        <v/>
      </c>
      <c r="H200" s="334" t="str">
        <f>IF(B200="","",Output!N178)</f>
        <v/>
      </c>
      <c r="I200" s="1679" t="str">
        <f>IF(B200="","",Output!O178)</f>
        <v/>
      </c>
      <c r="J200" s="335" t="str">
        <f>IF(B200="","",Output!P178)</f>
        <v/>
      </c>
      <c r="K200" s="340"/>
      <c r="L200" s="1546" t="str">
        <f>IF(B200="","",Output!Q178)</f>
        <v/>
      </c>
      <c r="M200" s="332" t="str">
        <f>IF(B200="","",Output!R178)</f>
        <v/>
      </c>
      <c r="N200" s="332" t="str">
        <f>IF(B200="","",Output!S178)</f>
        <v/>
      </c>
      <c r="O200" s="333" t="str">
        <f>IF(B200="","",Output!T178)</f>
        <v/>
      </c>
      <c r="P200" s="334" t="str">
        <f>IF(B200="","",Output!U178)</f>
        <v/>
      </c>
      <c r="Q200" s="1675" t="str">
        <f>IF(B200="","",Output!V178)</f>
        <v/>
      </c>
      <c r="R200" s="340"/>
      <c r="S200" s="331" t="str">
        <f>IF(B200="","",Output!W178)</f>
        <v/>
      </c>
      <c r="T200" s="332" t="str">
        <f>IF(B200="","",Output!X178)</f>
        <v/>
      </c>
      <c r="U200" s="332" t="str">
        <f>IF(B200="","",Output!Y178)</f>
        <v/>
      </c>
      <c r="V200" s="333" t="str">
        <f>IF(B200="","",Output!Z178)</f>
        <v/>
      </c>
      <c r="W200" s="334" t="str">
        <f>IF(B200="","",Output!AA178)</f>
        <v/>
      </c>
      <c r="X200" s="335" t="str">
        <f>IF(B200="","",Output!AB178)</f>
        <v/>
      </c>
    </row>
    <row r="201" spans="1:24">
      <c r="A201" s="337">
        <f t="shared" si="2"/>
        <v>-154</v>
      </c>
      <c r="B201" s="143" t="str">
        <f>IF(Output!C179=0,"",Output!C179)</f>
        <v/>
      </c>
      <c r="C201" s="339"/>
      <c r="D201" s="341" t="str">
        <f>IF(B201="","",Output!J179)</f>
        <v/>
      </c>
      <c r="E201" s="332" t="str">
        <f>IF(B201="","",Output!K179)</f>
        <v/>
      </c>
      <c r="F201" s="332" t="str">
        <f>IF(B201="","",Output!L179)</f>
        <v/>
      </c>
      <c r="G201" s="333" t="str">
        <f>IF(B201="","",Output!M179)</f>
        <v/>
      </c>
      <c r="H201" s="334" t="str">
        <f>IF(B201="","",Output!N179)</f>
        <v/>
      </c>
      <c r="I201" s="1679" t="str">
        <f>IF(B201="","",Output!O179)</f>
        <v/>
      </c>
      <c r="J201" s="335" t="str">
        <f>IF(B201="","",Output!P179)</f>
        <v/>
      </c>
      <c r="K201" s="340"/>
      <c r="L201" s="1546" t="str">
        <f>IF(B201="","",Output!Q179)</f>
        <v/>
      </c>
      <c r="M201" s="332" t="str">
        <f>IF(B201="","",Output!R179)</f>
        <v/>
      </c>
      <c r="N201" s="332" t="str">
        <f>IF(B201="","",Output!S179)</f>
        <v/>
      </c>
      <c r="O201" s="333" t="str">
        <f>IF(B201="","",Output!T179)</f>
        <v/>
      </c>
      <c r="P201" s="334" t="str">
        <f>IF(B201="","",Output!U179)</f>
        <v/>
      </c>
      <c r="Q201" s="1675" t="str">
        <f>IF(B201="","",Output!V179)</f>
        <v/>
      </c>
      <c r="R201" s="340"/>
      <c r="S201" s="331" t="str">
        <f>IF(B201="","",Output!W179)</f>
        <v/>
      </c>
      <c r="T201" s="332" t="str">
        <f>IF(B201="","",Output!X179)</f>
        <v/>
      </c>
      <c r="U201" s="332" t="str">
        <f>IF(B201="","",Output!Y179)</f>
        <v/>
      </c>
      <c r="V201" s="333" t="str">
        <f>IF(B201="","",Output!Z179)</f>
        <v/>
      </c>
      <c r="W201" s="334" t="str">
        <f>IF(B201="","",Output!AA179)</f>
        <v/>
      </c>
      <c r="X201" s="335" t="str">
        <f>IF(B201="","",Output!AB179)</f>
        <v/>
      </c>
    </row>
    <row r="202" spans="1:24">
      <c r="A202" s="337">
        <f t="shared" si="2"/>
        <v>-155</v>
      </c>
      <c r="B202" s="143" t="str">
        <f>IF(Output!C180=0,"",Output!C180)</f>
        <v/>
      </c>
      <c r="C202" s="339"/>
      <c r="D202" s="341" t="str">
        <f>IF(B202="","",Output!J180)</f>
        <v/>
      </c>
      <c r="E202" s="332" t="str">
        <f>IF(B202="","",Output!K180)</f>
        <v/>
      </c>
      <c r="F202" s="332" t="str">
        <f>IF(B202="","",Output!L180)</f>
        <v/>
      </c>
      <c r="G202" s="333" t="str">
        <f>IF(B202="","",Output!M180)</f>
        <v/>
      </c>
      <c r="H202" s="334" t="str">
        <f>IF(B202="","",Output!N180)</f>
        <v/>
      </c>
      <c r="I202" s="1679" t="str">
        <f>IF(B202="","",Output!O180)</f>
        <v/>
      </c>
      <c r="J202" s="335" t="str">
        <f>IF(B202="","",Output!P180)</f>
        <v/>
      </c>
      <c r="K202" s="340"/>
      <c r="L202" s="1546" t="str">
        <f>IF(B202="","",Output!Q180)</f>
        <v/>
      </c>
      <c r="M202" s="332" t="str">
        <f>IF(B202="","",Output!R180)</f>
        <v/>
      </c>
      <c r="N202" s="332" t="str">
        <f>IF(B202="","",Output!S180)</f>
        <v/>
      </c>
      <c r="O202" s="333" t="str">
        <f>IF(B202="","",Output!T180)</f>
        <v/>
      </c>
      <c r="P202" s="334" t="str">
        <f>IF(B202="","",Output!U180)</f>
        <v/>
      </c>
      <c r="Q202" s="1675" t="str">
        <f>IF(B202="","",Output!V180)</f>
        <v/>
      </c>
      <c r="R202" s="340"/>
      <c r="S202" s="331" t="str">
        <f>IF(B202="","",Output!W180)</f>
        <v/>
      </c>
      <c r="T202" s="332" t="str">
        <f>IF(B202="","",Output!X180)</f>
        <v/>
      </c>
      <c r="U202" s="332" t="str">
        <f>IF(B202="","",Output!Y180)</f>
        <v/>
      </c>
      <c r="V202" s="333" t="str">
        <f>IF(B202="","",Output!Z180)</f>
        <v/>
      </c>
      <c r="W202" s="334" t="str">
        <f>IF(B202="","",Output!AA180)</f>
        <v/>
      </c>
      <c r="X202" s="335" t="str">
        <f>IF(B202="","",Output!AB180)</f>
        <v/>
      </c>
    </row>
    <row r="203" spans="1:24">
      <c r="A203" s="337">
        <f t="shared" si="2"/>
        <v>-156</v>
      </c>
      <c r="B203" s="143" t="str">
        <f>IF(Output!C181=0,"",Output!C181)</f>
        <v/>
      </c>
      <c r="C203" s="339"/>
      <c r="D203" s="341" t="str">
        <f>IF(B203="","",Output!J181)</f>
        <v/>
      </c>
      <c r="E203" s="332" t="str">
        <f>IF(B203="","",Output!K181)</f>
        <v/>
      </c>
      <c r="F203" s="332" t="str">
        <f>IF(B203="","",Output!L181)</f>
        <v/>
      </c>
      <c r="G203" s="333" t="str">
        <f>IF(B203="","",Output!M181)</f>
        <v/>
      </c>
      <c r="H203" s="334" t="str">
        <f>IF(B203="","",Output!N181)</f>
        <v/>
      </c>
      <c r="I203" s="1679" t="str">
        <f>IF(B203="","",Output!O181)</f>
        <v/>
      </c>
      <c r="J203" s="335" t="str">
        <f>IF(B203="","",Output!P181)</f>
        <v/>
      </c>
      <c r="K203" s="340"/>
      <c r="L203" s="1546" t="str">
        <f>IF(B203="","",Output!Q181)</f>
        <v/>
      </c>
      <c r="M203" s="332" t="str">
        <f>IF(B203="","",Output!R181)</f>
        <v/>
      </c>
      <c r="N203" s="332" t="str">
        <f>IF(B203="","",Output!S181)</f>
        <v/>
      </c>
      <c r="O203" s="333" t="str">
        <f>IF(B203="","",Output!T181)</f>
        <v/>
      </c>
      <c r="P203" s="334" t="str">
        <f>IF(B203="","",Output!U181)</f>
        <v/>
      </c>
      <c r="Q203" s="1675" t="str">
        <f>IF(B203="","",Output!V181)</f>
        <v/>
      </c>
      <c r="R203" s="340"/>
      <c r="S203" s="331" t="str">
        <f>IF(B203="","",Output!W181)</f>
        <v/>
      </c>
      <c r="T203" s="332" t="str">
        <f>IF(B203="","",Output!X181)</f>
        <v/>
      </c>
      <c r="U203" s="332" t="str">
        <f>IF(B203="","",Output!Y181)</f>
        <v/>
      </c>
      <c r="V203" s="333" t="str">
        <f>IF(B203="","",Output!Z181)</f>
        <v/>
      </c>
      <c r="W203" s="334" t="str">
        <f>IF(B203="","",Output!AA181)</f>
        <v/>
      </c>
      <c r="X203" s="335" t="str">
        <f>IF(B203="","",Output!AB181)</f>
        <v/>
      </c>
    </row>
    <row r="204" spans="1:24">
      <c r="A204" s="337">
        <f t="shared" si="2"/>
        <v>-157</v>
      </c>
      <c r="B204" s="143" t="str">
        <f>IF(Output!C182=0,"",Output!C182)</f>
        <v/>
      </c>
      <c r="C204" s="339"/>
      <c r="D204" s="341" t="str">
        <f>IF(B204="","",Output!J182)</f>
        <v/>
      </c>
      <c r="E204" s="332" t="str">
        <f>IF(B204="","",Output!K182)</f>
        <v/>
      </c>
      <c r="F204" s="332" t="str">
        <f>IF(B204="","",Output!L182)</f>
        <v/>
      </c>
      <c r="G204" s="333" t="str">
        <f>IF(B204="","",Output!M182)</f>
        <v/>
      </c>
      <c r="H204" s="334" t="str">
        <f>IF(B204="","",Output!N182)</f>
        <v/>
      </c>
      <c r="I204" s="1679" t="str">
        <f>IF(B204="","",Output!O182)</f>
        <v/>
      </c>
      <c r="J204" s="335" t="str">
        <f>IF(B204="","",Output!P182)</f>
        <v/>
      </c>
      <c r="K204" s="340"/>
      <c r="L204" s="1546" t="str">
        <f>IF(B204="","",Output!Q182)</f>
        <v/>
      </c>
      <c r="M204" s="332" t="str">
        <f>IF(B204="","",Output!R182)</f>
        <v/>
      </c>
      <c r="N204" s="332" t="str">
        <f>IF(B204="","",Output!S182)</f>
        <v/>
      </c>
      <c r="O204" s="333" t="str">
        <f>IF(B204="","",Output!T182)</f>
        <v/>
      </c>
      <c r="P204" s="334" t="str">
        <f>IF(B204="","",Output!U182)</f>
        <v/>
      </c>
      <c r="Q204" s="1675" t="str">
        <f>IF(B204="","",Output!V182)</f>
        <v/>
      </c>
      <c r="R204" s="340"/>
      <c r="S204" s="331" t="str">
        <f>IF(B204="","",Output!W182)</f>
        <v/>
      </c>
      <c r="T204" s="332" t="str">
        <f>IF(B204="","",Output!X182)</f>
        <v/>
      </c>
      <c r="U204" s="332" t="str">
        <f>IF(B204="","",Output!Y182)</f>
        <v/>
      </c>
      <c r="V204" s="333" t="str">
        <f>IF(B204="","",Output!Z182)</f>
        <v/>
      </c>
      <c r="W204" s="334" t="str">
        <f>IF(B204="","",Output!AA182)</f>
        <v/>
      </c>
      <c r="X204" s="335" t="str">
        <f>IF(B204="","",Output!AB182)</f>
        <v/>
      </c>
    </row>
    <row r="205" spans="1:24">
      <c r="A205" s="337">
        <f t="shared" si="2"/>
        <v>-158</v>
      </c>
      <c r="B205" s="143" t="str">
        <f>IF(Output!C183=0,"",Output!C183)</f>
        <v/>
      </c>
      <c r="C205" s="339"/>
      <c r="D205" s="341" t="str">
        <f>IF(B205="","",Output!J183)</f>
        <v/>
      </c>
      <c r="E205" s="332" t="str">
        <f>IF(B205="","",Output!K183)</f>
        <v/>
      </c>
      <c r="F205" s="332" t="str">
        <f>IF(B205="","",Output!L183)</f>
        <v/>
      </c>
      <c r="G205" s="333" t="str">
        <f>IF(B205="","",Output!M183)</f>
        <v/>
      </c>
      <c r="H205" s="334" t="str">
        <f>IF(B205="","",Output!N183)</f>
        <v/>
      </c>
      <c r="I205" s="1679" t="str">
        <f>IF(B205="","",Output!O183)</f>
        <v/>
      </c>
      <c r="J205" s="335" t="str">
        <f>IF(B205="","",Output!P183)</f>
        <v/>
      </c>
      <c r="K205" s="340"/>
      <c r="L205" s="1546" t="str">
        <f>IF(B205="","",Output!Q183)</f>
        <v/>
      </c>
      <c r="M205" s="332" t="str">
        <f>IF(B205="","",Output!R183)</f>
        <v/>
      </c>
      <c r="N205" s="332" t="str">
        <f>IF(B205="","",Output!S183)</f>
        <v/>
      </c>
      <c r="O205" s="333" t="str">
        <f>IF(B205="","",Output!T183)</f>
        <v/>
      </c>
      <c r="P205" s="334" t="str">
        <f>IF(B205="","",Output!U183)</f>
        <v/>
      </c>
      <c r="Q205" s="1675" t="str">
        <f>IF(B205="","",Output!V183)</f>
        <v/>
      </c>
      <c r="R205" s="340"/>
      <c r="S205" s="331" t="str">
        <f>IF(B205="","",Output!W183)</f>
        <v/>
      </c>
      <c r="T205" s="332" t="str">
        <f>IF(B205="","",Output!X183)</f>
        <v/>
      </c>
      <c r="U205" s="332" t="str">
        <f>IF(B205="","",Output!Y183)</f>
        <v/>
      </c>
      <c r="V205" s="333" t="str">
        <f>IF(B205="","",Output!Z183)</f>
        <v/>
      </c>
      <c r="W205" s="334" t="str">
        <f>IF(B205="","",Output!AA183)</f>
        <v/>
      </c>
      <c r="X205" s="335" t="str">
        <f>IF(B205="","",Output!AB183)</f>
        <v/>
      </c>
    </row>
    <row r="206" spans="1:24">
      <c r="A206" s="337">
        <f t="shared" si="2"/>
        <v>-159</v>
      </c>
      <c r="B206" s="143" t="str">
        <f>IF(Output!C184=0,"",Output!C184)</f>
        <v/>
      </c>
      <c r="C206" s="339"/>
      <c r="D206" s="341" t="str">
        <f>IF(B206="","",Output!J184)</f>
        <v/>
      </c>
      <c r="E206" s="332" t="str">
        <f>IF(B206="","",Output!K184)</f>
        <v/>
      </c>
      <c r="F206" s="332" t="str">
        <f>IF(B206="","",Output!L184)</f>
        <v/>
      </c>
      <c r="G206" s="333" t="str">
        <f>IF(B206="","",Output!M184)</f>
        <v/>
      </c>
      <c r="H206" s="334" t="str">
        <f>IF(B206="","",Output!N184)</f>
        <v/>
      </c>
      <c r="I206" s="1679" t="str">
        <f>IF(B206="","",Output!O184)</f>
        <v/>
      </c>
      <c r="J206" s="335" t="str">
        <f>IF(B206="","",Output!P184)</f>
        <v/>
      </c>
      <c r="K206" s="340"/>
      <c r="L206" s="1546" t="str">
        <f>IF(B206="","",Output!Q184)</f>
        <v/>
      </c>
      <c r="M206" s="332" t="str">
        <f>IF(B206="","",Output!R184)</f>
        <v/>
      </c>
      <c r="N206" s="332" t="str">
        <f>IF(B206="","",Output!S184)</f>
        <v/>
      </c>
      <c r="O206" s="333" t="str">
        <f>IF(B206="","",Output!T184)</f>
        <v/>
      </c>
      <c r="P206" s="334" t="str">
        <f>IF(B206="","",Output!U184)</f>
        <v/>
      </c>
      <c r="Q206" s="1675" t="str">
        <f>IF(B206="","",Output!V184)</f>
        <v/>
      </c>
      <c r="R206" s="340"/>
      <c r="S206" s="331" t="str">
        <f>IF(B206="","",Output!W184)</f>
        <v/>
      </c>
      <c r="T206" s="332" t="str">
        <f>IF(B206="","",Output!X184)</f>
        <v/>
      </c>
      <c r="U206" s="332" t="str">
        <f>IF(B206="","",Output!Y184)</f>
        <v/>
      </c>
      <c r="V206" s="333" t="str">
        <f>IF(B206="","",Output!Z184)</f>
        <v/>
      </c>
      <c r="W206" s="334" t="str">
        <f>IF(B206="","",Output!AA184)</f>
        <v/>
      </c>
      <c r="X206" s="335" t="str">
        <f>IF(B206="","",Output!AB184)</f>
        <v/>
      </c>
    </row>
    <row r="207" spans="1:24">
      <c r="A207" s="337">
        <f t="shared" si="2"/>
        <v>-160</v>
      </c>
      <c r="B207" s="143" t="str">
        <f>IF(Output!C185=0,"",Output!C185)</f>
        <v/>
      </c>
      <c r="C207" s="339"/>
      <c r="D207" s="341" t="str">
        <f>IF(B207="","",Output!J185)</f>
        <v/>
      </c>
      <c r="E207" s="332" t="str">
        <f>IF(B207="","",Output!K185)</f>
        <v/>
      </c>
      <c r="F207" s="332" t="str">
        <f>IF(B207="","",Output!L185)</f>
        <v/>
      </c>
      <c r="G207" s="333" t="str">
        <f>IF(B207="","",Output!M185)</f>
        <v/>
      </c>
      <c r="H207" s="334" t="str">
        <f>IF(B207="","",Output!N185)</f>
        <v/>
      </c>
      <c r="I207" s="1679" t="str">
        <f>IF(B207="","",Output!O185)</f>
        <v/>
      </c>
      <c r="J207" s="335" t="str">
        <f>IF(B207="","",Output!P185)</f>
        <v/>
      </c>
      <c r="K207" s="340"/>
      <c r="L207" s="1546" t="str">
        <f>IF(B207="","",Output!Q185)</f>
        <v/>
      </c>
      <c r="M207" s="332" t="str">
        <f>IF(B207="","",Output!R185)</f>
        <v/>
      </c>
      <c r="N207" s="332" t="str">
        <f>IF(B207="","",Output!S185)</f>
        <v/>
      </c>
      <c r="O207" s="333" t="str">
        <f>IF(B207="","",Output!T185)</f>
        <v/>
      </c>
      <c r="P207" s="334" t="str">
        <f>IF(B207="","",Output!U185)</f>
        <v/>
      </c>
      <c r="Q207" s="1675" t="str">
        <f>IF(B207="","",Output!V185)</f>
        <v/>
      </c>
      <c r="R207" s="340"/>
      <c r="S207" s="331" t="str">
        <f>IF(B207="","",Output!W185)</f>
        <v/>
      </c>
      <c r="T207" s="332" t="str">
        <f>IF(B207="","",Output!X185)</f>
        <v/>
      </c>
      <c r="U207" s="332" t="str">
        <f>IF(B207="","",Output!Y185)</f>
        <v/>
      </c>
      <c r="V207" s="333" t="str">
        <f>IF(B207="","",Output!Z185)</f>
        <v/>
      </c>
      <c r="W207" s="334" t="str">
        <f>IF(B207="","",Output!AA185)</f>
        <v/>
      </c>
      <c r="X207" s="335" t="str">
        <f>IF(B207="","",Output!AB185)</f>
        <v/>
      </c>
    </row>
    <row r="208" spans="1:24">
      <c r="A208" s="337">
        <f t="shared" si="2"/>
        <v>-161</v>
      </c>
      <c r="B208" s="143" t="str">
        <f>IF(Output!C186=0,"",Output!C186)</f>
        <v/>
      </c>
      <c r="C208" s="339"/>
      <c r="D208" s="341" t="str">
        <f>IF(B208="","",Output!J186)</f>
        <v/>
      </c>
      <c r="E208" s="332" t="str">
        <f>IF(B208="","",Output!K186)</f>
        <v/>
      </c>
      <c r="F208" s="332" t="str">
        <f>IF(B208="","",Output!L186)</f>
        <v/>
      </c>
      <c r="G208" s="333" t="str">
        <f>IF(B208="","",Output!M186)</f>
        <v/>
      </c>
      <c r="H208" s="334" t="str">
        <f>IF(B208="","",Output!N186)</f>
        <v/>
      </c>
      <c r="I208" s="1679" t="str">
        <f>IF(B208="","",Output!O186)</f>
        <v/>
      </c>
      <c r="J208" s="335" t="str">
        <f>IF(B208="","",Output!P186)</f>
        <v/>
      </c>
      <c r="K208" s="340"/>
      <c r="L208" s="1546" t="str">
        <f>IF(B208="","",Output!Q186)</f>
        <v/>
      </c>
      <c r="M208" s="332" t="str">
        <f>IF(B208="","",Output!R186)</f>
        <v/>
      </c>
      <c r="N208" s="332" t="str">
        <f>IF(B208="","",Output!S186)</f>
        <v/>
      </c>
      <c r="O208" s="333" t="str">
        <f>IF(B208="","",Output!T186)</f>
        <v/>
      </c>
      <c r="P208" s="334" t="str">
        <f>IF(B208="","",Output!U186)</f>
        <v/>
      </c>
      <c r="Q208" s="1675" t="str">
        <f>IF(B208="","",Output!V186)</f>
        <v/>
      </c>
      <c r="R208" s="340"/>
      <c r="S208" s="331" t="str">
        <f>IF(B208="","",Output!W186)</f>
        <v/>
      </c>
      <c r="T208" s="332" t="str">
        <f>IF(B208="","",Output!X186)</f>
        <v/>
      </c>
      <c r="U208" s="332" t="str">
        <f>IF(B208="","",Output!Y186)</f>
        <v/>
      </c>
      <c r="V208" s="333" t="str">
        <f>IF(B208="","",Output!Z186)</f>
        <v/>
      </c>
      <c r="W208" s="334" t="str">
        <f>IF(B208="","",Output!AA186)</f>
        <v/>
      </c>
      <c r="X208" s="335" t="str">
        <f>IF(B208="","",Output!AB186)</f>
        <v/>
      </c>
    </row>
    <row r="209" spans="1:24">
      <c r="A209" s="337">
        <f t="shared" si="2"/>
        <v>-162</v>
      </c>
      <c r="B209" s="143" t="str">
        <f>IF(Output!C187=0,"",Output!C187)</f>
        <v/>
      </c>
      <c r="C209" s="339"/>
      <c r="D209" s="341" t="str">
        <f>IF(B209="","",Output!J187)</f>
        <v/>
      </c>
      <c r="E209" s="332" t="str">
        <f>IF(B209="","",Output!K187)</f>
        <v/>
      </c>
      <c r="F209" s="332" t="str">
        <f>IF(B209="","",Output!L187)</f>
        <v/>
      </c>
      <c r="G209" s="333" t="str">
        <f>IF(B209="","",Output!M187)</f>
        <v/>
      </c>
      <c r="H209" s="334" t="str">
        <f>IF(B209="","",Output!N187)</f>
        <v/>
      </c>
      <c r="I209" s="1679" t="str">
        <f>IF(B209="","",Output!O187)</f>
        <v/>
      </c>
      <c r="J209" s="335" t="str">
        <f>IF(B209="","",Output!P187)</f>
        <v/>
      </c>
      <c r="K209" s="340"/>
      <c r="L209" s="1546" t="str">
        <f>IF(B209="","",Output!Q187)</f>
        <v/>
      </c>
      <c r="M209" s="332" t="str">
        <f>IF(B209="","",Output!R187)</f>
        <v/>
      </c>
      <c r="N209" s="332" t="str">
        <f>IF(B209="","",Output!S187)</f>
        <v/>
      </c>
      <c r="O209" s="333" t="str">
        <f>IF(B209="","",Output!T187)</f>
        <v/>
      </c>
      <c r="P209" s="334" t="str">
        <f>IF(B209="","",Output!U187)</f>
        <v/>
      </c>
      <c r="Q209" s="1675" t="str">
        <f>IF(B209="","",Output!V187)</f>
        <v/>
      </c>
      <c r="R209" s="340"/>
      <c r="S209" s="331" t="str">
        <f>IF(B209="","",Output!W187)</f>
        <v/>
      </c>
      <c r="T209" s="332" t="str">
        <f>IF(B209="","",Output!X187)</f>
        <v/>
      </c>
      <c r="U209" s="332" t="str">
        <f>IF(B209="","",Output!Y187)</f>
        <v/>
      </c>
      <c r="V209" s="333" t="str">
        <f>IF(B209="","",Output!Z187)</f>
        <v/>
      </c>
      <c r="W209" s="334" t="str">
        <f>IF(B209="","",Output!AA187)</f>
        <v/>
      </c>
      <c r="X209" s="335" t="str">
        <f>IF(B209="","",Output!AB187)</f>
        <v/>
      </c>
    </row>
    <row r="210" spans="1:24">
      <c r="A210" s="337">
        <f t="shared" si="2"/>
        <v>-163</v>
      </c>
      <c r="B210" s="143" t="str">
        <f>IF(Output!C188=0,"",Output!C188)</f>
        <v/>
      </c>
      <c r="C210" s="339"/>
      <c r="D210" s="341" t="str">
        <f>IF(B210="","",Output!J188)</f>
        <v/>
      </c>
      <c r="E210" s="332" t="str">
        <f>IF(B210="","",Output!K188)</f>
        <v/>
      </c>
      <c r="F210" s="332" t="str">
        <f>IF(B210="","",Output!L188)</f>
        <v/>
      </c>
      <c r="G210" s="333" t="str">
        <f>IF(B210="","",Output!M188)</f>
        <v/>
      </c>
      <c r="H210" s="334" t="str">
        <f>IF(B210="","",Output!N188)</f>
        <v/>
      </c>
      <c r="I210" s="1679" t="str">
        <f>IF(B210="","",Output!O188)</f>
        <v/>
      </c>
      <c r="J210" s="335" t="str">
        <f>IF(B210="","",Output!P188)</f>
        <v/>
      </c>
      <c r="K210" s="340"/>
      <c r="L210" s="1546" t="str">
        <f>IF(B210="","",Output!Q188)</f>
        <v/>
      </c>
      <c r="M210" s="332" t="str">
        <f>IF(B210="","",Output!R188)</f>
        <v/>
      </c>
      <c r="N210" s="332" t="str">
        <f>IF(B210="","",Output!S188)</f>
        <v/>
      </c>
      <c r="O210" s="333" t="str">
        <f>IF(B210="","",Output!T188)</f>
        <v/>
      </c>
      <c r="P210" s="334" t="str">
        <f>IF(B210="","",Output!U188)</f>
        <v/>
      </c>
      <c r="Q210" s="1675" t="str">
        <f>IF(B210="","",Output!V188)</f>
        <v/>
      </c>
      <c r="R210" s="340"/>
      <c r="S210" s="331" t="str">
        <f>IF(B210="","",Output!W188)</f>
        <v/>
      </c>
      <c r="T210" s="332" t="str">
        <f>IF(B210="","",Output!X188)</f>
        <v/>
      </c>
      <c r="U210" s="332" t="str">
        <f>IF(B210="","",Output!Y188)</f>
        <v/>
      </c>
      <c r="V210" s="333" t="str">
        <f>IF(B210="","",Output!Z188)</f>
        <v/>
      </c>
      <c r="W210" s="334" t="str">
        <f>IF(B210="","",Output!AA188)</f>
        <v/>
      </c>
      <c r="X210" s="335" t="str">
        <f>IF(B210="","",Output!AB188)</f>
        <v/>
      </c>
    </row>
    <row r="211" spans="1:24">
      <c r="A211" s="337">
        <f t="shared" si="2"/>
        <v>-164</v>
      </c>
      <c r="B211" s="143" t="str">
        <f>IF(Output!C189=0,"",Output!C189)</f>
        <v/>
      </c>
      <c r="C211" s="339"/>
      <c r="D211" s="341" t="str">
        <f>IF(B211="","",Output!J189)</f>
        <v/>
      </c>
      <c r="E211" s="332" t="str">
        <f>IF(B211="","",Output!K189)</f>
        <v/>
      </c>
      <c r="F211" s="332" t="str">
        <f>IF(B211="","",Output!L189)</f>
        <v/>
      </c>
      <c r="G211" s="333" t="str">
        <f>IF(B211="","",Output!M189)</f>
        <v/>
      </c>
      <c r="H211" s="334" t="str">
        <f>IF(B211="","",Output!N189)</f>
        <v/>
      </c>
      <c r="I211" s="1679" t="str">
        <f>IF(B211="","",Output!O189)</f>
        <v/>
      </c>
      <c r="J211" s="335" t="str">
        <f>IF(B211="","",Output!P189)</f>
        <v/>
      </c>
      <c r="K211" s="340"/>
      <c r="L211" s="1546" t="str">
        <f>IF(B211="","",Output!Q189)</f>
        <v/>
      </c>
      <c r="M211" s="332" t="str">
        <f>IF(B211="","",Output!R189)</f>
        <v/>
      </c>
      <c r="N211" s="332" t="str">
        <f>IF(B211="","",Output!S189)</f>
        <v/>
      </c>
      <c r="O211" s="333" t="str">
        <f>IF(B211="","",Output!T189)</f>
        <v/>
      </c>
      <c r="P211" s="334" t="str">
        <f>IF(B211="","",Output!U189)</f>
        <v/>
      </c>
      <c r="Q211" s="1675" t="str">
        <f>IF(B211="","",Output!V189)</f>
        <v/>
      </c>
      <c r="R211" s="340"/>
      <c r="S211" s="331" t="str">
        <f>IF(B211="","",Output!W189)</f>
        <v/>
      </c>
      <c r="T211" s="332" t="str">
        <f>IF(B211="","",Output!X189)</f>
        <v/>
      </c>
      <c r="U211" s="332" t="str">
        <f>IF(B211="","",Output!Y189)</f>
        <v/>
      </c>
      <c r="V211" s="333" t="str">
        <f>IF(B211="","",Output!Z189)</f>
        <v/>
      </c>
      <c r="W211" s="334" t="str">
        <f>IF(B211="","",Output!AA189)</f>
        <v/>
      </c>
      <c r="X211" s="335" t="str">
        <f>IF(B211="","",Output!AB189)</f>
        <v/>
      </c>
    </row>
    <row r="212" spans="1:24">
      <c r="A212" s="337">
        <f t="shared" si="2"/>
        <v>-165</v>
      </c>
      <c r="B212" s="143" t="str">
        <f>IF(Output!C190=0,"",Output!C190)</f>
        <v/>
      </c>
      <c r="C212" s="339"/>
      <c r="D212" s="341" t="str">
        <f>IF(B212="","",Output!J190)</f>
        <v/>
      </c>
      <c r="E212" s="332" t="str">
        <f>IF(B212="","",Output!K190)</f>
        <v/>
      </c>
      <c r="F212" s="332" t="str">
        <f>IF(B212="","",Output!L190)</f>
        <v/>
      </c>
      <c r="G212" s="333" t="str">
        <f>IF(B212="","",Output!M190)</f>
        <v/>
      </c>
      <c r="H212" s="334" t="str">
        <f>IF(B212="","",Output!N190)</f>
        <v/>
      </c>
      <c r="I212" s="1679" t="str">
        <f>IF(B212="","",Output!O190)</f>
        <v/>
      </c>
      <c r="J212" s="335" t="str">
        <f>IF(B212="","",Output!P190)</f>
        <v/>
      </c>
      <c r="K212" s="340"/>
      <c r="L212" s="1546" t="str">
        <f>IF(B212="","",Output!Q190)</f>
        <v/>
      </c>
      <c r="M212" s="332" t="str">
        <f>IF(B212="","",Output!R190)</f>
        <v/>
      </c>
      <c r="N212" s="332" t="str">
        <f>IF(B212="","",Output!S190)</f>
        <v/>
      </c>
      <c r="O212" s="333" t="str">
        <f>IF(B212="","",Output!T190)</f>
        <v/>
      </c>
      <c r="P212" s="334" t="str">
        <f>IF(B212="","",Output!U190)</f>
        <v/>
      </c>
      <c r="Q212" s="1675" t="str">
        <f>IF(B212="","",Output!V190)</f>
        <v/>
      </c>
      <c r="R212" s="340"/>
      <c r="S212" s="331" t="str">
        <f>IF(B212="","",Output!W190)</f>
        <v/>
      </c>
      <c r="T212" s="332" t="str">
        <f>IF(B212="","",Output!X190)</f>
        <v/>
      </c>
      <c r="U212" s="332" t="str">
        <f>IF(B212="","",Output!Y190)</f>
        <v/>
      </c>
      <c r="V212" s="333" t="str">
        <f>IF(B212="","",Output!Z190)</f>
        <v/>
      </c>
      <c r="W212" s="334" t="str">
        <f>IF(B212="","",Output!AA190)</f>
        <v/>
      </c>
      <c r="X212" s="335" t="str">
        <f>IF(B212="","",Output!AB190)</f>
        <v/>
      </c>
    </row>
    <row r="213" spans="1:24">
      <c r="A213" s="337">
        <f t="shared" si="2"/>
        <v>-166</v>
      </c>
      <c r="B213" s="143" t="str">
        <f>IF(Output!C191=0,"",Output!C191)</f>
        <v/>
      </c>
      <c r="C213" s="339"/>
      <c r="D213" s="341" t="str">
        <f>IF(B213="","",Output!J191)</f>
        <v/>
      </c>
      <c r="E213" s="332" t="str">
        <f>IF(B213="","",Output!K191)</f>
        <v/>
      </c>
      <c r="F213" s="332" t="str">
        <f>IF(B213="","",Output!L191)</f>
        <v/>
      </c>
      <c r="G213" s="333" t="str">
        <f>IF(B213="","",Output!M191)</f>
        <v/>
      </c>
      <c r="H213" s="334" t="str">
        <f>IF(B213="","",Output!N191)</f>
        <v/>
      </c>
      <c r="I213" s="1679" t="str">
        <f>IF(B213="","",Output!O191)</f>
        <v/>
      </c>
      <c r="J213" s="335" t="str">
        <f>IF(B213="","",Output!P191)</f>
        <v/>
      </c>
      <c r="K213" s="340"/>
      <c r="L213" s="1546" t="str">
        <f>IF(B213="","",Output!Q191)</f>
        <v/>
      </c>
      <c r="M213" s="332" t="str">
        <f>IF(B213="","",Output!R191)</f>
        <v/>
      </c>
      <c r="N213" s="332" t="str">
        <f>IF(B213="","",Output!S191)</f>
        <v/>
      </c>
      <c r="O213" s="333" t="str">
        <f>IF(B213="","",Output!T191)</f>
        <v/>
      </c>
      <c r="P213" s="334" t="str">
        <f>IF(B213="","",Output!U191)</f>
        <v/>
      </c>
      <c r="Q213" s="1675" t="str">
        <f>IF(B213="","",Output!V191)</f>
        <v/>
      </c>
      <c r="R213" s="340"/>
      <c r="S213" s="331" t="str">
        <f>IF(B213="","",Output!W191)</f>
        <v/>
      </c>
      <c r="T213" s="332" t="str">
        <f>IF(B213="","",Output!X191)</f>
        <v/>
      </c>
      <c r="U213" s="332" t="str">
        <f>IF(B213="","",Output!Y191)</f>
        <v/>
      </c>
      <c r="V213" s="333" t="str">
        <f>IF(B213="","",Output!Z191)</f>
        <v/>
      </c>
      <c r="W213" s="334" t="str">
        <f>IF(B213="","",Output!AA191)</f>
        <v/>
      </c>
      <c r="X213" s="335" t="str">
        <f>IF(B213="","",Output!AB191)</f>
        <v/>
      </c>
    </row>
    <row r="214" spans="1:24">
      <c r="A214" s="337">
        <f t="shared" si="2"/>
        <v>-167</v>
      </c>
      <c r="B214" s="143" t="str">
        <f>IF(Output!C192=0,"",Output!C192)</f>
        <v/>
      </c>
      <c r="C214" s="339"/>
      <c r="D214" s="341" t="str">
        <f>IF(B214="","",Output!J192)</f>
        <v/>
      </c>
      <c r="E214" s="332" t="str">
        <f>IF(B214="","",Output!K192)</f>
        <v/>
      </c>
      <c r="F214" s="332" t="str">
        <f>IF(B214="","",Output!L192)</f>
        <v/>
      </c>
      <c r="G214" s="333" t="str">
        <f>IF(B214="","",Output!M192)</f>
        <v/>
      </c>
      <c r="H214" s="334" t="str">
        <f>IF(B214="","",Output!N192)</f>
        <v/>
      </c>
      <c r="I214" s="1679" t="str">
        <f>IF(B214="","",Output!O192)</f>
        <v/>
      </c>
      <c r="J214" s="335" t="str">
        <f>IF(B214="","",Output!P192)</f>
        <v/>
      </c>
      <c r="K214" s="340"/>
      <c r="L214" s="1546" t="str">
        <f>IF(B214="","",Output!Q192)</f>
        <v/>
      </c>
      <c r="M214" s="332" t="str">
        <f>IF(B214="","",Output!R192)</f>
        <v/>
      </c>
      <c r="N214" s="332" t="str">
        <f>IF(B214="","",Output!S192)</f>
        <v/>
      </c>
      <c r="O214" s="333" t="str">
        <f>IF(B214="","",Output!T192)</f>
        <v/>
      </c>
      <c r="P214" s="334" t="str">
        <f>IF(B214="","",Output!U192)</f>
        <v/>
      </c>
      <c r="Q214" s="1675" t="str">
        <f>IF(B214="","",Output!V192)</f>
        <v/>
      </c>
      <c r="R214" s="340"/>
      <c r="S214" s="331" t="str">
        <f>IF(B214="","",Output!W192)</f>
        <v/>
      </c>
      <c r="T214" s="332" t="str">
        <f>IF(B214="","",Output!X192)</f>
        <v/>
      </c>
      <c r="U214" s="332" t="str">
        <f>IF(B214="","",Output!Y192)</f>
        <v/>
      </c>
      <c r="V214" s="333" t="str">
        <f>IF(B214="","",Output!Z192)</f>
        <v/>
      </c>
      <c r="W214" s="334" t="str">
        <f>IF(B214="","",Output!AA192)</f>
        <v/>
      </c>
      <c r="X214" s="335" t="str">
        <f>IF(B214="","",Output!AB192)</f>
        <v/>
      </c>
    </row>
    <row r="215" spans="1:24">
      <c r="A215" s="337">
        <f t="shared" si="2"/>
        <v>-168</v>
      </c>
      <c r="B215" s="143" t="str">
        <f>IF(Output!C193=0,"",Output!C193)</f>
        <v/>
      </c>
      <c r="C215" s="339"/>
      <c r="D215" s="341" t="str">
        <f>IF(B215="","",Output!J193)</f>
        <v/>
      </c>
      <c r="E215" s="332" t="str">
        <f>IF(B215="","",Output!K193)</f>
        <v/>
      </c>
      <c r="F215" s="332" t="str">
        <f>IF(B215="","",Output!L193)</f>
        <v/>
      </c>
      <c r="G215" s="333" t="str">
        <f>IF(B215="","",Output!M193)</f>
        <v/>
      </c>
      <c r="H215" s="334" t="str">
        <f>IF(B215="","",Output!N193)</f>
        <v/>
      </c>
      <c r="I215" s="1679" t="str">
        <f>IF(B215="","",Output!O193)</f>
        <v/>
      </c>
      <c r="J215" s="335" t="str">
        <f>IF(B215="","",Output!P193)</f>
        <v/>
      </c>
      <c r="K215" s="340"/>
      <c r="L215" s="1546" t="str">
        <f>IF(B215="","",Output!Q193)</f>
        <v/>
      </c>
      <c r="M215" s="332" t="str">
        <f>IF(B215="","",Output!R193)</f>
        <v/>
      </c>
      <c r="N215" s="332" t="str">
        <f>IF(B215="","",Output!S193)</f>
        <v/>
      </c>
      <c r="O215" s="333" t="str">
        <f>IF(B215="","",Output!T193)</f>
        <v/>
      </c>
      <c r="P215" s="334" t="str">
        <f>IF(B215="","",Output!U193)</f>
        <v/>
      </c>
      <c r="Q215" s="1675" t="str">
        <f>IF(B215="","",Output!V193)</f>
        <v/>
      </c>
      <c r="R215" s="340"/>
      <c r="S215" s="331" t="str">
        <f>IF(B215="","",Output!W193)</f>
        <v/>
      </c>
      <c r="T215" s="332" t="str">
        <f>IF(B215="","",Output!X193)</f>
        <v/>
      </c>
      <c r="U215" s="332" t="str">
        <f>IF(B215="","",Output!Y193)</f>
        <v/>
      </c>
      <c r="V215" s="333" t="str">
        <f>IF(B215="","",Output!Z193)</f>
        <v/>
      </c>
      <c r="W215" s="334" t="str">
        <f>IF(B215="","",Output!AA193)</f>
        <v/>
      </c>
      <c r="X215" s="335" t="str">
        <f>IF(B215="","",Output!AB193)</f>
        <v/>
      </c>
    </row>
    <row r="216" spans="1:24">
      <c r="A216" s="337">
        <f t="shared" si="2"/>
        <v>-169</v>
      </c>
      <c r="B216" s="143" t="str">
        <f>IF(Output!C194=0,"",Output!C194)</f>
        <v/>
      </c>
      <c r="C216" s="339"/>
      <c r="D216" s="341" t="str">
        <f>IF(B216="","",Output!J194)</f>
        <v/>
      </c>
      <c r="E216" s="332" t="str">
        <f>IF(B216="","",Output!K194)</f>
        <v/>
      </c>
      <c r="F216" s="332" t="str">
        <f>IF(B216="","",Output!L194)</f>
        <v/>
      </c>
      <c r="G216" s="333" t="str">
        <f>IF(B216="","",Output!M194)</f>
        <v/>
      </c>
      <c r="H216" s="334" t="str">
        <f>IF(B216="","",Output!N194)</f>
        <v/>
      </c>
      <c r="I216" s="1679" t="str">
        <f>IF(B216="","",Output!O194)</f>
        <v/>
      </c>
      <c r="J216" s="335" t="str">
        <f>IF(B216="","",Output!P194)</f>
        <v/>
      </c>
      <c r="K216" s="340"/>
      <c r="L216" s="1546" t="str">
        <f>IF(B216="","",Output!Q194)</f>
        <v/>
      </c>
      <c r="M216" s="332" t="str">
        <f>IF(B216="","",Output!R194)</f>
        <v/>
      </c>
      <c r="N216" s="332" t="str">
        <f>IF(B216="","",Output!S194)</f>
        <v/>
      </c>
      <c r="O216" s="333" t="str">
        <f>IF(B216="","",Output!T194)</f>
        <v/>
      </c>
      <c r="P216" s="334" t="str">
        <f>IF(B216="","",Output!U194)</f>
        <v/>
      </c>
      <c r="Q216" s="1675" t="str">
        <f>IF(B216="","",Output!V194)</f>
        <v/>
      </c>
      <c r="R216" s="340"/>
      <c r="S216" s="331" t="str">
        <f>IF(B216="","",Output!W194)</f>
        <v/>
      </c>
      <c r="T216" s="332" t="str">
        <f>IF(B216="","",Output!X194)</f>
        <v/>
      </c>
      <c r="U216" s="332" t="str">
        <f>IF(B216="","",Output!Y194)</f>
        <v/>
      </c>
      <c r="V216" s="333" t="str">
        <f>IF(B216="","",Output!Z194)</f>
        <v/>
      </c>
      <c r="W216" s="334" t="str">
        <f>IF(B216="","",Output!AA194)</f>
        <v/>
      </c>
      <c r="X216" s="335" t="str">
        <f>IF(B216="","",Output!AB194)</f>
        <v/>
      </c>
    </row>
    <row r="217" spans="1:24">
      <c r="A217" s="337">
        <f t="shared" si="2"/>
        <v>-170</v>
      </c>
      <c r="B217" s="143" t="str">
        <f>IF(Output!C195=0,"",Output!C195)</f>
        <v/>
      </c>
      <c r="C217" s="339"/>
      <c r="D217" s="341" t="str">
        <f>IF(B217="","",Output!J195)</f>
        <v/>
      </c>
      <c r="E217" s="332" t="str">
        <f>IF(B217="","",Output!K195)</f>
        <v/>
      </c>
      <c r="F217" s="332" t="str">
        <f>IF(B217="","",Output!L195)</f>
        <v/>
      </c>
      <c r="G217" s="333" t="str">
        <f>IF(B217="","",Output!M195)</f>
        <v/>
      </c>
      <c r="H217" s="334" t="str">
        <f>IF(B217="","",Output!N195)</f>
        <v/>
      </c>
      <c r="I217" s="1679" t="str">
        <f>IF(B217="","",Output!O195)</f>
        <v/>
      </c>
      <c r="J217" s="335" t="str">
        <f>IF(B217="","",Output!P195)</f>
        <v/>
      </c>
      <c r="K217" s="340"/>
      <c r="L217" s="1546" t="str">
        <f>IF(B217="","",Output!Q195)</f>
        <v/>
      </c>
      <c r="M217" s="332" t="str">
        <f>IF(B217="","",Output!R195)</f>
        <v/>
      </c>
      <c r="N217" s="332" t="str">
        <f>IF(B217="","",Output!S195)</f>
        <v/>
      </c>
      <c r="O217" s="333" t="str">
        <f>IF(B217="","",Output!T195)</f>
        <v/>
      </c>
      <c r="P217" s="334" t="str">
        <f>IF(B217="","",Output!U195)</f>
        <v/>
      </c>
      <c r="Q217" s="1675" t="str">
        <f>IF(B217="","",Output!V195)</f>
        <v/>
      </c>
      <c r="R217" s="340"/>
      <c r="S217" s="331" t="str">
        <f>IF(B217="","",Output!W195)</f>
        <v/>
      </c>
      <c r="T217" s="332" t="str">
        <f>IF(B217="","",Output!X195)</f>
        <v/>
      </c>
      <c r="U217" s="332" t="str">
        <f>IF(B217="","",Output!Y195)</f>
        <v/>
      </c>
      <c r="V217" s="333" t="str">
        <f>IF(B217="","",Output!Z195)</f>
        <v/>
      </c>
      <c r="W217" s="334" t="str">
        <f>IF(B217="","",Output!AA195)</f>
        <v/>
      </c>
      <c r="X217" s="335" t="str">
        <f>IF(B217="","",Output!AB195)</f>
        <v/>
      </c>
    </row>
    <row r="218" spans="1:24">
      <c r="A218" s="337">
        <f t="shared" si="2"/>
        <v>-171</v>
      </c>
      <c r="B218" s="143" t="str">
        <f>IF(Output!C196=0,"",Output!C196)</f>
        <v/>
      </c>
      <c r="C218" s="339"/>
      <c r="D218" s="341" t="str">
        <f>IF(B218="","",Output!J196)</f>
        <v/>
      </c>
      <c r="E218" s="332" t="str">
        <f>IF(B218="","",Output!K196)</f>
        <v/>
      </c>
      <c r="F218" s="332" t="str">
        <f>IF(B218="","",Output!L196)</f>
        <v/>
      </c>
      <c r="G218" s="333" t="str">
        <f>IF(B218="","",Output!M196)</f>
        <v/>
      </c>
      <c r="H218" s="334" t="str">
        <f>IF(B218="","",Output!N196)</f>
        <v/>
      </c>
      <c r="I218" s="1679" t="str">
        <f>IF(B218="","",Output!O196)</f>
        <v/>
      </c>
      <c r="J218" s="335" t="str">
        <f>IF(B218="","",Output!P196)</f>
        <v/>
      </c>
      <c r="K218" s="340"/>
      <c r="L218" s="1546" t="str">
        <f>IF(B218="","",Output!Q196)</f>
        <v/>
      </c>
      <c r="M218" s="332" t="str">
        <f>IF(B218="","",Output!R196)</f>
        <v/>
      </c>
      <c r="N218" s="332" t="str">
        <f>IF(B218="","",Output!S196)</f>
        <v/>
      </c>
      <c r="O218" s="333" t="str">
        <f>IF(B218="","",Output!T196)</f>
        <v/>
      </c>
      <c r="P218" s="334" t="str">
        <f>IF(B218="","",Output!U196)</f>
        <v/>
      </c>
      <c r="Q218" s="1675" t="str">
        <f>IF(B218="","",Output!V196)</f>
        <v/>
      </c>
      <c r="R218" s="340"/>
      <c r="S218" s="331" t="str">
        <f>IF(B218="","",Output!W196)</f>
        <v/>
      </c>
      <c r="T218" s="332" t="str">
        <f>IF(B218="","",Output!X196)</f>
        <v/>
      </c>
      <c r="U218" s="332" t="str">
        <f>IF(B218="","",Output!Y196)</f>
        <v/>
      </c>
      <c r="V218" s="333" t="str">
        <f>IF(B218="","",Output!Z196)</f>
        <v/>
      </c>
      <c r="W218" s="334" t="str">
        <f>IF(B218="","",Output!AA196)</f>
        <v/>
      </c>
      <c r="X218" s="335" t="str">
        <f>IF(B218="","",Output!AB196)</f>
        <v/>
      </c>
    </row>
    <row r="219" spans="1:24">
      <c r="A219" s="337">
        <f t="shared" si="2"/>
        <v>-172</v>
      </c>
      <c r="B219" s="143" t="str">
        <f>IF(Output!C197=0,"",Output!C197)</f>
        <v/>
      </c>
      <c r="C219" s="339"/>
      <c r="D219" s="341" t="str">
        <f>IF(B219="","",Output!J197)</f>
        <v/>
      </c>
      <c r="E219" s="332" t="str">
        <f>IF(B219="","",Output!K197)</f>
        <v/>
      </c>
      <c r="F219" s="332" t="str">
        <f>IF(B219="","",Output!L197)</f>
        <v/>
      </c>
      <c r="G219" s="333" t="str">
        <f>IF(B219="","",Output!M197)</f>
        <v/>
      </c>
      <c r="H219" s="334" t="str">
        <f>IF(B219="","",Output!N197)</f>
        <v/>
      </c>
      <c r="I219" s="1679" t="str">
        <f>IF(B219="","",Output!O197)</f>
        <v/>
      </c>
      <c r="J219" s="335" t="str">
        <f>IF(B219="","",Output!P197)</f>
        <v/>
      </c>
      <c r="K219" s="340"/>
      <c r="L219" s="1546" t="str">
        <f>IF(B219="","",Output!Q197)</f>
        <v/>
      </c>
      <c r="M219" s="332" t="str">
        <f>IF(B219="","",Output!R197)</f>
        <v/>
      </c>
      <c r="N219" s="332" t="str">
        <f>IF(B219="","",Output!S197)</f>
        <v/>
      </c>
      <c r="O219" s="333" t="str">
        <f>IF(B219="","",Output!T197)</f>
        <v/>
      </c>
      <c r="P219" s="334" t="str">
        <f>IF(B219="","",Output!U197)</f>
        <v/>
      </c>
      <c r="Q219" s="1675" t="str">
        <f>IF(B219="","",Output!V197)</f>
        <v/>
      </c>
      <c r="R219" s="340"/>
      <c r="S219" s="331" t="str">
        <f>IF(B219="","",Output!W197)</f>
        <v/>
      </c>
      <c r="T219" s="332" t="str">
        <f>IF(B219="","",Output!X197)</f>
        <v/>
      </c>
      <c r="U219" s="332" t="str">
        <f>IF(B219="","",Output!Y197)</f>
        <v/>
      </c>
      <c r="V219" s="333" t="str">
        <f>IF(B219="","",Output!Z197)</f>
        <v/>
      </c>
      <c r="W219" s="334" t="str">
        <f>IF(B219="","",Output!AA197)</f>
        <v/>
      </c>
      <c r="X219" s="335" t="str">
        <f>IF(B219="","",Output!AB197)</f>
        <v/>
      </c>
    </row>
    <row r="220" spans="1:24">
      <c r="A220" s="337">
        <f t="shared" ref="A220:A221" si="3">A219-1</f>
        <v>-173</v>
      </c>
      <c r="B220" s="143" t="str">
        <f>IF(Output!C198=0,"",Output!C198)</f>
        <v/>
      </c>
      <c r="C220" s="339"/>
      <c r="D220" s="341" t="str">
        <f>IF(B220="","",Output!J198)</f>
        <v/>
      </c>
      <c r="E220" s="332" t="str">
        <f>IF(B220="","",Output!K198)</f>
        <v/>
      </c>
      <c r="F220" s="332" t="str">
        <f>IF(B220="","",Output!L198)</f>
        <v/>
      </c>
      <c r="G220" s="333" t="str">
        <f>IF(B220="","",Output!M198)</f>
        <v/>
      </c>
      <c r="H220" s="334" t="str">
        <f>IF(B220="","",Output!N198)</f>
        <v/>
      </c>
      <c r="I220" s="1679" t="str">
        <f>IF(B220="","",Output!O198)</f>
        <v/>
      </c>
      <c r="J220" s="335" t="str">
        <f>IF(B220="","",Output!P198)</f>
        <v/>
      </c>
      <c r="K220" s="340"/>
      <c r="L220" s="1546" t="str">
        <f>IF(B220="","",Output!Q198)</f>
        <v/>
      </c>
      <c r="M220" s="332" t="str">
        <f>IF(B220="","",Output!R198)</f>
        <v/>
      </c>
      <c r="N220" s="332" t="str">
        <f>IF(B220="","",Output!S198)</f>
        <v/>
      </c>
      <c r="O220" s="333" t="str">
        <f>IF(B220="","",Output!T198)</f>
        <v/>
      </c>
      <c r="P220" s="334" t="str">
        <f>IF(B220="","",Output!U198)</f>
        <v/>
      </c>
      <c r="Q220" s="1675" t="str">
        <f>IF(B220="","",Output!V198)</f>
        <v/>
      </c>
      <c r="R220" s="340"/>
      <c r="S220" s="331" t="str">
        <f>IF(B220="","",Output!W198)</f>
        <v/>
      </c>
      <c r="T220" s="332" t="str">
        <f>IF(B220="","",Output!X198)</f>
        <v/>
      </c>
      <c r="U220" s="332" t="str">
        <f>IF(B220="","",Output!Y198)</f>
        <v/>
      </c>
      <c r="V220" s="333" t="str">
        <f>IF(B220="","",Output!Z198)</f>
        <v/>
      </c>
      <c r="W220" s="334" t="str">
        <f>IF(B220="","",Output!AA198)</f>
        <v/>
      </c>
      <c r="X220" s="335" t="str">
        <f>IF(B220="","",Output!AB198)</f>
        <v/>
      </c>
    </row>
    <row r="221" spans="1:24">
      <c r="A221" s="337">
        <f t="shared" si="3"/>
        <v>-174</v>
      </c>
      <c r="B221" s="143" t="str">
        <f>IF(Output!C199=0,"",Output!C199)</f>
        <v/>
      </c>
      <c r="C221" s="339"/>
      <c r="D221" s="1543" t="str">
        <f>IF(B221="","",Output!J199)</f>
        <v/>
      </c>
      <c r="E221" s="1540" t="str">
        <f>IF(B221="","",Output!K199)</f>
        <v/>
      </c>
      <c r="F221" s="1540" t="str">
        <f>IF(B221="","",Output!L199)</f>
        <v/>
      </c>
      <c r="G221" s="343" t="str">
        <f>IF(B221="","",Output!M199)</f>
        <v/>
      </c>
      <c r="H221" s="344" t="str">
        <f>IF(B221="","",Output!N199)</f>
        <v/>
      </c>
      <c r="I221" s="1680" t="str">
        <f>IF(B221="","",Output!O199)</f>
        <v/>
      </c>
      <c r="J221" s="1541" t="str">
        <f>IF(B221="","",Output!P199)</f>
        <v/>
      </c>
      <c r="K221" s="340"/>
      <c r="L221" s="1547" t="str">
        <f>IF(B221="","",Output!Q199)</f>
        <v/>
      </c>
      <c r="M221" s="1548" t="str">
        <f>IF(B221="","",Output!R199)</f>
        <v/>
      </c>
      <c r="N221" s="1548" t="str">
        <f>IF(B221="","",Output!S199)</f>
        <v/>
      </c>
      <c r="O221" s="1549" t="str">
        <f>IF(B221="","",Output!T199)</f>
        <v/>
      </c>
      <c r="P221" s="1550" t="str">
        <f>IF(B221="","",Output!U199)</f>
        <v/>
      </c>
      <c r="Q221" s="1676" t="str">
        <f>IF(B221="","",Output!V199)</f>
        <v/>
      </c>
      <c r="R221" s="340"/>
      <c r="S221" s="342" t="str">
        <f>IF(B221="","",Output!W199)</f>
        <v/>
      </c>
      <c r="T221" s="1540" t="str">
        <f>IF(B221="","",Output!X199)</f>
        <v/>
      </c>
      <c r="U221" s="1540" t="str">
        <f>IF(B221="","",Output!Y199)</f>
        <v/>
      </c>
      <c r="V221" s="343" t="str">
        <f>IF(B221="","",Output!Z199)</f>
        <v/>
      </c>
      <c r="W221" s="344" t="str">
        <f>IF(B221="","",Output!AA199)</f>
        <v/>
      </c>
      <c r="X221" s="1541" t="str">
        <f>IF(B221="","",Output!AB199)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54"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tabColor theme="0" tint="-0.249977111117893"/>
  </sheetPr>
  <dimension ref="B2:CE222"/>
  <sheetViews>
    <sheetView showGridLines="0" view="pageBreakPreview" topLeftCell="T1" zoomScale="80" zoomScaleNormal="80" zoomScaleSheetLayoutView="80" workbookViewId="0">
      <selection activeCell="I26" sqref="I25:AK26"/>
    </sheetView>
  </sheetViews>
  <sheetFormatPr baseColWidth="10"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565" customWidth="1"/>
    <col min="9" max="9" width="20.140625" bestFit="1" customWidth="1"/>
    <col min="10" max="10" width="21.42578125" customWidth="1"/>
    <col min="11" max="11" width="20.140625" bestFit="1" customWidth="1"/>
    <col min="12" max="12" width="25.5703125" style="1565" customWidth="1"/>
    <col min="13" max="13" width="3.42578125" customWidth="1"/>
    <col min="14" max="14" width="24.28515625" style="1565"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98" customFormat="1" ht="6.75" customHeight="1">
      <c r="H2" s="1597"/>
      <c r="L2" s="1597"/>
      <c r="N2" s="1597"/>
    </row>
    <row r="3" spans="2:39" s="298" customFormat="1" ht="11.25" customHeight="1">
      <c r="H3" s="1597"/>
      <c r="L3" s="1597"/>
      <c r="N3" s="1597"/>
    </row>
    <row r="4" spans="2:39" s="298" customFormat="1" ht="11.25" customHeight="1">
      <c r="H4" s="1597"/>
      <c r="L4" s="1597"/>
      <c r="N4" s="1597"/>
    </row>
    <row r="5" spans="2:39" s="298" customFormat="1" ht="11.25" customHeight="1">
      <c r="H5" s="1597"/>
      <c r="L5" s="1597"/>
      <c r="N5" s="1597"/>
      <c r="V5" s="1272" t="s">
        <v>103</v>
      </c>
      <c r="W5" s="1272">
        <f>'00 - Cover'!F17</f>
        <v>45565</v>
      </c>
    </row>
    <row r="6" spans="2:39" s="298" customFormat="1" ht="11.25" customHeight="1">
      <c r="H6" s="1597"/>
      <c r="L6" s="1597"/>
      <c r="N6" s="1597"/>
      <c r="V6" s="1272" t="s">
        <v>4</v>
      </c>
      <c r="W6" s="1272">
        <f>'00 - Cover'!F20</f>
        <v>0</v>
      </c>
    </row>
    <row r="7" spans="2:39" s="298" customFormat="1" ht="11.25" customHeight="1">
      <c r="H7" s="1597"/>
      <c r="L7" s="1597"/>
      <c r="N7" s="1597"/>
      <c r="V7" s="1272" t="s">
        <v>5</v>
      </c>
      <c r="W7" s="1272">
        <f>'00 - Cover'!F22</f>
        <v>0</v>
      </c>
    </row>
    <row r="8" spans="2:39" s="298" customFormat="1" ht="11.25" customHeight="1">
      <c r="H8" s="1597"/>
      <c r="L8" s="1597"/>
      <c r="N8" s="1597"/>
    </row>
    <row r="9" spans="2:39" s="298" customFormat="1" ht="11.25" customHeight="1">
      <c r="H9" s="1597"/>
      <c r="L9" s="1597"/>
      <c r="N9" s="1597"/>
    </row>
    <row r="10" spans="2:39" s="298" customFormat="1" ht="14.25" customHeight="1">
      <c r="H10" s="1597"/>
      <c r="L10" s="1597"/>
      <c r="N10" s="1597"/>
    </row>
    <row r="11" spans="2:39" s="298" customFormat="1" ht="15.75">
      <c r="B11" s="1859" t="s">
        <v>1116</v>
      </c>
      <c r="C11" s="1860"/>
      <c r="D11" s="1860"/>
      <c r="E11" s="1860"/>
      <c r="F11" s="1860"/>
      <c r="G11" s="1860"/>
      <c r="H11" s="1860"/>
      <c r="I11" s="1860"/>
      <c r="J11" s="1860"/>
      <c r="K11" s="1860"/>
      <c r="L11" s="1860"/>
      <c r="M11" s="1860"/>
      <c r="N11" s="1860"/>
      <c r="O11" s="1860"/>
      <c r="P11" s="1860"/>
      <c r="Q11" s="1860"/>
      <c r="R11" s="1860"/>
      <c r="S11" s="1860"/>
      <c r="T11" s="1860"/>
      <c r="U11" s="1860"/>
      <c r="V11" s="1860"/>
      <c r="W11" s="1860"/>
    </row>
    <row r="12" spans="2:39" s="298" customFormat="1" ht="12.75">
      <c r="H12" s="1597"/>
      <c r="L12" s="1597"/>
      <c r="N12" s="1597"/>
    </row>
    <row r="13" spans="2:39" s="298" customFormat="1" ht="21" customHeight="1">
      <c r="D13" s="299"/>
      <c r="H13" s="1598"/>
      <c r="I13" s="299"/>
      <c r="J13" s="1503"/>
      <c r="K13" s="299"/>
      <c r="L13" s="1598"/>
      <c r="M13" s="299"/>
      <c r="N13" s="1597"/>
    </row>
    <row r="14" spans="2:39" ht="19.5" customHeight="1">
      <c r="B14" s="1879" t="s">
        <v>5</v>
      </c>
      <c r="C14" s="1496"/>
      <c r="D14" s="1878" t="s">
        <v>1109</v>
      </c>
      <c r="E14" s="1878"/>
      <c r="F14" s="1878"/>
      <c r="H14" s="1878" t="s">
        <v>258</v>
      </c>
      <c r="I14" s="1878"/>
      <c r="J14" s="1878"/>
      <c r="K14" s="1878"/>
      <c r="L14" s="1878"/>
      <c r="N14" s="1878" t="s">
        <v>255</v>
      </c>
      <c r="O14" s="1878"/>
      <c r="P14" s="1878"/>
      <c r="R14" s="1882" t="s">
        <v>1110</v>
      </c>
      <c r="S14" s="1882"/>
      <c r="T14" s="1882"/>
      <c r="V14" s="1878" t="s">
        <v>428</v>
      </c>
      <c r="W14" s="1878"/>
      <c r="X14" s="1878"/>
      <c r="Y14" s="1878"/>
      <c r="AA14" s="1883" t="s">
        <v>1156</v>
      </c>
      <c r="AB14" s="1883"/>
      <c r="AC14" s="1883"/>
      <c r="AD14" s="1883"/>
      <c r="AF14" s="1878" t="s">
        <v>430</v>
      </c>
      <c r="AG14" s="1878"/>
      <c r="AH14" s="1878"/>
      <c r="AJ14" s="1883" t="s">
        <v>1162</v>
      </c>
      <c r="AK14" s="1883"/>
      <c r="AL14" s="1883"/>
      <c r="AM14" s="1883"/>
    </row>
    <row r="15" spans="2:39">
      <c r="B15" s="1880"/>
      <c r="C15" s="1496"/>
      <c r="D15" s="1493" t="s">
        <v>349</v>
      </c>
      <c r="E15" s="1493" t="s">
        <v>351</v>
      </c>
      <c r="F15" s="1493" t="s">
        <v>1108</v>
      </c>
      <c r="H15" s="1599" t="s">
        <v>349</v>
      </c>
      <c r="I15" s="1498" t="s">
        <v>351</v>
      </c>
      <c r="J15" s="1498" t="s">
        <v>353</v>
      </c>
      <c r="K15" s="1498" t="s">
        <v>354</v>
      </c>
      <c r="L15" s="1599" t="s">
        <v>1154</v>
      </c>
      <c r="N15" s="1599" t="s">
        <v>349</v>
      </c>
      <c r="O15" s="1498" t="s">
        <v>351</v>
      </c>
      <c r="P15" s="1499" t="s">
        <v>1228</v>
      </c>
      <c r="R15" s="1498" t="s">
        <v>349</v>
      </c>
      <c r="S15" s="1498" t="s">
        <v>351</v>
      </c>
      <c r="T15" s="1499" t="s">
        <v>1150</v>
      </c>
      <c r="V15" s="1493" t="s">
        <v>349</v>
      </c>
      <c r="W15" s="1493" t="s">
        <v>351</v>
      </c>
      <c r="X15" s="1506" t="s">
        <v>353</v>
      </c>
      <c r="Y15" s="1506" t="s">
        <v>1107</v>
      </c>
      <c r="AA15" s="1493"/>
      <c r="AB15" s="1506"/>
      <c r="AC15" s="1506"/>
      <c r="AD15" s="1506"/>
      <c r="AF15" s="1506" t="s">
        <v>349</v>
      </c>
      <c r="AG15" s="1506" t="s">
        <v>351</v>
      </c>
      <c r="AH15" s="1506" t="s">
        <v>1108</v>
      </c>
      <c r="AJ15" s="1493"/>
      <c r="AK15" s="1506"/>
      <c r="AL15" s="1506"/>
      <c r="AM15" s="1506"/>
    </row>
    <row r="16" spans="2:39" ht="100.5" customHeight="1">
      <c r="B16" s="1881"/>
      <c r="C16" s="1496"/>
      <c r="D16" s="1494" t="s">
        <v>1148</v>
      </c>
      <c r="E16" s="1494" t="s">
        <v>1149</v>
      </c>
      <c r="F16" s="1495" t="s">
        <v>1109</v>
      </c>
      <c r="H16" s="1600">
        <v>1</v>
      </c>
      <c r="I16" s="1500" t="s">
        <v>1151</v>
      </c>
      <c r="J16" s="1500" t="s">
        <v>1152</v>
      </c>
      <c r="K16" s="1500" t="s">
        <v>1153</v>
      </c>
      <c r="L16" s="1602" t="s">
        <v>258</v>
      </c>
      <c r="N16" s="1602" t="s">
        <v>1115</v>
      </c>
      <c r="O16" s="1500" t="s">
        <v>1114</v>
      </c>
      <c r="P16" s="1501" t="s">
        <v>255</v>
      </c>
      <c r="R16" s="1500" t="s">
        <v>1114</v>
      </c>
      <c r="S16" s="1500" t="s">
        <v>255</v>
      </c>
      <c r="T16" s="1501" t="s">
        <v>1110</v>
      </c>
      <c r="V16" s="1494" t="s">
        <v>1109</v>
      </c>
      <c r="W16" s="1494" t="s">
        <v>1113</v>
      </c>
      <c r="X16" s="1495" t="s">
        <v>1110</v>
      </c>
      <c r="Y16" s="1495" t="s">
        <v>428</v>
      </c>
      <c r="AA16" s="1494" t="s">
        <v>1111</v>
      </c>
      <c r="AB16" s="1495" t="s">
        <v>1158</v>
      </c>
      <c r="AC16" s="1495" t="s">
        <v>1159</v>
      </c>
      <c r="AD16" s="1495" t="s">
        <v>1112</v>
      </c>
      <c r="AF16" s="1495" t="s">
        <v>1155</v>
      </c>
      <c r="AG16" s="1495" t="s">
        <v>1157</v>
      </c>
      <c r="AH16" s="1495" t="s">
        <v>430</v>
      </c>
      <c r="AJ16" s="1494" t="s">
        <v>1111</v>
      </c>
      <c r="AK16" s="1495" t="s">
        <v>1160</v>
      </c>
      <c r="AL16" s="1495" t="s">
        <v>1161</v>
      </c>
      <c r="AM16" s="1495" t="s">
        <v>1112</v>
      </c>
    </row>
    <row r="17" spans="2:83">
      <c r="B17" s="1573">
        <f>'00 - Cover'!F20</f>
        <v>0</v>
      </c>
      <c r="C17" s="324"/>
      <c r="D17" s="325">
        <f>'11 - Notes Follow-up'!D25+'11 - Notes Follow-up'!L25</f>
        <v>0</v>
      </c>
      <c r="E17" s="1497">
        <f>'03 - Monthly Asset Follow up'!O17+'03 - Monthly Asset Follow up'!AQ17</f>
        <v>8182368484.4700003</v>
      </c>
      <c r="F17" s="326">
        <f>D17-E17</f>
        <v>-8182368484.4700003</v>
      </c>
      <c r="H17" s="1601">
        <v>1</v>
      </c>
      <c r="I17" s="326">
        <f>'11 - Notes Follow-up'!G25</f>
        <v>7773200000</v>
      </c>
      <c r="J17" s="326" t="str">
        <f>AD18</f>
        <v/>
      </c>
      <c r="K17" s="326">
        <f>E17</f>
        <v>8182368484.4700003</v>
      </c>
      <c r="L17" s="1502" t="e">
        <f>ROUNDUP(H17-((I17+J17)/K17),4)</f>
        <v>#VALUE!</v>
      </c>
      <c r="M17" s="1462"/>
      <c r="N17" s="1578">
        <v>0.05</v>
      </c>
      <c r="O17" s="1575">
        <f>E17</f>
        <v>8182368484.4700003</v>
      </c>
      <c r="P17" s="1579">
        <f>O17*N17</f>
        <v>409118424.22350001</v>
      </c>
      <c r="R17" s="1579">
        <f>E17</f>
        <v>8182368484.4700003</v>
      </c>
      <c r="S17" s="1575">
        <f>P17</f>
        <v>409118424.22350001</v>
      </c>
      <c r="T17" s="1579">
        <f>MAX(R17-S17,0)</f>
        <v>7773250060.2465</v>
      </c>
      <c r="V17" s="1580">
        <f>F17</f>
        <v>-8182368484.4700003</v>
      </c>
      <c r="W17" s="1575">
        <f>'11 - Notes Follow-up'!D25</f>
        <v>0</v>
      </c>
      <c r="X17" s="1579">
        <f>P17</f>
        <v>409118424.22350001</v>
      </c>
      <c r="Y17" s="1581">
        <f>MIN(V17,MAX(W17-T17,0))</f>
        <v>-8182368484.4700003</v>
      </c>
      <c r="AA17" s="1582" t="str">
        <f>'11 - Notes Follow-up'!H26</f>
        <v/>
      </c>
      <c r="AB17" s="1579" t="e">
        <f>ROUNDDOWN(Y17/AA17,2)</f>
        <v>#VALUE!</v>
      </c>
      <c r="AC17" s="1581" t="e">
        <f>AB17*AA17</f>
        <v>#VALUE!</v>
      </c>
      <c r="AD17" s="1581" t="e">
        <f>Y17-AC17</f>
        <v>#VALUE!</v>
      </c>
      <c r="AF17" s="1505">
        <f>F17</f>
        <v>-8182368484.4700003</v>
      </c>
      <c r="AG17" s="1505" t="e">
        <f>AC17</f>
        <v>#VALUE!</v>
      </c>
      <c r="AH17" s="1505" t="e">
        <f>MAX(AF17-AG17,0)</f>
        <v>#VALUE!</v>
      </c>
      <c r="AJ17" s="1582" t="str">
        <f>'11 - Notes Follow-up'!P26</f>
        <v/>
      </c>
      <c r="AK17" s="1579" t="e">
        <f>ROUNDDOWN(AH17/AJ17,2)</f>
        <v>#VALUE!</v>
      </c>
      <c r="AL17" s="1581" t="e">
        <f>AK17*AJ17</f>
        <v>#VALUE!</v>
      </c>
      <c r="AM17" s="1581" t="e">
        <f>AH17-AL17</f>
        <v>#VALUE!</v>
      </c>
      <c r="BC17" s="1275"/>
      <c r="BD17" s="1275"/>
      <c r="BE17" s="1275"/>
      <c r="BF17" s="1275"/>
      <c r="BT17" s="1275"/>
      <c r="BV17" s="1461"/>
      <c r="CE17" s="1275"/>
    </row>
    <row r="18" spans="2:83" ht="13.5" customHeight="1">
      <c r="B18" s="143" t="str">
        <f>IF(Output!C4=0,"",Output!C4)</f>
        <v/>
      </c>
      <c r="C18" s="329"/>
      <c r="D18" s="1589" t="str">
        <f>IF(B18="","",Output!AC4)</f>
        <v/>
      </c>
      <c r="E18" s="1590" t="str">
        <f>IF(B18="","",Output!AD4)</f>
        <v/>
      </c>
      <c r="F18" s="1576" t="str">
        <f>IF(B18="","",Output!AE4)</f>
        <v/>
      </c>
      <c r="G18" s="1350"/>
      <c r="H18" s="1605" t="str">
        <f>IF(B18="","",Output!AF4)</f>
        <v/>
      </c>
      <c r="I18" s="1590" t="str">
        <f>IF(B18="","",Output!AG4)</f>
        <v/>
      </c>
      <c r="J18" s="1590" t="str">
        <f>IF(B18="","",Output!AH4)</f>
        <v/>
      </c>
      <c r="K18" s="1590" t="str">
        <f>IF(B18="","",Output!AI4)</f>
        <v/>
      </c>
      <c r="L18" s="1632" t="str">
        <f>IF(B18="","",Output!AJ4)</f>
        <v/>
      </c>
      <c r="M18" s="1606"/>
      <c r="N18" s="1603" t="str">
        <f>IF(B18="","",Output!AK4)</f>
        <v/>
      </c>
      <c r="O18" s="1584" t="str">
        <f>IF(B18="","",Output!AL4)</f>
        <v/>
      </c>
      <c r="P18" s="1585" t="str">
        <f>IF(B18="","",Output!AM4)</f>
        <v/>
      </c>
      <c r="Q18" s="1350"/>
      <c r="R18" s="1583" t="str">
        <f>IF(B18="","",Output!AN4)</f>
        <v/>
      </c>
      <c r="S18" s="1584" t="str">
        <f>IF(B18="","",Output!AO4)</f>
        <v/>
      </c>
      <c r="T18" s="1585" t="str">
        <f>IF(B18="","",Output!AP4)</f>
        <v/>
      </c>
      <c r="U18" s="1350"/>
      <c r="V18" s="1583" t="str">
        <f>IF(B18="","",Output!AQ4)</f>
        <v/>
      </c>
      <c r="W18" s="1584" t="str">
        <f>IF(B18="","",Output!AR4)</f>
        <v/>
      </c>
      <c r="X18" s="1584" t="str">
        <f>IF(B18="","",Output!AS4)</f>
        <v/>
      </c>
      <c r="Y18" s="1585" t="str">
        <f>IF(B18="","",Output!AT4)</f>
        <v/>
      </c>
      <c r="Z18" s="1551"/>
      <c r="AA18" s="1583" t="str">
        <f>IF(B18="","",Output!AU4)</f>
        <v/>
      </c>
      <c r="AB18" s="1584" t="str">
        <f>IF(B18="","",Output!AV4)</f>
        <v/>
      </c>
      <c r="AC18" s="1584" t="str">
        <f>IF(B18="","",Output!AW4)</f>
        <v/>
      </c>
      <c r="AD18" s="1585" t="str">
        <f>IF(B18="","",Output!AX4)</f>
        <v/>
      </c>
      <c r="AE18" s="1551"/>
      <c r="AF18" s="1589" t="str">
        <f>IF(B18="","",Output!AY4)</f>
        <v/>
      </c>
      <c r="AG18" s="1590" t="str">
        <f>IF(B18="","",Output!AZ4)</f>
        <v/>
      </c>
      <c r="AH18" s="1576" t="str">
        <f>IF(B18="","",Output!BA4)</f>
        <v/>
      </c>
      <c r="AI18" s="1551"/>
      <c r="AJ18" s="1592" t="str">
        <f>IF(B18="","",Output!BB4)</f>
        <v/>
      </c>
      <c r="AK18" s="1593" t="str">
        <f>IF(B18="","",Output!BC4)</f>
        <v/>
      </c>
      <c r="AL18" s="1593" t="str">
        <f>IF(B18="","",Output!BD4)</f>
        <v/>
      </c>
      <c r="AM18" s="1594" t="str">
        <f>IF(B18="","",Output!BE4)</f>
        <v/>
      </c>
      <c r="AN18" s="1275"/>
      <c r="AS18" s="1275"/>
      <c r="AT18" s="1275"/>
      <c r="AV18" s="1461"/>
      <c r="BC18" s="1275"/>
      <c r="BD18" s="1275"/>
      <c r="BE18" s="1275"/>
      <c r="BF18" s="1275"/>
      <c r="BT18" s="1275"/>
      <c r="BV18" s="1462"/>
      <c r="CE18" s="1275"/>
    </row>
    <row r="19" spans="2:83" ht="13.5" customHeight="1">
      <c r="B19" s="143" t="str">
        <f>IF(Output!C5=0,"",Output!C5)</f>
        <v/>
      </c>
      <c r="C19" s="329"/>
      <c r="D19" s="1591" t="str">
        <f>IF(B19="","",Output!AC5)</f>
        <v/>
      </c>
      <c r="E19" s="1566" t="str">
        <f>IF(B19="","",Output!AD5)</f>
        <v/>
      </c>
      <c r="F19" s="1577" t="str">
        <f>IF(B19="","",Output!AE5)</f>
        <v/>
      </c>
      <c r="G19" s="1350"/>
      <c r="H19" s="1607" t="str">
        <f>IF(B19="","",Output!AF5)</f>
        <v/>
      </c>
      <c r="I19" s="1566" t="str">
        <f>IF(B19="","",Output!AG5)</f>
        <v/>
      </c>
      <c r="J19" s="1566" t="str">
        <f>IF(B19="","",Output!AH5)</f>
        <v/>
      </c>
      <c r="K19" s="1566" t="str">
        <f>IF(B19="","",Output!AI5)</f>
        <v/>
      </c>
      <c r="L19" s="1633" t="str">
        <f>IF(B19="","",Output!AJ5)</f>
        <v/>
      </c>
      <c r="M19" s="1606"/>
      <c r="N19" s="1604" t="str">
        <f>IF(B19="","",Output!AK5)</f>
        <v/>
      </c>
      <c r="O19" s="1588" t="str">
        <f>IF(B19="","",Output!AL5)</f>
        <v/>
      </c>
      <c r="P19" s="1587" t="str">
        <f>IF(B19="","",Output!AM5)</f>
        <v/>
      </c>
      <c r="Q19" s="1350"/>
      <c r="R19" s="1586" t="str">
        <f>IF(B19="","",Output!AN5)</f>
        <v/>
      </c>
      <c r="S19" s="1588" t="str">
        <f>IF(B19="","",Output!AO5)</f>
        <v/>
      </c>
      <c r="T19" s="1587" t="str">
        <f>IF(B19="","",Output!AP5)</f>
        <v/>
      </c>
      <c r="U19" s="1350"/>
      <c r="V19" s="1586" t="str">
        <f>IF(B19="","",Output!AQ5)</f>
        <v/>
      </c>
      <c r="W19" s="1588" t="str">
        <f>IF(B19="","",Output!AR5)</f>
        <v/>
      </c>
      <c r="X19" s="1588" t="str">
        <f>IF(B19="","",Output!AS5)</f>
        <v/>
      </c>
      <c r="Y19" s="1587" t="str">
        <f>IF(B19="","",Output!AT5)</f>
        <v/>
      </c>
      <c r="Z19" s="1551"/>
      <c r="AA19" s="1586" t="str">
        <f>IF(B19="","",Output!AU5)</f>
        <v/>
      </c>
      <c r="AB19" s="1588" t="str">
        <f>IF(B19="","",Output!AV5)</f>
        <v/>
      </c>
      <c r="AC19" s="1588" t="str">
        <f>IF(B19="","",Output!AW5)</f>
        <v/>
      </c>
      <c r="AD19" s="1587" t="str">
        <f>IF(B19="","",Output!AX5)</f>
        <v/>
      </c>
      <c r="AE19" s="1551"/>
      <c r="AF19" s="1591" t="str">
        <f>IF(B19="","",Output!AY5)</f>
        <v/>
      </c>
      <c r="AG19" s="1566" t="str">
        <f>IF(B19="","",Output!AZ5)</f>
        <v/>
      </c>
      <c r="AH19" s="1577" t="str">
        <f>IF(B19="","",Output!BA5)</f>
        <v/>
      </c>
      <c r="AI19" s="1551"/>
      <c r="AJ19" s="1608" t="str">
        <f>IF(B19="","",Output!BB5)</f>
        <v/>
      </c>
      <c r="AK19" s="1595" t="str">
        <f>IF(B19="","",Output!BC5)</f>
        <v/>
      </c>
      <c r="AL19" s="1595" t="str">
        <f>IF(B19="","",Output!BD5)</f>
        <v/>
      </c>
      <c r="AM19" s="1596" t="str">
        <f>IF(B19="","",Output!BE5)</f>
        <v/>
      </c>
      <c r="AN19" s="1275"/>
      <c r="AS19" s="1275"/>
      <c r="AT19" s="1275"/>
      <c r="AV19" s="1462"/>
      <c r="BC19" s="1275"/>
      <c r="BD19" s="1275"/>
      <c r="BE19" s="1275"/>
      <c r="BF19" s="1275"/>
      <c r="BT19" s="1275"/>
      <c r="BV19" s="1462"/>
      <c r="CE19" s="1275"/>
    </row>
    <row r="20" spans="2:83" ht="13.5" customHeight="1">
      <c r="B20" s="143" t="str">
        <f>IF(Output!C6=0,"",Output!C6)</f>
        <v/>
      </c>
      <c r="C20" s="329"/>
      <c r="D20" s="1591" t="str">
        <f>IF(B20="","",Output!AC6)</f>
        <v/>
      </c>
      <c r="E20" s="1566" t="str">
        <f>IF(B20="","",Output!AD6)</f>
        <v/>
      </c>
      <c r="F20" s="1577" t="str">
        <f>IF(B20="","",Output!AE6)</f>
        <v/>
      </c>
      <c r="G20" s="1350"/>
      <c r="H20" s="1607" t="str">
        <f>IF(B20="","",Output!AF6)</f>
        <v/>
      </c>
      <c r="I20" s="1566" t="str">
        <f>IF(B20="","",Output!AG6)</f>
        <v/>
      </c>
      <c r="J20" s="1566" t="str">
        <f>IF(B20="","",Output!AH6)</f>
        <v/>
      </c>
      <c r="K20" s="1566" t="str">
        <f>IF(B20="","",Output!AI6)</f>
        <v/>
      </c>
      <c r="L20" s="1633" t="str">
        <f>IF(B20="","",Output!AJ6)</f>
        <v/>
      </c>
      <c r="M20" s="1606"/>
      <c r="N20" s="1604" t="str">
        <f>IF(B20="","",Output!AK6)</f>
        <v/>
      </c>
      <c r="O20" s="1588" t="str">
        <f>IF(B20="","",Output!AL6)</f>
        <v/>
      </c>
      <c r="P20" s="1587" t="str">
        <f>IF(B20="","",Output!AM6)</f>
        <v/>
      </c>
      <c r="Q20" s="1350"/>
      <c r="R20" s="1586" t="str">
        <f>IF(B20="","",Output!AN6)</f>
        <v/>
      </c>
      <c r="S20" s="1588" t="str">
        <f>IF(B20="","",Output!AO6)</f>
        <v/>
      </c>
      <c r="T20" s="1587" t="str">
        <f>IF(B20="","",Output!AP6)</f>
        <v/>
      </c>
      <c r="U20" s="1350"/>
      <c r="V20" s="1586" t="str">
        <f>IF(B20="","",Output!AQ6)</f>
        <v/>
      </c>
      <c r="W20" s="1588" t="str">
        <f>IF(B20="","",Output!AR6)</f>
        <v/>
      </c>
      <c r="X20" s="1588" t="str">
        <f>IF(B20="","",Output!AS6)</f>
        <v/>
      </c>
      <c r="Y20" s="1587" t="str">
        <f>IF(B20="","",Output!AT6)</f>
        <v/>
      </c>
      <c r="Z20" s="1551"/>
      <c r="AA20" s="1586" t="str">
        <f>IF(B20="","",Output!AU6)</f>
        <v/>
      </c>
      <c r="AB20" s="1588" t="str">
        <f>IF(B20="","",Output!AV6)</f>
        <v/>
      </c>
      <c r="AC20" s="1588" t="str">
        <f>IF(B20="","",Output!AW6)</f>
        <v/>
      </c>
      <c r="AD20" s="1587" t="str">
        <f>IF(B20="","",Output!AX6)</f>
        <v/>
      </c>
      <c r="AE20" s="1551"/>
      <c r="AF20" s="1591" t="str">
        <f>IF(B20="","",Output!AY6)</f>
        <v/>
      </c>
      <c r="AG20" s="1566" t="str">
        <f>IF(B20="","",Output!AZ6)</f>
        <v/>
      </c>
      <c r="AH20" s="1577" t="str">
        <f>IF(B20="","",Output!BA6)</f>
        <v/>
      </c>
      <c r="AI20" s="1551"/>
      <c r="AJ20" s="1608" t="str">
        <f>IF(B20="","",Output!BB6)</f>
        <v/>
      </c>
      <c r="AK20" s="1595" t="str">
        <f>IF(B20="","",Output!BC6)</f>
        <v/>
      </c>
      <c r="AL20" s="1595" t="str">
        <f>IF(B20="","",Output!BD6)</f>
        <v/>
      </c>
      <c r="AM20" s="1596" t="str">
        <f>IF(B20="","",Output!BE6)</f>
        <v/>
      </c>
      <c r="AN20" s="1275"/>
      <c r="AO20" s="1275"/>
      <c r="AP20" s="1275"/>
      <c r="AQ20" s="1275"/>
      <c r="AR20" s="1275"/>
      <c r="AS20" s="1275"/>
      <c r="AT20" s="1275"/>
      <c r="AV20" s="1275"/>
      <c r="BA20" s="1275"/>
      <c r="BB20" s="1275"/>
      <c r="BC20" s="1275"/>
      <c r="BD20" s="1275"/>
      <c r="BE20" s="1275"/>
      <c r="BF20" s="1275"/>
      <c r="BT20" s="1275"/>
      <c r="BV20" s="1462"/>
      <c r="CE20" s="1275"/>
    </row>
    <row r="21" spans="2:83" ht="13.5" customHeight="1">
      <c r="B21" s="143" t="str">
        <f>IF(Output!C7=0,"",Output!C7)</f>
        <v/>
      </c>
      <c r="C21" s="329"/>
      <c r="D21" s="1591" t="str">
        <f>IF(B21="","",Output!AC7)</f>
        <v/>
      </c>
      <c r="E21" s="1566" t="str">
        <f>IF(B21="","",Output!AD7)</f>
        <v/>
      </c>
      <c r="F21" s="1577" t="str">
        <f>IF(B21="","",Output!AE7)</f>
        <v/>
      </c>
      <c r="G21" s="1350"/>
      <c r="H21" s="1607" t="str">
        <f>IF(B21="","",Output!AF7)</f>
        <v/>
      </c>
      <c r="I21" s="1566" t="str">
        <f>IF(B21="","",Output!AG7)</f>
        <v/>
      </c>
      <c r="J21" s="1566" t="str">
        <f>IF(B21="","",Output!AH7)</f>
        <v/>
      </c>
      <c r="K21" s="1566" t="str">
        <f>IF(B21="","",Output!AI7)</f>
        <v/>
      </c>
      <c r="L21" s="1633" t="str">
        <f>IF(B21="","",Output!AJ7)</f>
        <v/>
      </c>
      <c r="M21" s="1606"/>
      <c r="N21" s="1604" t="str">
        <f>IF(B21="","",Output!AK7)</f>
        <v/>
      </c>
      <c r="O21" s="1588" t="str">
        <f>IF(B21="","",Output!AL7)</f>
        <v/>
      </c>
      <c r="P21" s="1587" t="str">
        <f>IF(B21="","",Output!AM7)</f>
        <v/>
      </c>
      <c r="Q21" s="1350"/>
      <c r="R21" s="1586" t="str">
        <f>IF(B21="","",Output!AN7)</f>
        <v/>
      </c>
      <c r="S21" s="1588" t="str">
        <f>IF(B21="","",Output!AO7)</f>
        <v/>
      </c>
      <c r="T21" s="1587" t="str">
        <f>IF(B21="","",Output!AP7)</f>
        <v/>
      </c>
      <c r="U21" s="1350"/>
      <c r="V21" s="1586" t="str">
        <f>IF(B21="","",Output!AQ7)</f>
        <v/>
      </c>
      <c r="W21" s="1588" t="str">
        <f>IF(B21="","",Output!AR7)</f>
        <v/>
      </c>
      <c r="X21" s="1588" t="str">
        <f>IF(B21="","",Output!AS7)</f>
        <v/>
      </c>
      <c r="Y21" s="1587" t="str">
        <f>IF(B21="","",Output!AT7)</f>
        <v/>
      </c>
      <c r="Z21" s="1551"/>
      <c r="AA21" s="1586" t="str">
        <f>IF(B21="","",Output!AU7)</f>
        <v/>
      </c>
      <c r="AB21" s="1588" t="str">
        <f>IF(B21="","",Output!AV7)</f>
        <v/>
      </c>
      <c r="AC21" s="1588" t="str">
        <f>IF(B21="","",Output!AW7)</f>
        <v/>
      </c>
      <c r="AD21" s="1587" t="str">
        <f>IF(B21="","",Output!AX7)</f>
        <v/>
      </c>
      <c r="AE21" s="1551"/>
      <c r="AF21" s="1591" t="str">
        <f>IF(B21="","",Output!AY7)</f>
        <v/>
      </c>
      <c r="AG21" s="1566" t="str">
        <f>IF(B21="","",Output!AZ7)</f>
        <v/>
      </c>
      <c r="AH21" s="1577" t="str">
        <f>IF(B21="","",Output!BA7)</f>
        <v/>
      </c>
      <c r="AI21" s="1551"/>
      <c r="AJ21" s="1608" t="str">
        <f>IF(B21="","",Output!BB7)</f>
        <v/>
      </c>
      <c r="AK21" s="1595" t="str">
        <f>IF(B21="","",Output!BC7)</f>
        <v/>
      </c>
      <c r="AL21" s="1595" t="str">
        <f>IF(B21="","",Output!BD7)</f>
        <v/>
      </c>
      <c r="AM21" s="1596" t="str">
        <f>IF(B21="","",Output!BE7)</f>
        <v/>
      </c>
      <c r="CE21" s="1275"/>
    </row>
    <row r="22" spans="2:83">
      <c r="B22" s="143" t="str">
        <f>IF(Output!C8=0,"",Output!C8)</f>
        <v/>
      </c>
      <c r="C22" s="329"/>
      <c r="D22" s="1591" t="str">
        <f>IF(B22="","",Output!AC8)</f>
        <v/>
      </c>
      <c r="E22" s="1566" t="str">
        <f>IF(B22="","",Output!AD8)</f>
        <v/>
      </c>
      <c r="F22" s="1577" t="str">
        <f>IF(B22="","",Output!AE8)</f>
        <v/>
      </c>
      <c r="G22" s="1350"/>
      <c r="H22" s="1607" t="str">
        <f>IF(B22="","",Output!AF8)</f>
        <v/>
      </c>
      <c r="I22" s="1566" t="str">
        <f>IF(B22="","",Output!AG8)</f>
        <v/>
      </c>
      <c r="J22" s="1566" t="str">
        <f>IF(B22="","",Output!AH8)</f>
        <v/>
      </c>
      <c r="K22" s="1566" t="str">
        <f>IF(B22="","",Output!AI8)</f>
        <v/>
      </c>
      <c r="L22" s="1633" t="str">
        <f>IF(B22="","",Output!AJ8)</f>
        <v/>
      </c>
      <c r="M22" s="1606"/>
      <c r="N22" s="1604" t="str">
        <f>IF(B22="","",Output!AK8)</f>
        <v/>
      </c>
      <c r="O22" s="1588" t="str">
        <f>IF(B22="","",Output!AL8)</f>
        <v/>
      </c>
      <c r="P22" s="1587" t="str">
        <f>IF(B22="","",Output!AM8)</f>
        <v/>
      </c>
      <c r="Q22" s="1350"/>
      <c r="R22" s="1586" t="str">
        <f>IF(B22="","",Output!AN8)</f>
        <v/>
      </c>
      <c r="S22" s="1588" t="str">
        <f>IF(B22="","",Output!AO8)</f>
        <v/>
      </c>
      <c r="T22" s="1587" t="str">
        <f>IF(B22="","",Output!AP8)</f>
        <v/>
      </c>
      <c r="U22" s="1350"/>
      <c r="V22" s="1586" t="str">
        <f>IF(B22="","",Output!AQ8)</f>
        <v/>
      </c>
      <c r="W22" s="1588" t="str">
        <f>IF(B22="","",Output!AR8)</f>
        <v/>
      </c>
      <c r="X22" s="1588" t="str">
        <f>IF(B22="","",Output!AS8)</f>
        <v/>
      </c>
      <c r="Y22" s="1587" t="str">
        <f>IF(B22="","",Output!AT8)</f>
        <v/>
      </c>
      <c r="Z22" s="1551"/>
      <c r="AA22" s="1586" t="str">
        <f>IF(B22="","",Output!AU8)</f>
        <v/>
      </c>
      <c r="AB22" s="1588" t="str">
        <f>IF(B22="","",Output!AV8)</f>
        <v/>
      </c>
      <c r="AC22" s="1588" t="str">
        <f>IF(B22="","",Output!AW8)</f>
        <v/>
      </c>
      <c r="AD22" s="1587" t="str">
        <f>IF(B22="","",Output!AX8)</f>
        <v/>
      </c>
      <c r="AE22" s="1551"/>
      <c r="AF22" s="1591" t="str">
        <f>IF(B22="","",Output!AY8)</f>
        <v/>
      </c>
      <c r="AG22" s="1566" t="str">
        <f>IF(B22="","",Output!AZ8)</f>
        <v/>
      </c>
      <c r="AH22" s="1577" t="str">
        <f>IF(B22="","",Output!BA8)</f>
        <v/>
      </c>
      <c r="AI22" s="1551"/>
      <c r="AJ22" s="1608" t="str">
        <f>IF(B22="","",Output!BB8)</f>
        <v/>
      </c>
      <c r="AK22" s="1595" t="str">
        <f>IF(B22="","",Output!BC8)</f>
        <v/>
      </c>
      <c r="AL22" s="1595" t="str">
        <f>IF(B22="","",Output!BD8)</f>
        <v/>
      </c>
      <c r="AM22" s="1596" t="str">
        <f>IF(B22="","",Output!BE8)</f>
        <v/>
      </c>
    </row>
    <row r="23" spans="2:83">
      <c r="B23" s="143" t="str">
        <f>IF(Output!C9=0,"",Output!C9)</f>
        <v/>
      </c>
      <c r="C23" s="329"/>
      <c r="D23" s="1591" t="str">
        <f>IF(B23="","",Output!AC9)</f>
        <v/>
      </c>
      <c r="E23" s="1566" t="str">
        <f>IF(B23="","",Output!AD9)</f>
        <v/>
      </c>
      <c r="F23" s="1577" t="str">
        <f>IF(B23="","",Output!AE9)</f>
        <v/>
      </c>
      <c r="G23" s="1350"/>
      <c r="H23" s="1607" t="str">
        <f>IF(B23="","",Output!AF9)</f>
        <v/>
      </c>
      <c r="I23" s="1566" t="str">
        <f>IF(B23="","",Output!AG9)</f>
        <v/>
      </c>
      <c r="J23" s="1566" t="str">
        <f>IF(B23="","",Output!AH9)</f>
        <v/>
      </c>
      <c r="K23" s="1566" t="str">
        <f>IF(B23="","",Output!AI9)</f>
        <v/>
      </c>
      <c r="L23" s="1633" t="str">
        <f>IF(B23="","",Output!AJ9)</f>
        <v/>
      </c>
      <c r="M23" s="1606"/>
      <c r="N23" s="1604" t="str">
        <f>IF(B23="","",Output!AK9)</f>
        <v/>
      </c>
      <c r="O23" s="1588" t="str">
        <f>IF(B23="","",Output!AL9)</f>
        <v/>
      </c>
      <c r="P23" s="1587" t="str">
        <f>IF(B23="","",Output!AM9)</f>
        <v/>
      </c>
      <c r="Q23" s="1350"/>
      <c r="R23" s="1586" t="str">
        <f>IF(B23="","",Output!AN9)</f>
        <v/>
      </c>
      <c r="S23" s="1588" t="str">
        <f>IF(B23="","",Output!AO9)</f>
        <v/>
      </c>
      <c r="T23" s="1587" t="str">
        <f>IF(B23="","",Output!AP9)</f>
        <v/>
      </c>
      <c r="U23" s="1350"/>
      <c r="V23" s="1586" t="str">
        <f>IF(B23="","",Output!AQ9)</f>
        <v/>
      </c>
      <c r="W23" s="1588" t="str">
        <f>IF(B23="","",Output!AR9)</f>
        <v/>
      </c>
      <c r="X23" s="1588" t="str">
        <f>IF(B23="","",Output!AS9)</f>
        <v/>
      </c>
      <c r="Y23" s="1587" t="str">
        <f>IF(B23="","",Output!AT9)</f>
        <v/>
      </c>
      <c r="Z23" s="1551"/>
      <c r="AA23" s="1586" t="str">
        <f>IF(B23="","",Output!AU9)</f>
        <v/>
      </c>
      <c r="AB23" s="1588" t="str">
        <f>IF(B23="","",Output!AV9)</f>
        <v/>
      </c>
      <c r="AC23" s="1588" t="str">
        <f>IF(B23="","",Output!AW9)</f>
        <v/>
      </c>
      <c r="AD23" s="1587" t="str">
        <f>IF(B23="","",Output!AX9)</f>
        <v/>
      </c>
      <c r="AE23" s="1551"/>
      <c r="AF23" s="1591" t="str">
        <f>IF(B23="","",Output!AY9)</f>
        <v/>
      </c>
      <c r="AG23" s="1566" t="str">
        <f>IF(B23="","",Output!AZ9)</f>
        <v/>
      </c>
      <c r="AH23" s="1577" t="str">
        <f>IF(B23="","",Output!BA9)</f>
        <v/>
      </c>
      <c r="AI23" s="1551"/>
      <c r="AJ23" s="1608" t="str">
        <f>IF(B23="","",Output!BB9)</f>
        <v/>
      </c>
      <c r="AK23" s="1595" t="str">
        <f>IF(B23="","",Output!BC9)</f>
        <v/>
      </c>
      <c r="AL23" s="1595" t="str">
        <f>IF(B23="","",Output!BD9)</f>
        <v/>
      </c>
      <c r="AM23" s="1596" t="str">
        <f>IF(B23="","",Output!BE9)</f>
        <v/>
      </c>
    </row>
    <row r="24" spans="2:83">
      <c r="B24" s="143" t="str">
        <f>IF(Output!C10=0,"",Output!C10)</f>
        <v/>
      </c>
      <c r="C24" s="329"/>
      <c r="D24" s="1591" t="str">
        <f>IF(B24="","",Output!AC10)</f>
        <v/>
      </c>
      <c r="E24" s="1566" t="str">
        <f>IF(B24="","",Output!AD10)</f>
        <v/>
      </c>
      <c r="F24" s="1577" t="str">
        <f>IF(B24="","",Output!AE10)</f>
        <v/>
      </c>
      <c r="G24" s="1350"/>
      <c r="H24" s="1607" t="str">
        <f>IF(B24="","",Output!AF10)</f>
        <v/>
      </c>
      <c r="I24" s="1566" t="str">
        <f>IF(B24="","",Output!AG10)</f>
        <v/>
      </c>
      <c r="J24" s="1566" t="str">
        <f>IF(B24="","",Output!AH10)</f>
        <v/>
      </c>
      <c r="K24" s="1566" t="str">
        <f>IF(B24="","",Output!AI10)</f>
        <v/>
      </c>
      <c r="L24" s="1633" t="str">
        <f>IF(B24="","",Output!AJ10)</f>
        <v/>
      </c>
      <c r="M24" s="1606"/>
      <c r="N24" s="1604" t="str">
        <f>IF(B24="","",Output!AK10)</f>
        <v/>
      </c>
      <c r="O24" s="1588" t="str">
        <f>IF(B24="","",Output!AL10)</f>
        <v/>
      </c>
      <c r="P24" s="1587" t="str">
        <f>IF(B24="","",Output!AM10)</f>
        <v/>
      </c>
      <c r="Q24" s="1350"/>
      <c r="R24" s="1586" t="str">
        <f>IF(B24="","",Output!AN10)</f>
        <v/>
      </c>
      <c r="S24" s="1588" t="str">
        <f>IF(B24="","",Output!AO10)</f>
        <v/>
      </c>
      <c r="T24" s="1587" t="str">
        <f>IF(B24="","",Output!AP10)</f>
        <v/>
      </c>
      <c r="U24" s="1350"/>
      <c r="V24" s="1586" t="str">
        <f>IF(B24="","",Output!AQ10)</f>
        <v/>
      </c>
      <c r="W24" s="1588" t="str">
        <f>IF(B24="","",Output!AR10)</f>
        <v/>
      </c>
      <c r="X24" s="1588" t="str">
        <f>IF(B24="","",Output!AS10)</f>
        <v/>
      </c>
      <c r="Y24" s="1587" t="str">
        <f>IF(B24="","",Output!AT10)</f>
        <v/>
      </c>
      <c r="Z24" s="1551"/>
      <c r="AA24" s="1586" t="str">
        <f>IF(B24="","",Output!AU10)</f>
        <v/>
      </c>
      <c r="AB24" s="1588" t="str">
        <f>IF(B24="","",Output!AV10)</f>
        <v/>
      </c>
      <c r="AC24" s="1588" t="str">
        <f>IF(B24="","",Output!AW10)</f>
        <v/>
      </c>
      <c r="AD24" s="1587" t="str">
        <f>IF(B24="","",Output!AX10)</f>
        <v/>
      </c>
      <c r="AE24" s="1551"/>
      <c r="AF24" s="1591" t="str">
        <f>IF(B24="","",Output!AY10)</f>
        <v/>
      </c>
      <c r="AG24" s="1566" t="str">
        <f>IF(B24="","",Output!AZ10)</f>
        <v/>
      </c>
      <c r="AH24" s="1577" t="str">
        <f>IF(B24="","",Output!BA10)</f>
        <v/>
      </c>
      <c r="AI24" s="1551"/>
      <c r="AJ24" s="1608" t="str">
        <f>IF(B24="","",Output!BB10)</f>
        <v/>
      </c>
      <c r="AK24" s="1595" t="str">
        <f>IF(B24="","",Output!BC10)</f>
        <v/>
      </c>
      <c r="AL24" s="1595" t="str">
        <f>IF(B24="","",Output!BD10)</f>
        <v/>
      </c>
      <c r="AM24" s="1596" t="str">
        <f>IF(B24="","",Output!BE10)</f>
        <v/>
      </c>
    </row>
    <row r="25" spans="2:83">
      <c r="B25" s="143" t="str">
        <f>IF(Output!C11=0,"",Output!C11)</f>
        <v/>
      </c>
      <c r="C25" s="329"/>
      <c r="D25" s="1591" t="str">
        <f>IF(B25="","",Output!AC11)</f>
        <v/>
      </c>
      <c r="E25" s="1566" t="str">
        <f>IF(B25="","",Output!AD11)</f>
        <v/>
      </c>
      <c r="F25" s="1577" t="str">
        <f>IF(B25="","",Output!AE11)</f>
        <v/>
      </c>
      <c r="G25" s="1350"/>
      <c r="H25" s="1607" t="str">
        <f>IF(B25="","",Output!AF11)</f>
        <v/>
      </c>
      <c r="I25" s="1566" t="str">
        <f>IF(B25="","",Output!AG11)</f>
        <v/>
      </c>
      <c r="J25" s="1566" t="str">
        <f>IF(B25="","",Output!AH11)</f>
        <v/>
      </c>
      <c r="K25" s="1566" t="str">
        <f>IF(B25="","",Output!AI11)</f>
        <v/>
      </c>
      <c r="L25" s="1633" t="str">
        <f>IF(B25="","",Output!AJ11)</f>
        <v/>
      </c>
      <c r="M25" s="1606"/>
      <c r="N25" s="1604" t="str">
        <f>IF(B25="","",Output!AK11)</f>
        <v/>
      </c>
      <c r="O25" s="1588" t="str">
        <f>IF(B25="","",Output!AL11)</f>
        <v/>
      </c>
      <c r="P25" s="1587" t="str">
        <f>IF(B25="","",Output!AM11)</f>
        <v/>
      </c>
      <c r="Q25" s="1350"/>
      <c r="R25" s="1586" t="str">
        <f>IF(B25="","",Output!AN11)</f>
        <v/>
      </c>
      <c r="S25" s="1588" t="str">
        <f>IF(B25="","",Output!AO11)</f>
        <v/>
      </c>
      <c r="T25" s="1587" t="str">
        <f>IF(B25="","",Output!AP11)</f>
        <v/>
      </c>
      <c r="U25" s="1350"/>
      <c r="V25" s="1586" t="str">
        <f>IF(B25="","",Output!AQ11)</f>
        <v/>
      </c>
      <c r="W25" s="1588" t="str">
        <f>IF(B25="","",Output!AR11)</f>
        <v/>
      </c>
      <c r="X25" s="1588" t="str">
        <f>IF(B25="","",Output!AS11)</f>
        <v/>
      </c>
      <c r="Y25" s="1587" t="str">
        <f>IF(B25="","",Output!AT11)</f>
        <v/>
      </c>
      <c r="Z25" s="1551"/>
      <c r="AA25" s="1586" t="str">
        <f>IF(B25="","",Output!AU11)</f>
        <v/>
      </c>
      <c r="AB25" s="1588" t="str">
        <f>IF(B25="","",Output!AV11)</f>
        <v/>
      </c>
      <c r="AC25" s="1588" t="str">
        <f>IF(B25="","",Output!AW11)</f>
        <v/>
      </c>
      <c r="AD25" s="1587" t="str">
        <f>IF(B25="","",Output!AX11)</f>
        <v/>
      </c>
      <c r="AE25" s="1551"/>
      <c r="AF25" s="1591" t="str">
        <f>IF(B25="","",Output!AY11)</f>
        <v/>
      </c>
      <c r="AG25" s="1566" t="str">
        <f>IF(B25="","",Output!AZ11)</f>
        <v/>
      </c>
      <c r="AH25" s="1577" t="str">
        <f>IF(B25="","",Output!BA11)</f>
        <v/>
      </c>
      <c r="AI25" s="1551"/>
      <c r="AJ25" s="1608" t="str">
        <f>IF(B25="","",Output!BB11)</f>
        <v/>
      </c>
      <c r="AK25" s="1595" t="str">
        <f>IF(B25="","",Output!BC11)</f>
        <v/>
      </c>
      <c r="AL25" s="1595" t="str">
        <f>IF(B25="","",Output!BD11)</f>
        <v/>
      </c>
      <c r="AM25" s="1596" t="str">
        <f>IF(B25="","",Output!BE11)</f>
        <v/>
      </c>
    </row>
    <row r="26" spans="2:83">
      <c r="B26" s="143" t="str">
        <f>IF(Output!C12=0,"",Output!C12)</f>
        <v/>
      </c>
      <c r="C26" s="329"/>
      <c r="D26" s="1591" t="str">
        <f>IF(B26="","",Output!AC12)</f>
        <v/>
      </c>
      <c r="E26" s="1566" t="str">
        <f>IF(B26="","",Output!AD12)</f>
        <v/>
      </c>
      <c r="F26" s="1577" t="str">
        <f>IF(B26="","",Output!AE12)</f>
        <v/>
      </c>
      <c r="G26" s="1350"/>
      <c r="H26" s="1607" t="str">
        <f>IF(B26="","",Output!AF12)</f>
        <v/>
      </c>
      <c r="I26" s="1566" t="str">
        <f>IF(B26="","",Output!AG12)</f>
        <v/>
      </c>
      <c r="J26" s="1566" t="str">
        <f>IF(B26="","",Output!AH12)</f>
        <v/>
      </c>
      <c r="K26" s="1566" t="str">
        <f>IF(B26="","",Output!AI12)</f>
        <v/>
      </c>
      <c r="L26" s="1633" t="str">
        <f>IF(B26="","",Output!AJ12)</f>
        <v/>
      </c>
      <c r="M26" s="1606"/>
      <c r="N26" s="1604" t="str">
        <f>IF(B26="","",Output!AK12)</f>
        <v/>
      </c>
      <c r="O26" s="1588" t="str">
        <f>IF(B26="","",Output!AL12)</f>
        <v/>
      </c>
      <c r="P26" s="1587" t="str">
        <f>IF(B26="","",Output!AM12)</f>
        <v/>
      </c>
      <c r="Q26" s="1350"/>
      <c r="R26" s="1586" t="str">
        <f>IF(B26="","",Output!AN12)</f>
        <v/>
      </c>
      <c r="S26" s="1588" t="str">
        <f>IF(B26="","",Output!AO12)</f>
        <v/>
      </c>
      <c r="T26" s="1587" t="str">
        <f>IF(B26="","",Output!AP12)</f>
        <v/>
      </c>
      <c r="U26" s="1350"/>
      <c r="V26" s="1586" t="str">
        <f>IF(B26="","",Output!AQ12)</f>
        <v/>
      </c>
      <c r="W26" s="1588" t="str">
        <f>IF(B26="","",Output!AR12)</f>
        <v/>
      </c>
      <c r="X26" s="1588" t="str">
        <f>IF(B26="","",Output!AS12)</f>
        <v/>
      </c>
      <c r="Y26" s="1587" t="str">
        <f>IF(B26="","",Output!AT12)</f>
        <v/>
      </c>
      <c r="Z26" s="1551"/>
      <c r="AA26" s="1586" t="str">
        <f>IF(B26="","",Output!AU12)</f>
        <v/>
      </c>
      <c r="AB26" s="1588" t="str">
        <f>IF(B26="","",Output!AV12)</f>
        <v/>
      </c>
      <c r="AC26" s="1588" t="str">
        <f>IF(B26="","",Output!AW12)</f>
        <v/>
      </c>
      <c r="AD26" s="1587" t="str">
        <f>IF(B26="","",Output!AX12)</f>
        <v/>
      </c>
      <c r="AE26" s="1551"/>
      <c r="AF26" s="1591" t="str">
        <f>IF(B26="","",Output!AY12)</f>
        <v/>
      </c>
      <c r="AG26" s="1566" t="str">
        <f>IF(B26="","",Output!AZ12)</f>
        <v/>
      </c>
      <c r="AH26" s="1577" t="str">
        <f>IF(B26="","",Output!BA12)</f>
        <v/>
      </c>
      <c r="AI26" s="1551"/>
      <c r="AJ26" s="1608" t="str">
        <f>IF(B26="","",Output!BB12)</f>
        <v/>
      </c>
      <c r="AK26" s="1595" t="str">
        <f>IF(B26="","",Output!BC12)</f>
        <v/>
      </c>
      <c r="AL26" s="1595" t="str">
        <f>IF(B26="","",Output!BD12)</f>
        <v/>
      </c>
      <c r="AM26" s="1596" t="str">
        <f>IF(B26="","",Output!BE12)</f>
        <v/>
      </c>
    </row>
    <row r="27" spans="2:83">
      <c r="B27" s="143" t="str">
        <f>IF(Output!C13=0,"",Output!C13)</f>
        <v/>
      </c>
      <c r="C27" s="329"/>
      <c r="D27" s="1591" t="str">
        <f>IF(B27="","",Output!AC13)</f>
        <v/>
      </c>
      <c r="E27" s="1566" t="str">
        <f>IF(B27="","",Output!AD13)</f>
        <v/>
      </c>
      <c r="F27" s="1577" t="str">
        <f>IF(B27="","",Output!AE13)</f>
        <v/>
      </c>
      <c r="G27" s="1350"/>
      <c r="H27" s="1607" t="str">
        <f>IF(B27="","",Output!AF13)</f>
        <v/>
      </c>
      <c r="I27" s="1566" t="str">
        <f>IF(B27="","",Output!AG13)</f>
        <v/>
      </c>
      <c r="J27" s="1566" t="str">
        <f>IF(B27="","",Output!AH13)</f>
        <v/>
      </c>
      <c r="K27" s="1566" t="str">
        <f>IF(B27="","",Output!AI13)</f>
        <v/>
      </c>
      <c r="L27" s="1633" t="str">
        <f>IF(B27="","",Output!AJ13)</f>
        <v/>
      </c>
      <c r="M27" s="1606"/>
      <c r="N27" s="1604" t="str">
        <f>IF(B27="","",Output!AK13)</f>
        <v/>
      </c>
      <c r="O27" s="1588" t="str">
        <f>IF(B27="","",Output!AL13)</f>
        <v/>
      </c>
      <c r="P27" s="1587" t="str">
        <f>IF(B27="","",Output!AM13)</f>
        <v/>
      </c>
      <c r="Q27" s="1350"/>
      <c r="R27" s="1586" t="str">
        <f>IF(B27="","",Output!AN13)</f>
        <v/>
      </c>
      <c r="S27" s="1588" t="str">
        <f>IF(B27="","",Output!AO13)</f>
        <v/>
      </c>
      <c r="T27" s="1587" t="str">
        <f>IF(B27="","",Output!AP13)</f>
        <v/>
      </c>
      <c r="U27" s="1350"/>
      <c r="V27" s="1586" t="str">
        <f>IF(B27="","",Output!AQ13)</f>
        <v/>
      </c>
      <c r="W27" s="1588" t="str">
        <f>IF(B27="","",Output!AR13)</f>
        <v/>
      </c>
      <c r="X27" s="1588" t="str">
        <f>IF(B27="","",Output!AS13)</f>
        <v/>
      </c>
      <c r="Y27" s="1587" t="str">
        <f>IF(B27="","",Output!AT13)</f>
        <v/>
      </c>
      <c r="Z27" s="1551"/>
      <c r="AA27" s="1586" t="str">
        <f>IF(B27="","",Output!AU13)</f>
        <v/>
      </c>
      <c r="AB27" s="1588" t="str">
        <f>IF(B27="","",Output!AV13)</f>
        <v/>
      </c>
      <c r="AC27" s="1588" t="str">
        <f>IF(B27="","",Output!AW13)</f>
        <v/>
      </c>
      <c r="AD27" s="1587" t="str">
        <f>IF(B27="","",Output!AX13)</f>
        <v/>
      </c>
      <c r="AE27" s="1551"/>
      <c r="AF27" s="1591" t="str">
        <f>IF(B27="","",Output!AY13)</f>
        <v/>
      </c>
      <c r="AG27" s="1566" t="str">
        <f>IF(B27="","",Output!AZ13)</f>
        <v/>
      </c>
      <c r="AH27" s="1577" t="str">
        <f>IF(B27="","",Output!BA13)</f>
        <v/>
      </c>
      <c r="AI27" s="1551"/>
      <c r="AJ27" s="1608" t="str">
        <f>IF(B27="","",Output!BB13)</f>
        <v/>
      </c>
      <c r="AK27" s="1595" t="str">
        <f>IF(B27="","",Output!BC13)</f>
        <v/>
      </c>
      <c r="AL27" s="1595" t="str">
        <f>IF(B27="","",Output!BD13)</f>
        <v/>
      </c>
      <c r="AM27" s="1596" t="str">
        <f>IF(B27="","",Output!BE13)</f>
        <v/>
      </c>
    </row>
    <row r="28" spans="2:83">
      <c r="B28" s="143" t="str">
        <f>IF(Output!C14=0,"",Output!C14)</f>
        <v/>
      </c>
      <c r="C28" s="329"/>
      <c r="D28" s="1591" t="str">
        <f>IF(B28="","",Output!AC14)</f>
        <v/>
      </c>
      <c r="E28" s="1566" t="str">
        <f>IF(B28="","",Output!AD14)</f>
        <v/>
      </c>
      <c r="F28" s="1577" t="str">
        <f>IF(B28="","",Output!AE14)</f>
        <v/>
      </c>
      <c r="G28" s="1350"/>
      <c r="H28" s="1607" t="str">
        <f>IF(B28="","",Output!AF14)</f>
        <v/>
      </c>
      <c r="I28" s="1566" t="str">
        <f>IF(B28="","",Output!AG14)</f>
        <v/>
      </c>
      <c r="J28" s="1566" t="str">
        <f>IF(B28="","",Output!AH14)</f>
        <v/>
      </c>
      <c r="K28" s="1566" t="str">
        <f>IF(B28="","",Output!AI14)</f>
        <v/>
      </c>
      <c r="L28" s="1633" t="str">
        <f>IF(B28="","",Output!AJ14)</f>
        <v/>
      </c>
      <c r="M28" s="1606"/>
      <c r="N28" s="1604" t="str">
        <f>IF(B28="","",Output!AK14)</f>
        <v/>
      </c>
      <c r="O28" s="1588" t="str">
        <f>IF(B28="","",Output!AL14)</f>
        <v/>
      </c>
      <c r="P28" s="1587" t="str">
        <f>IF(B28="","",Output!AM14)</f>
        <v/>
      </c>
      <c r="Q28" s="1350"/>
      <c r="R28" s="1586" t="str">
        <f>IF(B28="","",Output!AN14)</f>
        <v/>
      </c>
      <c r="S28" s="1588" t="str">
        <f>IF(B28="","",Output!AO14)</f>
        <v/>
      </c>
      <c r="T28" s="1587" t="str">
        <f>IF(B28="","",Output!AP14)</f>
        <v/>
      </c>
      <c r="U28" s="1350"/>
      <c r="V28" s="1586" t="str">
        <f>IF(B28="","",Output!AQ14)</f>
        <v/>
      </c>
      <c r="W28" s="1588" t="str">
        <f>IF(B28="","",Output!AR14)</f>
        <v/>
      </c>
      <c r="X28" s="1588" t="str">
        <f>IF(B28="","",Output!AS14)</f>
        <v/>
      </c>
      <c r="Y28" s="1587" t="str">
        <f>IF(B28="","",Output!AT14)</f>
        <v/>
      </c>
      <c r="Z28" s="1551"/>
      <c r="AA28" s="1586" t="str">
        <f>IF(B28="","",Output!AU14)</f>
        <v/>
      </c>
      <c r="AB28" s="1588" t="str">
        <f>IF(B28="","",Output!AV14)</f>
        <v/>
      </c>
      <c r="AC28" s="1588" t="str">
        <f>IF(B28="","",Output!AW14)</f>
        <v/>
      </c>
      <c r="AD28" s="1587" t="str">
        <f>IF(B28="","",Output!AX14)</f>
        <v/>
      </c>
      <c r="AE28" s="1551"/>
      <c r="AF28" s="1591" t="str">
        <f>IF(B28="","",Output!AY14)</f>
        <v/>
      </c>
      <c r="AG28" s="1566" t="str">
        <f>IF(B28="","",Output!AZ14)</f>
        <v/>
      </c>
      <c r="AH28" s="1577" t="str">
        <f>IF(B28="","",Output!BA14)</f>
        <v/>
      </c>
      <c r="AI28" s="1551"/>
      <c r="AJ28" s="1608" t="str">
        <f>IF(B28="","",Output!BB14)</f>
        <v/>
      </c>
      <c r="AK28" s="1595" t="str">
        <f>IF(B28="","",Output!BC14)</f>
        <v/>
      </c>
      <c r="AL28" s="1595" t="str">
        <f>IF(B28="","",Output!BD14)</f>
        <v/>
      </c>
      <c r="AM28" s="1596" t="str">
        <f>IF(B28="","",Output!BE14)</f>
        <v/>
      </c>
    </row>
    <row r="29" spans="2:83">
      <c r="B29" s="143" t="str">
        <f>IF(Output!C15=0,"",Output!C15)</f>
        <v/>
      </c>
      <c r="C29" s="329"/>
      <c r="D29" s="1591" t="str">
        <f>IF(B29="","",Output!AC15)</f>
        <v/>
      </c>
      <c r="E29" s="1566" t="str">
        <f>IF(B29="","",Output!AD15)</f>
        <v/>
      </c>
      <c r="F29" s="1577" t="str">
        <f>IF(B29="","",Output!AE15)</f>
        <v/>
      </c>
      <c r="G29" s="1350"/>
      <c r="H29" s="1607" t="str">
        <f>IF(B29="","",Output!AF15)</f>
        <v/>
      </c>
      <c r="I29" s="1566" t="str">
        <f>IF(B29="","",Output!AG15)</f>
        <v/>
      </c>
      <c r="J29" s="1566" t="str">
        <f>IF(B29="","",Output!AH15)</f>
        <v/>
      </c>
      <c r="K29" s="1566" t="str">
        <f>IF(B29="","",Output!AI15)</f>
        <v/>
      </c>
      <c r="L29" s="1633" t="str">
        <f>IF(B29="","",Output!AJ15)</f>
        <v/>
      </c>
      <c r="M29" s="1606"/>
      <c r="N29" s="1604" t="str">
        <f>IF(B29="","",Output!AK15)</f>
        <v/>
      </c>
      <c r="O29" s="1588" t="str">
        <f>IF(B29="","",Output!AL15)</f>
        <v/>
      </c>
      <c r="P29" s="1587" t="str">
        <f>IF(B29="","",Output!AM15)</f>
        <v/>
      </c>
      <c r="Q29" s="1350"/>
      <c r="R29" s="1586" t="str">
        <f>IF(B29="","",Output!AN15)</f>
        <v/>
      </c>
      <c r="S29" s="1588" t="str">
        <f>IF(B29="","",Output!AO15)</f>
        <v/>
      </c>
      <c r="T29" s="1587" t="str">
        <f>IF(B29="","",Output!AP15)</f>
        <v/>
      </c>
      <c r="U29" s="1350"/>
      <c r="V29" s="1586" t="str">
        <f>IF(B29="","",Output!AQ15)</f>
        <v/>
      </c>
      <c r="W29" s="1588" t="str">
        <f>IF(B29="","",Output!AR15)</f>
        <v/>
      </c>
      <c r="X29" s="1588" t="str">
        <f>IF(B29="","",Output!AS15)</f>
        <v/>
      </c>
      <c r="Y29" s="1587" t="str">
        <f>IF(B29="","",Output!AT15)</f>
        <v/>
      </c>
      <c r="Z29" s="1551"/>
      <c r="AA29" s="1586" t="str">
        <f>IF(B29="","",Output!AU15)</f>
        <v/>
      </c>
      <c r="AB29" s="1588" t="str">
        <f>IF(B29="","",Output!AV15)</f>
        <v/>
      </c>
      <c r="AC29" s="1588" t="str">
        <f>IF(B29="","",Output!AW15)</f>
        <v/>
      </c>
      <c r="AD29" s="1587" t="str">
        <f>IF(B29="","",Output!AX15)</f>
        <v/>
      </c>
      <c r="AE29" s="1551"/>
      <c r="AF29" s="1591" t="str">
        <f>IF(B29="","",Output!AY15)</f>
        <v/>
      </c>
      <c r="AG29" s="1566" t="str">
        <f>IF(B29="","",Output!AZ15)</f>
        <v/>
      </c>
      <c r="AH29" s="1577" t="str">
        <f>IF(B29="","",Output!BA15)</f>
        <v/>
      </c>
      <c r="AI29" s="1551"/>
      <c r="AJ29" s="1608" t="str">
        <f>IF(B29="","",Output!BB15)</f>
        <v/>
      </c>
      <c r="AK29" s="1595" t="str">
        <f>IF(B29="","",Output!BC15)</f>
        <v/>
      </c>
      <c r="AL29" s="1595" t="str">
        <f>IF(B29="","",Output!BD15)</f>
        <v/>
      </c>
      <c r="AM29" s="1596" t="str">
        <f>IF(B29="","",Output!BE15)</f>
        <v/>
      </c>
    </row>
    <row r="30" spans="2:83">
      <c r="B30" s="143" t="str">
        <f>IF(Output!C16=0,"",Output!C16)</f>
        <v/>
      </c>
      <c r="C30" s="329"/>
      <c r="D30" s="1591" t="str">
        <f>IF(B30="","",Output!AC16)</f>
        <v/>
      </c>
      <c r="E30" s="1566" t="str">
        <f>IF(B30="","",Output!AD16)</f>
        <v/>
      </c>
      <c r="F30" s="1577" t="str">
        <f>IF(B30="","",Output!AE16)</f>
        <v/>
      </c>
      <c r="G30" s="1350"/>
      <c r="H30" s="1607" t="str">
        <f>IF(B30="","",Output!AF16)</f>
        <v/>
      </c>
      <c r="I30" s="1566" t="str">
        <f>IF(B30="","",Output!AG16)</f>
        <v/>
      </c>
      <c r="J30" s="1566" t="str">
        <f>IF(B30="","",Output!AH16)</f>
        <v/>
      </c>
      <c r="K30" s="1566" t="str">
        <f>IF(B30="","",Output!AI16)</f>
        <v/>
      </c>
      <c r="L30" s="1633" t="str">
        <f>IF(B30="","",Output!AJ16)</f>
        <v/>
      </c>
      <c r="M30" s="1606"/>
      <c r="N30" s="1604" t="str">
        <f>IF(B30="","",Output!AK16)</f>
        <v/>
      </c>
      <c r="O30" s="1588" t="str">
        <f>IF(B30="","",Output!AL16)</f>
        <v/>
      </c>
      <c r="P30" s="1587" t="str">
        <f>IF(B30="","",Output!AM16)</f>
        <v/>
      </c>
      <c r="Q30" s="1350"/>
      <c r="R30" s="1586" t="str">
        <f>IF(B30="","",Output!AN16)</f>
        <v/>
      </c>
      <c r="S30" s="1588" t="str">
        <f>IF(B30="","",Output!AO16)</f>
        <v/>
      </c>
      <c r="T30" s="1587" t="str">
        <f>IF(B30="","",Output!AP16)</f>
        <v/>
      </c>
      <c r="U30" s="1350"/>
      <c r="V30" s="1586" t="str">
        <f>IF(B30="","",Output!AQ16)</f>
        <v/>
      </c>
      <c r="W30" s="1588" t="str">
        <f>IF(B30="","",Output!AR16)</f>
        <v/>
      </c>
      <c r="X30" s="1588" t="str">
        <f>IF(B30="","",Output!AS16)</f>
        <v/>
      </c>
      <c r="Y30" s="1587" t="str">
        <f>IF(B30="","",Output!AT16)</f>
        <v/>
      </c>
      <c r="Z30" s="1551"/>
      <c r="AA30" s="1586" t="str">
        <f>IF(B30="","",Output!AU16)</f>
        <v/>
      </c>
      <c r="AB30" s="1588" t="str">
        <f>IF(B30="","",Output!AV16)</f>
        <v/>
      </c>
      <c r="AC30" s="1588" t="str">
        <f>IF(B30="","",Output!AW16)</f>
        <v/>
      </c>
      <c r="AD30" s="1587" t="str">
        <f>IF(B30="","",Output!AX16)</f>
        <v/>
      </c>
      <c r="AE30" s="1551"/>
      <c r="AF30" s="1591" t="str">
        <f>IF(B30="","",Output!AY16)</f>
        <v/>
      </c>
      <c r="AG30" s="1566" t="str">
        <f>IF(B30="","",Output!AZ16)</f>
        <v/>
      </c>
      <c r="AH30" s="1577" t="str">
        <f>IF(B30="","",Output!BA16)</f>
        <v/>
      </c>
      <c r="AI30" s="1551"/>
      <c r="AJ30" s="1608" t="str">
        <f>IF(B30="","",Output!BB16)</f>
        <v/>
      </c>
      <c r="AK30" s="1595" t="str">
        <f>IF(B30="","",Output!BC16)</f>
        <v/>
      </c>
      <c r="AL30" s="1595" t="str">
        <f>IF(B30="","",Output!BD16)</f>
        <v/>
      </c>
      <c r="AM30" s="1596" t="str">
        <f>IF(B30="","",Output!BE16)</f>
        <v/>
      </c>
    </row>
    <row r="31" spans="2:83">
      <c r="B31" s="143" t="str">
        <f>IF(Output!C17=0,"",Output!C17)</f>
        <v/>
      </c>
      <c r="C31" s="329"/>
      <c r="D31" s="1591" t="str">
        <f>IF(B31="","",Output!AC17)</f>
        <v/>
      </c>
      <c r="E31" s="1566" t="str">
        <f>IF(B31="","",Output!AD17)</f>
        <v/>
      </c>
      <c r="F31" s="1577" t="str">
        <f>IF(B31="","",Output!AE17)</f>
        <v/>
      </c>
      <c r="G31" s="1350"/>
      <c r="H31" s="1607" t="str">
        <f>IF(B31="","",Output!AF17)</f>
        <v/>
      </c>
      <c r="I31" s="1566" t="str">
        <f>IF(B31="","",Output!AG17)</f>
        <v/>
      </c>
      <c r="J31" s="1566" t="str">
        <f>IF(B31="","",Output!AH17)</f>
        <v/>
      </c>
      <c r="K31" s="1566" t="str">
        <f>IF(B31="","",Output!AI17)</f>
        <v/>
      </c>
      <c r="L31" s="1633" t="str">
        <f>IF(B31="","",Output!AJ17)</f>
        <v/>
      </c>
      <c r="M31" s="1606"/>
      <c r="N31" s="1604" t="str">
        <f>IF(B31="","",Output!AK17)</f>
        <v/>
      </c>
      <c r="O31" s="1588" t="str">
        <f>IF(B31="","",Output!AL17)</f>
        <v/>
      </c>
      <c r="P31" s="1587" t="str">
        <f>IF(B31="","",Output!AM17)</f>
        <v/>
      </c>
      <c r="Q31" s="1350"/>
      <c r="R31" s="1586" t="str">
        <f>IF(B31="","",Output!AN17)</f>
        <v/>
      </c>
      <c r="S31" s="1588" t="str">
        <f>IF(B31="","",Output!AO17)</f>
        <v/>
      </c>
      <c r="T31" s="1587" t="str">
        <f>IF(B31="","",Output!AP17)</f>
        <v/>
      </c>
      <c r="U31" s="1350"/>
      <c r="V31" s="1586" t="str">
        <f>IF(B31="","",Output!AQ17)</f>
        <v/>
      </c>
      <c r="W31" s="1588" t="str">
        <f>IF(B31="","",Output!AR17)</f>
        <v/>
      </c>
      <c r="X31" s="1588" t="str">
        <f>IF(B31="","",Output!AS17)</f>
        <v/>
      </c>
      <c r="Y31" s="1587" t="str">
        <f>IF(B31="","",Output!AT17)</f>
        <v/>
      </c>
      <c r="Z31" s="1551"/>
      <c r="AA31" s="1586" t="str">
        <f>IF(B31="","",Output!AU17)</f>
        <v/>
      </c>
      <c r="AB31" s="1588" t="str">
        <f>IF(B31="","",Output!AV17)</f>
        <v/>
      </c>
      <c r="AC31" s="1588" t="str">
        <f>IF(B31="","",Output!AW17)</f>
        <v/>
      </c>
      <c r="AD31" s="1587" t="str">
        <f>IF(B31="","",Output!AX17)</f>
        <v/>
      </c>
      <c r="AE31" s="1551"/>
      <c r="AF31" s="1591" t="str">
        <f>IF(B31="","",Output!AY17)</f>
        <v/>
      </c>
      <c r="AG31" s="1566" t="str">
        <f>IF(B31="","",Output!AZ17)</f>
        <v/>
      </c>
      <c r="AH31" s="1577" t="str">
        <f>IF(B31="","",Output!BA17)</f>
        <v/>
      </c>
      <c r="AI31" s="1551"/>
      <c r="AJ31" s="1608" t="str">
        <f>IF(B31="","",Output!BB17)</f>
        <v/>
      </c>
      <c r="AK31" s="1595" t="str">
        <f>IF(B31="","",Output!BC17)</f>
        <v/>
      </c>
      <c r="AL31" s="1595" t="str">
        <f>IF(B31="","",Output!BD17)</f>
        <v/>
      </c>
      <c r="AM31" s="1596" t="str">
        <f>IF(B31="","",Output!BE17)</f>
        <v/>
      </c>
    </row>
    <row r="32" spans="2:83">
      <c r="B32" s="143" t="str">
        <f>IF(Output!C18=0,"",Output!C18)</f>
        <v/>
      </c>
      <c r="C32" s="329"/>
      <c r="D32" s="1591" t="str">
        <f>IF(B32="","",Output!AC18)</f>
        <v/>
      </c>
      <c r="E32" s="1566" t="str">
        <f>IF(B32="","",Output!AD18)</f>
        <v/>
      </c>
      <c r="F32" s="1577" t="str">
        <f>IF(B32="","",Output!AE18)</f>
        <v/>
      </c>
      <c r="G32" s="1350"/>
      <c r="H32" s="1607" t="str">
        <f>IF(B32="","",Output!AF18)</f>
        <v/>
      </c>
      <c r="I32" s="1566" t="str">
        <f>IF(B32="","",Output!AG18)</f>
        <v/>
      </c>
      <c r="J32" s="1566" t="str">
        <f>IF(B32="","",Output!AH18)</f>
        <v/>
      </c>
      <c r="K32" s="1566" t="str">
        <f>IF(B32="","",Output!AI18)</f>
        <v/>
      </c>
      <c r="L32" s="1633" t="str">
        <f>IF(B32="","",Output!AJ18)</f>
        <v/>
      </c>
      <c r="M32" s="1606"/>
      <c r="N32" s="1604" t="str">
        <f>IF(B32="","",Output!AK18)</f>
        <v/>
      </c>
      <c r="O32" s="1588" t="str">
        <f>IF(B32="","",Output!AL18)</f>
        <v/>
      </c>
      <c r="P32" s="1587" t="str">
        <f>IF(B32="","",Output!AM18)</f>
        <v/>
      </c>
      <c r="Q32" s="1350"/>
      <c r="R32" s="1586" t="str">
        <f>IF(B32="","",Output!AN18)</f>
        <v/>
      </c>
      <c r="S32" s="1588" t="str">
        <f>IF(B32="","",Output!AO18)</f>
        <v/>
      </c>
      <c r="T32" s="1587" t="str">
        <f>IF(B32="","",Output!AP18)</f>
        <v/>
      </c>
      <c r="U32" s="1350"/>
      <c r="V32" s="1586" t="str">
        <f>IF(B32="","",Output!AQ18)</f>
        <v/>
      </c>
      <c r="W32" s="1588" t="str">
        <f>IF(B32="","",Output!AR18)</f>
        <v/>
      </c>
      <c r="X32" s="1588" t="str">
        <f>IF(B32="","",Output!AS18)</f>
        <v/>
      </c>
      <c r="Y32" s="1587" t="str">
        <f>IF(B32="","",Output!AT18)</f>
        <v/>
      </c>
      <c r="Z32" s="1551"/>
      <c r="AA32" s="1586" t="str">
        <f>IF(B32="","",Output!AU18)</f>
        <v/>
      </c>
      <c r="AB32" s="1588" t="str">
        <f>IF(B32="","",Output!AV18)</f>
        <v/>
      </c>
      <c r="AC32" s="1588" t="str">
        <f>IF(B32="","",Output!AW18)</f>
        <v/>
      </c>
      <c r="AD32" s="1587" t="str">
        <f>IF(B32="","",Output!AX18)</f>
        <v/>
      </c>
      <c r="AE32" s="1551"/>
      <c r="AF32" s="1591" t="str">
        <f>IF(B32="","",Output!AY18)</f>
        <v/>
      </c>
      <c r="AG32" s="1566" t="str">
        <f>IF(B32="","",Output!AZ18)</f>
        <v/>
      </c>
      <c r="AH32" s="1577" t="str">
        <f>IF(B32="","",Output!BA18)</f>
        <v/>
      </c>
      <c r="AI32" s="1551"/>
      <c r="AJ32" s="1608" t="str">
        <f>IF(B32="","",Output!BB18)</f>
        <v/>
      </c>
      <c r="AK32" s="1595" t="str">
        <f>IF(B32="","",Output!BC18)</f>
        <v/>
      </c>
      <c r="AL32" s="1595" t="str">
        <f>IF(B32="","",Output!BD18)</f>
        <v/>
      </c>
      <c r="AM32" s="1596" t="str">
        <f>IF(B32="","",Output!BE18)</f>
        <v/>
      </c>
    </row>
    <row r="33" spans="2:39">
      <c r="B33" s="143" t="str">
        <f>IF(Output!C19=0,"",Output!C19)</f>
        <v/>
      </c>
      <c r="C33" s="329"/>
      <c r="D33" s="1591" t="str">
        <f>IF(B33="","",Output!AC19)</f>
        <v/>
      </c>
      <c r="E33" s="1566" t="str">
        <f>IF(B33="","",Output!AD19)</f>
        <v/>
      </c>
      <c r="F33" s="1577" t="str">
        <f>IF(B33="","",Output!AE19)</f>
        <v/>
      </c>
      <c r="G33" s="1350"/>
      <c r="H33" s="1607" t="str">
        <f>IF(B33="","",Output!AF19)</f>
        <v/>
      </c>
      <c r="I33" s="1566" t="str">
        <f>IF(B33="","",Output!AG19)</f>
        <v/>
      </c>
      <c r="J33" s="1566" t="str">
        <f>IF(B33="","",Output!AH19)</f>
        <v/>
      </c>
      <c r="K33" s="1566" t="str">
        <f>IF(B33="","",Output!AI19)</f>
        <v/>
      </c>
      <c r="L33" s="1633" t="str">
        <f>IF(B33="","",Output!AJ19)</f>
        <v/>
      </c>
      <c r="M33" s="1606"/>
      <c r="N33" s="1604" t="str">
        <f>IF(B33="","",Output!AK19)</f>
        <v/>
      </c>
      <c r="O33" s="1588" t="str">
        <f>IF(B33="","",Output!AL19)</f>
        <v/>
      </c>
      <c r="P33" s="1587" t="str">
        <f>IF(B33="","",Output!AM19)</f>
        <v/>
      </c>
      <c r="Q33" s="1350"/>
      <c r="R33" s="1586" t="str">
        <f>IF(B33="","",Output!AN19)</f>
        <v/>
      </c>
      <c r="S33" s="1588" t="str">
        <f>IF(B33="","",Output!AO19)</f>
        <v/>
      </c>
      <c r="T33" s="1587" t="str">
        <f>IF(B33="","",Output!AP19)</f>
        <v/>
      </c>
      <c r="U33" s="1350"/>
      <c r="V33" s="1586" t="str">
        <f>IF(B33="","",Output!AQ19)</f>
        <v/>
      </c>
      <c r="W33" s="1588" t="str">
        <f>IF(B33="","",Output!AR19)</f>
        <v/>
      </c>
      <c r="X33" s="1588" t="str">
        <f>IF(B33="","",Output!AS19)</f>
        <v/>
      </c>
      <c r="Y33" s="1587" t="str">
        <f>IF(B33="","",Output!AT19)</f>
        <v/>
      </c>
      <c r="Z33" s="1551"/>
      <c r="AA33" s="1586" t="str">
        <f>IF(B33="","",Output!AU19)</f>
        <v/>
      </c>
      <c r="AB33" s="1588" t="str">
        <f>IF(B33="","",Output!AV19)</f>
        <v/>
      </c>
      <c r="AC33" s="1588" t="str">
        <f>IF(B33="","",Output!AW19)</f>
        <v/>
      </c>
      <c r="AD33" s="1587" t="str">
        <f>IF(B33="","",Output!AX19)</f>
        <v/>
      </c>
      <c r="AE33" s="1551"/>
      <c r="AF33" s="1591" t="str">
        <f>IF(B33="","",Output!AY19)</f>
        <v/>
      </c>
      <c r="AG33" s="1566" t="str">
        <f>IF(B33="","",Output!AZ19)</f>
        <v/>
      </c>
      <c r="AH33" s="1577" t="str">
        <f>IF(B33="","",Output!BA19)</f>
        <v/>
      </c>
      <c r="AI33" s="1551"/>
      <c r="AJ33" s="1608" t="str">
        <f>IF(B33="","",Output!BB19)</f>
        <v/>
      </c>
      <c r="AK33" s="1595" t="str">
        <f>IF(B33="","",Output!BC19)</f>
        <v/>
      </c>
      <c r="AL33" s="1595" t="str">
        <f>IF(B33="","",Output!BD19)</f>
        <v/>
      </c>
      <c r="AM33" s="1596" t="str">
        <f>IF(B33="","",Output!BE19)</f>
        <v/>
      </c>
    </row>
    <row r="34" spans="2:39">
      <c r="B34" s="143" t="str">
        <f>IF(Output!C20=0,"",Output!C20)</f>
        <v/>
      </c>
      <c r="C34" s="329"/>
      <c r="D34" s="1591" t="str">
        <f>IF(B34="","",Output!AC20)</f>
        <v/>
      </c>
      <c r="E34" s="1566" t="str">
        <f>IF(B34="","",Output!AD20)</f>
        <v/>
      </c>
      <c r="F34" s="1577" t="str">
        <f>IF(B34="","",Output!AE20)</f>
        <v/>
      </c>
      <c r="G34" s="1350"/>
      <c r="H34" s="1607" t="str">
        <f>IF(B34="","",Output!AF20)</f>
        <v/>
      </c>
      <c r="I34" s="1566" t="str">
        <f>IF(B34="","",Output!AG20)</f>
        <v/>
      </c>
      <c r="J34" s="1566" t="str">
        <f>IF(B34="","",Output!AH20)</f>
        <v/>
      </c>
      <c r="K34" s="1566" t="str">
        <f>IF(B34="","",Output!AI20)</f>
        <v/>
      </c>
      <c r="L34" s="1633" t="str">
        <f>IF(B34="","",Output!AJ20)</f>
        <v/>
      </c>
      <c r="M34" s="1606"/>
      <c r="N34" s="1604" t="str">
        <f>IF(B34="","",Output!AK20)</f>
        <v/>
      </c>
      <c r="O34" s="1588" t="str">
        <f>IF(B34="","",Output!AL20)</f>
        <v/>
      </c>
      <c r="P34" s="1587" t="str">
        <f>IF(B34="","",Output!AM20)</f>
        <v/>
      </c>
      <c r="Q34" s="1350"/>
      <c r="R34" s="1586" t="str">
        <f>IF(B34="","",Output!AN20)</f>
        <v/>
      </c>
      <c r="S34" s="1588" t="str">
        <f>IF(B34="","",Output!AO20)</f>
        <v/>
      </c>
      <c r="T34" s="1587" t="str">
        <f>IF(B34="","",Output!AP20)</f>
        <v/>
      </c>
      <c r="U34" s="1350"/>
      <c r="V34" s="1586" t="str">
        <f>IF(B34="","",Output!AQ20)</f>
        <v/>
      </c>
      <c r="W34" s="1588" t="str">
        <f>IF(B34="","",Output!AR20)</f>
        <v/>
      </c>
      <c r="X34" s="1588" t="str">
        <f>IF(B34="","",Output!AS20)</f>
        <v/>
      </c>
      <c r="Y34" s="1587" t="str">
        <f>IF(B34="","",Output!AT20)</f>
        <v/>
      </c>
      <c r="Z34" s="1551"/>
      <c r="AA34" s="1586" t="str">
        <f>IF(B34="","",Output!AU20)</f>
        <v/>
      </c>
      <c r="AB34" s="1588" t="str">
        <f>IF(B34="","",Output!AV20)</f>
        <v/>
      </c>
      <c r="AC34" s="1588" t="str">
        <f>IF(B34="","",Output!AW20)</f>
        <v/>
      </c>
      <c r="AD34" s="1587" t="str">
        <f>IF(B34="","",Output!AX20)</f>
        <v/>
      </c>
      <c r="AE34" s="1551"/>
      <c r="AF34" s="1591" t="str">
        <f>IF(B34="","",Output!AY20)</f>
        <v/>
      </c>
      <c r="AG34" s="1566" t="str">
        <f>IF(B34="","",Output!AZ20)</f>
        <v/>
      </c>
      <c r="AH34" s="1577" t="str">
        <f>IF(B34="","",Output!BA20)</f>
        <v/>
      </c>
      <c r="AI34" s="1551"/>
      <c r="AJ34" s="1608" t="str">
        <f>IF(B34="","",Output!BB20)</f>
        <v/>
      </c>
      <c r="AK34" s="1595" t="str">
        <f>IF(B34="","",Output!BC20)</f>
        <v/>
      </c>
      <c r="AL34" s="1595" t="str">
        <f>IF(B34="","",Output!BD20)</f>
        <v/>
      </c>
      <c r="AM34" s="1596" t="str">
        <f>IF(B34="","",Output!BE20)</f>
        <v/>
      </c>
    </row>
    <row r="35" spans="2:39">
      <c r="B35" s="143" t="str">
        <f>IF(Output!C21=0,"",Output!C21)</f>
        <v/>
      </c>
      <c r="C35" s="329"/>
      <c r="D35" s="1591" t="str">
        <f>IF(B35="","",Output!AC21)</f>
        <v/>
      </c>
      <c r="E35" s="1566" t="str">
        <f>IF(B35="","",Output!AD21)</f>
        <v/>
      </c>
      <c r="F35" s="1577" t="str">
        <f>IF(B35="","",Output!AE21)</f>
        <v/>
      </c>
      <c r="G35" s="1350"/>
      <c r="H35" s="1607" t="str">
        <f>IF(B35="","",Output!AF21)</f>
        <v/>
      </c>
      <c r="I35" s="1566" t="str">
        <f>IF(B35="","",Output!AG21)</f>
        <v/>
      </c>
      <c r="J35" s="1566" t="str">
        <f>IF(B35="","",Output!AH21)</f>
        <v/>
      </c>
      <c r="K35" s="1566" t="str">
        <f>IF(B35="","",Output!AI21)</f>
        <v/>
      </c>
      <c r="L35" s="1633" t="str">
        <f>IF(B35="","",Output!AJ21)</f>
        <v/>
      </c>
      <c r="M35" s="1606"/>
      <c r="N35" s="1604" t="str">
        <f>IF(B35="","",Output!AK21)</f>
        <v/>
      </c>
      <c r="O35" s="1588" t="str">
        <f>IF(B35="","",Output!AL21)</f>
        <v/>
      </c>
      <c r="P35" s="1587" t="str">
        <f>IF(B35="","",Output!AM21)</f>
        <v/>
      </c>
      <c r="Q35" s="1350"/>
      <c r="R35" s="1586" t="str">
        <f>IF(B35="","",Output!AN21)</f>
        <v/>
      </c>
      <c r="S35" s="1588" t="str">
        <f>IF(B35="","",Output!AO21)</f>
        <v/>
      </c>
      <c r="T35" s="1587" t="str">
        <f>IF(B35="","",Output!AP21)</f>
        <v/>
      </c>
      <c r="U35" s="1350"/>
      <c r="V35" s="1586" t="str">
        <f>IF(B35="","",Output!AQ21)</f>
        <v/>
      </c>
      <c r="W35" s="1588" t="str">
        <f>IF(B35="","",Output!AR21)</f>
        <v/>
      </c>
      <c r="X35" s="1588" t="str">
        <f>IF(B35="","",Output!AS21)</f>
        <v/>
      </c>
      <c r="Y35" s="1587" t="str">
        <f>IF(B35="","",Output!AT21)</f>
        <v/>
      </c>
      <c r="Z35" s="1551"/>
      <c r="AA35" s="1586" t="str">
        <f>IF(B35="","",Output!AU21)</f>
        <v/>
      </c>
      <c r="AB35" s="1588" t="str">
        <f>IF(B35="","",Output!AV21)</f>
        <v/>
      </c>
      <c r="AC35" s="1588" t="str">
        <f>IF(B35="","",Output!AW21)</f>
        <v/>
      </c>
      <c r="AD35" s="1587" t="str">
        <f>IF(B35="","",Output!AX21)</f>
        <v/>
      </c>
      <c r="AE35" s="1551"/>
      <c r="AF35" s="1591" t="str">
        <f>IF(B35="","",Output!AY21)</f>
        <v/>
      </c>
      <c r="AG35" s="1566" t="str">
        <f>IF(B35="","",Output!AZ21)</f>
        <v/>
      </c>
      <c r="AH35" s="1577" t="str">
        <f>IF(B35="","",Output!BA21)</f>
        <v/>
      </c>
      <c r="AI35" s="1551"/>
      <c r="AJ35" s="1608" t="str">
        <f>IF(B35="","",Output!BB21)</f>
        <v/>
      </c>
      <c r="AK35" s="1595" t="str">
        <f>IF(B35="","",Output!BC21)</f>
        <v/>
      </c>
      <c r="AL35" s="1595" t="str">
        <f>IF(B35="","",Output!BD21)</f>
        <v/>
      </c>
      <c r="AM35" s="1596" t="str">
        <f>IF(B35="","",Output!BE21)</f>
        <v/>
      </c>
    </row>
    <row r="36" spans="2:39">
      <c r="B36" s="143" t="str">
        <f>IF(Output!C22=0,"",Output!C22)</f>
        <v/>
      </c>
      <c r="C36" s="329"/>
      <c r="D36" s="1591" t="str">
        <f>IF(B36="","",Output!AC22)</f>
        <v/>
      </c>
      <c r="E36" s="1566" t="str">
        <f>IF(B36="","",Output!AD22)</f>
        <v/>
      </c>
      <c r="F36" s="1577" t="str">
        <f>IF(B36="","",Output!AE22)</f>
        <v/>
      </c>
      <c r="G36" s="1350"/>
      <c r="H36" s="1607" t="str">
        <f>IF(B36="","",Output!AF22)</f>
        <v/>
      </c>
      <c r="I36" s="1566" t="str">
        <f>IF(B36="","",Output!AG22)</f>
        <v/>
      </c>
      <c r="J36" s="1566" t="str">
        <f>IF(B36="","",Output!AH22)</f>
        <v/>
      </c>
      <c r="K36" s="1566" t="str">
        <f>IF(B36="","",Output!AI22)</f>
        <v/>
      </c>
      <c r="L36" s="1633" t="str">
        <f>IF(B36="","",Output!AJ22)</f>
        <v/>
      </c>
      <c r="M36" s="1606"/>
      <c r="N36" s="1604" t="str">
        <f>IF(B36="","",Output!AK22)</f>
        <v/>
      </c>
      <c r="O36" s="1588" t="str">
        <f>IF(B36="","",Output!AL22)</f>
        <v/>
      </c>
      <c r="P36" s="1587" t="str">
        <f>IF(B36="","",Output!AM22)</f>
        <v/>
      </c>
      <c r="Q36" s="1350"/>
      <c r="R36" s="1586" t="str">
        <f>IF(B36="","",Output!AN22)</f>
        <v/>
      </c>
      <c r="S36" s="1588" t="str">
        <f>IF(B36="","",Output!AO22)</f>
        <v/>
      </c>
      <c r="T36" s="1587" t="str">
        <f>IF(B36="","",Output!AP22)</f>
        <v/>
      </c>
      <c r="U36" s="1350"/>
      <c r="V36" s="1586" t="str">
        <f>IF(B36="","",Output!AQ22)</f>
        <v/>
      </c>
      <c r="W36" s="1588" t="str">
        <f>IF(B36="","",Output!AR22)</f>
        <v/>
      </c>
      <c r="X36" s="1588" t="str">
        <f>IF(B36="","",Output!AS22)</f>
        <v/>
      </c>
      <c r="Y36" s="1587" t="str">
        <f>IF(B36="","",Output!AT22)</f>
        <v/>
      </c>
      <c r="Z36" s="1551"/>
      <c r="AA36" s="1586" t="str">
        <f>IF(B36="","",Output!AU22)</f>
        <v/>
      </c>
      <c r="AB36" s="1588" t="str">
        <f>IF(B36="","",Output!AV22)</f>
        <v/>
      </c>
      <c r="AC36" s="1588" t="str">
        <f>IF(B36="","",Output!AW22)</f>
        <v/>
      </c>
      <c r="AD36" s="1587" t="str">
        <f>IF(B36="","",Output!AX22)</f>
        <v/>
      </c>
      <c r="AE36" s="1551"/>
      <c r="AF36" s="1591" t="str">
        <f>IF(B36="","",Output!AY22)</f>
        <v/>
      </c>
      <c r="AG36" s="1566" t="str">
        <f>IF(B36="","",Output!AZ22)</f>
        <v/>
      </c>
      <c r="AH36" s="1577" t="str">
        <f>IF(B36="","",Output!BA22)</f>
        <v/>
      </c>
      <c r="AI36" s="1551"/>
      <c r="AJ36" s="1608" t="str">
        <f>IF(B36="","",Output!BB22)</f>
        <v/>
      </c>
      <c r="AK36" s="1595" t="str">
        <f>IF(B36="","",Output!BC22)</f>
        <v/>
      </c>
      <c r="AL36" s="1595" t="str">
        <f>IF(B36="","",Output!BD22)</f>
        <v/>
      </c>
      <c r="AM36" s="1596" t="str">
        <f>IF(B36="","",Output!BE22)</f>
        <v/>
      </c>
    </row>
    <row r="37" spans="2:39">
      <c r="B37" s="143" t="str">
        <f>IF(Output!C23=0,"",Output!C23)</f>
        <v/>
      </c>
      <c r="C37" s="329"/>
      <c r="D37" s="1591" t="str">
        <f>IF(B37="","",Output!AC23)</f>
        <v/>
      </c>
      <c r="E37" s="1566" t="str">
        <f>IF(B37="","",Output!AD23)</f>
        <v/>
      </c>
      <c r="F37" s="1577" t="str">
        <f>IF(B37="","",Output!AE23)</f>
        <v/>
      </c>
      <c r="G37" s="1350"/>
      <c r="H37" s="1607" t="str">
        <f>IF(B37="","",Output!AF23)</f>
        <v/>
      </c>
      <c r="I37" s="1566" t="str">
        <f>IF(B37="","",Output!AG23)</f>
        <v/>
      </c>
      <c r="J37" s="1566" t="str">
        <f>IF(B37="","",Output!AH23)</f>
        <v/>
      </c>
      <c r="K37" s="1566" t="str">
        <f>IF(B37="","",Output!AI23)</f>
        <v/>
      </c>
      <c r="L37" s="1633" t="str">
        <f>IF(B37="","",Output!AJ23)</f>
        <v/>
      </c>
      <c r="M37" s="1606"/>
      <c r="N37" s="1604" t="str">
        <f>IF(B37="","",Output!AK23)</f>
        <v/>
      </c>
      <c r="O37" s="1588" t="str">
        <f>IF(B37="","",Output!AL23)</f>
        <v/>
      </c>
      <c r="P37" s="1587" t="str">
        <f>IF(B37="","",Output!AM23)</f>
        <v/>
      </c>
      <c r="Q37" s="1350"/>
      <c r="R37" s="1586" t="str">
        <f>IF(B37="","",Output!AN23)</f>
        <v/>
      </c>
      <c r="S37" s="1588" t="str">
        <f>IF(B37="","",Output!AO23)</f>
        <v/>
      </c>
      <c r="T37" s="1587" t="str">
        <f>IF(B37="","",Output!AP23)</f>
        <v/>
      </c>
      <c r="U37" s="1350"/>
      <c r="V37" s="1586" t="str">
        <f>IF(B37="","",Output!AQ23)</f>
        <v/>
      </c>
      <c r="W37" s="1588" t="str">
        <f>IF(B37="","",Output!AR23)</f>
        <v/>
      </c>
      <c r="X37" s="1588" t="str">
        <f>IF(B37="","",Output!AS23)</f>
        <v/>
      </c>
      <c r="Y37" s="1587" t="str">
        <f>IF(B37="","",Output!AT23)</f>
        <v/>
      </c>
      <c r="Z37" s="1551"/>
      <c r="AA37" s="1586" t="str">
        <f>IF(B37="","",Output!AU23)</f>
        <v/>
      </c>
      <c r="AB37" s="1588" t="str">
        <f>IF(B37="","",Output!AV23)</f>
        <v/>
      </c>
      <c r="AC37" s="1588" t="str">
        <f>IF(B37="","",Output!AW23)</f>
        <v/>
      </c>
      <c r="AD37" s="1587" t="str">
        <f>IF(B37="","",Output!AX23)</f>
        <v/>
      </c>
      <c r="AE37" s="1551"/>
      <c r="AF37" s="1591" t="str">
        <f>IF(B37="","",Output!AY23)</f>
        <v/>
      </c>
      <c r="AG37" s="1566" t="str">
        <f>IF(B37="","",Output!AZ23)</f>
        <v/>
      </c>
      <c r="AH37" s="1577" t="str">
        <f>IF(B37="","",Output!BA23)</f>
        <v/>
      </c>
      <c r="AI37" s="1551"/>
      <c r="AJ37" s="1608" t="str">
        <f>IF(B37="","",Output!BB23)</f>
        <v/>
      </c>
      <c r="AK37" s="1595" t="str">
        <f>IF(B37="","",Output!BC23)</f>
        <v/>
      </c>
      <c r="AL37" s="1595" t="str">
        <f>IF(B37="","",Output!BD23)</f>
        <v/>
      </c>
      <c r="AM37" s="1596" t="str">
        <f>IF(B37="","",Output!BE23)</f>
        <v/>
      </c>
    </row>
    <row r="38" spans="2:39">
      <c r="B38" s="143" t="str">
        <f>IF(Output!C24=0,"",Output!C24)</f>
        <v/>
      </c>
      <c r="C38" s="329"/>
      <c r="D38" s="1591" t="str">
        <f>IF(B38="","",Output!AC24)</f>
        <v/>
      </c>
      <c r="E38" s="1566" t="str">
        <f>IF(B38="","",Output!AD24)</f>
        <v/>
      </c>
      <c r="F38" s="1577" t="str">
        <f>IF(B38="","",Output!AE24)</f>
        <v/>
      </c>
      <c r="G38" s="1350"/>
      <c r="H38" s="1607" t="str">
        <f>IF(B38="","",Output!AF24)</f>
        <v/>
      </c>
      <c r="I38" s="1566" t="str">
        <f>IF(B38="","",Output!AG24)</f>
        <v/>
      </c>
      <c r="J38" s="1566" t="str">
        <f>IF(B38="","",Output!AH24)</f>
        <v/>
      </c>
      <c r="K38" s="1566" t="str">
        <f>IF(B38="","",Output!AI24)</f>
        <v/>
      </c>
      <c r="L38" s="1633" t="str">
        <f>IF(B38="","",Output!AJ24)</f>
        <v/>
      </c>
      <c r="M38" s="1606"/>
      <c r="N38" s="1604" t="str">
        <f>IF(B38="","",Output!AK24)</f>
        <v/>
      </c>
      <c r="O38" s="1588" t="str">
        <f>IF(B38="","",Output!AL24)</f>
        <v/>
      </c>
      <c r="P38" s="1587" t="str">
        <f>IF(B38="","",Output!AM24)</f>
        <v/>
      </c>
      <c r="Q38" s="1350"/>
      <c r="R38" s="1586" t="str">
        <f>IF(B38="","",Output!AN24)</f>
        <v/>
      </c>
      <c r="S38" s="1588" t="str">
        <f>IF(B38="","",Output!AO24)</f>
        <v/>
      </c>
      <c r="T38" s="1587" t="str">
        <f>IF(B38="","",Output!AP24)</f>
        <v/>
      </c>
      <c r="U38" s="1350"/>
      <c r="V38" s="1586" t="str">
        <f>IF(B38="","",Output!AQ24)</f>
        <v/>
      </c>
      <c r="W38" s="1588" t="str">
        <f>IF(B38="","",Output!AR24)</f>
        <v/>
      </c>
      <c r="X38" s="1588" t="str">
        <f>IF(B38="","",Output!AS24)</f>
        <v/>
      </c>
      <c r="Y38" s="1587" t="str">
        <f>IF(B38="","",Output!AT24)</f>
        <v/>
      </c>
      <c r="Z38" s="1551"/>
      <c r="AA38" s="1586" t="str">
        <f>IF(B38="","",Output!AU24)</f>
        <v/>
      </c>
      <c r="AB38" s="1588" t="str">
        <f>IF(B38="","",Output!AV24)</f>
        <v/>
      </c>
      <c r="AC38" s="1588" t="str">
        <f>IF(B38="","",Output!AW24)</f>
        <v/>
      </c>
      <c r="AD38" s="1587" t="str">
        <f>IF(B38="","",Output!AX24)</f>
        <v/>
      </c>
      <c r="AE38" s="1551"/>
      <c r="AF38" s="1591" t="str">
        <f>IF(B38="","",Output!AY24)</f>
        <v/>
      </c>
      <c r="AG38" s="1566" t="str">
        <f>IF(B38="","",Output!AZ24)</f>
        <v/>
      </c>
      <c r="AH38" s="1577" t="str">
        <f>IF(B38="","",Output!BA24)</f>
        <v/>
      </c>
      <c r="AI38" s="1551"/>
      <c r="AJ38" s="1608" t="str">
        <f>IF(B38="","",Output!BB24)</f>
        <v/>
      </c>
      <c r="AK38" s="1595" t="str">
        <f>IF(B38="","",Output!BC24)</f>
        <v/>
      </c>
      <c r="AL38" s="1595" t="str">
        <f>IF(B38="","",Output!BD24)</f>
        <v/>
      </c>
      <c r="AM38" s="1596" t="str">
        <f>IF(B38="","",Output!BE24)</f>
        <v/>
      </c>
    </row>
    <row r="39" spans="2:39">
      <c r="B39" s="143" t="str">
        <f>IF(Output!C25=0,"",Output!C25)</f>
        <v/>
      </c>
      <c r="C39" s="329"/>
      <c r="D39" s="1591" t="str">
        <f>IF(B39="","",Output!AC25)</f>
        <v/>
      </c>
      <c r="E39" s="1566" t="str">
        <f>IF(B39="","",Output!AD25)</f>
        <v/>
      </c>
      <c r="F39" s="1577" t="str">
        <f>IF(B39="","",Output!AE25)</f>
        <v/>
      </c>
      <c r="G39" s="1350"/>
      <c r="H39" s="1607" t="str">
        <f>IF(B39="","",Output!AF25)</f>
        <v/>
      </c>
      <c r="I39" s="1566" t="str">
        <f>IF(B39="","",Output!AG25)</f>
        <v/>
      </c>
      <c r="J39" s="1566" t="str">
        <f>IF(B39="","",Output!AH25)</f>
        <v/>
      </c>
      <c r="K39" s="1566" t="str">
        <f>IF(B39="","",Output!AI25)</f>
        <v/>
      </c>
      <c r="L39" s="1633" t="str">
        <f>IF(B39="","",Output!AJ25)</f>
        <v/>
      </c>
      <c r="M39" s="1606"/>
      <c r="N39" s="1604" t="str">
        <f>IF(B39="","",Output!AK25)</f>
        <v/>
      </c>
      <c r="O39" s="1588" t="str">
        <f>IF(B39="","",Output!AL25)</f>
        <v/>
      </c>
      <c r="P39" s="1587" t="str">
        <f>IF(B39="","",Output!AM25)</f>
        <v/>
      </c>
      <c r="Q39" s="1350"/>
      <c r="R39" s="1586" t="str">
        <f>IF(B39="","",Output!AN25)</f>
        <v/>
      </c>
      <c r="S39" s="1588" t="str">
        <f>IF(B39="","",Output!AO25)</f>
        <v/>
      </c>
      <c r="T39" s="1587" t="str">
        <f>IF(B39="","",Output!AP25)</f>
        <v/>
      </c>
      <c r="U39" s="1350"/>
      <c r="V39" s="1586" t="str">
        <f>IF(B39="","",Output!AQ25)</f>
        <v/>
      </c>
      <c r="W39" s="1588" t="str">
        <f>IF(B39="","",Output!AR25)</f>
        <v/>
      </c>
      <c r="X39" s="1588" t="str">
        <f>IF(B39="","",Output!AS25)</f>
        <v/>
      </c>
      <c r="Y39" s="1587" t="str">
        <f>IF(B39="","",Output!AT25)</f>
        <v/>
      </c>
      <c r="Z39" s="1551"/>
      <c r="AA39" s="1586" t="str">
        <f>IF(B39="","",Output!AU25)</f>
        <v/>
      </c>
      <c r="AB39" s="1588" t="str">
        <f>IF(B39="","",Output!AV25)</f>
        <v/>
      </c>
      <c r="AC39" s="1588" t="str">
        <f>IF(B39="","",Output!AW25)</f>
        <v/>
      </c>
      <c r="AD39" s="1587" t="str">
        <f>IF(B39="","",Output!AX25)</f>
        <v/>
      </c>
      <c r="AE39" s="1551"/>
      <c r="AF39" s="1591" t="str">
        <f>IF(B39="","",Output!AY25)</f>
        <v/>
      </c>
      <c r="AG39" s="1566" t="str">
        <f>IF(B39="","",Output!AZ25)</f>
        <v/>
      </c>
      <c r="AH39" s="1577" t="str">
        <f>IF(B39="","",Output!BA25)</f>
        <v/>
      </c>
      <c r="AI39" s="1551"/>
      <c r="AJ39" s="1608" t="str">
        <f>IF(B39="","",Output!BB25)</f>
        <v/>
      </c>
      <c r="AK39" s="1595" t="str">
        <f>IF(B39="","",Output!BC25)</f>
        <v/>
      </c>
      <c r="AL39" s="1595" t="str">
        <f>IF(B39="","",Output!BD25)</f>
        <v/>
      </c>
      <c r="AM39" s="1596" t="str">
        <f>IF(B39="","",Output!BE25)</f>
        <v/>
      </c>
    </row>
    <row r="40" spans="2:39">
      <c r="B40" s="143" t="str">
        <f>IF(Output!C26=0,"",Output!C26)</f>
        <v/>
      </c>
      <c r="D40" s="1567" t="str">
        <f>IF(B40="","",Output!AC26)</f>
        <v/>
      </c>
      <c r="E40" s="1568" t="str">
        <f>IF(B40="","",Output!AD26)</f>
        <v/>
      </c>
      <c r="F40" s="1569" t="str">
        <f>IF(B40="","",Output!AE26)</f>
        <v/>
      </c>
      <c r="H40" s="1609" t="str">
        <f>IF(B40="","",Output!AF26)</f>
        <v/>
      </c>
      <c r="I40" s="1610" t="str">
        <f>IF(B40="","",Output!AG26)</f>
        <v/>
      </c>
      <c r="J40" s="1610" t="str">
        <f>IF(B40="","",Output!AH26)</f>
        <v/>
      </c>
      <c r="K40" s="1610" t="str">
        <f>IF(B40="","",Output!AI26)</f>
        <v/>
      </c>
      <c r="L40" s="1634" t="str">
        <f>IF(B40="","",Output!AJ26)</f>
        <v/>
      </c>
      <c r="N40" s="1612" t="str">
        <f>IF(B40="","",Output!AK26)</f>
        <v/>
      </c>
      <c r="O40" s="1613" t="str">
        <f>IF(B40="","",Output!AL26)</f>
        <v/>
      </c>
      <c r="P40" s="1614" t="str">
        <f>IF(B40="","",Output!AM26)</f>
        <v/>
      </c>
      <c r="R40" s="1615" t="str">
        <f>IF(B40="","",Output!AN26)</f>
        <v/>
      </c>
      <c r="S40" s="1613" t="str">
        <f>IF(B40="","",Output!AO26)</f>
        <v/>
      </c>
      <c r="T40" s="1614" t="str">
        <f>IF(B40="","",Output!AP26)</f>
        <v/>
      </c>
      <c r="V40" s="1615" t="str">
        <f>IF(B40="","",Output!AQ26)</f>
        <v/>
      </c>
      <c r="W40" s="1613" t="str">
        <f>IF(B40="","",Output!AR26)</f>
        <v/>
      </c>
      <c r="X40" s="1613" t="str">
        <f>IF(B40="","",Output!AS26)</f>
        <v/>
      </c>
      <c r="Y40" s="1614" t="str">
        <f>IF(B40="","",Output!AT26)</f>
        <v/>
      </c>
      <c r="AA40" s="1615" t="str">
        <f>IF(B40="","",Output!AU26)</f>
        <v/>
      </c>
      <c r="AB40" s="1613" t="str">
        <f>IF(B40="","",Output!AV26)</f>
        <v/>
      </c>
      <c r="AC40" s="1613" t="str">
        <f>IF(B40="","",Output!AW26)</f>
        <v/>
      </c>
      <c r="AD40" s="1614" t="str">
        <f>IF(B40="","",Output!AX26)</f>
        <v/>
      </c>
      <c r="AF40" s="1616" t="str">
        <f>IF(B40="","",Output!AY26)</f>
        <v/>
      </c>
      <c r="AG40" s="1610" t="str">
        <f>IF(B40="","",Output!AZ26)</f>
        <v/>
      </c>
      <c r="AH40" s="1611" t="str">
        <f>IF(B40="","",Output!BA26)</f>
        <v/>
      </c>
      <c r="AJ40" s="1617" t="str">
        <f>IF(B40="","",Output!BB26)</f>
        <v/>
      </c>
      <c r="AK40" s="1618" t="str">
        <f>IF(B40="","",Output!BC26)</f>
        <v/>
      </c>
      <c r="AL40" s="1618" t="str">
        <f>IF(B40="","",Output!BD26)</f>
        <v/>
      </c>
      <c r="AM40" s="1619" t="str">
        <f>IF(B40="","",Output!BE26)</f>
        <v/>
      </c>
    </row>
    <row r="41" spans="2:39">
      <c r="B41" s="143" t="str">
        <f>IF(Output!C27=0,"",Output!C27)</f>
        <v/>
      </c>
      <c r="D41" s="1567" t="str">
        <f>IF(B41="","",Output!AC27)</f>
        <v/>
      </c>
      <c r="E41" s="1568" t="str">
        <f>IF(B41="","",Output!AD27)</f>
        <v/>
      </c>
      <c r="F41" s="1569" t="str">
        <f>IF(B41="","",Output!AE27)</f>
        <v/>
      </c>
      <c r="H41" s="1609" t="str">
        <f>IF(B41="","",Output!AF27)</f>
        <v/>
      </c>
      <c r="I41" s="1610" t="str">
        <f>IF(B41="","",Output!AG27)</f>
        <v/>
      </c>
      <c r="J41" s="1610" t="str">
        <f>IF(B41="","",Output!AH27)</f>
        <v/>
      </c>
      <c r="K41" s="1610" t="str">
        <f>IF(B41="","",Output!AI27)</f>
        <v/>
      </c>
      <c r="L41" s="1634" t="str">
        <f>IF(B41="","",Output!AJ27)</f>
        <v/>
      </c>
      <c r="N41" s="1612" t="str">
        <f>IF(B41="","",Output!AK27)</f>
        <v/>
      </c>
      <c r="O41" s="1613" t="str">
        <f>IF(B41="","",Output!AL27)</f>
        <v/>
      </c>
      <c r="P41" s="1614" t="str">
        <f>IF(B41="","",Output!AM27)</f>
        <v/>
      </c>
      <c r="R41" s="1615" t="str">
        <f>IF(B41="","",Output!AN27)</f>
        <v/>
      </c>
      <c r="S41" s="1613" t="str">
        <f>IF(B41="","",Output!AO27)</f>
        <v/>
      </c>
      <c r="T41" s="1614" t="str">
        <f>IF(B41="","",Output!AP27)</f>
        <v/>
      </c>
      <c r="V41" s="1615" t="str">
        <f>IF(B41="","",Output!AQ27)</f>
        <v/>
      </c>
      <c r="W41" s="1613" t="str">
        <f>IF(B41="","",Output!AR27)</f>
        <v/>
      </c>
      <c r="X41" s="1613" t="str">
        <f>IF(B41="","",Output!AS27)</f>
        <v/>
      </c>
      <c r="Y41" s="1614" t="str">
        <f>IF(B41="","",Output!AT27)</f>
        <v/>
      </c>
      <c r="AA41" s="1615" t="str">
        <f>IF(B41="","",Output!AU27)</f>
        <v/>
      </c>
      <c r="AB41" s="1613" t="str">
        <f>IF(B41="","",Output!AV27)</f>
        <v/>
      </c>
      <c r="AC41" s="1613" t="str">
        <f>IF(B41="","",Output!AW27)</f>
        <v/>
      </c>
      <c r="AD41" s="1614" t="str">
        <f>IF(B41="","",Output!AX27)</f>
        <v/>
      </c>
      <c r="AF41" s="1616" t="str">
        <f>IF(B41="","",Output!AY27)</f>
        <v/>
      </c>
      <c r="AG41" s="1610" t="str">
        <f>IF(B41="","",Output!AZ27)</f>
        <v/>
      </c>
      <c r="AH41" s="1611" t="str">
        <f>IF(B41="","",Output!BA27)</f>
        <v/>
      </c>
      <c r="AJ41" s="1617" t="str">
        <f>IF(B41="","",Output!BB27)</f>
        <v/>
      </c>
      <c r="AK41" s="1618" t="str">
        <f>IF(B41="","",Output!BC27)</f>
        <v/>
      </c>
      <c r="AL41" s="1618" t="str">
        <f>IF(B41="","",Output!BD27)</f>
        <v/>
      </c>
      <c r="AM41" s="1619" t="str">
        <f>IF(B41="","",Output!BE27)</f>
        <v/>
      </c>
    </row>
    <row r="42" spans="2:39">
      <c r="B42" s="143" t="str">
        <f>IF(Output!C28=0,"",Output!C28)</f>
        <v/>
      </c>
      <c r="D42" s="1567" t="str">
        <f>IF(B42="","",Output!AC28)</f>
        <v/>
      </c>
      <c r="E42" s="1568" t="str">
        <f>IF(B42="","",Output!AD28)</f>
        <v/>
      </c>
      <c r="F42" s="1569" t="str">
        <f>IF(B42="","",Output!AE28)</f>
        <v/>
      </c>
      <c r="H42" s="1609" t="str">
        <f>IF(B42="","",Output!AF28)</f>
        <v/>
      </c>
      <c r="I42" s="1610" t="str">
        <f>IF(B42="","",Output!AG28)</f>
        <v/>
      </c>
      <c r="J42" s="1610" t="str">
        <f>IF(B42="","",Output!AH28)</f>
        <v/>
      </c>
      <c r="K42" s="1610" t="str">
        <f>IF(B42="","",Output!AI28)</f>
        <v/>
      </c>
      <c r="L42" s="1634" t="str">
        <f>IF(B42="","",Output!AJ28)</f>
        <v/>
      </c>
      <c r="N42" s="1612" t="str">
        <f>IF(B42="","",Output!AK28)</f>
        <v/>
      </c>
      <c r="O42" s="1613" t="str">
        <f>IF(B42="","",Output!AL28)</f>
        <v/>
      </c>
      <c r="P42" s="1614" t="str">
        <f>IF(B42="","",Output!AM28)</f>
        <v/>
      </c>
      <c r="R42" s="1615" t="str">
        <f>IF(B42="","",Output!AN28)</f>
        <v/>
      </c>
      <c r="S42" s="1613" t="str">
        <f>IF(B42="","",Output!AO28)</f>
        <v/>
      </c>
      <c r="T42" s="1614" t="str">
        <f>IF(B42="","",Output!AP28)</f>
        <v/>
      </c>
      <c r="V42" s="1615" t="str">
        <f>IF(B42="","",Output!AQ28)</f>
        <v/>
      </c>
      <c r="W42" s="1613" t="str">
        <f>IF(B42="","",Output!AR28)</f>
        <v/>
      </c>
      <c r="X42" s="1613" t="str">
        <f>IF(B42="","",Output!AS28)</f>
        <v/>
      </c>
      <c r="Y42" s="1614" t="str">
        <f>IF(B42="","",Output!AT28)</f>
        <v/>
      </c>
      <c r="AA42" s="1615" t="str">
        <f>IF(B42="","",Output!AU28)</f>
        <v/>
      </c>
      <c r="AB42" s="1613" t="str">
        <f>IF(B42="","",Output!AV28)</f>
        <v/>
      </c>
      <c r="AC42" s="1613" t="str">
        <f>IF(B42="","",Output!AW28)</f>
        <v/>
      </c>
      <c r="AD42" s="1614" t="str">
        <f>IF(B42="","",Output!AX28)</f>
        <v/>
      </c>
      <c r="AF42" s="1616" t="str">
        <f>IF(B42="","",Output!AY28)</f>
        <v/>
      </c>
      <c r="AG42" s="1610" t="str">
        <f>IF(B42="","",Output!AZ28)</f>
        <v/>
      </c>
      <c r="AH42" s="1611" t="str">
        <f>IF(B42="","",Output!BA28)</f>
        <v/>
      </c>
      <c r="AJ42" s="1617" t="str">
        <f>IF(B42="","",Output!BB28)</f>
        <v/>
      </c>
      <c r="AK42" s="1618" t="str">
        <f>IF(B42="","",Output!BC28)</f>
        <v/>
      </c>
      <c r="AL42" s="1618" t="str">
        <f>IF(B42="","",Output!BD28)</f>
        <v/>
      </c>
      <c r="AM42" s="1619" t="str">
        <f>IF(B42="","",Output!BE28)</f>
        <v/>
      </c>
    </row>
    <row r="43" spans="2:39">
      <c r="B43" s="143" t="str">
        <f>IF(Output!C29=0,"",Output!C29)</f>
        <v/>
      </c>
      <c r="D43" s="1567" t="str">
        <f>IF(B43="","",Output!AC29)</f>
        <v/>
      </c>
      <c r="E43" s="1568" t="str">
        <f>IF(B43="","",Output!AD29)</f>
        <v/>
      </c>
      <c r="F43" s="1569" t="str">
        <f>IF(B43="","",Output!AE29)</f>
        <v/>
      </c>
      <c r="H43" s="1609" t="str">
        <f>IF(B43="","",Output!AF29)</f>
        <v/>
      </c>
      <c r="I43" s="1610" t="str">
        <f>IF(B43="","",Output!AG29)</f>
        <v/>
      </c>
      <c r="J43" s="1610" t="str">
        <f>IF(B43="","",Output!AH29)</f>
        <v/>
      </c>
      <c r="K43" s="1610" t="str">
        <f>IF(B43="","",Output!AI29)</f>
        <v/>
      </c>
      <c r="L43" s="1634" t="str">
        <f>IF(B43="","",Output!AJ29)</f>
        <v/>
      </c>
      <c r="N43" s="1612" t="str">
        <f>IF(B43="","",Output!AK29)</f>
        <v/>
      </c>
      <c r="O43" s="1613" t="str">
        <f>IF(B43="","",Output!AL29)</f>
        <v/>
      </c>
      <c r="P43" s="1614" t="str">
        <f>IF(B43="","",Output!AM29)</f>
        <v/>
      </c>
      <c r="R43" s="1615" t="str">
        <f>IF(B43="","",Output!AN29)</f>
        <v/>
      </c>
      <c r="S43" s="1613" t="str">
        <f>IF(B43="","",Output!AO29)</f>
        <v/>
      </c>
      <c r="T43" s="1614" t="str">
        <f>IF(B43="","",Output!AP29)</f>
        <v/>
      </c>
      <c r="V43" s="1615" t="str">
        <f>IF(B43="","",Output!AQ29)</f>
        <v/>
      </c>
      <c r="W43" s="1613" t="str">
        <f>IF(B43="","",Output!AR29)</f>
        <v/>
      </c>
      <c r="X43" s="1613" t="str">
        <f>IF(B43="","",Output!AS29)</f>
        <v/>
      </c>
      <c r="Y43" s="1614" t="str">
        <f>IF(B43="","",Output!AT29)</f>
        <v/>
      </c>
      <c r="AA43" s="1615" t="str">
        <f>IF(B43="","",Output!AU29)</f>
        <v/>
      </c>
      <c r="AB43" s="1613" t="str">
        <f>IF(B43="","",Output!AV29)</f>
        <v/>
      </c>
      <c r="AC43" s="1613" t="str">
        <f>IF(B43="","",Output!AW29)</f>
        <v/>
      </c>
      <c r="AD43" s="1614" t="str">
        <f>IF(B43="","",Output!AX29)</f>
        <v/>
      </c>
      <c r="AF43" s="1616" t="str">
        <f>IF(B43="","",Output!AY29)</f>
        <v/>
      </c>
      <c r="AG43" s="1610" t="str">
        <f>IF(B43="","",Output!AZ29)</f>
        <v/>
      </c>
      <c r="AH43" s="1611" t="str">
        <f>IF(B43="","",Output!BA29)</f>
        <v/>
      </c>
      <c r="AJ43" s="1617" t="str">
        <f>IF(B43="","",Output!BB29)</f>
        <v/>
      </c>
      <c r="AK43" s="1618" t="str">
        <f>IF(B43="","",Output!BC29)</f>
        <v/>
      </c>
      <c r="AL43" s="1618" t="str">
        <f>IF(B43="","",Output!BD29)</f>
        <v/>
      </c>
      <c r="AM43" s="1619" t="str">
        <f>IF(B43="","",Output!BE29)</f>
        <v/>
      </c>
    </row>
    <row r="44" spans="2:39">
      <c r="B44" s="143" t="str">
        <f>IF(Output!C30=0,"",Output!C30)</f>
        <v/>
      </c>
      <c r="D44" s="1567" t="str">
        <f>IF(B44="","",Output!AC30)</f>
        <v/>
      </c>
      <c r="E44" s="1568" t="str">
        <f>IF(B44="","",Output!AD30)</f>
        <v/>
      </c>
      <c r="F44" s="1569" t="str">
        <f>IF(B44="","",Output!AE30)</f>
        <v/>
      </c>
      <c r="H44" s="1609" t="str">
        <f>IF(B44="","",Output!AF30)</f>
        <v/>
      </c>
      <c r="I44" s="1610" t="str">
        <f>IF(B44="","",Output!AG30)</f>
        <v/>
      </c>
      <c r="J44" s="1610" t="str">
        <f>IF(B44="","",Output!AH30)</f>
        <v/>
      </c>
      <c r="K44" s="1610" t="str">
        <f>IF(B44="","",Output!AI30)</f>
        <v/>
      </c>
      <c r="L44" s="1634" t="str">
        <f>IF(B44="","",Output!AJ30)</f>
        <v/>
      </c>
      <c r="N44" s="1612" t="str">
        <f>IF(B44="","",Output!AK30)</f>
        <v/>
      </c>
      <c r="O44" s="1613" t="str">
        <f>IF(B44="","",Output!AL30)</f>
        <v/>
      </c>
      <c r="P44" s="1614" t="str">
        <f>IF(B44="","",Output!AM30)</f>
        <v/>
      </c>
      <c r="R44" s="1615" t="str">
        <f>IF(B44="","",Output!AN30)</f>
        <v/>
      </c>
      <c r="S44" s="1613" t="str">
        <f>IF(B44="","",Output!AO30)</f>
        <v/>
      </c>
      <c r="T44" s="1614" t="str">
        <f>IF(B44="","",Output!AP30)</f>
        <v/>
      </c>
      <c r="V44" s="1615" t="str">
        <f>IF(B44="","",Output!AQ30)</f>
        <v/>
      </c>
      <c r="W44" s="1613" t="str">
        <f>IF(B44="","",Output!AR30)</f>
        <v/>
      </c>
      <c r="X44" s="1613" t="str">
        <f>IF(B44="","",Output!AS30)</f>
        <v/>
      </c>
      <c r="Y44" s="1614" t="str">
        <f>IF(B44="","",Output!AT30)</f>
        <v/>
      </c>
      <c r="AA44" s="1615" t="str">
        <f>IF(B44="","",Output!AU30)</f>
        <v/>
      </c>
      <c r="AB44" s="1613" t="str">
        <f>IF(B44="","",Output!AV30)</f>
        <v/>
      </c>
      <c r="AC44" s="1613" t="str">
        <f>IF(B44="","",Output!AW30)</f>
        <v/>
      </c>
      <c r="AD44" s="1614" t="str">
        <f>IF(B44="","",Output!AX30)</f>
        <v/>
      </c>
      <c r="AF44" s="1616" t="str">
        <f>IF(B44="","",Output!AY30)</f>
        <v/>
      </c>
      <c r="AG44" s="1610" t="str">
        <f>IF(B44="","",Output!AZ30)</f>
        <v/>
      </c>
      <c r="AH44" s="1611" t="str">
        <f>IF(B44="","",Output!BA30)</f>
        <v/>
      </c>
      <c r="AJ44" s="1617" t="str">
        <f>IF(B44="","",Output!BB30)</f>
        <v/>
      </c>
      <c r="AK44" s="1618" t="str">
        <f>IF(B44="","",Output!BC30)</f>
        <v/>
      </c>
      <c r="AL44" s="1618" t="str">
        <f>IF(B44="","",Output!BD30)</f>
        <v/>
      </c>
      <c r="AM44" s="1619" t="str">
        <f>IF(B44="","",Output!BE30)</f>
        <v/>
      </c>
    </row>
    <row r="45" spans="2:39">
      <c r="B45" s="143" t="str">
        <f>IF(Output!C31=0,"",Output!C31)</f>
        <v/>
      </c>
      <c r="D45" s="1567" t="str">
        <f>IF(B45="","",Output!AC31)</f>
        <v/>
      </c>
      <c r="E45" s="1568" t="str">
        <f>IF(B45="","",Output!AD31)</f>
        <v/>
      </c>
      <c r="F45" s="1569" t="str">
        <f>IF(B45="","",Output!AE31)</f>
        <v/>
      </c>
      <c r="H45" s="1609" t="str">
        <f>IF(B45="","",Output!AF31)</f>
        <v/>
      </c>
      <c r="I45" s="1610" t="str">
        <f>IF(B45="","",Output!AG31)</f>
        <v/>
      </c>
      <c r="J45" s="1610" t="str">
        <f>IF(B45="","",Output!AH31)</f>
        <v/>
      </c>
      <c r="K45" s="1610" t="str">
        <f>IF(B45="","",Output!AI31)</f>
        <v/>
      </c>
      <c r="L45" s="1634" t="str">
        <f>IF(B45="","",Output!AJ31)</f>
        <v/>
      </c>
      <c r="N45" s="1612" t="str">
        <f>IF(B45="","",Output!AK31)</f>
        <v/>
      </c>
      <c r="O45" s="1613" t="str">
        <f>IF(B45="","",Output!AL31)</f>
        <v/>
      </c>
      <c r="P45" s="1614" t="str">
        <f>IF(B45="","",Output!AM31)</f>
        <v/>
      </c>
      <c r="R45" s="1615" t="str">
        <f>IF(B45="","",Output!AN31)</f>
        <v/>
      </c>
      <c r="S45" s="1613" t="str">
        <f>IF(B45="","",Output!AO31)</f>
        <v/>
      </c>
      <c r="T45" s="1614" t="str">
        <f>IF(B45="","",Output!AP31)</f>
        <v/>
      </c>
      <c r="V45" s="1615" t="str">
        <f>IF(B45="","",Output!AQ31)</f>
        <v/>
      </c>
      <c r="W45" s="1613" t="str">
        <f>IF(B45="","",Output!AR31)</f>
        <v/>
      </c>
      <c r="X45" s="1613" t="str">
        <f>IF(B45="","",Output!AS31)</f>
        <v/>
      </c>
      <c r="Y45" s="1614" t="str">
        <f>IF(B45="","",Output!AT31)</f>
        <v/>
      </c>
      <c r="AA45" s="1615" t="str">
        <f>IF(B45="","",Output!AU31)</f>
        <v/>
      </c>
      <c r="AB45" s="1613" t="str">
        <f>IF(B45="","",Output!AV31)</f>
        <v/>
      </c>
      <c r="AC45" s="1613" t="str">
        <f>IF(B45="","",Output!AW31)</f>
        <v/>
      </c>
      <c r="AD45" s="1614" t="str">
        <f>IF(B45="","",Output!AX31)</f>
        <v/>
      </c>
      <c r="AF45" s="1616" t="str">
        <f>IF(B45="","",Output!AY31)</f>
        <v/>
      </c>
      <c r="AG45" s="1610" t="str">
        <f>IF(B45="","",Output!AZ31)</f>
        <v/>
      </c>
      <c r="AH45" s="1611" t="str">
        <f>IF(B45="","",Output!BA31)</f>
        <v/>
      </c>
      <c r="AJ45" s="1617" t="str">
        <f>IF(B45="","",Output!BB31)</f>
        <v/>
      </c>
      <c r="AK45" s="1618" t="str">
        <f>IF(B45="","",Output!BC31)</f>
        <v/>
      </c>
      <c r="AL45" s="1618" t="str">
        <f>IF(B45="","",Output!BD31)</f>
        <v/>
      </c>
      <c r="AM45" s="1619" t="str">
        <f>IF(B45="","",Output!BE31)</f>
        <v/>
      </c>
    </row>
    <row r="46" spans="2:39">
      <c r="B46" s="143" t="str">
        <f>IF(Output!C32=0,"",Output!C32)</f>
        <v/>
      </c>
      <c r="D46" s="1567" t="str">
        <f>IF(B46="","",Output!AC32)</f>
        <v/>
      </c>
      <c r="E46" s="1568" t="str">
        <f>IF(B46="","",Output!AD32)</f>
        <v/>
      </c>
      <c r="F46" s="1569" t="str">
        <f>IF(B46="","",Output!AE32)</f>
        <v/>
      </c>
      <c r="H46" s="1609" t="str">
        <f>IF(B46="","",Output!AF32)</f>
        <v/>
      </c>
      <c r="I46" s="1610" t="str">
        <f>IF(B46="","",Output!AG32)</f>
        <v/>
      </c>
      <c r="J46" s="1610" t="str">
        <f>IF(B46="","",Output!AH32)</f>
        <v/>
      </c>
      <c r="K46" s="1610" t="str">
        <f>IF(B46="","",Output!AI32)</f>
        <v/>
      </c>
      <c r="L46" s="1634" t="str">
        <f>IF(B46="","",Output!AJ32)</f>
        <v/>
      </c>
      <c r="N46" s="1612" t="str">
        <f>IF(B46="","",Output!AK32)</f>
        <v/>
      </c>
      <c r="O46" s="1613" t="str">
        <f>IF(B46="","",Output!AL32)</f>
        <v/>
      </c>
      <c r="P46" s="1614" t="str">
        <f>IF(B46="","",Output!AM32)</f>
        <v/>
      </c>
      <c r="R46" s="1615" t="str">
        <f>IF(B46="","",Output!AN32)</f>
        <v/>
      </c>
      <c r="S46" s="1613" t="str">
        <f>IF(B46="","",Output!AO32)</f>
        <v/>
      </c>
      <c r="T46" s="1614" t="str">
        <f>IF(B46="","",Output!AP32)</f>
        <v/>
      </c>
      <c r="V46" s="1615" t="str">
        <f>IF(B46="","",Output!AQ32)</f>
        <v/>
      </c>
      <c r="W46" s="1613" t="str">
        <f>IF(B46="","",Output!AR32)</f>
        <v/>
      </c>
      <c r="X46" s="1613" t="str">
        <f>IF(B46="","",Output!AS32)</f>
        <v/>
      </c>
      <c r="Y46" s="1614" t="str">
        <f>IF(B46="","",Output!AT32)</f>
        <v/>
      </c>
      <c r="AA46" s="1615" t="str">
        <f>IF(B46="","",Output!AU32)</f>
        <v/>
      </c>
      <c r="AB46" s="1613" t="str">
        <f>IF(B46="","",Output!AV32)</f>
        <v/>
      </c>
      <c r="AC46" s="1613" t="str">
        <f>IF(B46="","",Output!AW32)</f>
        <v/>
      </c>
      <c r="AD46" s="1614" t="str">
        <f>IF(B46="","",Output!AX32)</f>
        <v/>
      </c>
      <c r="AF46" s="1616" t="str">
        <f>IF(B46="","",Output!AY32)</f>
        <v/>
      </c>
      <c r="AG46" s="1610" t="str">
        <f>IF(B46="","",Output!AZ32)</f>
        <v/>
      </c>
      <c r="AH46" s="1611" t="str">
        <f>IF(B46="","",Output!BA32)</f>
        <v/>
      </c>
      <c r="AJ46" s="1617" t="str">
        <f>IF(B46="","",Output!BB32)</f>
        <v/>
      </c>
      <c r="AK46" s="1618" t="str">
        <f>IF(B46="","",Output!BC32)</f>
        <v/>
      </c>
      <c r="AL46" s="1618" t="str">
        <f>IF(B46="","",Output!BD32)</f>
        <v/>
      </c>
      <c r="AM46" s="1619" t="str">
        <f>IF(B46="","",Output!BE32)</f>
        <v/>
      </c>
    </row>
    <row r="47" spans="2:39">
      <c r="B47" s="143" t="str">
        <f>IF(Output!C33=0,"",Output!C33)</f>
        <v/>
      </c>
      <c r="D47" s="1567" t="str">
        <f>IF(B47="","",Output!AC33)</f>
        <v/>
      </c>
      <c r="E47" s="1568" t="str">
        <f>IF(B47="","",Output!AD33)</f>
        <v/>
      </c>
      <c r="F47" s="1569" t="str">
        <f>IF(B47="","",Output!AE33)</f>
        <v/>
      </c>
      <c r="H47" s="1609" t="str">
        <f>IF(B47="","",Output!AF33)</f>
        <v/>
      </c>
      <c r="I47" s="1610" t="str">
        <f>IF(B47="","",Output!AG33)</f>
        <v/>
      </c>
      <c r="J47" s="1610" t="str">
        <f>IF(B47="","",Output!AH33)</f>
        <v/>
      </c>
      <c r="K47" s="1610" t="str">
        <f>IF(B47="","",Output!AI33)</f>
        <v/>
      </c>
      <c r="L47" s="1634" t="str">
        <f>IF(B47="","",Output!AJ33)</f>
        <v/>
      </c>
      <c r="N47" s="1612" t="str">
        <f>IF(B47="","",Output!AK33)</f>
        <v/>
      </c>
      <c r="O47" s="1613" t="str">
        <f>IF(B47="","",Output!AL33)</f>
        <v/>
      </c>
      <c r="P47" s="1614" t="str">
        <f>IF(B47="","",Output!AM33)</f>
        <v/>
      </c>
      <c r="R47" s="1615" t="str">
        <f>IF(B47="","",Output!AN33)</f>
        <v/>
      </c>
      <c r="S47" s="1613" t="str">
        <f>IF(B47="","",Output!AO33)</f>
        <v/>
      </c>
      <c r="T47" s="1614" t="str">
        <f>IF(B47="","",Output!AP33)</f>
        <v/>
      </c>
      <c r="V47" s="1615" t="str">
        <f>IF(B47="","",Output!AQ33)</f>
        <v/>
      </c>
      <c r="W47" s="1613" t="str">
        <f>IF(B47="","",Output!AR33)</f>
        <v/>
      </c>
      <c r="X47" s="1613" t="str">
        <f>IF(B47="","",Output!AS33)</f>
        <v/>
      </c>
      <c r="Y47" s="1614" t="str">
        <f>IF(B47="","",Output!AT33)</f>
        <v/>
      </c>
      <c r="AA47" s="1615" t="str">
        <f>IF(B47="","",Output!AU33)</f>
        <v/>
      </c>
      <c r="AB47" s="1613" t="str">
        <f>IF(B47="","",Output!AV33)</f>
        <v/>
      </c>
      <c r="AC47" s="1613" t="str">
        <f>IF(B47="","",Output!AW33)</f>
        <v/>
      </c>
      <c r="AD47" s="1614" t="str">
        <f>IF(B47="","",Output!AX33)</f>
        <v/>
      </c>
      <c r="AF47" s="1616" t="str">
        <f>IF(B47="","",Output!AY33)</f>
        <v/>
      </c>
      <c r="AG47" s="1610" t="str">
        <f>IF(B47="","",Output!AZ33)</f>
        <v/>
      </c>
      <c r="AH47" s="1611" t="str">
        <f>IF(B47="","",Output!BA33)</f>
        <v/>
      </c>
      <c r="AJ47" s="1617" t="str">
        <f>IF(B47="","",Output!BB33)</f>
        <v/>
      </c>
      <c r="AK47" s="1618" t="str">
        <f>IF(B47="","",Output!BC33)</f>
        <v/>
      </c>
      <c r="AL47" s="1618" t="str">
        <f>IF(B47="","",Output!BD33)</f>
        <v/>
      </c>
      <c r="AM47" s="1619" t="str">
        <f>IF(B47="","",Output!BE33)</f>
        <v/>
      </c>
    </row>
    <row r="48" spans="2:39">
      <c r="B48" s="143" t="str">
        <f>IF(Output!C34=0,"",Output!C34)</f>
        <v/>
      </c>
      <c r="D48" s="1567" t="str">
        <f>IF(B48="","",Output!AC34)</f>
        <v/>
      </c>
      <c r="E48" s="1568" t="str">
        <f>IF(B48="","",Output!AD34)</f>
        <v/>
      </c>
      <c r="F48" s="1569" t="str">
        <f>IF(B48="","",Output!AE34)</f>
        <v/>
      </c>
      <c r="H48" s="1609" t="str">
        <f>IF(B48="","",Output!AF34)</f>
        <v/>
      </c>
      <c r="I48" s="1610" t="str">
        <f>IF(B48="","",Output!AG34)</f>
        <v/>
      </c>
      <c r="J48" s="1610" t="str">
        <f>IF(B48="","",Output!AH34)</f>
        <v/>
      </c>
      <c r="K48" s="1610" t="str">
        <f>IF(B48="","",Output!AI34)</f>
        <v/>
      </c>
      <c r="L48" s="1634" t="str">
        <f>IF(B48="","",Output!AJ34)</f>
        <v/>
      </c>
      <c r="N48" s="1612" t="str">
        <f>IF(B48="","",Output!AK34)</f>
        <v/>
      </c>
      <c r="O48" s="1613" t="str">
        <f>IF(B48="","",Output!AL34)</f>
        <v/>
      </c>
      <c r="P48" s="1614" t="str">
        <f>IF(B48="","",Output!AM34)</f>
        <v/>
      </c>
      <c r="R48" s="1615" t="str">
        <f>IF(B48="","",Output!AN34)</f>
        <v/>
      </c>
      <c r="S48" s="1613" t="str">
        <f>IF(B48="","",Output!AO34)</f>
        <v/>
      </c>
      <c r="T48" s="1614" t="str">
        <f>IF(B48="","",Output!AP34)</f>
        <v/>
      </c>
      <c r="V48" s="1615" t="str">
        <f>IF(B48="","",Output!AQ34)</f>
        <v/>
      </c>
      <c r="W48" s="1613" t="str">
        <f>IF(B48="","",Output!AR34)</f>
        <v/>
      </c>
      <c r="X48" s="1613" t="str">
        <f>IF(B48="","",Output!AS34)</f>
        <v/>
      </c>
      <c r="Y48" s="1614" t="str">
        <f>IF(B48="","",Output!AT34)</f>
        <v/>
      </c>
      <c r="AA48" s="1615" t="str">
        <f>IF(B48="","",Output!AU34)</f>
        <v/>
      </c>
      <c r="AB48" s="1613" t="str">
        <f>IF(B48="","",Output!AV34)</f>
        <v/>
      </c>
      <c r="AC48" s="1613" t="str">
        <f>IF(B48="","",Output!AW34)</f>
        <v/>
      </c>
      <c r="AD48" s="1614" t="str">
        <f>IF(B48="","",Output!AX34)</f>
        <v/>
      </c>
      <c r="AF48" s="1616" t="str">
        <f>IF(B48="","",Output!AY34)</f>
        <v/>
      </c>
      <c r="AG48" s="1610" t="str">
        <f>IF(B48="","",Output!AZ34)</f>
        <v/>
      </c>
      <c r="AH48" s="1611" t="str">
        <f>IF(B48="","",Output!BA34)</f>
        <v/>
      </c>
      <c r="AJ48" s="1617" t="str">
        <f>IF(B48="","",Output!BB34)</f>
        <v/>
      </c>
      <c r="AK48" s="1618" t="str">
        <f>IF(B48="","",Output!BC34)</f>
        <v/>
      </c>
      <c r="AL48" s="1618" t="str">
        <f>IF(B48="","",Output!BD34)</f>
        <v/>
      </c>
      <c r="AM48" s="1619" t="str">
        <f>IF(B48="","",Output!BE34)</f>
        <v/>
      </c>
    </row>
    <row r="49" spans="2:39">
      <c r="B49" s="143" t="str">
        <f>IF(Output!C35=0,"",Output!C35)</f>
        <v/>
      </c>
      <c r="D49" s="1567" t="str">
        <f>IF(B49="","",Output!AC35)</f>
        <v/>
      </c>
      <c r="E49" s="1568" t="str">
        <f>IF(B49="","",Output!AD35)</f>
        <v/>
      </c>
      <c r="F49" s="1569" t="str">
        <f>IF(B49="","",Output!AE35)</f>
        <v/>
      </c>
      <c r="H49" s="1609" t="str">
        <f>IF(B49="","",Output!AF35)</f>
        <v/>
      </c>
      <c r="I49" s="1610" t="str">
        <f>IF(B49="","",Output!AG35)</f>
        <v/>
      </c>
      <c r="J49" s="1610" t="str">
        <f>IF(B49="","",Output!AH35)</f>
        <v/>
      </c>
      <c r="K49" s="1610" t="str">
        <f>IF(B49="","",Output!AI35)</f>
        <v/>
      </c>
      <c r="L49" s="1634" t="str">
        <f>IF(B49="","",Output!AJ35)</f>
        <v/>
      </c>
      <c r="N49" s="1612" t="str">
        <f>IF(B49="","",Output!AK35)</f>
        <v/>
      </c>
      <c r="O49" s="1613" t="str">
        <f>IF(B49="","",Output!AL35)</f>
        <v/>
      </c>
      <c r="P49" s="1614" t="str">
        <f>IF(B49="","",Output!AM35)</f>
        <v/>
      </c>
      <c r="R49" s="1615" t="str">
        <f>IF(B49="","",Output!AN35)</f>
        <v/>
      </c>
      <c r="S49" s="1613" t="str">
        <f>IF(B49="","",Output!AO35)</f>
        <v/>
      </c>
      <c r="T49" s="1614" t="str">
        <f>IF(B49="","",Output!AP35)</f>
        <v/>
      </c>
      <c r="V49" s="1615" t="str">
        <f>IF(B49="","",Output!AQ35)</f>
        <v/>
      </c>
      <c r="W49" s="1613" t="str">
        <f>IF(B49="","",Output!AR35)</f>
        <v/>
      </c>
      <c r="X49" s="1613" t="str">
        <f>IF(B49="","",Output!AS35)</f>
        <v/>
      </c>
      <c r="Y49" s="1614" t="str">
        <f>IF(B49="","",Output!AT35)</f>
        <v/>
      </c>
      <c r="AA49" s="1615" t="str">
        <f>IF(B49="","",Output!AU35)</f>
        <v/>
      </c>
      <c r="AB49" s="1613" t="str">
        <f>IF(B49="","",Output!AV35)</f>
        <v/>
      </c>
      <c r="AC49" s="1613" t="str">
        <f>IF(B49="","",Output!AW35)</f>
        <v/>
      </c>
      <c r="AD49" s="1614" t="str">
        <f>IF(B49="","",Output!AX35)</f>
        <v/>
      </c>
      <c r="AF49" s="1616" t="str">
        <f>IF(B49="","",Output!AY35)</f>
        <v/>
      </c>
      <c r="AG49" s="1610" t="str">
        <f>IF(B49="","",Output!AZ35)</f>
        <v/>
      </c>
      <c r="AH49" s="1611" t="str">
        <f>IF(B49="","",Output!BA35)</f>
        <v/>
      </c>
      <c r="AJ49" s="1617" t="str">
        <f>IF(B49="","",Output!BB35)</f>
        <v/>
      </c>
      <c r="AK49" s="1618" t="str">
        <f>IF(B49="","",Output!BC35)</f>
        <v/>
      </c>
      <c r="AL49" s="1618" t="str">
        <f>IF(B49="","",Output!BD35)</f>
        <v/>
      </c>
      <c r="AM49" s="1619" t="str">
        <f>IF(B49="","",Output!BE35)</f>
        <v/>
      </c>
    </row>
    <row r="50" spans="2:39">
      <c r="B50" s="143" t="str">
        <f>IF(Output!C36=0,"",Output!C36)</f>
        <v/>
      </c>
      <c r="D50" s="1567" t="str">
        <f>IF(B50="","",Output!AC36)</f>
        <v/>
      </c>
      <c r="E50" s="1568" t="str">
        <f>IF(B50="","",Output!AD36)</f>
        <v/>
      </c>
      <c r="F50" s="1569" t="str">
        <f>IF(B50="","",Output!AE36)</f>
        <v/>
      </c>
      <c r="H50" s="1609" t="str">
        <f>IF(B50="","",Output!AF36)</f>
        <v/>
      </c>
      <c r="I50" s="1610" t="str">
        <f>IF(B50="","",Output!AG36)</f>
        <v/>
      </c>
      <c r="J50" s="1610" t="str">
        <f>IF(B50="","",Output!AH36)</f>
        <v/>
      </c>
      <c r="K50" s="1610" t="str">
        <f>IF(B50="","",Output!AI36)</f>
        <v/>
      </c>
      <c r="L50" s="1634" t="str">
        <f>IF(B50="","",Output!AJ36)</f>
        <v/>
      </c>
      <c r="N50" s="1612" t="str">
        <f>IF(B50="","",Output!AK36)</f>
        <v/>
      </c>
      <c r="O50" s="1613" t="str">
        <f>IF(B50="","",Output!AL36)</f>
        <v/>
      </c>
      <c r="P50" s="1614" t="str">
        <f>IF(B50="","",Output!AM36)</f>
        <v/>
      </c>
      <c r="R50" s="1615" t="str">
        <f>IF(B50="","",Output!AN36)</f>
        <v/>
      </c>
      <c r="S50" s="1613" t="str">
        <f>IF(B50="","",Output!AO36)</f>
        <v/>
      </c>
      <c r="T50" s="1614" t="str">
        <f>IF(B50="","",Output!AP36)</f>
        <v/>
      </c>
      <c r="V50" s="1615" t="str">
        <f>IF(B50="","",Output!AQ36)</f>
        <v/>
      </c>
      <c r="W50" s="1613" t="str">
        <f>IF(B50="","",Output!AR36)</f>
        <v/>
      </c>
      <c r="X50" s="1613" t="str">
        <f>IF(B50="","",Output!AS36)</f>
        <v/>
      </c>
      <c r="Y50" s="1614" t="str">
        <f>IF(B50="","",Output!AT36)</f>
        <v/>
      </c>
      <c r="AA50" s="1615" t="str">
        <f>IF(B50="","",Output!AU36)</f>
        <v/>
      </c>
      <c r="AB50" s="1613" t="str">
        <f>IF(B50="","",Output!AV36)</f>
        <v/>
      </c>
      <c r="AC50" s="1613" t="str">
        <f>IF(B50="","",Output!AW36)</f>
        <v/>
      </c>
      <c r="AD50" s="1614" t="str">
        <f>IF(B50="","",Output!AX36)</f>
        <v/>
      </c>
      <c r="AF50" s="1616" t="str">
        <f>IF(B50="","",Output!AY36)</f>
        <v/>
      </c>
      <c r="AG50" s="1610" t="str">
        <f>IF(B50="","",Output!AZ36)</f>
        <v/>
      </c>
      <c r="AH50" s="1611" t="str">
        <f>IF(B50="","",Output!BA36)</f>
        <v/>
      </c>
      <c r="AJ50" s="1617" t="str">
        <f>IF(B50="","",Output!BB36)</f>
        <v/>
      </c>
      <c r="AK50" s="1618" t="str">
        <f>IF(B50="","",Output!BC36)</f>
        <v/>
      </c>
      <c r="AL50" s="1618" t="str">
        <f>IF(B50="","",Output!BD36)</f>
        <v/>
      </c>
      <c r="AM50" s="1619" t="str">
        <f>IF(B50="","",Output!BE36)</f>
        <v/>
      </c>
    </row>
    <row r="51" spans="2:39">
      <c r="B51" s="143" t="str">
        <f>IF(Output!C37=0,"",Output!C37)</f>
        <v/>
      </c>
      <c r="D51" s="1567" t="str">
        <f>IF(B51="","",Output!AC37)</f>
        <v/>
      </c>
      <c r="E51" s="1568" t="str">
        <f>IF(B51="","",Output!AD37)</f>
        <v/>
      </c>
      <c r="F51" s="1569" t="str">
        <f>IF(B51="","",Output!AE37)</f>
        <v/>
      </c>
      <c r="H51" s="1609" t="str">
        <f>IF(B51="","",Output!AF37)</f>
        <v/>
      </c>
      <c r="I51" s="1610" t="str">
        <f>IF(B51="","",Output!AG37)</f>
        <v/>
      </c>
      <c r="J51" s="1610" t="str">
        <f>IF(B51="","",Output!AH37)</f>
        <v/>
      </c>
      <c r="K51" s="1610" t="str">
        <f>IF(B51="","",Output!AI37)</f>
        <v/>
      </c>
      <c r="L51" s="1634" t="str">
        <f>IF(B51="","",Output!AJ37)</f>
        <v/>
      </c>
      <c r="N51" s="1612" t="str">
        <f>IF(B51="","",Output!AK37)</f>
        <v/>
      </c>
      <c r="O51" s="1613" t="str">
        <f>IF(B51="","",Output!AL37)</f>
        <v/>
      </c>
      <c r="P51" s="1614" t="str">
        <f>IF(B51="","",Output!AM37)</f>
        <v/>
      </c>
      <c r="R51" s="1615" t="str">
        <f>IF(B51="","",Output!AN37)</f>
        <v/>
      </c>
      <c r="S51" s="1613" t="str">
        <f>IF(B51="","",Output!AO37)</f>
        <v/>
      </c>
      <c r="T51" s="1614" t="str">
        <f>IF(B51="","",Output!AP37)</f>
        <v/>
      </c>
      <c r="V51" s="1615" t="str">
        <f>IF(B51="","",Output!AQ37)</f>
        <v/>
      </c>
      <c r="W51" s="1613" t="str">
        <f>IF(B51="","",Output!AR37)</f>
        <v/>
      </c>
      <c r="X51" s="1613" t="str">
        <f>IF(B51="","",Output!AS37)</f>
        <v/>
      </c>
      <c r="Y51" s="1614" t="str">
        <f>IF(B51="","",Output!AT37)</f>
        <v/>
      </c>
      <c r="AA51" s="1615" t="str">
        <f>IF(B51="","",Output!AU37)</f>
        <v/>
      </c>
      <c r="AB51" s="1613" t="str">
        <f>IF(B51="","",Output!AV37)</f>
        <v/>
      </c>
      <c r="AC51" s="1613" t="str">
        <f>IF(B51="","",Output!AW37)</f>
        <v/>
      </c>
      <c r="AD51" s="1614" t="str">
        <f>IF(B51="","",Output!AX37)</f>
        <v/>
      </c>
      <c r="AF51" s="1616" t="str">
        <f>IF(B51="","",Output!AY37)</f>
        <v/>
      </c>
      <c r="AG51" s="1610" t="str">
        <f>IF(B51="","",Output!AZ37)</f>
        <v/>
      </c>
      <c r="AH51" s="1611" t="str">
        <f>IF(B51="","",Output!BA37)</f>
        <v/>
      </c>
      <c r="AJ51" s="1617" t="str">
        <f>IF(B51="","",Output!BB37)</f>
        <v/>
      </c>
      <c r="AK51" s="1618" t="str">
        <f>IF(B51="","",Output!BC37)</f>
        <v/>
      </c>
      <c r="AL51" s="1618" t="str">
        <f>IF(B51="","",Output!BD37)</f>
        <v/>
      </c>
      <c r="AM51" s="1619" t="str">
        <f>IF(B51="","",Output!BE37)</f>
        <v/>
      </c>
    </row>
    <row r="52" spans="2:39">
      <c r="B52" s="143" t="str">
        <f>IF(Output!C38=0,"",Output!C38)</f>
        <v/>
      </c>
      <c r="D52" s="1567" t="str">
        <f>IF(B52="","",Output!AC38)</f>
        <v/>
      </c>
      <c r="E52" s="1568" t="str">
        <f>IF(B52="","",Output!AD38)</f>
        <v/>
      </c>
      <c r="F52" s="1569" t="str">
        <f>IF(B52="","",Output!AE38)</f>
        <v/>
      </c>
      <c r="H52" s="1609" t="str">
        <f>IF(B52="","",Output!AF38)</f>
        <v/>
      </c>
      <c r="I52" s="1610" t="str">
        <f>IF(B52="","",Output!AG38)</f>
        <v/>
      </c>
      <c r="J52" s="1610" t="str">
        <f>IF(B52="","",Output!AH38)</f>
        <v/>
      </c>
      <c r="K52" s="1610" t="str">
        <f>IF(B52="","",Output!AI38)</f>
        <v/>
      </c>
      <c r="L52" s="1634" t="str">
        <f>IF(B52="","",Output!AJ38)</f>
        <v/>
      </c>
      <c r="N52" s="1612" t="str">
        <f>IF(B52="","",Output!AK38)</f>
        <v/>
      </c>
      <c r="O52" s="1613" t="str">
        <f>IF(B52="","",Output!AL38)</f>
        <v/>
      </c>
      <c r="P52" s="1614" t="str">
        <f>IF(B52="","",Output!AM38)</f>
        <v/>
      </c>
      <c r="R52" s="1615" t="str">
        <f>IF(B52="","",Output!AN38)</f>
        <v/>
      </c>
      <c r="S52" s="1613" t="str">
        <f>IF(B52="","",Output!AO38)</f>
        <v/>
      </c>
      <c r="T52" s="1614" t="str">
        <f>IF(B52="","",Output!AP38)</f>
        <v/>
      </c>
      <c r="V52" s="1615" t="str">
        <f>IF(B52="","",Output!AQ38)</f>
        <v/>
      </c>
      <c r="W52" s="1613" t="str">
        <f>IF(B52="","",Output!AR38)</f>
        <v/>
      </c>
      <c r="X52" s="1613" t="str">
        <f>IF(B52="","",Output!AS38)</f>
        <v/>
      </c>
      <c r="Y52" s="1614" t="str">
        <f>IF(B52="","",Output!AT38)</f>
        <v/>
      </c>
      <c r="AA52" s="1615" t="str">
        <f>IF(B52="","",Output!AU38)</f>
        <v/>
      </c>
      <c r="AB52" s="1613" t="str">
        <f>IF(B52="","",Output!AV38)</f>
        <v/>
      </c>
      <c r="AC52" s="1613" t="str">
        <f>IF(B52="","",Output!AW38)</f>
        <v/>
      </c>
      <c r="AD52" s="1614" t="str">
        <f>IF(B52="","",Output!AX38)</f>
        <v/>
      </c>
      <c r="AF52" s="1616" t="str">
        <f>IF(B52="","",Output!AY38)</f>
        <v/>
      </c>
      <c r="AG52" s="1610" t="str">
        <f>IF(B52="","",Output!AZ38)</f>
        <v/>
      </c>
      <c r="AH52" s="1611" t="str">
        <f>IF(B52="","",Output!BA38)</f>
        <v/>
      </c>
      <c r="AJ52" s="1617" t="str">
        <f>IF(B52="","",Output!BB38)</f>
        <v/>
      </c>
      <c r="AK52" s="1618" t="str">
        <f>IF(B52="","",Output!BC38)</f>
        <v/>
      </c>
      <c r="AL52" s="1618" t="str">
        <f>IF(B52="","",Output!BD38)</f>
        <v/>
      </c>
      <c r="AM52" s="1619" t="str">
        <f>IF(B52="","",Output!BE38)</f>
        <v/>
      </c>
    </row>
    <row r="53" spans="2:39">
      <c r="B53" s="143" t="str">
        <f>IF(Output!C39=0,"",Output!C39)</f>
        <v/>
      </c>
      <c r="D53" s="1567" t="str">
        <f>IF(B53="","",Output!AC39)</f>
        <v/>
      </c>
      <c r="E53" s="1568" t="str">
        <f>IF(B53="","",Output!AD39)</f>
        <v/>
      </c>
      <c r="F53" s="1569" t="str">
        <f>IF(B53="","",Output!AE39)</f>
        <v/>
      </c>
      <c r="H53" s="1609" t="str">
        <f>IF(B53="","",Output!AF39)</f>
        <v/>
      </c>
      <c r="I53" s="1610" t="str">
        <f>IF(B53="","",Output!AG39)</f>
        <v/>
      </c>
      <c r="J53" s="1610" t="str">
        <f>IF(B53="","",Output!AH39)</f>
        <v/>
      </c>
      <c r="K53" s="1610" t="str">
        <f>IF(B53="","",Output!AI39)</f>
        <v/>
      </c>
      <c r="L53" s="1634" t="str">
        <f>IF(B53="","",Output!AJ39)</f>
        <v/>
      </c>
      <c r="N53" s="1612" t="str">
        <f>IF(B53="","",Output!AK39)</f>
        <v/>
      </c>
      <c r="O53" s="1613" t="str">
        <f>IF(B53="","",Output!AL39)</f>
        <v/>
      </c>
      <c r="P53" s="1614" t="str">
        <f>IF(B53="","",Output!AM39)</f>
        <v/>
      </c>
      <c r="R53" s="1615" t="str">
        <f>IF(B53="","",Output!AN39)</f>
        <v/>
      </c>
      <c r="S53" s="1613" t="str">
        <f>IF(B53="","",Output!AO39)</f>
        <v/>
      </c>
      <c r="T53" s="1614" t="str">
        <f>IF(B53="","",Output!AP39)</f>
        <v/>
      </c>
      <c r="V53" s="1615" t="str">
        <f>IF(B53="","",Output!AQ39)</f>
        <v/>
      </c>
      <c r="W53" s="1613" t="str">
        <f>IF(B53="","",Output!AR39)</f>
        <v/>
      </c>
      <c r="X53" s="1613" t="str">
        <f>IF(B53="","",Output!AS39)</f>
        <v/>
      </c>
      <c r="Y53" s="1614" t="str">
        <f>IF(B53="","",Output!AT39)</f>
        <v/>
      </c>
      <c r="AA53" s="1615" t="str">
        <f>IF(B53="","",Output!AU39)</f>
        <v/>
      </c>
      <c r="AB53" s="1613" t="str">
        <f>IF(B53="","",Output!AV39)</f>
        <v/>
      </c>
      <c r="AC53" s="1613" t="str">
        <f>IF(B53="","",Output!AW39)</f>
        <v/>
      </c>
      <c r="AD53" s="1614" t="str">
        <f>IF(B53="","",Output!AX39)</f>
        <v/>
      </c>
      <c r="AF53" s="1616" t="str">
        <f>IF(B53="","",Output!AY39)</f>
        <v/>
      </c>
      <c r="AG53" s="1610" t="str">
        <f>IF(B53="","",Output!AZ39)</f>
        <v/>
      </c>
      <c r="AH53" s="1611" t="str">
        <f>IF(B53="","",Output!BA39)</f>
        <v/>
      </c>
      <c r="AJ53" s="1617" t="str">
        <f>IF(B53="","",Output!BB39)</f>
        <v/>
      </c>
      <c r="AK53" s="1618" t="str">
        <f>IF(B53="","",Output!BC39)</f>
        <v/>
      </c>
      <c r="AL53" s="1618" t="str">
        <f>IF(B53="","",Output!BD39)</f>
        <v/>
      </c>
      <c r="AM53" s="1619" t="str">
        <f>IF(B53="","",Output!BE39)</f>
        <v/>
      </c>
    </row>
    <row r="54" spans="2:39">
      <c r="B54" s="143" t="str">
        <f>IF(Output!C40=0,"",Output!C40)</f>
        <v/>
      </c>
      <c r="D54" s="1567" t="str">
        <f>IF(B54="","",Output!AC40)</f>
        <v/>
      </c>
      <c r="E54" s="1568" t="str">
        <f>IF(B54="","",Output!AD40)</f>
        <v/>
      </c>
      <c r="F54" s="1569" t="str">
        <f>IF(B54="","",Output!AE40)</f>
        <v/>
      </c>
      <c r="H54" s="1609" t="str">
        <f>IF(B54="","",Output!AF40)</f>
        <v/>
      </c>
      <c r="I54" s="1610" t="str">
        <f>IF(B54="","",Output!AG40)</f>
        <v/>
      </c>
      <c r="J54" s="1610" t="str">
        <f>IF(B54="","",Output!AH40)</f>
        <v/>
      </c>
      <c r="K54" s="1610" t="str">
        <f>IF(B54="","",Output!AI40)</f>
        <v/>
      </c>
      <c r="L54" s="1634" t="str">
        <f>IF(B54="","",Output!AJ40)</f>
        <v/>
      </c>
      <c r="N54" s="1612" t="str">
        <f>IF(B54="","",Output!AK40)</f>
        <v/>
      </c>
      <c r="O54" s="1613" t="str">
        <f>IF(B54="","",Output!AL40)</f>
        <v/>
      </c>
      <c r="P54" s="1614" t="str">
        <f>IF(B54="","",Output!AM40)</f>
        <v/>
      </c>
      <c r="R54" s="1615" t="str">
        <f>IF(B54="","",Output!AN40)</f>
        <v/>
      </c>
      <c r="S54" s="1613" t="str">
        <f>IF(B54="","",Output!AO40)</f>
        <v/>
      </c>
      <c r="T54" s="1614" t="str">
        <f>IF(B54="","",Output!AP40)</f>
        <v/>
      </c>
      <c r="V54" s="1615" t="str">
        <f>IF(B54="","",Output!AQ40)</f>
        <v/>
      </c>
      <c r="W54" s="1613" t="str">
        <f>IF(B54="","",Output!AR40)</f>
        <v/>
      </c>
      <c r="X54" s="1613" t="str">
        <f>IF(B54="","",Output!AS40)</f>
        <v/>
      </c>
      <c r="Y54" s="1614" t="str">
        <f>IF(B54="","",Output!AT40)</f>
        <v/>
      </c>
      <c r="AA54" s="1615" t="str">
        <f>IF(B54="","",Output!AU40)</f>
        <v/>
      </c>
      <c r="AB54" s="1613" t="str">
        <f>IF(B54="","",Output!AV40)</f>
        <v/>
      </c>
      <c r="AC54" s="1613" t="str">
        <f>IF(B54="","",Output!AW40)</f>
        <v/>
      </c>
      <c r="AD54" s="1614" t="str">
        <f>IF(B54="","",Output!AX40)</f>
        <v/>
      </c>
      <c r="AF54" s="1616" t="str">
        <f>IF(B54="","",Output!AY40)</f>
        <v/>
      </c>
      <c r="AG54" s="1610" t="str">
        <f>IF(B54="","",Output!AZ40)</f>
        <v/>
      </c>
      <c r="AH54" s="1611" t="str">
        <f>IF(B54="","",Output!BA40)</f>
        <v/>
      </c>
      <c r="AJ54" s="1617" t="str">
        <f>IF(B54="","",Output!BB40)</f>
        <v/>
      </c>
      <c r="AK54" s="1618" t="str">
        <f>IF(B54="","",Output!BC40)</f>
        <v/>
      </c>
      <c r="AL54" s="1618" t="str">
        <f>IF(B54="","",Output!BD40)</f>
        <v/>
      </c>
      <c r="AM54" s="1619" t="str">
        <f>IF(B54="","",Output!BE40)</f>
        <v/>
      </c>
    </row>
    <row r="55" spans="2:39">
      <c r="B55" s="143" t="str">
        <f>IF(Output!C41=0,"",Output!C41)</f>
        <v/>
      </c>
      <c r="D55" s="1567" t="str">
        <f>IF(B55="","",Output!AC41)</f>
        <v/>
      </c>
      <c r="E55" s="1568" t="str">
        <f>IF(B55="","",Output!AD41)</f>
        <v/>
      </c>
      <c r="F55" s="1569" t="str">
        <f>IF(B55="","",Output!AE41)</f>
        <v/>
      </c>
      <c r="H55" s="1609" t="str">
        <f>IF(B55="","",Output!AF41)</f>
        <v/>
      </c>
      <c r="I55" s="1610" t="str">
        <f>IF(B55="","",Output!AG41)</f>
        <v/>
      </c>
      <c r="J55" s="1610" t="str">
        <f>IF(B55="","",Output!AH41)</f>
        <v/>
      </c>
      <c r="K55" s="1610" t="str">
        <f>IF(B55="","",Output!AI41)</f>
        <v/>
      </c>
      <c r="L55" s="1634" t="str">
        <f>IF(B55="","",Output!AJ41)</f>
        <v/>
      </c>
      <c r="N55" s="1612" t="str">
        <f>IF(B55="","",Output!AK41)</f>
        <v/>
      </c>
      <c r="O55" s="1613" t="str">
        <f>IF(B55="","",Output!AL41)</f>
        <v/>
      </c>
      <c r="P55" s="1614" t="str">
        <f>IF(B55="","",Output!AM41)</f>
        <v/>
      </c>
      <c r="R55" s="1615" t="str">
        <f>IF(B55="","",Output!AN41)</f>
        <v/>
      </c>
      <c r="S55" s="1613" t="str">
        <f>IF(B55="","",Output!AO41)</f>
        <v/>
      </c>
      <c r="T55" s="1614" t="str">
        <f>IF(B55="","",Output!AP41)</f>
        <v/>
      </c>
      <c r="V55" s="1615" t="str">
        <f>IF(B55="","",Output!AQ41)</f>
        <v/>
      </c>
      <c r="W55" s="1613" t="str">
        <f>IF(B55="","",Output!AR41)</f>
        <v/>
      </c>
      <c r="X55" s="1613" t="str">
        <f>IF(B55="","",Output!AS41)</f>
        <v/>
      </c>
      <c r="Y55" s="1614" t="str">
        <f>IF(B55="","",Output!AT41)</f>
        <v/>
      </c>
      <c r="AA55" s="1615" t="str">
        <f>IF(B55="","",Output!AU41)</f>
        <v/>
      </c>
      <c r="AB55" s="1613" t="str">
        <f>IF(B55="","",Output!AV41)</f>
        <v/>
      </c>
      <c r="AC55" s="1613" t="str">
        <f>IF(B55="","",Output!AW41)</f>
        <v/>
      </c>
      <c r="AD55" s="1614" t="str">
        <f>IF(B55="","",Output!AX41)</f>
        <v/>
      </c>
      <c r="AF55" s="1616" t="str">
        <f>IF(B55="","",Output!AY41)</f>
        <v/>
      </c>
      <c r="AG55" s="1610" t="str">
        <f>IF(B55="","",Output!AZ41)</f>
        <v/>
      </c>
      <c r="AH55" s="1611" t="str">
        <f>IF(B55="","",Output!BA41)</f>
        <v/>
      </c>
      <c r="AJ55" s="1617" t="str">
        <f>IF(B55="","",Output!BB41)</f>
        <v/>
      </c>
      <c r="AK55" s="1618" t="str">
        <f>IF(B55="","",Output!BC41)</f>
        <v/>
      </c>
      <c r="AL55" s="1618" t="str">
        <f>IF(B55="","",Output!BD41)</f>
        <v/>
      </c>
      <c r="AM55" s="1619" t="str">
        <f>IF(B55="","",Output!BE41)</f>
        <v/>
      </c>
    </row>
    <row r="56" spans="2:39">
      <c r="B56" s="143" t="str">
        <f>IF(Output!C42=0,"",Output!C42)</f>
        <v/>
      </c>
      <c r="D56" s="1567" t="str">
        <f>IF(B56="","",Output!AC42)</f>
        <v/>
      </c>
      <c r="E56" s="1568" t="str">
        <f>IF(B56="","",Output!AD42)</f>
        <v/>
      </c>
      <c r="F56" s="1569" t="str">
        <f>IF(B56="","",Output!AE42)</f>
        <v/>
      </c>
      <c r="H56" s="1609" t="str">
        <f>IF(B56="","",Output!AF42)</f>
        <v/>
      </c>
      <c r="I56" s="1610" t="str">
        <f>IF(B56="","",Output!AG42)</f>
        <v/>
      </c>
      <c r="J56" s="1610" t="str">
        <f>IF(B56="","",Output!AH42)</f>
        <v/>
      </c>
      <c r="K56" s="1610" t="str">
        <f>IF(B56="","",Output!AI42)</f>
        <v/>
      </c>
      <c r="L56" s="1634" t="str">
        <f>IF(B56="","",Output!AJ42)</f>
        <v/>
      </c>
      <c r="N56" s="1612" t="str">
        <f>IF(B56="","",Output!AK42)</f>
        <v/>
      </c>
      <c r="O56" s="1613" t="str">
        <f>IF(B56="","",Output!AL42)</f>
        <v/>
      </c>
      <c r="P56" s="1614" t="str">
        <f>IF(B56="","",Output!AM42)</f>
        <v/>
      </c>
      <c r="R56" s="1615" t="str">
        <f>IF(B56="","",Output!AN42)</f>
        <v/>
      </c>
      <c r="S56" s="1613" t="str">
        <f>IF(B56="","",Output!AO42)</f>
        <v/>
      </c>
      <c r="T56" s="1614" t="str">
        <f>IF(B56="","",Output!AP42)</f>
        <v/>
      </c>
      <c r="V56" s="1615" t="str">
        <f>IF(B56="","",Output!AQ42)</f>
        <v/>
      </c>
      <c r="W56" s="1613" t="str">
        <f>IF(B56="","",Output!AR42)</f>
        <v/>
      </c>
      <c r="X56" s="1613" t="str">
        <f>IF(B56="","",Output!AS42)</f>
        <v/>
      </c>
      <c r="Y56" s="1614" t="str">
        <f>IF(B56="","",Output!AT42)</f>
        <v/>
      </c>
      <c r="AA56" s="1615" t="str">
        <f>IF(B56="","",Output!AU42)</f>
        <v/>
      </c>
      <c r="AB56" s="1613" t="str">
        <f>IF(B56="","",Output!AV42)</f>
        <v/>
      </c>
      <c r="AC56" s="1613" t="str">
        <f>IF(B56="","",Output!AW42)</f>
        <v/>
      </c>
      <c r="AD56" s="1614" t="str">
        <f>IF(B56="","",Output!AX42)</f>
        <v/>
      </c>
      <c r="AF56" s="1616" t="str">
        <f>IF(B56="","",Output!AY42)</f>
        <v/>
      </c>
      <c r="AG56" s="1610" t="str">
        <f>IF(B56="","",Output!AZ42)</f>
        <v/>
      </c>
      <c r="AH56" s="1611" t="str">
        <f>IF(B56="","",Output!BA42)</f>
        <v/>
      </c>
      <c r="AJ56" s="1617" t="str">
        <f>IF(B56="","",Output!BB42)</f>
        <v/>
      </c>
      <c r="AK56" s="1618" t="str">
        <f>IF(B56="","",Output!BC42)</f>
        <v/>
      </c>
      <c r="AL56" s="1618" t="str">
        <f>IF(B56="","",Output!BD42)</f>
        <v/>
      </c>
      <c r="AM56" s="1619" t="str">
        <f>IF(B56="","",Output!BE42)</f>
        <v/>
      </c>
    </row>
    <row r="57" spans="2:39">
      <c r="B57" s="143" t="str">
        <f>IF(Output!C43=0,"",Output!C43)</f>
        <v/>
      </c>
      <c r="D57" s="1567" t="str">
        <f>IF(B57="","",Output!AC43)</f>
        <v/>
      </c>
      <c r="E57" s="1568" t="str">
        <f>IF(B57="","",Output!AD43)</f>
        <v/>
      </c>
      <c r="F57" s="1569" t="str">
        <f>IF(B57="","",Output!AE43)</f>
        <v/>
      </c>
      <c r="H57" s="1609" t="str">
        <f>IF(B57="","",Output!AF43)</f>
        <v/>
      </c>
      <c r="I57" s="1610" t="str">
        <f>IF(B57="","",Output!AG43)</f>
        <v/>
      </c>
      <c r="J57" s="1610" t="str">
        <f>IF(B57="","",Output!AH43)</f>
        <v/>
      </c>
      <c r="K57" s="1610" t="str">
        <f>IF(B57="","",Output!AI43)</f>
        <v/>
      </c>
      <c r="L57" s="1634" t="str">
        <f>IF(B57="","",Output!AJ43)</f>
        <v/>
      </c>
      <c r="N57" s="1612" t="str">
        <f>IF(B57="","",Output!AK43)</f>
        <v/>
      </c>
      <c r="O57" s="1613" t="str">
        <f>IF(B57="","",Output!AL43)</f>
        <v/>
      </c>
      <c r="P57" s="1614" t="str">
        <f>IF(B57="","",Output!AM43)</f>
        <v/>
      </c>
      <c r="R57" s="1615" t="str">
        <f>IF(B57="","",Output!AN43)</f>
        <v/>
      </c>
      <c r="S57" s="1613" t="str">
        <f>IF(B57="","",Output!AO43)</f>
        <v/>
      </c>
      <c r="T57" s="1614" t="str">
        <f>IF(B57="","",Output!AP43)</f>
        <v/>
      </c>
      <c r="V57" s="1615" t="str">
        <f>IF(B57="","",Output!AQ43)</f>
        <v/>
      </c>
      <c r="W57" s="1613" t="str">
        <f>IF(B57="","",Output!AR43)</f>
        <v/>
      </c>
      <c r="X57" s="1613" t="str">
        <f>IF(B57="","",Output!AS43)</f>
        <v/>
      </c>
      <c r="Y57" s="1614" t="str">
        <f>IF(B57="","",Output!AT43)</f>
        <v/>
      </c>
      <c r="AA57" s="1615" t="str">
        <f>IF(B57="","",Output!AU43)</f>
        <v/>
      </c>
      <c r="AB57" s="1613" t="str">
        <f>IF(B57="","",Output!AV43)</f>
        <v/>
      </c>
      <c r="AC57" s="1613" t="str">
        <f>IF(B57="","",Output!AW43)</f>
        <v/>
      </c>
      <c r="AD57" s="1614" t="str">
        <f>IF(B57="","",Output!AX43)</f>
        <v/>
      </c>
      <c r="AF57" s="1616" t="str">
        <f>IF(B57="","",Output!AY43)</f>
        <v/>
      </c>
      <c r="AG57" s="1610" t="str">
        <f>IF(B57="","",Output!AZ43)</f>
        <v/>
      </c>
      <c r="AH57" s="1611" t="str">
        <f>IF(B57="","",Output!BA43)</f>
        <v/>
      </c>
      <c r="AJ57" s="1617" t="str">
        <f>IF(B57="","",Output!BB43)</f>
        <v/>
      </c>
      <c r="AK57" s="1618" t="str">
        <f>IF(B57="","",Output!BC43)</f>
        <v/>
      </c>
      <c r="AL57" s="1618" t="str">
        <f>IF(B57="","",Output!BD43)</f>
        <v/>
      </c>
      <c r="AM57" s="1619" t="str">
        <f>IF(B57="","",Output!BE43)</f>
        <v/>
      </c>
    </row>
    <row r="58" spans="2:39">
      <c r="B58" s="143" t="str">
        <f>IF(Output!C44=0,"",Output!C44)</f>
        <v/>
      </c>
      <c r="D58" s="1567" t="str">
        <f>IF(B58="","",Output!AC44)</f>
        <v/>
      </c>
      <c r="E58" s="1568" t="str">
        <f>IF(B58="","",Output!AD44)</f>
        <v/>
      </c>
      <c r="F58" s="1569" t="str">
        <f>IF(B58="","",Output!AE44)</f>
        <v/>
      </c>
      <c r="H58" s="1609" t="str">
        <f>IF(B58="","",Output!AF44)</f>
        <v/>
      </c>
      <c r="I58" s="1610" t="str">
        <f>IF(B58="","",Output!AG44)</f>
        <v/>
      </c>
      <c r="J58" s="1610" t="str">
        <f>IF(B58="","",Output!AH44)</f>
        <v/>
      </c>
      <c r="K58" s="1610" t="str">
        <f>IF(B58="","",Output!AI44)</f>
        <v/>
      </c>
      <c r="L58" s="1634" t="str">
        <f>IF(B58="","",Output!AJ44)</f>
        <v/>
      </c>
      <c r="N58" s="1612" t="str">
        <f>IF(B58="","",Output!AK44)</f>
        <v/>
      </c>
      <c r="O58" s="1613" t="str">
        <f>IF(B58="","",Output!AL44)</f>
        <v/>
      </c>
      <c r="P58" s="1614" t="str">
        <f>IF(B58="","",Output!AM44)</f>
        <v/>
      </c>
      <c r="R58" s="1615" t="str">
        <f>IF(B58="","",Output!AN44)</f>
        <v/>
      </c>
      <c r="S58" s="1613" t="str">
        <f>IF(B58="","",Output!AO44)</f>
        <v/>
      </c>
      <c r="T58" s="1614" t="str">
        <f>IF(B58="","",Output!AP44)</f>
        <v/>
      </c>
      <c r="V58" s="1615" t="str">
        <f>IF(B58="","",Output!AQ44)</f>
        <v/>
      </c>
      <c r="W58" s="1613" t="str">
        <f>IF(B58="","",Output!AR44)</f>
        <v/>
      </c>
      <c r="X58" s="1613" t="str">
        <f>IF(B58="","",Output!AS44)</f>
        <v/>
      </c>
      <c r="Y58" s="1614" t="str">
        <f>IF(B58="","",Output!AT44)</f>
        <v/>
      </c>
      <c r="AA58" s="1615" t="str">
        <f>IF(B58="","",Output!AU44)</f>
        <v/>
      </c>
      <c r="AB58" s="1613" t="str">
        <f>IF(B58="","",Output!AV44)</f>
        <v/>
      </c>
      <c r="AC58" s="1613" t="str">
        <f>IF(B58="","",Output!AW44)</f>
        <v/>
      </c>
      <c r="AD58" s="1614" t="str">
        <f>IF(B58="","",Output!AX44)</f>
        <v/>
      </c>
      <c r="AF58" s="1616" t="str">
        <f>IF(B58="","",Output!AY44)</f>
        <v/>
      </c>
      <c r="AG58" s="1610" t="str">
        <f>IF(B58="","",Output!AZ44)</f>
        <v/>
      </c>
      <c r="AH58" s="1611" t="str">
        <f>IF(B58="","",Output!BA44)</f>
        <v/>
      </c>
      <c r="AJ58" s="1617" t="str">
        <f>IF(B58="","",Output!BB44)</f>
        <v/>
      </c>
      <c r="AK58" s="1618" t="str">
        <f>IF(B58="","",Output!BC44)</f>
        <v/>
      </c>
      <c r="AL58" s="1618" t="str">
        <f>IF(B58="","",Output!BD44)</f>
        <v/>
      </c>
      <c r="AM58" s="1619" t="str">
        <f>IF(B58="","",Output!BE44)</f>
        <v/>
      </c>
    </row>
    <row r="59" spans="2:39">
      <c r="B59" s="143" t="str">
        <f>IF(Output!C45=0,"",Output!C45)</f>
        <v/>
      </c>
      <c r="D59" s="1567" t="str">
        <f>IF(B59="","",Output!AC45)</f>
        <v/>
      </c>
      <c r="E59" s="1568" t="str">
        <f>IF(B59="","",Output!AD45)</f>
        <v/>
      </c>
      <c r="F59" s="1569" t="str">
        <f>IF(B59="","",Output!AE45)</f>
        <v/>
      </c>
      <c r="H59" s="1609" t="str">
        <f>IF(B59="","",Output!AF45)</f>
        <v/>
      </c>
      <c r="I59" s="1610" t="str">
        <f>IF(B59="","",Output!AG45)</f>
        <v/>
      </c>
      <c r="J59" s="1610" t="str">
        <f>IF(B59="","",Output!AH45)</f>
        <v/>
      </c>
      <c r="K59" s="1610" t="str">
        <f>IF(B59="","",Output!AI45)</f>
        <v/>
      </c>
      <c r="L59" s="1634" t="str">
        <f>IF(B59="","",Output!AJ45)</f>
        <v/>
      </c>
      <c r="N59" s="1612" t="str">
        <f>IF(B59="","",Output!AK45)</f>
        <v/>
      </c>
      <c r="O59" s="1613" t="str">
        <f>IF(B59="","",Output!AL45)</f>
        <v/>
      </c>
      <c r="P59" s="1614" t="str">
        <f>IF(B59="","",Output!AM45)</f>
        <v/>
      </c>
      <c r="R59" s="1615" t="str">
        <f>IF(B59="","",Output!AN45)</f>
        <v/>
      </c>
      <c r="S59" s="1613" t="str">
        <f>IF(B59="","",Output!AO45)</f>
        <v/>
      </c>
      <c r="T59" s="1614" t="str">
        <f>IF(B59="","",Output!AP45)</f>
        <v/>
      </c>
      <c r="V59" s="1615" t="str">
        <f>IF(B59="","",Output!AQ45)</f>
        <v/>
      </c>
      <c r="W59" s="1613" t="str">
        <f>IF(B59="","",Output!AR45)</f>
        <v/>
      </c>
      <c r="X59" s="1613" t="str">
        <f>IF(B59="","",Output!AS45)</f>
        <v/>
      </c>
      <c r="Y59" s="1614" t="str">
        <f>IF(B59="","",Output!AT45)</f>
        <v/>
      </c>
      <c r="AA59" s="1615" t="str">
        <f>IF(B59="","",Output!AU45)</f>
        <v/>
      </c>
      <c r="AB59" s="1613" t="str">
        <f>IF(B59="","",Output!AV45)</f>
        <v/>
      </c>
      <c r="AC59" s="1613" t="str">
        <f>IF(B59="","",Output!AW45)</f>
        <v/>
      </c>
      <c r="AD59" s="1614" t="str">
        <f>IF(B59="","",Output!AX45)</f>
        <v/>
      </c>
      <c r="AF59" s="1616" t="str">
        <f>IF(B59="","",Output!AY45)</f>
        <v/>
      </c>
      <c r="AG59" s="1610" t="str">
        <f>IF(B59="","",Output!AZ45)</f>
        <v/>
      </c>
      <c r="AH59" s="1611" t="str">
        <f>IF(B59="","",Output!BA45)</f>
        <v/>
      </c>
      <c r="AJ59" s="1617" t="str">
        <f>IF(B59="","",Output!BB45)</f>
        <v/>
      </c>
      <c r="AK59" s="1618" t="str">
        <f>IF(B59="","",Output!BC45)</f>
        <v/>
      </c>
      <c r="AL59" s="1618" t="str">
        <f>IF(B59="","",Output!BD45)</f>
        <v/>
      </c>
      <c r="AM59" s="1619" t="str">
        <f>IF(B59="","",Output!BE45)</f>
        <v/>
      </c>
    </row>
    <row r="60" spans="2:39">
      <c r="B60" s="143" t="str">
        <f>IF(Output!C46=0,"",Output!C46)</f>
        <v/>
      </c>
      <c r="D60" s="1567" t="str">
        <f>IF(B60="","",Output!AC46)</f>
        <v/>
      </c>
      <c r="E60" s="1568" t="str">
        <f>IF(B60="","",Output!AD46)</f>
        <v/>
      </c>
      <c r="F60" s="1569" t="str">
        <f>IF(B60="","",Output!AE46)</f>
        <v/>
      </c>
      <c r="H60" s="1609" t="str">
        <f>IF(B60="","",Output!AF46)</f>
        <v/>
      </c>
      <c r="I60" s="1610" t="str">
        <f>IF(B60="","",Output!AG46)</f>
        <v/>
      </c>
      <c r="J60" s="1610" t="str">
        <f>IF(B60="","",Output!AH46)</f>
        <v/>
      </c>
      <c r="K60" s="1610" t="str">
        <f>IF(B60="","",Output!AI46)</f>
        <v/>
      </c>
      <c r="L60" s="1634" t="str">
        <f>IF(B60="","",Output!AJ46)</f>
        <v/>
      </c>
      <c r="N60" s="1612" t="str">
        <f>IF(B60="","",Output!AK46)</f>
        <v/>
      </c>
      <c r="O60" s="1613" t="str">
        <f>IF(B60="","",Output!AL46)</f>
        <v/>
      </c>
      <c r="P60" s="1614" t="str">
        <f>IF(B60="","",Output!AM46)</f>
        <v/>
      </c>
      <c r="R60" s="1615" t="str">
        <f>IF(B60="","",Output!AN46)</f>
        <v/>
      </c>
      <c r="S60" s="1613" t="str">
        <f>IF(B60="","",Output!AO46)</f>
        <v/>
      </c>
      <c r="T60" s="1614" t="str">
        <f>IF(B60="","",Output!AP46)</f>
        <v/>
      </c>
      <c r="V60" s="1615" t="str">
        <f>IF(B60="","",Output!AQ46)</f>
        <v/>
      </c>
      <c r="W60" s="1613" t="str">
        <f>IF(B60="","",Output!AR46)</f>
        <v/>
      </c>
      <c r="X60" s="1613" t="str">
        <f>IF(B60="","",Output!AS46)</f>
        <v/>
      </c>
      <c r="Y60" s="1614" t="str">
        <f>IF(B60="","",Output!AT46)</f>
        <v/>
      </c>
      <c r="AA60" s="1615" t="str">
        <f>IF(B60="","",Output!AU46)</f>
        <v/>
      </c>
      <c r="AB60" s="1613" t="str">
        <f>IF(B60="","",Output!AV46)</f>
        <v/>
      </c>
      <c r="AC60" s="1613" t="str">
        <f>IF(B60="","",Output!AW46)</f>
        <v/>
      </c>
      <c r="AD60" s="1614" t="str">
        <f>IF(B60="","",Output!AX46)</f>
        <v/>
      </c>
      <c r="AF60" s="1616" t="str">
        <f>IF(B60="","",Output!AY46)</f>
        <v/>
      </c>
      <c r="AG60" s="1610" t="str">
        <f>IF(B60="","",Output!AZ46)</f>
        <v/>
      </c>
      <c r="AH60" s="1611" t="str">
        <f>IF(B60="","",Output!BA46)</f>
        <v/>
      </c>
      <c r="AJ60" s="1617" t="str">
        <f>IF(B60="","",Output!BB46)</f>
        <v/>
      </c>
      <c r="AK60" s="1618" t="str">
        <f>IF(B60="","",Output!BC46)</f>
        <v/>
      </c>
      <c r="AL60" s="1618" t="str">
        <f>IF(B60="","",Output!BD46)</f>
        <v/>
      </c>
      <c r="AM60" s="1619" t="str">
        <f>IF(B60="","",Output!BE46)</f>
        <v/>
      </c>
    </row>
    <row r="61" spans="2:39">
      <c r="B61" s="143" t="str">
        <f>IF(Output!C47=0,"",Output!C47)</f>
        <v/>
      </c>
      <c r="D61" s="1567" t="str">
        <f>IF(B61="","",Output!AC47)</f>
        <v/>
      </c>
      <c r="E61" s="1568" t="str">
        <f>IF(B61="","",Output!AD47)</f>
        <v/>
      </c>
      <c r="F61" s="1569" t="str">
        <f>IF(B61="","",Output!AE47)</f>
        <v/>
      </c>
      <c r="H61" s="1609" t="str">
        <f>IF(B61="","",Output!AF47)</f>
        <v/>
      </c>
      <c r="I61" s="1610" t="str">
        <f>IF(B61="","",Output!AG47)</f>
        <v/>
      </c>
      <c r="J61" s="1610" t="str">
        <f>IF(B61="","",Output!AH47)</f>
        <v/>
      </c>
      <c r="K61" s="1610" t="str">
        <f>IF(B61="","",Output!AI47)</f>
        <v/>
      </c>
      <c r="L61" s="1634" t="str">
        <f>IF(B61="","",Output!AJ47)</f>
        <v/>
      </c>
      <c r="N61" s="1612" t="str">
        <f>IF(B61="","",Output!AK47)</f>
        <v/>
      </c>
      <c r="O61" s="1613" t="str">
        <f>IF(B61="","",Output!AL47)</f>
        <v/>
      </c>
      <c r="P61" s="1614" t="str">
        <f>IF(B61="","",Output!AM47)</f>
        <v/>
      </c>
      <c r="R61" s="1615" t="str">
        <f>IF(B61="","",Output!AN47)</f>
        <v/>
      </c>
      <c r="S61" s="1613" t="str">
        <f>IF(B61="","",Output!AO47)</f>
        <v/>
      </c>
      <c r="T61" s="1614" t="str">
        <f>IF(B61="","",Output!AP47)</f>
        <v/>
      </c>
      <c r="V61" s="1615" t="str">
        <f>IF(B61="","",Output!AQ47)</f>
        <v/>
      </c>
      <c r="W61" s="1613" t="str">
        <f>IF(B61="","",Output!AR47)</f>
        <v/>
      </c>
      <c r="X61" s="1613" t="str">
        <f>IF(B61="","",Output!AS47)</f>
        <v/>
      </c>
      <c r="Y61" s="1614" t="str">
        <f>IF(B61="","",Output!AT47)</f>
        <v/>
      </c>
      <c r="AA61" s="1615" t="str">
        <f>IF(B61="","",Output!AU47)</f>
        <v/>
      </c>
      <c r="AB61" s="1613" t="str">
        <f>IF(B61="","",Output!AV47)</f>
        <v/>
      </c>
      <c r="AC61" s="1613" t="str">
        <f>IF(B61="","",Output!AW47)</f>
        <v/>
      </c>
      <c r="AD61" s="1614" t="str">
        <f>IF(B61="","",Output!AX47)</f>
        <v/>
      </c>
      <c r="AF61" s="1616" t="str">
        <f>IF(B61="","",Output!AY47)</f>
        <v/>
      </c>
      <c r="AG61" s="1610" t="str">
        <f>IF(B61="","",Output!AZ47)</f>
        <v/>
      </c>
      <c r="AH61" s="1611" t="str">
        <f>IF(B61="","",Output!BA47)</f>
        <v/>
      </c>
      <c r="AJ61" s="1617" t="str">
        <f>IF(B61="","",Output!BB47)</f>
        <v/>
      </c>
      <c r="AK61" s="1618" t="str">
        <f>IF(B61="","",Output!BC47)</f>
        <v/>
      </c>
      <c r="AL61" s="1618" t="str">
        <f>IF(B61="","",Output!BD47)</f>
        <v/>
      </c>
      <c r="AM61" s="1619" t="str">
        <f>IF(B61="","",Output!BE47)</f>
        <v/>
      </c>
    </row>
    <row r="62" spans="2:39">
      <c r="B62" s="143" t="str">
        <f>IF(Output!C48=0,"",Output!C48)</f>
        <v/>
      </c>
      <c r="D62" s="1567" t="str">
        <f>IF(B62="","",Output!AC48)</f>
        <v/>
      </c>
      <c r="E62" s="1568" t="str">
        <f>IF(B62="","",Output!AD48)</f>
        <v/>
      </c>
      <c r="F62" s="1569" t="str">
        <f>IF(B62="","",Output!AE48)</f>
        <v/>
      </c>
      <c r="H62" s="1609" t="str">
        <f>IF(B62="","",Output!AF48)</f>
        <v/>
      </c>
      <c r="I62" s="1610" t="str">
        <f>IF(B62="","",Output!AG48)</f>
        <v/>
      </c>
      <c r="J62" s="1610" t="str">
        <f>IF(B62="","",Output!AH48)</f>
        <v/>
      </c>
      <c r="K62" s="1610" t="str">
        <f>IF(B62="","",Output!AI48)</f>
        <v/>
      </c>
      <c r="L62" s="1634" t="str">
        <f>IF(B62="","",Output!AJ48)</f>
        <v/>
      </c>
      <c r="N62" s="1612" t="str">
        <f>IF(B62="","",Output!AK48)</f>
        <v/>
      </c>
      <c r="O62" s="1613" t="str">
        <f>IF(B62="","",Output!AL48)</f>
        <v/>
      </c>
      <c r="P62" s="1614" t="str">
        <f>IF(B62="","",Output!AM48)</f>
        <v/>
      </c>
      <c r="R62" s="1615" t="str">
        <f>IF(B62="","",Output!AN48)</f>
        <v/>
      </c>
      <c r="S62" s="1613" t="str">
        <f>IF(B62="","",Output!AO48)</f>
        <v/>
      </c>
      <c r="T62" s="1614" t="str">
        <f>IF(B62="","",Output!AP48)</f>
        <v/>
      </c>
      <c r="V62" s="1615" t="str">
        <f>IF(B62="","",Output!AQ48)</f>
        <v/>
      </c>
      <c r="W62" s="1613" t="str">
        <f>IF(B62="","",Output!AR48)</f>
        <v/>
      </c>
      <c r="X62" s="1613" t="str">
        <f>IF(B62="","",Output!AS48)</f>
        <v/>
      </c>
      <c r="Y62" s="1614" t="str">
        <f>IF(B62="","",Output!AT48)</f>
        <v/>
      </c>
      <c r="AA62" s="1615" t="str">
        <f>IF(B62="","",Output!AU48)</f>
        <v/>
      </c>
      <c r="AB62" s="1613" t="str">
        <f>IF(B62="","",Output!AV48)</f>
        <v/>
      </c>
      <c r="AC62" s="1613" t="str">
        <f>IF(B62="","",Output!AW48)</f>
        <v/>
      </c>
      <c r="AD62" s="1614" t="str">
        <f>IF(B62="","",Output!AX48)</f>
        <v/>
      </c>
      <c r="AF62" s="1616" t="str">
        <f>IF(B62="","",Output!AY48)</f>
        <v/>
      </c>
      <c r="AG62" s="1610" t="str">
        <f>IF(B62="","",Output!AZ48)</f>
        <v/>
      </c>
      <c r="AH62" s="1611" t="str">
        <f>IF(B62="","",Output!BA48)</f>
        <v/>
      </c>
      <c r="AJ62" s="1617" t="str">
        <f>IF(B62="","",Output!BB48)</f>
        <v/>
      </c>
      <c r="AK62" s="1618" t="str">
        <f>IF(B62="","",Output!BC48)</f>
        <v/>
      </c>
      <c r="AL62" s="1618" t="str">
        <f>IF(B62="","",Output!BD48)</f>
        <v/>
      </c>
      <c r="AM62" s="1619" t="str">
        <f>IF(B62="","",Output!BE48)</f>
        <v/>
      </c>
    </row>
    <row r="63" spans="2:39">
      <c r="B63" s="143" t="str">
        <f>IF(Output!C49=0,"",Output!C49)</f>
        <v/>
      </c>
      <c r="D63" s="1567" t="str">
        <f>IF(B63="","",Output!AC49)</f>
        <v/>
      </c>
      <c r="E63" s="1568" t="str">
        <f>IF(B63="","",Output!AD49)</f>
        <v/>
      </c>
      <c r="F63" s="1569" t="str">
        <f>IF(B63="","",Output!AE49)</f>
        <v/>
      </c>
      <c r="H63" s="1609" t="str">
        <f>IF(B63="","",Output!AF49)</f>
        <v/>
      </c>
      <c r="I63" s="1610" t="str">
        <f>IF(B63="","",Output!AG49)</f>
        <v/>
      </c>
      <c r="J63" s="1610" t="str">
        <f>IF(B63="","",Output!AH49)</f>
        <v/>
      </c>
      <c r="K63" s="1610" t="str">
        <f>IF(B63="","",Output!AI49)</f>
        <v/>
      </c>
      <c r="L63" s="1634" t="str">
        <f>IF(B63="","",Output!AJ49)</f>
        <v/>
      </c>
      <c r="N63" s="1612" t="str">
        <f>IF(B63="","",Output!AK49)</f>
        <v/>
      </c>
      <c r="O63" s="1613" t="str">
        <f>IF(B63="","",Output!AL49)</f>
        <v/>
      </c>
      <c r="P63" s="1614" t="str">
        <f>IF(B63="","",Output!AM49)</f>
        <v/>
      </c>
      <c r="R63" s="1615" t="str">
        <f>IF(B63="","",Output!AN49)</f>
        <v/>
      </c>
      <c r="S63" s="1613" t="str">
        <f>IF(B63="","",Output!AO49)</f>
        <v/>
      </c>
      <c r="T63" s="1614" t="str">
        <f>IF(B63="","",Output!AP49)</f>
        <v/>
      </c>
      <c r="V63" s="1615" t="str">
        <f>IF(B63="","",Output!AQ49)</f>
        <v/>
      </c>
      <c r="W63" s="1613" t="str">
        <f>IF(B63="","",Output!AR49)</f>
        <v/>
      </c>
      <c r="X63" s="1613" t="str">
        <f>IF(B63="","",Output!AS49)</f>
        <v/>
      </c>
      <c r="Y63" s="1614" t="str">
        <f>IF(B63="","",Output!AT49)</f>
        <v/>
      </c>
      <c r="AA63" s="1615" t="str">
        <f>IF(B63="","",Output!AU49)</f>
        <v/>
      </c>
      <c r="AB63" s="1613" t="str">
        <f>IF(B63="","",Output!AV49)</f>
        <v/>
      </c>
      <c r="AC63" s="1613" t="str">
        <f>IF(B63="","",Output!AW49)</f>
        <v/>
      </c>
      <c r="AD63" s="1614" t="str">
        <f>IF(B63="","",Output!AX49)</f>
        <v/>
      </c>
      <c r="AF63" s="1616" t="str">
        <f>IF(B63="","",Output!AY49)</f>
        <v/>
      </c>
      <c r="AG63" s="1610" t="str">
        <f>IF(B63="","",Output!AZ49)</f>
        <v/>
      </c>
      <c r="AH63" s="1611" t="str">
        <f>IF(B63="","",Output!BA49)</f>
        <v/>
      </c>
      <c r="AJ63" s="1617" t="str">
        <f>IF(B63="","",Output!BB49)</f>
        <v/>
      </c>
      <c r="AK63" s="1618" t="str">
        <f>IF(B63="","",Output!BC49)</f>
        <v/>
      </c>
      <c r="AL63" s="1618" t="str">
        <f>IF(B63="","",Output!BD49)</f>
        <v/>
      </c>
      <c r="AM63" s="1619" t="str">
        <f>IF(B63="","",Output!BE49)</f>
        <v/>
      </c>
    </row>
    <row r="64" spans="2:39">
      <c r="B64" s="143" t="str">
        <f>IF(Output!C50=0,"",Output!C50)</f>
        <v/>
      </c>
      <c r="D64" s="1567" t="str">
        <f>IF(B64="","",Output!AC50)</f>
        <v/>
      </c>
      <c r="E64" s="1568" t="str">
        <f>IF(B64="","",Output!AD50)</f>
        <v/>
      </c>
      <c r="F64" s="1569" t="str">
        <f>IF(B64="","",Output!AE50)</f>
        <v/>
      </c>
      <c r="H64" s="1609" t="str">
        <f>IF(B64="","",Output!AF50)</f>
        <v/>
      </c>
      <c r="I64" s="1610" t="str">
        <f>IF(B64="","",Output!AG50)</f>
        <v/>
      </c>
      <c r="J64" s="1610" t="str">
        <f>IF(B64="","",Output!AH50)</f>
        <v/>
      </c>
      <c r="K64" s="1610" t="str">
        <f>IF(B64="","",Output!AI50)</f>
        <v/>
      </c>
      <c r="L64" s="1634" t="str">
        <f>IF(B64="","",Output!AJ50)</f>
        <v/>
      </c>
      <c r="N64" s="1612" t="str">
        <f>IF(B64="","",Output!AK50)</f>
        <v/>
      </c>
      <c r="O64" s="1613" t="str">
        <f>IF(B64="","",Output!AL50)</f>
        <v/>
      </c>
      <c r="P64" s="1614" t="str">
        <f>IF(B64="","",Output!AM50)</f>
        <v/>
      </c>
      <c r="R64" s="1615" t="str">
        <f>IF(B64="","",Output!AN50)</f>
        <v/>
      </c>
      <c r="S64" s="1613" t="str">
        <f>IF(B64="","",Output!AO50)</f>
        <v/>
      </c>
      <c r="T64" s="1614" t="str">
        <f>IF(B64="","",Output!AP50)</f>
        <v/>
      </c>
      <c r="V64" s="1615" t="str">
        <f>IF(B64="","",Output!AQ50)</f>
        <v/>
      </c>
      <c r="W64" s="1613" t="str">
        <f>IF(B64="","",Output!AR50)</f>
        <v/>
      </c>
      <c r="X64" s="1613" t="str">
        <f>IF(B64="","",Output!AS50)</f>
        <v/>
      </c>
      <c r="Y64" s="1614" t="str">
        <f>IF(B64="","",Output!AT50)</f>
        <v/>
      </c>
      <c r="AA64" s="1615" t="str">
        <f>IF(B64="","",Output!AU50)</f>
        <v/>
      </c>
      <c r="AB64" s="1613" t="str">
        <f>IF(B64="","",Output!AV50)</f>
        <v/>
      </c>
      <c r="AC64" s="1613" t="str">
        <f>IF(B64="","",Output!AW50)</f>
        <v/>
      </c>
      <c r="AD64" s="1614" t="str">
        <f>IF(B64="","",Output!AX50)</f>
        <v/>
      </c>
      <c r="AF64" s="1616" t="str">
        <f>IF(B64="","",Output!AY50)</f>
        <v/>
      </c>
      <c r="AG64" s="1610" t="str">
        <f>IF(B64="","",Output!AZ50)</f>
        <v/>
      </c>
      <c r="AH64" s="1611" t="str">
        <f>IF(B64="","",Output!BA50)</f>
        <v/>
      </c>
      <c r="AJ64" s="1617" t="str">
        <f>IF(B64="","",Output!BB50)</f>
        <v/>
      </c>
      <c r="AK64" s="1618" t="str">
        <f>IF(B64="","",Output!BC50)</f>
        <v/>
      </c>
      <c r="AL64" s="1618" t="str">
        <f>IF(B64="","",Output!BD50)</f>
        <v/>
      </c>
      <c r="AM64" s="1619" t="str">
        <f>IF(B64="","",Output!BE50)</f>
        <v/>
      </c>
    </row>
    <row r="65" spans="2:39">
      <c r="B65" s="143" t="str">
        <f>IF(Output!C51=0,"",Output!C51)</f>
        <v/>
      </c>
      <c r="D65" s="1567" t="str">
        <f>IF(B65="","",Output!AC51)</f>
        <v/>
      </c>
      <c r="E65" s="1568" t="str">
        <f>IF(B65="","",Output!AD51)</f>
        <v/>
      </c>
      <c r="F65" s="1569" t="str">
        <f>IF(B65="","",Output!AE51)</f>
        <v/>
      </c>
      <c r="H65" s="1609" t="str">
        <f>IF(B65="","",Output!AF51)</f>
        <v/>
      </c>
      <c r="I65" s="1610" t="str">
        <f>IF(B65="","",Output!AG51)</f>
        <v/>
      </c>
      <c r="J65" s="1610" t="str">
        <f>IF(B65="","",Output!AH51)</f>
        <v/>
      </c>
      <c r="K65" s="1610" t="str">
        <f>IF(B65="","",Output!AI51)</f>
        <v/>
      </c>
      <c r="L65" s="1634" t="str">
        <f>IF(B65="","",Output!AJ51)</f>
        <v/>
      </c>
      <c r="N65" s="1612" t="str">
        <f>IF(B65="","",Output!AK51)</f>
        <v/>
      </c>
      <c r="O65" s="1613" t="str">
        <f>IF(B65="","",Output!AL51)</f>
        <v/>
      </c>
      <c r="P65" s="1614" t="str">
        <f>IF(B65="","",Output!AM51)</f>
        <v/>
      </c>
      <c r="R65" s="1615" t="str">
        <f>IF(B65="","",Output!AN51)</f>
        <v/>
      </c>
      <c r="S65" s="1613" t="str">
        <f>IF(B65="","",Output!AO51)</f>
        <v/>
      </c>
      <c r="T65" s="1614" t="str">
        <f>IF(B65="","",Output!AP51)</f>
        <v/>
      </c>
      <c r="V65" s="1615" t="str">
        <f>IF(B65="","",Output!AQ51)</f>
        <v/>
      </c>
      <c r="W65" s="1613" t="str">
        <f>IF(B65="","",Output!AR51)</f>
        <v/>
      </c>
      <c r="X65" s="1613" t="str">
        <f>IF(B65="","",Output!AS51)</f>
        <v/>
      </c>
      <c r="Y65" s="1614" t="str">
        <f>IF(B65="","",Output!AT51)</f>
        <v/>
      </c>
      <c r="AA65" s="1615" t="str">
        <f>IF(B65="","",Output!AU51)</f>
        <v/>
      </c>
      <c r="AB65" s="1613" t="str">
        <f>IF(B65="","",Output!AV51)</f>
        <v/>
      </c>
      <c r="AC65" s="1613" t="str">
        <f>IF(B65="","",Output!AW51)</f>
        <v/>
      </c>
      <c r="AD65" s="1614" t="str">
        <f>IF(B65="","",Output!AX51)</f>
        <v/>
      </c>
      <c r="AF65" s="1616" t="str">
        <f>IF(B65="","",Output!AY51)</f>
        <v/>
      </c>
      <c r="AG65" s="1610" t="str">
        <f>IF(B65="","",Output!AZ51)</f>
        <v/>
      </c>
      <c r="AH65" s="1611" t="str">
        <f>IF(B65="","",Output!BA51)</f>
        <v/>
      </c>
      <c r="AJ65" s="1617" t="str">
        <f>IF(B65="","",Output!BB51)</f>
        <v/>
      </c>
      <c r="AK65" s="1618" t="str">
        <f>IF(B65="","",Output!BC51)</f>
        <v/>
      </c>
      <c r="AL65" s="1618" t="str">
        <f>IF(B65="","",Output!BD51)</f>
        <v/>
      </c>
      <c r="AM65" s="1619" t="str">
        <f>IF(B65="","",Output!BE51)</f>
        <v/>
      </c>
    </row>
    <row r="66" spans="2:39">
      <c r="B66" s="143" t="str">
        <f>IF(Output!C52=0,"",Output!C52)</f>
        <v/>
      </c>
      <c r="D66" s="1567" t="str">
        <f>IF(B66="","",Output!AC52)</f>
        <v/>
      </c>
      <c r="E66" s="1568" t="str">
        <f>IF(B66="","",Output!AD52)</f>
        <v/>
      </c>
      <c r="F66" s="1569" t="str">
        <f>IF(B66="","",Output!AE52)</f>
        <v/>
      </c>
      <c r="H66" s="1609" t="str">
        <f>IF(B66="","",Output!AF52)</f>
        <v/>
      </c>
      <c r="I66" s="1610" t="str">
        <f>IF(B66="","",Output!AG52)</f>
        <v/>
      </c>
      <c r="J66" s="1610" t="str">
        <f>IF(B66="","",Output!AH52)</f>
        <v/>
      </c>
      <c r="K66" s="1610" t="str">
        <f>IF(B66="","",Output!AI52)</f>
        <v/>
      </c>
      <c r="L66" s="1634" t="str">
        <f>IF(B66="","",Output!AJ52)</f>
        <v/>
      </c>
      <c r="N66" s="1612" t="str">
        <f>IF(B66="","",Output!AK52)</f>
        <v/>
      </c>
      <c r="O66" s="1613" t="str">
        <f>IF(B66="","",Output!AL52)</f>
        <v/>
      </c>
      <c r="P66" s="1614" t="str">
        <f>IF(B66="","",Output!AM52)</f>
        <v/>
      </c>
      <c r="R66" s="1615" t="str">
        <f>IF(B66="","",Output!AN52)</f>
        <v/>
      </c>
      <c r="S66" s="1613" t="str">
        <f>IF(B66="","",Output!AO52)</f>
        <v/>
      </c>
      <c r="T66" s="1614" t="str">
        <f>IF(B66="","",Output!AP52)</f>
        <v/>
      </c>
      <c r="V66" s="1615" t="str">
        <f>IF(B66="","",Output!AQ52)</f>
        <v/>
      </c>
      <c r="W66" s="1613" t="str">
        <f>IF(B66="","",Output!AR52)</f>
        <v/>
      </c>
      <c r="X66" s="1613" t="str">
        <f>IF(B66="","",Output!AS52)</f>
        <v/>
      </c>
      <c r="Y66" s="1614" t="str">
        <f>IF(B66="","",Output!AT52)</f>
        <v/>
      </c>
      <c r="AA66" s="1615" t="str">
        <f>IF(B66="","",Output!AU52)</f>
        <v/>
      </c>
      <c r="AB66" s="1613" t="str">
        <f>IF(B66="","",Output!AV52)</f>
        <v/>
      </c>
      <c r="AC66" s="1613" t="str">
        <f>IF(B66="","",Output!AW52)</f>
        <v/>
      </c>
      <c r="AD66" s="1614" t="str">
        <f>IF(B66="","",Output!AX52)</f>
        <v/>
      </c>
      <c r="AF66" s="1616" t="str">
        <f>IF(B66="","",Output!AY52)</f>
        <v/>
      </c>
      <c r="AG66" s="1610" t="str">
        <f>IF(B66="","",Output!AZ52)</f>
        <v/>
      </c>
      <c r="AH66" s="1611" t="str">
        <f>IF(B66="","",Output!BA52)</f>
        <v/>
      </c>
      <c r="AJ66" s="1617" t="str">
        <f>IF(B66="","",Output!BB52)</f>
        <v/>
      </c>
      <c r="AK66" s="1618" t="str">
        <f>IF(B66="","",Output!BC52)</f>
        <v/>
      </c>
      <c r="AL66" s="1618" t="str">
        <f>IF(B66="","",Output!BD52)</f>
        <v/>
      </c>
      <c r="AM66" s="1619" t="str">
        <f>IF(B66="","",Output!BE52)</f>
        <v/>
      </c>
    </row>
    <row r="67" spans="2:39">
      <c r="B67" s="143" t="str">
        <f>IF(Output!C53=0,"",Output!C53)</f>
        <v/>
      </c>
      <c r="D67" s="1567" t="str">
        <f>IF(B67="","",Output!AC53)</f>
        <v/>
      </c>
      <c r="E67" s="1568" t="str">
        <f>IF(B67="","",Output!AD53)</f>
        <v/>
      </c>
      <c r="F67" s="1569" t="str">
        <f>IF(B67="","",Output!AE53)</f>
        <v/>
      </c>
      <c r="H67" s="1609" t="str">
        <f>IF(B67="","",Output!AF53)</f>
        <v/>
      </c>
      <c r="I67" s="1610" t="str">
        <f>IF(B67="","",Output!AG53)</f>
        <v/>
      </c>
      <c r="J67" s="1610" t="str">
        <f>IF(B67="","",Output!AH53)</f>
        <v/>
      </c>
      <c r="K67" s="1610" t="str">
        <f>IF(B67="","",Output!AI53)</f>
        <v/>
      </c>
      <c r="L67" s="1634" t="str">
        <f>IF(B67="","",Output!AJ53)</f>
        <v/>
      </c>
      <c r="N67" s="1612" t="str">
        <f>IF(B67="","",Output!AK53)</f>
        <v/>
      </c>
      <c r="O67" s="1613" t="str">
        <f>IF(B67="","",Output!AL53)</f>
        <v/>
      </c>
      <c r="P67" s="1614" t="str">
        <f>IF(B67="","",Output!AM53)</f>
        <v/>
      </c>
      <c r="R67" s="1615" t="str">
        <f>IF(B67="","",Output!AN53)</f>
        <v/>
      </c>
      <c r="S67" s="1613" t="str">
        <f>IF(B67="","",Output!AO53)</f>
        <v/>
      </c>
      <c r="T67" s="1614" t="str">
        <f>IF(B67="","",Output!AP53)</f>
        <v/>
      </c>
      <c r="V67" s="1615" t="str">
        <f>IF(B67="","",Output!AQ53)</f>
        <v/>
      </c>
      <c r="W67" s="1613" t="str">
        <f>IF(B67="","",Output!AR53)</f>
        <v/>
      </c>
      <c r="X67" s="1613" t="str">
        <f>IF(B67="","",Output!AS53)</f>
        <v/>
      </c>
      <c r="Y67" s="1614" t="str">
        <f>IF(B67="","",Output!AT53)</f>
        <v/>
      </c>
      <c r="AA67" s="1615" t="str">
        <f>IF(B67="","",Output!AU53)</f>
        <v/>
      </c>
      <c r="AB67" s="1613" t="str">
        <f>IF(B67="","",Output!AV53)</f>
        <v/>
      </c>
      <c r="AC67" s="1613" t="str">
        <f>IF(B67="","",Output!AW53)</f>
        <v/>
      </c>
      <c r="AD67" s="1614" t="str">
        <f>IF(B67="","",Output!AX53)</f>
        <v/>
      </c>
      <c r="AF67" s="1616" t="str">
        <f>IF(B67="","",Output!AY53)</f>
        <v/>
      </c>
      <c r="AG67" s="1610" t="str">
        <f>IF(B67="","",Output!AZ53)</f>
        <v/>
      </c>
      <c r="AH67" s="1611" t="str">
        <f>IF(B67="","",Output!BA53)</f>
        <v/>
      </c>
      <c r="AJ67" s="1617" t="str">
        <f>IF(B67="","",Output!BB53)</f>
        <v/>
      </c>
      <c r="AK67" s="1618" t="str">
        <f>IF(B67="","",Output!BC53)</f>
        <v/>
      </c>
      <c r="AL67" s="1618" t="str">
        <f>IF(B67="","",Output!BD53)</f>
        <v/>
      </c>
      <c r="AM67" s="1619" t="str">
        <f>IF(B67="","",Output!BE53)</f>
        <v/>
      </c>
    </row>
    <row r="68" spans="2:39">
      <c r="B68" s="143" t="str">
        <f>IF(Output!C54=0,"",Output!C54)</f>
        <v/>
      </c>
      <c r="D68" s="1567" t="str">
        <f>IF(B68="","",Output!AC54)</f>
        <v/>
      </c>
      <c r="E68" s="1568" t="str">
        <f>IF(B68="","",Output!AD54)</f>
        <v/>
      </c>
      <c r="F68" s="1569" t="str">
        <f>IF(B68="","",Output!AE54)</f>
        <v/>
      </c>
      <c r="H68" s="1609" t="str">
        <f>IF(B68="","",Output!AF54)</f>
        <v/>
      </c>
      <c r="I68" s="1610" t="str">
        <f>IF(B68="","",Output!AG54)</f>
        <v/>
      </c>
      <c r="J68" s="1610" t="str">
        <f>IF(B68="","",Output!AH54)</f>
        <v/>
      </c>
      <c r="K68" s="1610" t="str">
        <f>IF(B68="","",Output!AI54)</f>
        <v/>
      </c>
      <c r="L68" s="1634" t="str">
        <f>IF(B68="","",Output!AJ54)</f>
        <v/>
      </c>
      <c r="N68" s="1612" t="str">
        <f>IF(B68="","",Output!AK54)</f>
        <v/>
      </c>
      <c r="O68" s="1613" t="str">
        <f>IF(B68="","",Output!AL54)</f>
        <v/>
      </c>
      <c r="P68" s="1614" t="str">
        <f>IF(B68="","",Output!AM54)</f>
        <v/>
      </c>
      <c r="R68" s="1615" t="str">
        <f>IF(B68="","",Output!AN54)</f>
        <v/>
      </c>
      <c r="S68" s="1613" t="str">
        <f>IF(B68="","",Output!AO54)</f>
        <v/>
      </c>
      <c r="T68" s="1614" t="str">
        <f>IF(B68="","",Output!AP54)</f>
        <v/>
      </c>
      <c r="V68" s="1615" t="str">
        <f>IF(B68="","",Output!AQ54)</f>
        <v/>
      </c>
      <c r="W68" s="1613" t="str">
        <f>IF(B68="","",Output!AR54)</f>
        <v/>
      </c>
      <c r="X68" s="1613" t="str">
        <f>IF(B68="","",Output!AS54)</f>
        <v/>
      </c>
      <c r="Y68" s="1614" t="str">
        <f>IF(B68="","",Output!AT54)</f>
        <v/>
      </c>
      <c r="AA68" s="1615" t="str">
        <f>IF(B68="","",Output!AU54)</f>
        <v/>
      </c>
      <c r="AB68" s="1613" t="str">
        <f>IF(B68="","",Output!AV54)</f>
        <v/>
      </c>
      <c r="AC68" s="1613" t="str">
        <f>IF(B68="","",Output!AW54)</f>
        <v/>
      </c>
      <c r="AD68" s="1614" t="str">
        <f>IF(B68="","",Output!AX54)</f>
        <v/>
      </c>
      <c r="AF68" s="1616" t="str">
        <f>IF(B68="","",Output!AY54)</f>
        <v/>
      </c>
      <c r="AG68" s="1610" t="str">
        <f>IF(B68="","",Output!AZ54)</f>
        <v/>
      </c>
      <c r="AH68" s="1611" t="str">
        <f>IF(B68="","",Output!BA54)</f>
        <v/>
      </c>
      <c r="AJ68" s="1617" t="str">
        <f>IF(B68="","",Output!BB54)</f>
        <v/>
      </c>
      <c r="AK68" s="1618" t="str">
        <f>IF(B68="","",Output!BC54)</f>
        <v/>
      </c>
      <c r="AL68" s="1618" t="str">
        <f>IF(B68="","",Output!BD54)</f>
        <v/>
      </c>
      <c r="AM68" s="1619" t="str">
        <f>IF(B68="","",Output!BE54)</f>
        <v/>
      </c>
    </row>
    <row r="69" spans="2:39">
      <c r="B69" s="143" t="str">
        <f>IF(Output!C55=0,"",Output!C55)</f>
        <v/>
      </c>
      <c r="D69" s="1567" t="str">
        <f>IF(B69="","",Output!AC55)</f>
        <v/>
      </c>
      <c r="E69" s="1568" t="str">
        <f>IF(B69="","",Output!AD55)</f>
        <v/>
      </c>
      <c r="F69" s="1569" t="str">
        <f>IF(B69="","",Output!AE55)</f>
        <v/>
      </c>
      <c r="H69" s="1609" t="str">
        <f>IF(B69="","",Output!AF55)</f>
        <v/>
      </c>
      <c r="I69" s="1610" t="str">
        <f>IF(B69="","",Output!AG55)</f>
        <v/>
      </c>
      <c r="J69" s="1610" t="str">
        <f>IF(B69="","",Output!AH55)</f>
        <v/>
      </c>
      <c r="K69" s="1610" t="str">
        <f>IF(B69="","",Output!AI55)</f>
        <v/>
      </c>
      <c r="L69" s="1634" t="str">
        <f>IF(B69="","",Output!AJ55)</f>
        <v/>
      </c>
      <c r="N69" s="1612" t="str">
        <f>IF(B69="","",Output!AK55)</f>
        <v/>
      </c>
      <c r="O69" s="1613" t="str">
        <f>IF(B69="","",Output!AL55)</f>
        <v/>
      </c>
      <c r="P69" s="1614" t="str">
        <f>IF(B69="","",Output!AM55)</f>
        <v/>
      </c>
      <c r="R69" s="1615" t="str">
        <f>IF(B69="","",Output!AN55)</f>
        <v/>
      </c>
      <c r="S69" s="1613" t="str">
        <f>IF(B69="","",Output!AO55)</f>
        <v/>
      </c>
      <c r="T69" s="1614" t="str">
        <f>IF(B69="","",Output!AP55)</f>
        <v/>
      </c>
      <c r="V69" s="1615" t="str">
        <f>IF(B69="","",Output!AQ55)</f>
        <v/>
      </c>
      <c r="W69" s="1613" t="str">
        <f>IF(B69="","",Output!AR55)</f>
        <v/>
      </c>
      <c r="X69" s="1613" t="str">
        <f>IF(B69="","",Output!AS55)</f>
        <v/>
      </c>
      <c r="Y69" s="1614" t="str">
        <f>IF(B69="","",Output!AT55)</f>
        <v/>
      </c>
      <c r="AA69" s="1615" t="str">
        <f>IF(B69="","",Output!AU55)</f>
        <v/>
      </c>
      <c r="AB69" s="1613" t="str">
        <f>IF(B69="","",Output!AV55)</f>
        <v/>
      </c>
      <c r="AC69" s="1613" t="str">
        <f>IF(B69="","",Output!AW55)</f>
        <v/>
      </c>
      <c r="AD69" s="1614" t="str">
        <f>IF(B69="","",Output!AX55)</f>
        <v/>
      </c>
      <c r="AF69" s="1616" t="str">
        <f>IF(B69="","",Output!AY55)</f>
        <v/>
      </c>
      <c r="AG69" s="1610" t="str">
        <f>IF(B69="","",Output!AZ55)</f>
        <v/>
      </c>
      <c r="AH69" s="1611" t="str">
        <f>IF(B69="","",Output!BA55)</f>
        <v/>
      </c>
      <c r="AJ69" s="1617" t="str">
        <f>IF(B69="","",Output!BB55)</f>
        <v/>
      </c>
      <c r="AK69" s="1618" t="str">
        <f>IF(B69="","",Output!BC55)</f>
        <v/>
      </c>
      <c r="AL69" s="1618" t="str">
        <f>IF(B69="","",Output!BD55)</f>
        <v/>
      </c>
      <c r="AM69" s="1619" t="str">
        <f>IF(B69="","",Output!BE55)</f>
        <v/>
      </c>
    </row>
    <row r="70" spans="2:39">
      <c r="B70" s="143" t="str">
        <f>IF(Output!C56=0,"",Output!C56)</f>
        <v/>
      </c>
      <c r="D70" s="1567" t="str">
        <f>IF(B70="","",Output!AC56)</f>
        <v/>
      </c>
      <c r="E70" s="1568" t="str">
        <f>IF(B70="","",Output!AD56)</f>
        <v/>
      </c>
      <c r="F70" s="1569" t="str">
        <f>IF(B70="","",Output!AE56)</f>
        <v/>
      </c>
      <c r="H70" s="1609" t="str">
        <f>IF(B70="","",Output!AF56)</f>
        <v/>
      </c>
      <c r="I70" s="1610" t="str">
        <f>IF(B70="","",Output!AG56)</f>
        <v/>
      </c>
      <c r="J70" s="1610" t="str">
        <f>IF(B70="","",Output!AH56)</f>
        <v/>
      </c>
      <c r="K70" s="1610" t="str">
        <f>IF(B70="","",Output!AI56)</f>
        <v/>
      </c>
      <c r="L70" s="1634" t="str">
        <f>IF(B70="","",Output!AJ56)</f>
        <v/>
      </c>
      <c r="N70" s="1612" t="str">
        <f>IF(B70="","",Output!AK56)</f>
        <v/>
      </c>
      <c r="O70" s="1613" t="str">
        <f>IF(B70="","",Output!AL56)</f>
        <v/>
      </c>
      <c r="P70" s="1614" t="str">
        <f>IF(B70="","",Output!AM56)</f>
        <v/>
      </c>
      <c r="R70" s="1615" t="str">
        <f>IF(B70="","",Output!AN56)</f>
        <v/>
      </c>
      <c r="S70" s="1613" t="str">
        <f>IF(B70="","",Output!AO56)</f>
        <v/>
      </c>
      <c r="T70" s="1614" t="str">
        <f>IF(B70="","",Output!AP56)</f>
        <v/>
      </c>
      <c r="V70" s="1615" t="str">
        <f>IF(B70="","",Output!AQ56)</f>
        <v/>
      </c>
      <c r="W70" s="1613" t="str">
        <f>IF(B70="","",Output!AR56)</f>
        <v/>
      </c>
      <c r="X70" s="1613" t="str">
        <f>IF(B70="","",Output!AS56)</f>
        <v/>
      </c>
      <c r="Y70" s="1614" t="str">
        <f>IF(B70="","",Output!AT56)</f>
        <v/>
      </c>
      <c r="AA70" s="1615" t="str">
        <f>IF(B70="","",Output!AU56)</f>
        <v/>
      </c>
      <c r="AB70" s="1613" t="str">
        <f>IF(B70="","",Output!AV56)</f>
        <v/>
      </c>
      <c r="AC70" s="1613" t="str">
        <f>IF(B70="","",Output!AW56)</f>
        <v/>
      </c>
      <c r="AD70" s="1614" t="str">
        <f>IF(B70="","",Output!AX56)</f>
        <v/>
      </c>
      <c r="AF70" s="1616" t="str">
        <f>IF(B70="","",Output!AY56)</f>
        <v/>
      </c>
      <c r="AG70" s="1610" t="str">
        <f>IF(B70="","",Output!AZ56)</f>
        <v/>
      </c>
      <c r="AH70" s="1611" t="str">
        <f>IF(B70="","",Output!BA56)</f>
        <v/>
      </c>
      <c r="AJ70" s="1617" t="str">
        <f>IF(B70="","",Output!BB56)</f>
        <v/>
      </c>
      <c r="AK70" s="1618" t="str">
        <f>IF(B70="","",Output!BC56)</f>
        <v/>
      </c>
      <c r="AL70" s="1618" t="str">
        <f>IF(B70="","",Output!BD56)</f>
        <v/>
      </c>
      <c r="AM70" s="1619" t="str">
        <f>IF(B70="","",Output!BE56)</f>
        <v/>
      </c>
    </row>
    <row r="71" spans="2:39">
      <c r="B71" s="143" t="str">
        <f>IF(Output!C57=0,"",Output!C57)</f>
        <v/>
      </c>
      <c r="D71" s="1567" t="str">
        <f>IF(B71="","",Output!AC57)</f>
        <v/>
      </c>
      <c r="E71" s="1568" t="str">
        <f>IF(B71="","",Output!AD57)</f>
        <v/>
      </c>
      <c r="F71" s="1569" t="str">
        <f>IF(B71="","",Output!AE57)</f>
        <v/>
      </c>
      <c r="H71" s="1609" t="str">
        <f>IF(B71="","",Output!AF57)</f>
        <v/>
      </c>
      <c r="I71" s="1610" t="str">
        <f>IF(B71="","",Output!AG57)</f>
        <v/>
      </c>
      <c r="J71" s="1610" t="str">
        <f>IF(B71="","",Output!AH57)</f>
        <v/>
      </c>
      <c r="K71" s="1610" t="str">
        <f>IF(B71="","",Output!AI57)</f>
        <v/>
      </c>
      <c r="L71" s="1634" t="str">
        <f>IF(B71="","",Output!AJ57)</f>
        <v/>
      </c>
      <c r="N71" s="1612" t="str">
        <f>IF(B71="","",Output!AK57)</f>
        <v/>
      </c>
      <c r="O71" s="1613" t="str">
        <f>IF(B71="","",Output!AL57)</f>
        <v/>
      </c>
      <c r="P71" s="1614" t="str">
        <f>IF(B71="","",Output!AM57)</f>
        <v/>
      </c>
      <c r="R71" s="1615" t="str">
        <f>IF(B71="","",Output!AN57)</f>
        <v/>
      </c>
      <c r="S71" s="1613" t="str">
        <f>IF(B71="","",Output!AO57)</f>
        <v/>
      </c>
      <c r="T71" s="1614" t="str">
        <f>IF(B71="","",Output!AP57)</f>
        <v/>
      </c>
      <c r="V71" s="1615" t="str">
        <f>IF(B71="","",Output!AQ57)</f>
        <v/>
      </c>
      <c r="W71" s="1613" t="str">
        <f>IF(B71="","",Output!AR57)</f>
        <v/>
      </c>
      <c r="X71" s="1613" t="str">
        <f>IF(B71="","",Output!AS57)</f>
        <v/>
      </c>
      <c r="Y71" s="1614" t="str">
        <f>IF(B71="","",Output!AT57)</f>
        <v/>
      </c>
      <c r="AA71" s="1615" t="str">
        <f>IF(B71="","",Output!AU57)</f>
        <v/>
      </c>
      <c r="AB71" s="1613" t="str">
        <f>IF(B71="","",Output!AV57)</f>
        <v/>
      </c>
      <c r="AC71" s="1613" t="str">
        <f>IF(B71="","",Output!AW57)</f>
        <v/>
      </c>
      <c r="AD71" s="1614" t="str">
        <f>IF(B71="","",Output!AX57)</f>
        <v/>
      </c>
      <c r="AF71" s="1616" t="str">
        <f>IF(B71="","",Output!AY57)</f>
        <v/>
      </c>
      <c r="AG71" s="1610" t="str">
        <f>IF(B71="","",Output!AZ57)</f>
        <v/>
      </c>
      <c r="AH71" s="1611" t="str">
        <f>IF(B71="","",Output!BA57)</f>
        <v/>
      </c>
      <c r="AJ71" s="1617" t="str">
        <f>IF(B71="","",Output!BB57)</f>
        <v/>
      </c>
      <c r="AK71" s="1618" t="str">
        <f>IF(B71="","",Output!BC57)</f>
        <v/>
      </c>
      <c r="AL71" s="1618" t="str">
        <f>IF(B71="","",Output!BD57)</f>
        <v/>
      </c>
      <c r="AM71" s="1619" t="str">
        <f>IF(B71="","",Output!BE57)</f>
        <v/>
      </c>
    </row>
    <row r="72" spans="2:39">
      <c r="B72" s="143" t="str">
        <f>IF(Output!C58=0,"",Output!C58)</f>
        <v/>
      </c>
      <c r="D72" s="1567" t="str">
        <f>IF(B72="","",Output!AC58)</f>
        <v/>
      </c>
      <c r="E72" s="1568" t="str">
        <f>IF(B72="","",Output!AD58)</f>
        <v/>
      </c>
      <c r="F72" s="1569" t="str">
        <f>IF(B72="","",Output!AE58)</f>
        <v/>
      </c>
      <c r="H72" s="1609" t="str">
        <f>IF(B72="","",Output!AF58)</f>
        <v/>
      </c>
      <c r="I72" s="1610" t="str">
        <f>IF(B72="","",Output!AG58)</f>
        <v/>
      </c>
      <c r="J72" s="1610" t="str">
        <f>IF(B72="","",Output!AH58)</f>
        <v/>
      </c>
      <c r="K72" s="1610" t="str">
        <f>IF(B72="","",Output!AI58)</f>
        <v/>
      </c>
      <c r="L72" s="1634" t="str">
        <f>IF(B72="","",Output!AJ58)</f>
        <v/>
      </c>
      <c r="N72" s="1612" t="str">
        <f>IF(B72="","",Output!AK58)</f>
        <v/>
      </c>
      <c r="O72" s="1613" t="str">
        <f>IF(B72="","",Output!AL58)</f>
        <v/>
      </c>
      <c r="P72" s="1614" t="str">
        <f>IF(B72="","",Output!AM58)</f>
        <v/>
      </c>
      <c r="R72" s="1615" t="str">
        <f>IF(B72="","",Output!AN58)</f>
        <v/>
      </c>
      <c r="S72" s="1613" t="str">
        <f>IF(B72="","",Output!AO58)</f>
        <v/>
      </c>
      <c r="T72" s="1614" t="str">
        <f>IF(B72="","",Output!AP58)</f>
        <v/>
      </c>
      <c r="V72" s="1615" t="str">
        <f>IF(B72="","",Output!AQ58)</f>
        <v/>
      </c>
      <c r="W72" s="1613" t="str">
        <f>IF(B72="","",Output!AR58)</f>
        <v/>
      </c>
      <c r="X72" s="1613" t="str">
        <f>IF(B72="","",Output!AS58)</f>
        <v/>
      </c>
      <c r="Y72" s="1614" t="str">
        <f>IF(B72="","",Output!AT58)</f>
        <v/>
      </c>
      <c r="AA72" s="1615" t="str">
        <f>IF(B72="","",Output!AU58)</f>
        <v/>
      </c>
      <c r="AB72" s="1613" t="str">
        <f>IF(B72="","",Output!AV58)</f>
        <v/>
      </c>
      <c r="AC72" s="1613" t="str">
        <f>IF(B72="","",Output!AW58)</f>
        <v/>
      </c>
      <c r="AD72" s="1614" t="str">
        <f>IF(B72="","",Output!AX58)</f>
        <v/>
      </c>
      <c r="AF72" s="1616" t="str">
        <f>IF(B72="","",Output!AY58)</f>
        <v/>
      </c>
      <c r="AG72" s="1610" t="str">
        <f>IF(B72="","",Output!AZ58)</f>
        <v/>
      </c>
      <c r="AH72" s="1611" t="str">
        <f>IF(B72="","",Output!BA58)</f>
        <v/>
      </c>
      <c r="AJ72" s="1617" t="str">
        <f>IF(B72="","",Output!BB58)</f>
        <v/>
      </c>
      <c r="AK72" s="1618" t="str">
        <f>IF(B72="","",Output!BC58)</f>
        <v/>
      </c>
      <c r="AL72" s="1618" t="str">
        <f>IF(B72="","",Output!BD58)</f>
        <v/>
      </c>
      <c r="AM72" s="1619" t="str">
        <f>IF(B72="","",Output!BE58)</f>
        <v/>
      </c>
    </row>
    <row r="73" spans="2:39">
      <c r="B73" s="143" t="str">
        <f>IF(Output!C59=0,"",Output!C59)</f>
        <v/>
      </c>
      <c r="D73" s="1567" t="str">
        <f>IF(B73="","",Output!AC59)</f>
        <v/>
      </c>
      <c r="E73" s="1568" t="str">
        <f>IF(B73="","",Output!AD59)</f>
        <v/>
      </c>
      <c r="F73" s="1569" t="str">
        <f>IF(B73="","",Output!AE59)</f>
        <v/>
      </c>
      <c r="H73" s="1609" t="str">
        <f>IF(B73="","",Output!AF59)</f>
        <v/>
      </c>
      <c r="I73" s="1610" t="str">
        <f>IF(B73="","",Output!AG59)</f>
        <v/>
      </c>
      <c r="J73" s="1610" t="str">
        <f>IF(B73="","",Output!AH59)</f>
        <v/>
      </c>
      <c r="K73" s="1610" t="str">
        <f>IF(B73="","",Output!AI59)</f>
        <v/>
      </c>
      <c r="L73" s="1634" t="str">
        <f>IF(B73="","",Output!AJ59)</f>
        <v/>
      </c>
      <c r="N73" s="1612" t="str">
        <f>IF(B73="","",Output!AK59)</f>
        <v/>
      </c>
      <c r="O73" s="1613" t="str">
        <f>IF(B73="","",Output!AL59)</f>
        <v/>
      </c>
      <c r="P73" s="1614" t="str">
        <f>IF(B73="","",Output!AM59)</f>
        <v/>
      </c>
      <c r="R73" s="1615" t="str">
        <f>IF(B73="","",Output!AN59)</f>
        <v/>
      </c>
      <c r="S73" s="1613" t="str">
        <f>IF(B73="","",Output!AO59)</f>
        <v/>
      </c>
      <c r="T73" s="1614" t="str">
        <f>IF(B73="","",Output!AP59)</f>
        <v/>
      </c>
      <c r="V73" s="1615" t="str">
        <f>IF(B73="","",Output!AQ59)</f>
        <v/>
      </c>
      <c r="W73" s="1613" t="str">
        <f>IF(B73="","",Output!AR59)</f>
        <v/>
      </c>
      <c r="X73" s="1613" t="str">
        <f>IF(B73="","",Output!AS59)</f>
        <v/>
      </c>
      <c r="Y73" s="1614" t="str">
        <f>IF(B73="","",Output!AT59)</f>
        <v/>
      </c>
      <c r="AA73" s="1615" t="str">
        <f>IF(B73="","",Output!AU59)</f>
        <v/>
      </c>
      <c r="AB73" s="1613" t="str">
        <f>IF(B73="","",Output!AV59)</f>
        <v/>
      </c>
      <c r="AC73" s="1613" t="str">
        <f>IF(B73="","",Output!AW59)</f>
        <v/>
      </c>
      <c r="AD73" s="1614" t="str">
        <f>IF(B73="","",Output!AX59)</f>
        <v/>
      </c>
      <c r="AF73" s="1616" t="str">
        <f>IF(B73="","",Output!AY59)</f>
        <v/>
      </c>
      <c r="AG73" s="1610" t="str">
        <f>IF(B73="","",Output!AZ59)</f>
        <v/>
      </c>
      <c r="AH73" s="1611" t="str">
        <f>IF(B73="","",Output!BA59)</f>
        <v/>
      </c>
      <c r="AJ73" s="1617" t="str">
        <f>IF(B73="","",Output!BB59)</f>
        <v/>
      </c>
      <c r="AK73" s="1618" t="str">
        <f>IF(B73="","",Output!BC59)</f>
        <v/>
      </c>
      <c r="AL73" s="1618" t="str">
        <f>IF(B73="","",Output!BD59)</f>
        <v/>
      </c>
      <c r="AM73" s="1619" t="str">
        <f>IF(B73="","",Output!BE59)</f>
        <v/>
      </c>
    </row>
    <row r="74" spans="2:39">
      <c r="B74" s="143" t="str">
        <f>IF(Output!C60=0,"",Output!C60)</f>
        <v/>
      </c>
      <c r="D74" s="1567" t="str">
        <f>IF(B74="","",Output!AC60)</f>
        <v/>
      </c>
      <c r="E74" s="1568" t="str">
        <f>IF(B74="","",Output!AD60)</f>
        <v/>
      </c>
      <c r="F74" s="1569" t="str">
        <f>IF(B74="","",Output!AE60)</f>
        <v/>
      </c>
      <c r="H74" s="1609" t="str">
        <f>IF(B74="","",Output!AF60)</f>
        <v/>
      </c>
      <c r="I74" s="1610" t="str">
        <f>IF(B74="","",Output!AG60)</f>
        <v/>
      </c>
      <c r="J74" s="1610" t="str">
        <f>IF(B74="","",Output!AH60)</f>
        <v/>
      </c>
      <c r="K74" s="1610" t="str">
        <f>IF(B74="","",Output!AI60)</f>
        <v/>
      </c>
      <c r="L74" s="1634" t="str">
        <f>IF(B74="","",Output!AJ60)</f>
        <v/>
      </c>
      <c r="N74" s="1612" t="str">
        <f>IF(B74="","",Output!AK60)</f>
        <v/>
      </c>
      <c r="O74" s="1613" t="str">
        <f>IF(B74="","",Output!AL60)</f>
        <v/>
      </c>
      <c r="P74" s="1614" t="str">
        <f>IF(B74="","",Output!AM60)</f>
        <v/>
      </c>
      <c r="R74" s="1615" t="str">
        <f>IF(B74="","",Output!AN60)</f>
        <v/>
      </c>
      <c r="S74" s="1613" t="str">
        <f>IF(B74="","",Output!AO60)</f>
        <v/>
      </c>
      <c r="T74" s="1614" t="str">
        <f>IF(B74="","",Output!AP60)</f>
        <v/>
      </c>
      <c r="V74" s="1615" t="str">
        <f>IF(B74="","",Output!AQ60)</f>
        <v/>
      </c>
      <c r="W74" s="1613" t="str">
        <f>IF(B74="","",Output!AR60)</f>
        <v/>
      </c>
      <c r="X74" s="1613" t="str">
        <f>IF(B74="","",Output!AS60)</f>
        <v/>
      </c>
      <c r="Y74" s="1614" t="str">
        <f>IF(B74="","",Output!AT60)</f>
        <v/>
      </c>
      <c r="AA74" s="1615" t="str">
        <f>IF(B74="","",Output!AU60)</f>
        <v/>
      </c>
      <c r="AB74" s="1613" t="str">
        <f>IF(B74="","",Output!AV60)</f>
        <v/>
      </c>
      <c r="AC74" s="1613" t="str">
        <f>IF(B74="","",Output!AW60)</f>
        <v/>
      </c>
      <c r="AD74" s="1614" t="str">
        <f>IF(B74="","",Output!AX60)</f>
        <v/>
      </c>
      <c r="AF74" s="1616" t="str">
        <f>IF(B74="","",Output!AY60)</f>
        <v/>
      </c>
      <c r="AG74" s="1610" t="str">
        <f>IF(B74="","",Output!AZ60)</f>
        <v/>
      </c>
      <c r="AH74" s="1611" t="str">
        <f>IF(B74="","",Output!BA60)</f>
        <v/>
      </c>
      <c r="AJ74" s="1617" t="str">
        <f>IF(B74="","",Output!BB60)</f>
        <v/>
      </c>
      <c r="AK74" s="1618" t="str">
        <f>IF(B74="","",Output!BC60)</f>
        <v/>
      </c>
      <c r="AL74" s="1618" t="str">
        <f>IF(B74="","",Output!BD60)</f>
        <v/>
      </c>
      <c r="AM74" s="1619" t="str">
        <f>IF(B74="","",Output!BE60)</f>
        <v/>
      </c>
    </row>
    <row r="75" spans="2:39">
      <c r="B75" s="143" t="str">
        <f>IF(Output!C61=0,"",Output!C61)</f>
        <v/>
      </c>
      <c r="D75" s="1567" t="str">
        <f>IF(B75="","",Output!AC61)</f>
        <v/>
      </c>
      <c r="E75" s="1568" t="str">
        <f>IF(B75="","",Output!AD61)</f>
        <v/>
      </c>
      <c r="F75" s="1569" t="str">
        <f>IF(B75="","",Output!AE61)</f>
        <v/>
      </c>
      <c r="H75" s="1609" t="str">
        <f>IF(B75="","",Output!AF61)</f>
        <v/>
      </c>
      <c r="I75" s="1610" t="str">
        <f>IF(B75="","",Output!AG61)</f>
        <v/>
      </c>
      <c r="J75" s="1610" t="str">
        <f>IF(B75="","",Output!AH61)</f>
        <v/>
      </c>
      <c r="K75" s="1610" t="str">
        <f>IF(B75="","",Output!AI61)</f>
        <v/>
      </c>
      <c r="L75" s="1634" t="str">
        <f>IF(B75="","",Output!AJ61)</f>
        <v/>
      </c>
      <c r="N75" s="1612" t="str">
        <f>IF(B75="","",Output!AK61)</f>
        <v/>
      </c>
      <c r="O75" s="1613" t="str">
        <f>IF(B75="","",Output!AL61)</f>
        <v/>
      </c>
      <c r="P75" s="1614" t="str">
        <f>IF(B75="","",Output!AM61)</f>
        <v/>
      </c>
      <c r="R75" s="1615" t="str">
        <f>IF(B75="","",Output!AN61)</f>
        <v/>
      </c>
      <c r="S75" s="1613" t="str">
        <f>IF(B75="","",Output!AO61)</f>
        <v/>
      </c>
      <c r="T75" s="1614" t="str">
        <f>IF(B75="","",Output!AP61)</f>
        <v/>
      </c>
      <c r="V75" s="1615" t="str">
        <f>IF(B75="","",Output!AQ61)</f>
        <v/>
      </c>
      <c r="W75" s="1613" t="str">
        <f>IF(B75="","",Output!AR61)</f>
        <v/>
      </c>
      <c r="X75" s="1613" t="str">
        <f>IF(B75="","",Output!AS61)</f>
        <v/>
      </c>
      <c r="Y75" s="1614" t="str">
        <f>IF(B75="","",Output!AT61)</f>
        <v/>
      </c>
      <c r="AA75" s="1615" t="str">
        <f>IF(B75="","",Output!AU61)</f>
        <v/>
      </c>
      <c r="AB75" s="1613" t="str">
        <f>IF(B75="","",Output!AV61)</f>
        <v/>
      </c>
      <c r="AC75" s="1613" t="str">
        <f>IF(B75="","",Output!AW61)</f>
        <v/>
      </c>
      <c r="AD75" s="1614" t="str">
        <f>IF(B75="","",Output!AX61)</f>
        <v/>
      </c>
      <c r="AF75" s="1616" t="str">
        <f>IF(B75="","",Output!AY61)</f>
        <v/>
      </c>
      <c r="AG75" s="1610" t="str">
        <f>IF(B75="","",Output!AZ61)</f>
        <v/>
      </c>
      <c r="AH75" s="1611" t="str">
        <f>IF(B75="","",Output!BA61)</f>
        <v/>
      </c>
      <c r="AJ75" s="1617" t="str">
        <f>IF(B75="","",Output!BB61)</f>
        <v/>
      </c>
      <c r="AK75" s="1618" t="str">
        <f>IF(B75="","",Output!BC61)</f>
        <v/>
      </c>
      <c r="AL75" s="1618" t="str">
        <f>IF(B75="","",Output!BD61)</f>
        <v/>
      </c>
      <c r="AM75" s="1619" t="str">
        <f>IF(B75="","",Output!BE61)</f>
        <v/>
      </c>
    </row>
    <row r="76" spans="2:39">
      <c r="B76" s="143" t="str">
        <f>IF(Output!C62=0,"",Output!C62)</f>
        <v/>
      </c>
      <c r="D76" s="1567" t="str">
        <f>IF(B76="","",Output!AC62)</f>
        <v/>
      </c>
      <c r="E76" s="1568" t="str">
        <f>IF(B76="","",Output!AD62)</f>
        <v/>
      </c>
      <c r="F76" s="1569" t="str">
        <f>IF(B76="","",Output!AE62)</f>
        <v/>
      </c>
      <c r="H76" s="1609" t="str">
        <f>IF(B76="","",Output!AF62)</f>
        <v/>
      </c>
      <c r="I76" s="1610" t="str">
        <f>IF(B76="","",Output!AG62)</f>
        <v/>
      </c>
      <c r="J76" s="1610" t="str">
        <f>IF(B76="","",Output!AH62)</f>
        <v/>
      </c>
      <c r="K76" s="1610" t="str">
        <f>IF(B76="","",Output!AI62)</f>
        <v/>
      </c>
      <c r="L76" s="1634" t="str">
        <f>IF(B76="","",Output!AJ62)</f>
        <v/>
      </c>
      <c r="N76" s="1612" t="str">
        <f>IF(B76="","",Output!AK62)</f>
        <v/>
      </c>
      <c r="O76" s="1613" t="str">
        <f>IF(B76="","",Output!AL62)</f>
        <v/>
      </c>
      <c r="P76" s="1614" t="str">
        <f>IF(B76="","",Output!AM62)</f>
        <v/>
      </c>
      <c r="R76" s="1615" t="str">
        <f>IF(B76="","",Output!AN62)</f>
        <v/>
      </c>
      <c r="S76" s="1613" t="str">
        <f>IF(B76="","",Output!AO62)</f>
        <v/>
      </c>
      <c r="T76" s="1614" t="str">
        <f>IF(B76="","",Output!AP62)</f>
        <v/>
      </c>
      <c r="V76" s="1615" t="str">
        <f>IF(B76="","",Output!AQ62)</f>
        <v/>
      </c>
      <c r="W76" s="1613" t="str">
        <f>IF(B76="","",Output!AR62)</f>
        <v/>
      </c>
      <c r="X76" s="1613" t="str">
        <f>IF(B76="","",Output!AS62)</f>
        <v/>
      </c>
      <c r="Y76" s="1614" t="str">
        <f>IF(B76="","",Output!AT62)</f>
        <v/>
      </c>
      <c r="AA76" s="1615" t="str">
        <f>IF(B76="","",Output!AU62)</f>
        <v/>
      </c>
      <c r="AB76" s="1613" t="str">
        <f>IF(B76="","",Output!AV62)</f>
        <v/>
      </c>
      <c r="AC76" s="1613" t="str">
        <f>IF(B76="","",Output!AW62)</f>
        <v/>
      </c>
      <c r="AD76" s="1614" t="str">
        <f>IF(B76="","",Output!AX62)</f>
        <v/>
      </c>
      <c r="AF76" s="1616" t="str">
        <f>IF(B76="","",Output!AY62)</f>
        <v/>
      </c>
      <c r="AG76" s="1610" t="str">
        <f>IF(B76="","",Output!AZ62)</f>
        <v/>
      </c>
      <c r="AH76" s="1611" t="str">
        <f>IF(B76="","",Output!BA62)</f>
        <v/>
      </c>
      <c r="AJ76" s="1617" t="str">
        <f>IF(B76="","",Output!BB62)</f>
        <v/>
      </c>
      <c r="AK76" s="1618" t="str">
        <f>IF(B76="","",Output!BC62)</f>
        <v/>
      </c>
      <c r="AL76" s="1618" t="str">
        <f>IF(B76="","",Output!BD62)</f>
        <v/>
      </c>
      <c r="AM76" s="1619" t="str">
        <f>IF(B76="","",Output!BE62)</f>
        <v/>
      </c>
    </row>
    <row r="77" spans="2:39">
      <c r="B77" s="143" t="str">
        <f>IF(Output!C63=0,"",Output!C63)</f>
        <v/>
      </c>
      <c r="D77" s="1567" t="str">
        <f>IF(B77="","",Output!AC63)</f>
        <v/>
      </c>
      <c r="E77" s="1568" t="str">
        <f>IF(B77="","",Output!AD63)</f>
        <v/>
      </c>
      <c r="F77" s="1569" t="str">
        <f>IF(B77="","",Output!AE63)</f>
        <v/>
      </c>
      <c r="H77" s="1609" t="str">
        <f>IF(B77="","",Output!AF63)</f>
        <v/>
      </c>
      <c r="I77" s="1610" t="str">
        <f>IF(B77="","",Output!AG63)</f>
        <v/>
      </c>
      <c r="J77" s="1610" t="str">
        <f>IF(B77="","",Output!AH63)</f>
        <v/>
      </c>
      <c r="K77" s="1610" t="str">
        <f>IF(B77="","",Output!AI63)</f>
        <v/>
      </c>
      <c r="L77" s="1634" t="str">
        <f>IF(B77="","",Output!AJ63)</f>
        <v/>
      </c>
      <c r="N77" s="1612" t="str">
        <f>IF(B77="","",Output!AK63)</f>
        <v/>
      </c>
      <c r="O77" s="1613" t="str">
        <f>IF(B77="","",Output!AL63)</f>
        <v/>
      </c>
      <c r="P77" s="1614" t="str">
        <f>IF(B77="","",Output!AM63)</f>
        <v/>
      </c>
      <c r="R77" s="1615" t="str">
        <f>IF(B77="","",Output!AN63)</f>
        <v/>
      </c>
      <c r="S77" s="1613" t="str">
        <f>IF(B77="","",Output!AO63)</f>
        <v/>
      </c>
      <c r="T77" s="1614" t="str">
        <f>IF(B77="","",Output!AP63)</f>
        <v/>
      </c>
      <c r="V77" s="1615" t="str">
        <f>IF(B77="","",Output!AQ63)</f>
        <v/>
      </c>
      <c r="W77" s="1613" t="str">
        <f>IF(B77="","",Output!AR63)</f>
        <v/>
      </c>
      <c r="X77" s="1613" t="str">
        <f>IF(B77="","",Output!AS63)</f>
        <v/>
      </c>
      <c r="Y77" s="1614" t="str">
        <f>IF(B77="","",Output!AT63)</f>
        <v/>
      </c>
      <c r="AA77" s="1615" t="str">
        <f>IF(B77="","",Output!AU63)</f>
        <v/>
      </c>
      <c r="AB77" s="1613" t="str">
        <f>IF(B77="","",Output!AV63)</f>
        <v/>
      </c>
      <c r="AC77" s="1613" t="str">
        <f>IF(B77="","",Output!AW63)</f>
        <v/>
      </c>
      <c r="AD77" s="1614" t="str">
        <f>IF(B77="","",Output!AX63)</f>
        <v/>
      </c>
      <c r="AF77" s="1616" t="str">
        <f>IF(B77="","",Output!AY63)</f>
        <v/>
      </c>
      <c r="AG77" s="1610" t="str">
        <f>IF(B77="","",Output!AZ63)</f>
        <v/>
      </c>
      <c r="AH77" s="1611" t="str">
        <f>IF(B77="","",Output!BA63)</f>
        <v/>
      </c>
      <c r="AJ77" s="1617" t="str">
        <f>IF(B77="","",Output!BB63)</f>
        <v/>
      </c>
      <c r="AK77" s="1618" t="str">
        <f>IF(B77="","",Output!BC63)</f>
        <v/>
      </c>
      <c r="AL77" s="1618" t="str">
        <f>IF(B77="","",Output!BD63)</f>
        <v/>
      </c>
      <c r="AM77" s="1619" t="str">
        <f>IF(B77="","",Output!BE63)</f>
        <v/>
      </c>
    </row>
    <row r="78" spans="2:39">
      <c r="B78" s="143" t="str">
        <f>IF(Output!C64=0,"",Output!C64)</f>
        <v/>
      </c>
      <c r="D78" s="1567" t="str">
        <f>IF(B78="","",Output!AC64)</f>
        <v/>
      </c>
      <c r="E78" s="1568" t="str">
        <f>IF(B78="","",Output!AD64)</f>
        <v/>
      </c>
      <c r="F78" s="1569" t="str">
        <f>IF(B78="","",Output!AE64)</f>
        <v/>
      </c>
      <c r="H78" s="1609" t="str">
        <f>IF(B78="","",Output!AF64)</f>
        <v/>
      </c>
      <c r="I78" s="1610" t="str">
        <f>IF(B78="","",Output!AG64)</f>
        <v/>
      </c>
      <c r="J78" s="1610" t="str">
        <f>IF(B78="","",Output!AH64)</f>
        <v/>
      </c>
      <c r="K78" s="1610" t="str">
        <f>IF(B78="","",Output!AI64)</f>
        <v/>
      </c>
      <c r="L78" s="1634" t="str">
        <f>IF(B78="","",Output!AJ64)</f>
        <v/>
      </c>
      <c r="N78" s="1612" t="str">
        <f>IF(B78="","",Output!AK64)</f>
        <v/>
      </c>
      <c r="O78" s="1613" t="str">
        <f>IF(B78="","",Output!AL64)</f>
        <v/>
      </c>
      <c r="P78" s="1614" t="str">
        <f>IF(B78="","",Output!AM64)</f>
        <v/>
      </c>
      <c r="R78" s="1615" t="str">
        <f>IF(B78="","",Output!AN64)</f>
        <v/>
      </c>
      <c r="S78" s="1613" t="str">
        <f>IF(B78="","",Output!AO64)</f>
        <v/>
      </c>
      <c r="T78" s="1614" t="str">
        <f>IF(B78="","",Output!AP64)</f>
        <v/>
      </c>
      <c r="V78" s="1615" t="str">
        <f>IF(B78="","",Output!AQ64)</f>
        <v/>
      </c>
      <c r="W78" s="1613" t="str">
        <f>IF(B78="","",Output!AR64)</f>
        <v/>
      </c>
      <c r="X78" s="1613" t="str">
        <f>IF(B78="","",Output!AS64)</f>
        <v/>
      </c>
      <c r="Y78" s="1614" t="str">
        <f>IF(B78="","",Output!AT64)</f>
        <v/>
      </c>
      <c r="AA78" s="1615" t="str">
        <f>IF(B78="","",Output!AU64)</f>
        <v/>
      </c>
      <c r="AB78" s="1613" t="str">
        <f>IF(B78="","",Output!AV64)</f>
        <v/>
      </c>
      <c r="AC78" s="1613" t="str">
        <f>IF(B78="","",Output!AW64)</f>
        <v/>
      </c>
      <c r="AD78" s="1614" t="str">
        <f>IF(B78="","",Output!AX64)</f>
        <v/>
      </c>
      <c r="AF78" s="1616" t="str">
        <f>IF(B78="","",Output!AY64)</f>
        <v/>
      </c>
      <c r="AG78" s="1610" t="str">
        <f>IF(B78="","",Output!AZ64)</f>
        <v/>
      </c>
      <c r="AH78" s="1611" t="str">
        <f>IF(B78="","",Output!BA64)</f>
        <v/>
      </c>
      <c r="AJ78" s="1617" t="str">
        <f>IF(B78="","",Output!BB64)</f>
        <v/>
      </c>
      <c r="AK78" s="1618" t="str">
        <f>IF(B78="","",Output!BC64)</f>
        <v/>
      </c>
      <c r="AL78" s="1618" t="str">
        <f>IF(B78="","",Output!BD64)</f>
        <v/>
      </c>
      <c r="AM78" s="1619" t="str">
        <f>IF(B78="","",Output!BE64)</f>
        <v/>
      </c>
    </row>
    <row r="79" spans="2:39">
      <c r="B79" s="143" t="str">
        <f>IF(Output!C65=0,"",Output!C65)</f>
        <v/>
      </c>
      <c r="D79" s="1567" t="str">
        <f>IF(B79="","",Output!AC65)</f>
        <v/>
      </c>
      <c r="E79" s="1568" t="str">
        <f>IF(B79="","",Output!AD65)</f>
        <v/>
      </c>
      <c r="F79" s="1569" t="str">
        <f>IF(B79="","",Output!AE65)</f>
        <v/>
      </c>
      <c r="H79" s="1609" t="str">
        <f>IF(B79="","",Output!AF65)</f>
        <v/>
      </c>
      <c r="I79" s="1610" t="str">
        <f>IF(B79="","",Output!AG65)</f>
        <v/>
      </c>
      <c r="J79" s="1610" t="str">
        <f>IF(B79="","",Output!AH65)</f>
        <v/>
      </c>
      <c r="K79" s="1610" t="str">
        <f>IF(B79="","",Output!AI65)</f>
        <v/>
      </c>
      <c r="L79" s="1634" t="str">
        <f>IF(B79="","",Output!AJ65)</f>
        <v/>
      </c>
      <c r="N79" s="1612" t="str">
        <f>IF(B79="","",Output!AK65)</f>
        <v/>
      </c>
      <c r="O79" s="1613" t="str">
        <f>IF(B79="","",Output!AL65)</f>
        <v/>
      </c>
      <c r="P79" s="1614" t="str">
        <f>IF(B79="","",Output!AM65)</f>
        <v/>
      </c>
      <c r="R79" s="1615" t="str">
        <f>IF(B79="","",Output!AN65)</f>
        <v/>
      </c>
      <c r="S79" s="1613" t="str">
        <f>IF(B79="","",Output!AO65)</f>
        <v/>
      </c>
      <c r="T79" s="1614" t="str">
        <f>IF(B79="","",Output!AP65)</f>
        <v/>
      </c>
      <c r="V79" s="1615" t="str">
        <f>IF(B79="","",Output!AQ65)</f>
        <v/>
      </c>
      <c r="W79" s="1613" t="str">
        <f>IF(B79="","",Output!AR65)</f>
        <v/>
      </c>
      <c r="X79" s="1613" t="str">
        <f>IF(B79="","",Output!AS65)</f>
        <v/>
      </c>
      <c r="Y79" s="1614" t="str">
        <f>IF(B79="","",Output!AT65)</f>
        <v/>
      </c>
      <c r="AA79" s="1615" t="str">
        <f>IF(B79="","",Output!AU65)</f>
        <v/>
      </c>
      <c r="AB79" s="1613" t="str">
        <f>IF(B79="","",Output!AV65)</f>
        <v/>
      </c>
      <c r="AC79" s="1613" t="str">
        <f>IF(B79="","",Output!AW65)</f>
        <v/>
      </c>
      <c r="AD79" s="1614" t="str">
        <f>IF(B79="","",Output!AX65)</f>
        <v/>
      </c>
      <c r="AF79" s="1616" t="str">
        <f>IF(B79="","",Output!AY65)</f>
        <v/>
      </c>
      <c r="AG79" s="1610" t="str">
        <f>IF(B79="","",Output!AZ65)</f>
        <v/>
      </c>
      <c r="AH79" s="1611" t="str">
        <f>IF(B79="","",Output!BA65)</f>
        <v/>
      </c>
      <c r="AJ79" s="1617" t="str">
        <f>IF(B79="","",Output!BB65)</f>
        <v/>
      </c>
      <c r="AK79" s="1618" t="str">
        <f>IF(B79="","",Output!BC65)</f>
        <v/>
      </c>
      <c r="AL79" s="1618" t="str">
        <f>IF(B79="","",Output!BD65)</f>
        <v/>
      </c>
      <c r="AM79" s="1619" t="str">
        <f>IF(B79="","",Output!BE65)</f>
        <v/>
      </c>
    </row>
    <row r="80" spans="2:39">
      <c r="B80" s="143" t="str">
        <f>IF(Output!C66=0,"",Output!C66)</f>
        <v/>
      </c>
      <c r="D80" s="1567" t="str">
        <f>IF(B80="","",Output!AC66)</f>
        <v/>
      </c>
      <c r="E80" s="1568" t="str">
        <f>IF(B80="","",Output!AD66)</f>
        <v/>
      </c>
      <c r="F80" s="1569" t="str">
        <f>IF(B80="","",Output!AE66)</f>
        <v/>
      </c>
      <c r="H80" s="1609" t="str">
        <f>IF(B80="","",Output!AF66)</f>
        <v/>
      </c>
      <c r="I80" s="1610" t="str">
        <f>IF(B80="","",Output!AG66)</f>
        <v/>
      </c>
      <c r="J80" s="1610" t="str">
        <f>IF(B80="","",Output!AH66)</f>
        <v/>
      </c>
      <c r="K80" s="1610" t="str">
        <f>IF(B80="","",Output!AI66)</f>
        <v/>
      </c>
      <c r="L80" s="1634" t="str">
        <f>IF(B80="","",Output!AJ66)</f>
        <v/>
      </c>
      <c r="N80" s="1612" t="str">
        <f>IF(B80="","",Output!AK66)</f>
        <v/>
      </c>
      <c r="O80" s="1613" t="str">
        <f>IF(B80="","",Output!AL66)</f>
        <v/>
      </c>
      <c r="P80" s="1614" t="str">
        <f>IF(B80="","",Output!AM66)</f>
        <v/>
      </c>
      <c r="R80" s="1615" t="str">
        <f>IF(B80="","",Output!AN66)</f>
        <v/>
      </c>
      <c r="S80" s="1613" t="str">
        <f>IF(B80="","",Output!AO66)</f>
        <v/>
      </c>
      <c r="T80" s="1614" t="str">
        <f>IF(B80="","",Output!AP66)</f>
        <v/>
      </c>
      <c r="V80" s="1615" t="str">
        <f>IF(B80="","",Output!AQ66)</f>
        <v/>
      </c>
      <c r="W80" s="1613" t="str">
        <f>IF(B80="","",Output!AR66)</f>
        <v/>
      </c>
      <c r="X80" s="1613" t="str">
        <f>IF(B80="","",Output!AS66)</f>
        <v/>
      </c>
      <c r="Y80" s="1614" t="str">
        <f>IF(B80="","",Output!AT66)</f>
        <v/>
      </c>
      <c r="AA80" s="1615" t="str">
        <f>IF(B80="","",Output!AU66)</f>
        <v/>
      </c>
      <c r="AB80" s="1613" t="str">
        <f>IF(B80="","",Output!AV66)</f>
        <v/>
      </c>
      <c r="AC80" s="1613" t="str">
        <f>IF(B80="","",Output!AW66)</f>
        <v/>
      </c>
      <c r="AD80" s="1614" t="str">
        <f>IF(B80="","",Output!AX66)</f>
        <v/>
      </c>
      <c r="AF80" s="1616" t="str">
        <f>IF(B80="","",Output!AY66)</f>
        <v/>
      </c>
      <c r="AG80" s="1610" t="str">
        <f>IF(B80="","",Output!AZ66)</f>
        <v/>
      </c>
      <c r="AH80" s="1611" t="str">
        <f>IF(B80="","",Output!BA66)</f>
        <v/>
      </c>
      <c r="AJ80" s="1617" t="str">
        <f>IF(B80="","",Output!BB66)</f>
        <v/>
      </c>
      <c r="AK80" s="1618" t="str">
        <f>IF(B80="","",Output!BC66)</f>
        <v/>
      </c>
      <c r="AL80" s="1618" t="str">
        <f>IF(B80="","",Output!BD66)</f>
        <v/>
      </c>
      <c r="AM80" s="1619" t="str">
        <f>IF(B80="","",Output!BE66)</f>
        <v/>
      </c>
    </row>
    <row r="81" spans="2:39">
      <c r="B81" s="143" t="str">
        <f>IF(Output!C67=0,"",Output!C67)</f>
        <v/>
      </c>
      <c r="D81" s="1567" t="str">
        <f>IF(B81="","",Output!AC67)</f>
        <v/>
      </c>
      <c r="E81" s="1568" t="str">
        <f>IF(B81="","",Output!AD67)</f>
        <v/>
      </c>
      <c r="F81" s="1569" t="str">
        <f>IF(B81="","",Output!AE67)</f>
        <v/>
      </c>
      <c r="H81" s="1609" t="str">
        <f>IF(B81="","",Output!AF67)</f>
        <v/>
      </c>
      <c r="I81" s="1610" t="str">
        <f>IF(B81="","",Output!AG67)</f>
        <v/>
      </c>
      <c r="J81" s="1610" t="str">
        <f>IF(B81="","",Output!AH67)</f>
        <v/>
      </c>
      <c r="K81" s="1610" t="str">
        <f>IF(B81="","",Output!AI67)</f>
        <v/>
      </c>
      <c r="L81" s="1634" t="str">
        <f>IF(B81="","",Output!AJ67)</f>
        <v/>
      </c>
      <c r="N81" s="1612" t="str">
        <f>IF(B81="","",Output!AK67)</f>
        <v/>
      </c>
      <c r="O81" s="1613" t="str">
        <f>IF(B81="","",Output!AL67)</f>
        <v/>
      </c>
      <c r="P81" s="1614" t="str">
        <f>IF(B81="","",Output!AM67)</f>
        <v/>
      </c>
      <c r="R81" s="1615" t="str">
        <f>IF(B81="","",Output!AN67)</f>
        <v/>
      </c>
      <c r="S81" s="1613" t="str">
        <f>IF(B81="","",Output!AO67)</f>
        <v/>
      </c>
      <c r="T81" s="1614" t="str">
        <f>IF(B81="","",Output!AP67)</f>
        <v/>
      </c>
      <c r="V81" s="1615" t="str">
        <f>IF(B81="","",Output!AQ67)</f>
        <v/>
      </c>
      <c r="W81" s="1613" t="str">
        <f>IF(B81="","",Output!AR67)</f>
        <v/>
      </c>
      <c r="X81" s="1613" t="str">
        <f>IF(B81="","",Output!AS67)</f>
        <v/>
      </c>
      <c r="Y81" s="1614" t="str">
        <f>IF(B81="","",Output!AT67)</f>
        <v/>
      </c>
      <c r="AA81" s="1615" t="str">
        <f>IF(B81="","",Output!AU67)</f>
        <v/>
      </c>
      <c r="AB81" s="1613" t="str">
        <f>IF(B81="","",Output!AV67)</f>
        <v/>
      </c>
      <c r="AC81" s="1613" t="str">
        <f>IF(B81="","",Output!AW67)</f>
        <v/>
      </c>
      <c r="AD81" s="1614" t="str">
        <f>IF(B81="","",Output!AX67)</f>
        <v/>
      </c>
      <c r="AF81" s="1616" t="str">
        <f>IF(B81="","",Output!AY67)</f>
        <v/>
      </c>
      <c r="AG81" s="1610" t="str">
        <f>IF(B81="","",Output!AZ67)</f>
        <v/>
      </c>
      <c r="AH81" s="1611" t="str">
        <f>IF(B81="","",Output!BA67)</f>
        <v/>
      </c>
      <c r="AJ81" s="1617" t="str">
        <f>IF(B81="","",Output!BB67)</f>
        <v/>
      </c>
      <c r="AK81" s="1618" t="str">
        <f>IF(B81="","",Output!BC67)</f>
        <v/>
      </c>
      <c r="AL81" s="1618" t="str">
        <f>IF(B81="","",Output!BD67)</f>
        <v/>
      </c>
      <c r="AM81" s="1619" t="str">
        <f>IF(B81="","",Output!BE67)</f>
        <v/>
      </c>
    </row>
    <row r="82" spans="2:39">
      <c r="B82" s="143" t="str">
        <f>IF(Output!C68=0,"",Output!C68)</f>
        <v/>
      </c>
      <c r="D82" s="1567" t="str">
        <f>IF(B82="","",Output!AC68)</f>
        <v/>
      </c>
      <c r="E82" s="1568" t="str">
        <f>IF(B82="","",Output!AD68)</f>
        <v/>
      </c>
      <c r="F82" s="1569" t="str">
        <f>IF(B82="","",Output!AE68)</f>
        <v/>
      </c>
      <c r="H82" s="1609" t="str">
        <f>IF(B82="","",Output!AF68)</f>
        <v/>
      </c>
      <c r="I82" s="1610" t="str">
        <f>IF(B82="","",Output!AG68)</f>
        <v/>
      </c>
      <c r="J82" s="1610" t="str">
        <f>IF(B82="","",Output!AH68)</f>
        <v/>
      </c>
      <c r="K82" s="1610" t="str">
        <f>IF(B82="","",Output!AI68)</f>
        <v/>
      </c>
      <c r="L82" s="1634" t="str">
        <f>IF(B82="","",Output!AJ68)</f>
        <v/>
      </c>
      <c r="N82" s="1612" t="str">
        <f>IF(B82="","",Output!AK68)</f>
        <v/>
      </c>
      <c r="O82" s="1613" t="str">
        <f>IF(B82="","",Output!AL68)</f>
        <v/>
      </c>
      <c r="P82" s="1614" t="str">
        <f>IF(B82="","",Output!AM68)</f>
        <v/>
      </c>
      <c r="R82" s="1615" t="str">
        <f>IF(B82="","",Output!AN68)</f>
        <v/>
      </c>
      <c r="S82" s="1613" t="str">
        <f>IF(B82="","",Output!AO68)</f>
        <v/>
      </c>
      <c r="T82" s="1614" t="str">
        <f>IF(B82="","",Output!AP68)</f>
        <v/>
      </c>
      <c r="V82" s="1615" t="str">
        <f>IF(B82="","",Output!AQ68)</f>
        <v/>
      </c>
      <c r="W82" s="1613" t="str">
        <f>IF(B82="","",Output!AR68)</f>
        <v/>
      </c>
      <c r="X82" s="1613" t="str">
        <f>IF(B82="","",Output!AS68)</f>
        <v/>
      </c>
      <c r="Y82" s="1614" t="str">
        <f>IF(B82="","",Output!AT68)</f>
        <v/>
      </c>
      <c r="AA82" s="1615" t="str">
        <f>IF(B82="","",Output!AU68)</f>
        <v/>
      </c>
      <c r="AB82" s="1613" t="str">
        <f>IF(B82="","",Output!AV68)</f>
        <v/>
      </c>
      <c r="AC82" s="1613" t="str">
        <f>IF(B82="","",Output!AW68)</f>
        <v/>
      </c>
      <c r="AD82" s="1614" t="str">
        <f>IF(B82="","",Output!AX68)</f>
        <v/>
      </c>
      <c r="AF82" s="1616" t="str">
        <f>IF(B82="","",Output!AY68)</f>
        <v/>
      </c>
      <c r="AG82" s="1610" t="str">
        <f>IF(B82="","",Output!AZ68)</f>
        <v/>
      </c>
      <c r="AH82" s="1611" t="str">
        <f>IF(B82="","",Output!BA68)</f>
        <v/>
      </c>
      <c r="AJ82" s="1617" t="str">
        <f>IF(B82="","",Output!BB68)</f>
        <v/>
      </c>
      <c r="AK82" s="1618" t="str">
        <f>IF(B82="","",Output!BC68)</f>
        <v/>
      </c>
      <c r="AL82" s="1618" t="str">
        <f>IF(B82="","",Output!BD68)</f>
        <v/>
      </c>
      <c r="AM82" s="1619" t="str">
        <f>IF(B82="","",Output!BE68)</f>
        <v/>
      </c>
    </row>
    <row r="83" spans="2:39">
      <c r="B83" s="143" t="str">
        <f>IF(Output!C69=0,"",Output!C69)</f>
        <v/>
      </c>
      <c r="D83" s="1567" t="str">
        <f>IF(B83="","",Output!AC69)</f>
        <v/>
      </c>
      <c r="E83" s="1568" t="str">
        <f>IF(B83="","",Output!AD69)</f>
        <v/>
      </c>
      <c r="F83" s="1569" t="str">
        <f>IF(B83="","",Output!AE69)</f>
        <v/>
      </c>
      <c r="H83" s="1609" t="str">
        <f>IF(B83="","",Output!AF69)</f>
        <v/>
      </c>
      <c r="I83" s="1610" t="str">
        <f>IF(B83="","",Output!AG69)</f>
        <v/>
      </c>
      <c r="J83" s="1610" t="str">
        <f>IF(B83="","",Output!AH69)</f>
        <v/>
      </c>
      <c r="K83" s="1610" t="str">
        <f>IF(B83="","",Output!AI69)</f>
        <v/>
      </c>
      <c r="L83" s="1634" t="str">
        <f>IF(B83="","",Output!AJ69)</f>
        <v/>
      </c>
      <c r="N83" s="1612" t="str">
        <f>IF(B83="","",Output!AK69)</f>
        <v/>
      </c>
      <c r="O83" s="1613" t="str">
        <f>IF(B83="","",Output!AL69)</f>
        <v/>
      </c>
      <c r="P83" s="1614" t="str">
        <f>IF(B83="","",Output!AM69)</f>
        <v/>
      </c>
      <c r="R83" s="1615" t="str">
        <f>IF(B83="","",Output!AN69)</f>
        <v/>
      </c>
      <c r="S83" s="1613" t="str">
        <f>IF(B83="","",Output!AO69)</f>
        <v/>
      </c>
      <c r="T83" s="1614" t="str">
        <f>IF(B83="","",Output!AP69)</f>
        <v/>
      </c>
      <c r="V83" s="1615" t="str">
        <f>IF(B83="","",Output!AQ69)</f>
        <v/>
      </c>
      <c r="W83" s="1613" t="str">
        <f>IF(B83="","",Output!AR69)</f>
        <v/>
      </c>
      <c r="X83" s="1613" t="str">
        <f>IF(B83="","",Output!AS69)</f>
        <v/>
      </c>
      <c r="Y83" s="1614" t="str">
        <f>IF(B83="","",Output!AT69)</f>
        <v/>
      </c>
      <c r="AA83" s="1615" t="str">
        <f>IF(B83="","",Output!AU69)</f>
        <v/>
      </c>
      <c r="AB83" s="1613" t="str">
        <f>IF(B83="","",Output!AV69)</f>
        <v/>
      </c>
      <c r="AC83" s="1613" t="str">
        <f>IF(B83="","",Output!AW69)</f>
        <v/>
      </c>
      <c r="AD83" s="1614" t="str">
        <f>IF(B83="","",Output!AX69)</f>
        <v/>
      </c>
      <c r="AF83" s="1616" t="str">
        <f>IF(B83="","",Output!AY69)</f>
        <v/>
      </c>
      <c r="AG83" s="1610" t="str">
        <f>IF(B83="","",Output!AZ69)</f>
        <v/>
      </c>
      <c r="AH83" s="1611" t="str">
        <f>IF(B83="","",Output!BA69)</f>
        <v/>
      </c>
      <c r="AJ83" s="1617" t="str">
        <f>IF(B83="","",Output!BB69)</f>
        <v/>
      </c>
      <c r="AK83" s="1618" t="str">
        <f>IF(B83="","",Output!BC69)</f>
        <v/>
      </c>
      <c r="AL83" s="1618" t="str">
        <f>IF(B83="","",Output!BD69)</f>
        <v/>
      </c>
      <c r="AM83" s="1619" t="str">
        <f>IF(B83="","",Output!BE69)</f>
        <v/>
      </c>
    </row>
    <row r="84" spans="2:39">
      <c r="B84" s="143" t="str">
        <f>IF(Output!C70=0,"",Output!C70)</f>
        <v/>
      </c>
      <c r="D84" s="1567" t="str">
        <f>IF(B84="","",Output!AC70)</f>
        <v/>
      </c>
      <c r="E84" s="1568" t="str">
        <f>IF(B84="","",Output!AD70)</f>
        <v/>
      </c>
      <c r="F84" s="1569" t="str">
        <f>IF(B84="","",Output!AE70)</f>
        <v/>
      </c>
      <c r="H84" s="1609" t="str">
        <f>IF(B84="","",Output!AF70)</f>
        <v/>
      </c>
      <c r="I84" s="1610" t="str">
        <f>IF(B84="","",Output!AG70)</f>
        <v/>
      </c>
      <c r="J84" s="1610" t="str">
        <f>IF(B84="","",Output!AH70)</f>
        <v/>
      </c>
      <c r="K84" s="1610" t="str">
        <f>IF(B84="","",Output!AI70)</f>
        <v/>
      </c>
      <c r="L84" s="1634" t="str">
        <f>IF(B84="","",Output!AJ70)</f>
        <v/>
      </c>
      <c r="N84" s="1612" t="str">
        <f>IF(B84="","",Output!AK70)</f>
        <v/>
      </c>
      <c r="O84" s="1613" t="str">
        <f>IF(B84="","",Output!AL70)</f>
        <v/>
      </c>
      <c r="P84" s="1614" t="str">
        <f>IF(B84="","",Output!AM70)</f>
        <v/>
      </c>
      <c r="R84" s="1615" t="str">
        <f>IF(B84="","",Output!AN70)</f>
        <v/>
      </c>
      <c r="S84" s="1613" t="str">
        <f>IF(B84="","",Output!AO70)</f>
        <v/>
      </c>
      <c r="T84" s="1614" t="str">
        <f>IF(B84="","",Output!AP70)</f>
        <v/>
      </c>
      <c r="V84" s="1615" t="str">
        <f>IF(B84="","",Output!AQ70)</f>
        <v/>
      </c>
      <c r="W84" s="1613" t="str">
        <f>IF(B84="","",Output!AR70)</f>
        <v/>
      </c>
      <c r="X84" s="1613" t="str">
        <f>IF(B84="","",Output!AS70)</f>
        <v/>
      </c>
      <c r="Y84" s="1614" t="str">
        <f>IF(B84="","",Output!AT70)</f>
        <v/>
      </c>
      <c r="AA84" s="1615" t="str">
        <f>IF(B84="","",Output!AU70)</f>
        <v/>
      </c>
      <c r="AB84" s="1613" t="str">
        <f>IF(B84="","",Output!AV70)</f>
        <v/>
      </c>
      <c r="AC84" s="1613" t="str">
        <f>IF(B84="","",Output!AW70)</f>
        <v/>
      </c>
      <c r="AD84" s="1614" t="str">
        <f>IF(B84="","",Output!AX70)</f>
        <v/>
      </c>
      <c r="AF84" s="1616" t="str">
        <f>IF(B84="","",Output!AY70)</f>
        <v/>
      </c>
      <c r="AG84" s="1610" t="str">
        <f>IF(B84="","",Output!AZ70)</f>
        <v/>
      </c>
      <c r="AH84" s="1611" t="str">
        <f>IF(B84="","",Output!BA70)</f>
        <v/>
      </c>
      <c r="AJ84" s="1617" t="str">
        <f>IF(B84="","",Output!BB70)</f>
        <v/>
      </c>
      <c r="AK84" s="1618" t="str">
        <f>IF(B84="","",Output!BC70)</f>
        <v/>
      </c>
      <c r="AL84" s="1618" t="str">
        <f>IF(B84="","",Output!BD70)</f>
        <v/>
      </c>
      <c r="AM84" s="1619" t="str">
        <f>IF(B84="","",Output!BE70)</f>
        <v/>
      </c>
    </row>
    <row r="85" spans="2:39">
      <c r="B85" s="143" t="str">
        <f>IF(Output!C71=0,"",Output!C71)</f>
        <v/>
      </c>
      <c r="D85" s="1567" t="str">
        <f>IF(B85="","",Output!AC71)</f>
        <v/>
      </c>
      <c r="E85" s="1568" t="str">
        <f>IF(B85="","",Output!AD71)</f>
        <v/>
      </c>
      <c r="F85" s="1569" t="str">
        <f>IF(B85="","",Output!AE71)</f>
        <v/>
      </c>
      <c r="H85" s="1609" t="str">
        <f>IF(B85="","",Output!AF71)</f>
        <v/>
      </c>
      <c r="I85" s="1610" t="str">
        <f>IF(B85="","",Output!AG71)</f>
        <v/>
      </c>
      <c r="J85" s="1610" t="str">
        <f>IF(B85="","",Output!AH71)</f>
        <v/>
      </c>
      <c r="K85" s="1610" t="str">
        <f>IF(B85="","",Output!AI71)</f>
        <v/>
      </c>
      <c r="L85" s="1634" t="str">
        <f>IF(B85="","",Output!AJ71)</f>
        <v/>
      </c>
      <c r="N85" s="1612" t="str">
        <f>IF(B85="","",Output!AK71)</f>
        <v/>
      </c>
      <c r="O85" s="1613" t="str">
        <f>IF(B85="","",Output!AL71)</f>
        <v/>
      </c>
      <c r="P85" s="1614" t="str">
        <f>IF(B85="","",Output!AM71)</f>
        <v/>
      </c>
      <c r="R85" s="1615" t="str">
        <f>IF(B85="","",Output!AN71)</f>
        <v/>
      </c>
      <c r="S85" s="1613" t="str">
        <f>IF(B85="","",Output!AO71)</f>
        <v/>
      </c>
      <c r="T85" s="1614" t="str">
        <f>IF(B85="","",Output!AP71)</f>
        <v/>
      </c>
      <c r="V85" s="1615" t="str">
        <f>IF(B85="","",Output!AQ71)</f>
        <v/>
      </c>
      <c r="W85" s="1613" t="str">
        <f>IF(B85="","",Output!AR71)</f>
        <v/>
      </c>
      <c r="X85" s="1613" t="str">
        <f>IF(B85="","",Output!AS71)</f>
        <v/>
      </c>
      <c r="Y85" s="1614" t="str">
        <f>IF(B85="","",Output!AT71)</f>
        <v/>
      </c>
      <c r="AA85" s="1615" t="str">
        <f>IF(B85="","",Output!AU71)</f>
        <v/>
      </c>
      <c r="AB85" s="1613" t="str">
        <f>IF(B85="","",Output!AV71)</f>
        <v/>
      </c>
      <c r="AC85" s="1613" t="str">
        <f>IF(B85="","",Output!AW71)</f>
        <v/>
      </c>
      <c r="AD85" s="1614" t="str">
        <f>IF(B85="","",Output!AX71)</f>
        <v/>
      </c>
      <c r="AF85" s="1616" t="str">
        <f>IF(B85="","",Output!AY71)</f>
        <v/>
      </c>
      <c r="AG85" s="1610" t="str">
        <f>IF(B85="","",Output!AZ71)</f>
        <v/>
      </c>
      <c r="AH85" s="1611" t="str">
        <f>IF(B85="","",Output!BA71)</f>
        <v/>
      </c>
      <c r="AJ85" s="1617" t="str">
        <f>IF(B85="","",Output!BB71)</f>
        <v/>
      </c>
      <c r="AK85" s="1618" t="str">
        <f>IF(B85="","",Output!BC71)</f>
        <v/>
      </c>
      <c r="AL85" s="1618" t="str">
        <f>IF(B85="","",Output!BD71)</f>
        <v/>
      </c>
      <c r="AM85" s="1619" t="str">
        <f>IF(B85="","",Output!BE71)</f>
        <v/>
      </c>
    </row>
    <row r="86" spans="2:39">
      <c r="B86" s="143" t="str">
        <f>IF(Output!C72=0,"",Output!C72)</f>
        <v/>
      </c>
      <c r="D86" s="1567" t="str">
        <f>IF(B86="","",Output!AC72)</f>
        <v/>
      </c>
      <c r="E86" s="1568" t="str">
        <f>IF(B86="","",Output!AD72)</f>
        <v/>
      </c>
      <c r="F86" s="1569" t="str">
        <f>IF(B86="","",Output!AE72)</f>
        <v/>
      </c>
      <c r="H86" s="1609" t="str">
        <f>IF(B86="","",Output!AF72)</f>
        <v/>
      </c>
      <c r="I86" s="1610" t="str">
        <f>IF(B86="","",Output!AG72)</f>
        <v/>
      </c>
      <c r="J86" s="1610" t="str">
        <f>IF(B86="","",Output!AH72)</f>
        <v/>
      </c>
      <c r="K86" s="1610" t="str">
        <f>IF(B86="","",Output!AI72)</f>
        <v/>
      </c>
      <c r="L86" s="1634" t="str">
        <f>IF(B86="","",Output!AJ72)</f>
        <v/>
      </c>
      <c r="N86" s="1612" t="str">
        <f>IF(B86="","",Output!AK72)</f>
        <v/>
      </c>
      <c r="O86" s="1613" t="str">
        <f>IF(B86="","",Output!AL72)</f>
        <v/>
      </c>
      <c r="P86" s="1614" t="str">
        <f>IF(B86="","",Output!AM72)</f>
        <v/>
      </c>
      <c r="R86" s="1615" t="str">
        <f>IF(B86="","",Output!AN72)</f>
        <v/>
      </c>
      <c r="S86" s="1613" t="str">
        <f>IF(B86="","",Output!AO72)</f>
        <v/>
      </c>
      <c r="T86" s="1614" t="str">
        <f>IF(B86="","",Output!AP72)</f>
        <v/>
      </c>
      <c r="V86" s="1615" t="str">
        <f>IF(B86="","",Output!AQ72)</f>
        <v/>
      </c>
      <c r="W86" s="1613" t="str">
        <f>IF(B86="","",Output!AR72)</f>
        <v/>
      </c>
      <c r="X86" s="1613" t="str">
        <f>IF(B86="","",Output!AS72)</f>
        <v/>
      </c>
      <c r="Y86" s="1614" t="str">
        <f>IF(B86="","",Output!AT72)</f>
        <v/>
      </c>
      <c r="AA86" s="1615" t="str">
        <f>IF(B86="","",Output!AU72)</f>
        <v/>
      </c>
      <c r="AB86" s="1613" t="str">
        <f>IF(B86="","",Output!AV72)</f>
        <v/>
      </c>
      <c r="AC86" s="1613" t="str">
        <f>IF(B86="","",Output!AW72)</f>
        <v/>
      </c>
      <c r="AD86" s="1614" t="str">
        <f>IF(B86="","",Output!AX72)</f>
        <v/>
      </c>
      <c r="AF86" s="1616" t="str">
        <f>IF(B86="","",Output!AY72)</f>
        <v/>
      </c>
      <c r="AG86" s="1610" t="str">
        <f>IF(B86="","",Output!AZ72)</f>
        <v/>
      </c>
      <c r="AH86" s="1611" t="str">
        <f>IF(B86="","",Output!BA72)</f>
        <v/>
      </c>
      <c r="AJ86" s="1617" t="str">
        <f>IF(B86="","",Output!BB72)</f>
        <v/>
      </c>
      <c r="AK86" s="1618" t="str">
        <f>IF(B86="","",Output!BC72)</f>
        <v/>
      </c>
      <c r="AL86" s="1618" t="str">
        <f>IF(B86="","",Output!BD72)</f>
        <v/>
      </c>
      <c r="AM86" s="1619" t="str">
        <f>IF(B86="","",Output!BE72)</f>
        <v/>
      </c>
    </row>
    <row r="87" spans="2:39">
      <c r="B87" s="143" t="str">
        <f>IF(Output!C73=0,"",Output!C73)</f>
        <v/>
      </c>
      <c r="D87" s="1567" t="str">
        <f>IF(B87="","",Output!AC73)</f>
        <v/>
      </c>
      <c r="E87" s="1568" t="str">
        <f>IF(B87="","",Output!AD73)</f>
        <v/>
      </c>
      <c r="F87" s="1569" t="str">
        <f>IF(B87="","",Output!AE73)</f>
        <v/>
      </c>
      <c r="H87" s="1609" t="str">
        <f>IF(B87="","",Output!AF73)</f>
        <v/>
      </c>
      <c r="I87" s="1610" t="str">
        <f>IF(B87="","",Output!AG73)</f>
        <v/>
      </c>
      <c r="J87" s="1610" t="str">
        <f>IF(B87="","",Output!AH73)</f>
        <v/>
      </c>
      <c r="K87" s="1610" t="str">
        <f>IF(B87="","",Output!AI73)</f>
        <v/>
      </c>
      <c r="L87" s="1634" t="str">
        <f>IF(B87="","",Output!AJ73)</f>
        <v/>
      </c>
      <c r="N87" s="1612" t="str">
        <f>IF(B87="","",Output!AK73)</f>
        <v/>
      </c>
      <c r="O87" s="1613" t="str">
        <f>IF(B87="","",Output!AL73)</f>
        <v/>
      </c>
      <c r="P87" s="1614" t="str">
        <f>IF(B87="","",Output!AM73)</f>
        <v/>
      </c>
      <c r="R87" s="1615" t="str">
        <f>IF(B87="","",Output!AN73)</f>
        <v/>
      </c>
      <c r="S87" s="1613" t="str">
        <f>IF(B87="","",Output!AO73)</f>
        <v/>
      </c>
      <c r="T87" s="1614" t="str">
        <f>IF(B87="","",Output!AP73)</f>
        <v/>
      </c>
      <c r="V87" s="1615" t="str">
        <f>IF(B87="","",Output!AQ73)</f>
        <v/>
      </c>
      <c r="W87" s="1613" t="str">
        <f>IF(B87="","",Output!AR73)</f>
        <v/>
      </c>
      <c r="X87" s="1613" t="str">
        <f>IF(B87="","",Output!AS73)</f>
        <v/>
      </c>
      <c r="Y87" s="1614" t="str">
        <f>IF(B87="","",Output!AT73)</f>
        <v/>
      </c>
      <c r="AA87" s="1615" t="str">
        <f>IF(B87="","",Output!AU73)</f>
        <v/>
      </c>
      <c r="AB87" s="1613" t="str">
        <f>IF(B87="","",Output!AV73)</f>
        <v/>
      </c>
      <c r="AC87" s="1613" t="str">
        <f>IF(B87="","",Output!AW73)</f>
        <v/>
      </c>
      <c r="AD87" s="1614" t="str">
        <f>IF(B87="","",Output!AX73)</f>
        <v/>
      </c>
      <c r="AF87" s="1616" t="str">
        <f>IF(B87="","",Output!AY73)</f>
        <v/>
      </c>
      <c r="AG87" s="1610" t="str">
        <f>IF(B87="","",Output!AZ73)</f>
        <v/>
      </c>
      <c r="AH87" s="1611" t="str">
        <f>IF(B87="","",Output!BA73)</f>
        <v/>
      </c>
      <c r="AJ87" s="1617" t="str">
        <f>IF(B87="","",Output!BB73)</f>
        <v/>
      </c>
      <c r="AK87" s="1618" t="str">
        <f>IF(B87="","",Output!BC73)</f>
        <v/>
      </c>
      <c r="AL87" s="1618" t="str">
        <f>IF(B87="","",Output!BD73)</f>
        <v/>
      </c>
      <c r="AM87" s="1619" t="str">
        <f>IF(B87="","",Output!BE73)</f>
        <v/>
      </c>
    </row>
    <row r="88" spans="2:39">
      <c r="B88" s="143" t="str">
        <f>IF(Output!C74=0,"",Output!C74)</f>
        <v/>
      </c>
      <c r="D88" s="1567" t="str">
        <f>IF(B88="","",Output!AC74)</f>
        <v/>
      </c>
      <c r="E88" s="1568" t="str">
        <f>IF(B88="","",Output!AD74)</f>
        <v/>
      </c>
      <c r="F88" s="1569" t="str">
        <f>IF(B88="","",Output!AE74)</f>
        <v/>
      </c>
      <c r="H88" s="1609" t="str">
        <f>IF(B88="","",Output!AF74)</f>
        <v/>
      </c>
      <c r="I88" s="1610" t="str">
        <f>IF(B88="","",Output!AG74)</f>
        <v/>
      </c>
      <c r="J88" s="1610" t="str">
        <f>IF(B88="","",Output!AH74)</f>
        <v/>
      </c>
      <c r="K88" s="1610" t="str">
        <f>IF(B88="","",Output!AI74)</f>
        <v/>
      </c>
      <c r="L88" s="1634" t="str">
        <f>IF(B88="","",Output!AJ74)</f>
        <v/>
      </c>
      <c r="N88" s="1612" t="str">
        <f>IF(B88="","",Output!AK74)</f>
        <v/>
      </c>
      <c r="O88" s="1613" t="str">
        <f>IF(B88="","",Output!AL74)</f>
        <v/>
      </c>
      <c r="P88" s="1614" t="str">
        <f>IF(B88="","",Output!AM74)</f>
        <v/>
      </c>
      <c r="R88" s="1615" t="str">
        <f>IF(B88="","",Output!AN74)</f>
        <v/>
      </c>
      <c r="S88" s="1613" t="str">
        <f>IF(B88="","",Output!AO74)</f>
        <v/>
      </c>
      <c r="T88" s="1614" t="str">
        <f>IF(B88="","",Output!AP74)</f>
        <v/>
      </c>
      <c r="V88" s="1615" t="str">
        <f>IF(B88="","",Output!AQ74)</f>
        <v/>
      </c>
      <c r="W88" s="1613" t="str">
        <f>IF(B88="","",Output!AR74)</f>
        <v/>
      </c>
      <c r="X88" s="1613" t="str">
        <f>IF(B88="","",Output!AS74)</f>
        <v/>
      </c>
      <c r="Y88" s="1614" t="str">
        <f>IF(B88="","",Output!AT74)</f>
        <v/>
      </c>
      <c r="AA88" s="1615" t="str">
        <f>IF(B88="","",Output!AU74)</f>
        <v/>
      </c>
      <c r="AB88" s="1613" t="str">
        <f>IF(B88="","",Output!AV74)</f>
        <v/>
      </c>
      <c r="AC88" s="1613" t="str">
        <f>IF(B88="","",Output!AW74)</f>
        <v/>
      </c>
      <c r="AD88" s="1614" t="str">
        <f>IF(B88="","",Output!AX74)</f>
        <v/>
      </c>
      <c r="AF88" s="1616" t="str">
        <f>IF(B88="","",Output!AY74)</f>
        <v/>
      </c>
      <c r="AG88" s="1610" t="str">
        <f>IF(B88="","",Output!AZ74)</f>
        <v/>
      </c>
      <c r="AH88" s="1611" t="str">
        <f>IF(B88="","",Output!BA74)</f>
        <v/>
      </c>
      <c r="AJ88" s="1617" t="str">
        <f>IF(B88="","",Output!BB74)</f>
        <v/>
      </c>
      <c r="AK88" s="1618" t="str">
        <f>IF(B88="","",Output!BC74)</f>
        <v/>
      </c>
      <c r="AL88" s="1618" t="str">
        <f>IF(B88="","",Output!BD74)</f>
        <v/>
      </c>
      <c r="AM88" s="1619" t="str">
        <f>IF(B88="","",Output!BE74)</f>
        <v/>
      </c>
    </row>
    <row r="89" spans="2:39">
      <c r="B89" s="143" t="str">
        <f>IF(Output!C75=0,"",Output!C75)</f>
        <v/>
      </c>
      <c r="D89" s="1567" t="str">
        <f>IF(B89="","",Output!AC75)</f>
        <v/>
      </c>
      <c r="E89" s="1568" t="str">
        <f>IF(B89="","",Output!AD75)</f>
        <v/>
      </c>
      <c r="F89" s="1569" t="str">
        <f>IF(B89="","",Output!AE75)</f>
        <v/>
      </c>
      <c r="H89" s="1609" t="str">
        <f>IF(B89="","",Output!AF75)</f>
        <v/>
      </c>
      <c r="I89" s="1610" t="str">
        <f>IF(B89="","",Output!AG75)</f>
        <v/>
      </c>
      <c r="J89" s="1610" t="str">
        <f>IF(B89="","",Output!AH75)</f>
        <v/>
      </c>
      <c r="K89" s="1610" t="str">
        <f>IF(B89="","",Output!AI75)</f>
        <v/>
      </c>
      <c r="L89" s="1634" t="str">
        <f>IF(B89="","",Output!AJ75)</f>
        <v/>
      </c>
      <c r="N89" s="1612" t="str">
        <f>IF(B89="","",Output!AK75)</f>
        <v/>
      </c>
      <c r="O89" s="1613" t="str">
        <f>IF(B89="","",Output!AL75)</f>
        <v/>
      </c>
      <c r="P89" s="1614" t="str">
        <f>IF(B89="","",Output!AM75)</f>
        <v/>
      </c>
      <c r="R89" s="1615" t="str">
        <f>IF(B89="","",Output!AN75)</f>
        <v/>
      </c>
      <c r="S89" s="1613" t="str">
        <f>IF(B89="","",Output!AO75)</f>
        <v/>
      </c>
      <c r="T89" s="1614" t="str">
        <f>IF(B89="","",Output!AP75)</f>
        <v/>
      </c>
      <c r="V89" s="1615" t="str">
        <f>IF(B89="","",Output!AQ75)</f>
        <v/>
      </c>
      <c r="W89" s="1613" t="str">
        <f>IF(B89="","",Output!AR75)</f>
        <v/>
      </c>
      <c r="X89" s="1613" t="str">
        <f>IF(B89="","",Output!AS75)</f>
        <v/>
      </c>
      <c r="Y89" s="1614" t="str">
        <f>IF(B89="","",Output!AT75)</f>
        <v/>
      </c>
      <c r="AA89" s="1615" t="str">
        <f>IF(B89="","",Output!AU75)</f>
        <v/>
      </c>
      <c r="AB89" s="1613" t="str">
        <f>IF(B89="","",Output!AV75)</f>
        <v/>
      </c>
      <c r="AC89" s="1613" t="str">
        <f>IF(B89="","",Output!AW75)</f>
        <v/>
      </c>
      <c r="AD89" s="1614" t="str">
        <f>IF(B89="","",Output!AX75)</f>
        <v/>
      </c>
      <c r="AF89" s="1616" t="str">
        <f>IF(B89="","",Output!AY75)</f>
        <v/>
      </c>
      <c r="AG89" s="1610" t="str">
        <f>IF(B89="","",Output!AZ75)</f>
        <v/>
      </c>
      <c r="AH89" s="1611" t="str">
        <f>IF(B89="","",Output!BA75)</f>
        <v/>
      </c>
      <c r="AJ89" s="1617" t="str">
        <f>IF(B89="","",Output!BB75)</f>
        <v/>
      </c>
      <c r="AK89" s="1618" t="str">
        <f>IF(B89="","",Output!BC75)</f>
        <v/>
      </c>
      <c r="AL89" s="1618" t="str">
        <f>IF(B89="","",Output!BD75)</f>
        <v/>
      </c>
      <c r="AM89" s="1619" t="str">
        <f>IF(B89="","",Output!BE75)</f>
        <v/>
      </c>
    </row>
    <row r="90" spans="2:39">
      <c r="B90" s="143" t="str">
        <f>IF(Output!C76=0,"",Output!C76)</f>
        <v/>
      </c>
      <c r="D90" s="1567" t="str">
        <f>IF(B90="","",Output!AC76)</f>
        <v/>
      </c>
      <c r="E90" s="1568" t="str">
        <f>IF(B90="","",Output!AD76)</f>
        <v/>
      </c>
      <c r="F90" s="1569" t="str">
        <f>IF(B90="","",Output!AE76)</f>
        <v/>
      </c>
      <c r="H90" s="1609" t="str">
        <f>IF(B90="","",Output!AF76)</f>
        <v/>
      </c>
      <c r="I90" s="1610" t="str">
        <f>IF(B90="","",Output!AG76)</f>
        <v/>
      </c>
      <c r="J90" s="1610" t="str">
        <f>IF(B90="","",Output!AH76)</f>
        <v/>
      </c>
      <c r="K90" s="1610" t="str">
        <f>IF(B90="","",Output!AI76)</f>
        <v/>
      </c>
      <c r="L90" s="1634" t="str">
        <f>IF(B90="","",Output!AJ76)</f>
        <v/>
      </c>
      <c r="N90" s="1612" t="str">
        <f>IF(B90="","",Output!AK76)</f>
        <v/>
      </c>
      <c r="O90" s="1613" t="str">
        <f>IF(B90="","",Output!AL76)</f>
        <v/>
      </c>
      <c r="P90" s="1614" t="str">
        <f>IF(B90="","",Output!AM76)</f>
        <v/>
      </c>
      <c r="R90" s="1615" t="str">
        <f>IF(B90="","",Output!AN76)</f>
        <v/>
      </c>
      <c r="S90" s="1613" t="str">
        <f>IF(B90="","",Output!AO76)</f>
        <v/>
      </c>
      <c r="T90" s="1614" t="str">
        <f>IF(B90="","",Output!AP76)</f>
        <v/>
      </c>
      <c r="V90" s="1615" t="str">
        <f>IF(B90="","",Output!AQ76)</f>
        <v/>
      </c>
      <c r="W90" s="1613" t="str">
        <f>IF(B90="","",Output!AR76)</f>
        <v/>
      </c>
      <c r="X90" s="1613" t="str">
        <f>IF(B90="","",Output!AS76)</f>
        <v/>
      </c>
      <c r="Y90" s="1614" t="str">
        <f>IF(B90="","",Output!AT76)</f>
        <v/>
      </c>
      <c r="AA90" s="1615" t="str">
        <f>IF(B90="","",Output!AU76)</f>
        <v/>
      </c>
      <c r="AB90" s="1613" t="str">
        <f>IF(B90="","",Output!AV76)</f>
        <v/>
      </c>
      <c r="AC90" s="1613" t="str">
        <f>IF(B90="","",Output!AW76)</f>
        <v/>
      </c>
      <c r="AD90" s="1614" t="str">
        <f>IF(B90="","",Output!AX76)</f>
        <v/>
      </c>
      <c r="AF90" s="1616" t="str">
        <f>IF(B90="","",Output!AY76)</f>
        <v/>
      </c>
      <c r="AG90" s="1610" t="str">
        <f>IF(B90="","",Output!AZ76)</f>
        <v/>
      </c>
      <c r="AH90" s="1611" t="str">
        <f>IF(B90="","",Output!BA76)</f>
        <v/>
      </c>
      <c r="AJ90" s="1617" t="str">
        <f>IF(B90="","",Output!BB76)</f>
        <v/>
      </c>
      <c r="AK90" s="1618" t="str">
        <f>IF(B90="","",Output!BC76)</f>
        <v/>
      </c>
      <c r="AL90" s="1618" t="str">
        <f>IF(B90="","",Output!BD76)</f>
        <v/>
      </c>
      <c r="AM90" s="1619" t="str">
        <f>IF(B90="","",Output!BE76)</f>
        <v/>
      </c>
    </row>
    <row r="91" spans="2:39">
      <c r="B91" s="143" t="str">
        <f>IF(Output!C77=0,"",Output!C77)</f>
        <v/>
      </c>
      <c r="D91" s="1567" t="str">
        <f>IF(B91="","",Output!AC77)</f>
        <v/>
      </c>
      <c r="E91" s="1568" t="str">
        <f>IF(B91="","",Output!AD77)</f>
        <v/>
      </c>
      <c r="F91" s="1569" t="str">
        <f>IF(B91="","",Output!AE77)</f>
        <v/>
      </c>
      <c r="H91" s="1609" t="str">
        <f>IF(B91="","",Output!AF77)</f>
        <v/>
      </c>
      <c r="I91" s="1610" t="str">
        <f>IF(B91="","",Output!AG77)</f>
        <v/>
      </c>
      <c r="J91" s="1610" t="str">
        <f>IF(B91="","",Output!AH77)</f>
        <v/>
      </c>
      <c r="K91" s="1610" t="str">
        <f>IF(B91="","",Output!AI77)</f>
        <v/>
      </c>
      <c r="L91" s="1634" t="str">
        <f>IF(B91="","",Output!AJ77)</f>
        <v/>
      </c>
      <c r="N91" s="1612" t="str">
        <f>IF(B91="","",Output!AK77)</f>
        <v/>
      </c>
      <c r="O91" s="1613" t="str">
        <f>IF(B91="","",Output!AL77)</f>
        <v/>
      </c>
      <c r="P91" s="1614" t="str">
        <f>IF(B91="","",Output!AM77)</f>
        <v/>
      </c>
      <c r="R91" s="1615" t="str">
        <f>IF(B91="","",Output!AN77)</f>
        <v/>
      </c>
      <c r="S91" s="1613" t="str">
        <f>IF(B91="","",Output!AO77)</f>
        <v/>
      </c>
      <c r="T91" s="1614" t="str">
        <f>IF(B91="","",Output!AP77)</f>
        <v/>
      </c>
      <c r="V91" s="1615" t="str">
        <f>IF(B91="","",Output!AQ77)</f>
        <v/>
      </c>
      <c r="W91" s="1613" t="str">
        <f>IF(B91="","",Output!AR77)</f>
        <v/>
      </c>
      <c r="X91" s="1613" t="str">
        <f>IF(B91="","",Output!AS77)</f>
        <v/>
      </c>
      <c r="Y91" s="1614" t="str">
        <f>IF(B91="","",Output!AT77)</f>
        <v/>
      </c>
      <c r="AA91" s="1615" t="str">
        <f>IF(B91="","",Output!AU77)</f>
        <v/>
      </c>
      <c r="AB91" s="1613" t="str">
        <f>IF(B91="","",Output!AV77)</f>
        <v/>
      </c>
      <c r="AC91" s="1613" t="str">
        <f>IF(B91="","",Output!AW77)</f>
        <v/>
      </c>
      <c r="AD91" s="1614" t="str">
        <f>IF(B91="","",Output!AX77)</f>
        <v/>
      </c>
      <c r="AF91" s="1616" t="str">
        <f>IF(B91="","",Output!AY77)</f>
        <v/>
      </c>
      <c r="AG91" s="1610" t="str">
        <f>IF(B91="","",Output!AZ77)</f>
        <v/>
      </c>
      <c r="AH91" s="1611" t="str">
        <f>IF(B91="","",Output!BA77)</f>
        <v/>
      </c>
      <c r="AJ91" s="1617" t="str">
        <f>IF(B91="","",Output!BB77)</f>
        <v/>
      </c>
      <c r="AK91" s="1618" t="str">
        <f>IF(B91="","",Output!BC77)</f>
        <v/>
      </c>
      <c r="AL91" s="1618" t="str">
        <f>IF(B91="","",Output!BD77)</f>
        <v/>
      </c>
      <c r="AM91" s="1619" t="str">
        <f>IF(B91="","",Output!BE77)</f>
        <v/>
      </c>
    </row>
    <row r="92" spans="2:39">
      <c r="B92" s="143" t="str">
        <f>IF(Output!C78=0,"",Output!C78)</f>
        <v/>
      </c>
      <c r="D92" s="1567" t="str">
        <f>IF(B92="","",Output!AC78)</f>
        <v/>
      </c>
      <c r="E92" s="1568" t="str">
        <f>IF(B92="","",Output!AD78)</f>
        <v/>
      </c>
      <c r="F92" s="1569" t="str">
        <f>IF(B92="","",Output!AE78)</f>
        <v/>
      </c>
      <c r="H92" s="1609" t="str">
        <f>IF(B92="","",Output!AF78)</f>
        <v/>
      </c>
      <c r="I92" s="1610" t="str">
        <f>IF(B92="","",Output!AG78)</f>
        <v/>
      </c>
      <c r="J92" s="1610" t="str">
        <f>IF(B92="","",Output!AH78)</f>
        <v/>
      </c>
      <c r="K92" s="1610" t="str">
        <f>IF(B92="","",Output!AI78)</f>
        <v/>
      </c>
      <c r="L92" s="1634" t="str">
        <f>IF(B92="","",Output!AJ78)</f>
        <v/>
      </c>
      <c r="N92" s="1612" t="str">
        <f>IF(B92="","",Output!AK78)</f>
        <v/>
      </c>
      <c r="O92" s="1613" t="str">
        <f>IF(B92="","",Output!AL78)</f>
        <v/>
      </c>
      <c r="P92" s="1614" t="str">
        <f>IF(B92="","",Output!AM78)</f>
        <v/>
      </c>
      <c r="R92" s="1615" t="str">
        <f>IF(B92="","",Output!AN78)</f>
        <v/>
      </c>
      <c r="S92" s="1613" t="str">
        <f>IF(B92="","",Output!AO78)</f>
        <v/>
      </c>
      <c r="T92" s="1614" t="str">
        <f>IF(B92="","",Output!AP78)</f>
        <v/>
      </c>
      <c r="V92" s="1615" t="str">
        <f>IF(B92="","",Output!AQ78)</f>
        <v/>
      </c>
      <c r="W92" s="1613" t="str">
        <f>IF(B92="","",Output!AR78)</f>
        <v/>
      </c>
      <c r="X92" s="1613" t="str">
        <f>IF(B92="","",Output!AS78)</f>
        <v/>
      </c>
      <c r="Y92" s="1614" t="str">
        <f>IF(B92="","",Output!AT78)</f>
        <v/>
      </c>
      <c r="AA92" s="1615" t="str">
        <f>IF(B92="","",Output!AU78)</f>
        <v/>
      </c>
      <c r="AB92" s="1613" t="str">
        <f>IF(B92="","",Output!AV78)</f>
        <v/>
      </c>
      <c r="AC92" s="1613" t="str">
        <f>IF(B92="","",Output!AW78)</f>
        <v/>
      </c>
      <c r="AD92" s="1614" t="str">
        <f>IF(B92="","",Output!AX78)</f>
        <v/>
      </c>
      <c r="AF92" s="1616" t="str">
        <f>IF(B92="","",Output!AY78)</f>
        <v/>
      </c>
      <c r="AG92" s="1610" t="str">
        <f>IF(B92="","",Output!AZ78)</f>
        <v/>
      </c>
      <c r="AH92" s="1611" t="str">
        <f>IF(B92="","",Output!BA78)</f>
        <v/>
      </c>
      <c r="AJ92" s="1617" t="str">
        <f>IF(B92="","",Output!BB78)</f>
        <v/>
      </c>
      <c r="AK92" s="1618" t="str">
        <f>IF(B92="","",Output!BC78)</f>
        <v/>
      </c>
      <c r="AL92" s="1618" t="str">
        <f>IF(B92="","",Output!BD78)</f>
        <v/>
      </c>
      <c r="AM92" s="1619" t="str">
        <f>IF(B92="","",Output!BE78)</f>
        <v/>
      </c>
    </row>
    <row r="93" spans="2:39">
      <c r="B93" s="143" t="str">
        <f>IF(Output!C79=0,"",Output!C79)</f>
        <v/>
      </c>
      <c r="D93" s="1567" t="str">
        <f>IF(B93="","",Output!AC79)</f>
        <v/>
      </c>
      <c r="E93" s="1568" t="str">
        <f>IF(B93="","",Output!AD79)</f>
        <v/>
      </c>
      <c r="F93" s="1569" t="str">
        <f>IF(B93="","",Output!AE79)</f>
        <v/>
      </c>
      <c r="H93" s="1609" t="str">
        <f>IF(B93="","",Output!AF79)</f>
        <v/>
      </c>
      <c r="I93" s="1610" t="str">
        <f>IF(B93="","",Output!AG79)</f>
        <v/>
      </c>
      <c r="J93" s="1610" t="str">
        <f>IF(B93="","",Output!AH79)</f>
        <v/>
      </c>
      <c r="K93" s="1610" t="str">
        <f>IF(B93="","",Output!AI79)</f>
        <v/>
      </c>
      <c r="L93" s="1634" t="str">
        <f>IF(B93="","",Output!AJ79)</f>
        <v/>
      </c>
      <c r="N93" s="1612" t="str">
        <f>IF(B93="","",Output!AK79)</f>
        <v/>
      </c>
      <c r="O93" s="1613" t="str">
        <f>IF(B93="","",Output!AL79)</f>
        <v/>
      </c>
      <c r="P93" s="1614" t="str">
        <f>IF(B93="","",Output!AM79)</f>
        <v/>
      </c>
      <c r="R93" s="1615" t="str">
        <f>IF(B93="","",Output!AN79)</f>
        <v/>
      </c>
      <c r="S93" s="1613" t="str">
        <f>IF(B93="","",Output!AO79)</f>
        <v/>
      </c>
      <c r="T93" s="1614" t="str">
        <f>IF(B93="","",Output!AP79)</f>
        <v/>
      </c>
      <c r="V93" s="1615" t="str">
        <f>IF(B93="","",Output!AQ79)</f>
        <v/>
      </c>
      <c r="W93" s="1613" t="str">
        <f>IF(B93="","",Output!AR79)</f>
        <v/>
      </c>
      <c r="X93" s="1613" t="str">
        <f>IF(B93="","",Output!AS79)</f>
        <v/>
      </c>
      <c r="Y93" s="1614" t="str">
        <f>IF(B93="","",Output!AT79)</f>
        <v/>
      </c>
      <c r="AA93" s="1615" t="str">
        <f>IF(B93="","",Output!AU79)</f>
        <v/>
      </c>
      <c r="AB93" s="1613" t="str">
        <f>IF(B93="","",Output!AV79)</f>
        <v/>
      </c>
      <c r="AC93" s="1613" t="str">
        <f>IF(B93="","",Output!AW79)</f>
        <v/>
      </c>
      <c r="AD93" s="1614" t="str">
        <f>IF(B93="","",Output!AX79)</f>
        <v/>
      </c>
      <c r="AF93" s="1616" t="str">
        <f>IF(B93="","",Output!AY79)</f>
        <v/>
      </c>
      <c r="AG93" s="1610" t="str">
        <f>IF(B93="","",Output!AZ79)</f>
        <v/>
      </c>
      <c r="AH93" s="1611" t="str">
        <f>IF(B93="","",Output!BA79)</f>
        <v/>
      </c>
      <c r="AJ93" s="1617" t="str">
        <f>IF(B93="","",Output!BB79)</f>
        <v/>
      </c>
      <c r="AK93" s="1618" t="str">
        <f>IF(B93="","",Output!BC79)</f>
        <v/>
      </c>
      <c r="AL93" s="1618" t="str">
        <f>IF(B93="","",Output!BD79)</f>
        <v/>
      </c>
      <c r="AM93" s="1619" t="str">
        <f>IF(B93="","",Output!BE79)</f>
        <v/>
      </c>
    </row>
    <row r="94" spans="2:39">
      <c r="B94" s="143" t="str">
        <f>IF(Output!C80=0,"",Output!C80)</f>
        <v/>
      </c>
      <c r="D94" s="1567" t="str">
        <f>IF(B94="","",Output!AC80)</f>
        <v/>
      </c>
      <c r="E94" s="1568" t="str">
        <f>IF(B94="","",Output!AD80)</f>
        <v/>
      </c>
      <c r="F94" s="1569" t="str">
        <f>IF(B94="","",Output!AE80)</f>
        <v/>
      </c>
      <c r="H94" s="1609" t="str">
        <f>IF(B94="","",Output!AF80)</f>
        <v/>
      </c>
      <c r="I94" s="1610" t="str">
        <f>IF(B94="","",Output!AG80)</f>
        <v/>
      </c>
      <c r="J94" s="1610" t="str">
        <f>IF(B94="","",Output!AH80)</f>
        <v/>
      </c>
      <c r="K94" s="1610" t="str">
        <f>IF(B94="","",Output!AI80)</f>
        <v/>
      </c>
      <c r="L94" s="1634" t="str">
        <f>IF(B94="","",Output!AJ80)</f>
        <v/>
      </c>
      <c r="N94" s="1612" t="str">
        <f>IF(B94="","",Output!AK80)</f>
        <v/>
      </c>
      <c r="O94" s="1613" t="str">
        <f>IF(B94="","",Output!AL80)</f>
        <v/>
      </c>
      <c r="P94" s="1614" t="str">
        <f>IF(B94="","",Output!AM80)</f>
        <v/>
      </c>
      <c r="R94" s="1615" t="str">
        <f>IF(B94="","",Output!AN80)</f>
        <v/>
      </c>
      <c r="S94" s="1613" t="str">
        <f>IF(B94="","",Output!AO80)</f>
        <v/>
      </c>
      <c r="T94" s="1614" t="str">
        <f>IF(B94="","",Output!AP80)</f>
        <v/>
      </c>
      <c r="V94" s="1615" t="str">
        <f>IF(B94="","",Output!AQ80)</f>
        <v/>
      </c>
      <c r="W94" s="1613" t="str">
        <f>IF(B94="","",Output!AR80)</f>
        <v/>
      </c>
      <c r="X94" s="1613" t="str">
        <f>IF(B94="","",Output!AS80)</f>
        <v/>
      </c>
      <c r="Y94" s="1614" t="str">
        <f>IF(B94="","",Output!AT80)</f>
        <v/>
      </c>
      <c r="AA94" s="1615" t="str">
        <f>IF(B94="","",Output!AU80)</f>
        <v/>
      </c>
      <c r="AB94" s="1613" t="str">
        <f>IF(B94="","",Output!AV80)</f>
        <v/>
      </c>
      <c r="AC94" s="1613" t="str">
        <f>IF(B94="","",Output!AW80)</f>
        <v/>
      </c>
      <c r="AD94" s="1614" t="str">
        <f>IF(B94="","",Output!AX80)</f>
        <v/>
      </c>
      <c r="AF94" s="1616" t="str">
        <f>IF(B94="","",Output!AY80)</f>
        <v/>
      </c>
      <c r="AG94" s="1610" t="str">
        <f>IF(B94="","",Output!AZ80)</f>
        <v/>
      </c>
      <c r="AH94" s="1611" t="str">
        <f>IF(B94="","",Output!BA80)</f>
        <v/>
      </c>
      <c r="AJ94" s="1617" t="str">
        <f>IF(B94="","",Output!BB80)</f>
        <v/>
      </c>
      <c r="AK94" s="1618" t="str">
        <f>IF(B94="","",Output!BC80)</f>
        <v/>
      </c>
      <c r="AL94" s="1618" t="str">
        <f>IF(B94="","",Output!BD80)</f>
        <v/>
      </c>
      <c r="AM94" s="1619" t="str">
        <f>IF(B94="","",Output!BE80)</f>
        <v/>
      </c>
    </row>
    <row r="95" spans="2:39">
      <c r="B95" s="143" t="str">
        <f>IF(Output!C81=0,"",Output!C81)</f>
        <v/>
      </c>
      <c r="D95" s="1567" t="str">
        <f>IF(B95="","",Output!AC81)</f>
        <v/>
      </c>
      <c r="E95" s="1568" t="str">
        <f>IF(B95="","",Output!AD81)</f>
        <v/>
      </c>
      <c r="F95" s="1569" t="str">
        <f>IF(B95="","",Output!AE81)</f>
        <v/>
      </c>
      <c r="H95" s="1609" t="str">
        <f>IF(B95="","",Output!AF81)</f>
        <v/>
      </c>
      <c r="I95" s="1610" t="str">
        <f>IF(B95="","",Output!AG81)</f>
        <v/>
      </c>
      <c r="J95" s="1610" t="str">
        <f>IF(B95="","",Output!AH81)</f>
        <v/>
      </c>
      <c r="K95" s="1610" t="str">
        <f>IF(B95="","",Output!AI81)</f>
        <v/>
      </c>
      <c r="L95" s="1634" t="str">
        <f>IF(B95="","",Output!AJ81)</f>
        <v/>
      </c>
      <c r="N95" s="1612" t="str">
        <f>IF(B95="","",Output!AK81)</f>
        <v/>
      </c>
      <c r="O95" s="1613" t="str">
        <f>IF(B95="","",Output!AL81)</f>
        <v/>
      </c>
      <c r="P95" s="1614" t="str">
        <f>IF(B95="","",Output!AM81)</f>
        <v/>
      </c>
      <c r="R95" s="1615" t="str">
        <f>IF(B95="","",Output!AN81)</f>
        <v/>
      </c>
      <c r="S95" s="1613" t="str">
        <f>IF(B95="","",Output!AO81)</f>
        <v/>
      </c>
      <c r="T95" s="1614" t="str">
        <f>IF(B95="","",Output!AP81)</f>
        <v/>
      </c>
      <c r="V95" s="1615" t="str">
        <f>IF(B95="","",Output!AQ81)</f>
        <v/>
      </c>
      <c r="W95" s="1613" t="str">
        <f>IF(B95="","",Output!AR81)</f>
        <v/>
      </c>
      <c r="X95" s="1613" t="str">
        <f>IF(B95="","",Output!AS81)</f>
        <v/>
      </c>
      <c r="Y95" s="1614" t="str">
        <f>IF(B95="","",Output!AT81)</f>
        <v/>
      </c>
      <c r="AA95" s="1615" t="str">
        <f>IF(B95="","",Output!AU81)</f>
        <v/>
      </c>
      <c r="AB95" s="1613" t="str">
        <f>IF(B95="","",Output!AV81)</f>
        <v/>
      </c>
      <c r="AC95" s="1613" t="str">
        <f>IF(B95="","",Output!AW81)</f>
        <v/>
      </c>
      <c r="AD95" s="1614" t="str">
        <f>IF(B95="","",Output!AX81)</f>
        <v/>
      </c>
      <c r="AF95" s="1616" t="str">
        <f>IF(B95="","",Output!AY81)</f>
        <v/>
      </c>
      <c r="AG95" s="1610" t="str">
        <f>IF(B95="","",Output!AZ81)</f>
        <v/>
      </c>
      <c r="AH95" s="1611" t="str">
        <f>IF(B95="","",Output!BA81)</f>
        <v/>
      </c>
      <c r="AJ95" s="1617" t="str">
        <f>IF(B95="","",Output!BB81)</f>
        <v/>
      </c>
      <c r="AK95" s="1618" t="str">
        <f>IF(B95="","",Output!BC81)</f>
        <v/>
      </c>
      <c r="AL95" s="1618" t="str">
        <f>IF(B95="","",Output!BD81)</f>
        <v/>
      </c>
      <c r="AM95" s="1619" t="str">
        <f>IF(B95="","",Output!BE81)</f>
        <v/>
      </c>
    </row>
    <row r="96" spans="2:39">
      <c r="B96" s="143" t="str">
        <f>IF(Output!C82=0,"",Output!C82)</f>
        <v/>
      </c>
      <c r="D96" s="1567" t="str">
        <f>IF(B96="","",Output!AC82)</f>
        <v/>
      </c>
      <c r="E96" s="1568" t="str">
        <f>IF(B96="","",Output!AD82)</f>
        <v/>
      </c>
      <c r="F96" s="1569" t="str">
        <f>IF(B96="","",Output!AE82)</f>
        <v/>
      </c>
      <c r="H96" s="1609" t="str">
        <f>IF(B96="","",Output!AF82)</f>
        <v/>
      </c>
      <c r="I96" s="1610" t="str">
        <f>IF(B96="","",Output!AG82)</f>
        <v/>
      </c>
      <c r="J96" s="1610" t="str">
        <f>IF(B96="","",Output!AH82)</f>
        <v/>
      </c>
      <c r="K96" s="1610" t="str">
        <f>IF(B96="","",Output!AI82)</f>
        <v/>
      </c>
      <c r="L96" s="1634" t="str">
        <f>IF(B96="","",Output!AJ82)</f>
        <v/>
      </c>
      <c r="N96" s="1612" t="str">
        <f>IF(B96="","",Output!AK82)</f>
        <v/>
      </c>
      <c r="O96" s="1613" t="str">
        <f>IF(B96="","",Output!AL82)</f>
        <v/>
      </c>
      <c r="P96" s="1614" t="str">
        <f>IF(B96="","",Output!AM82)</f>
        <v/>
      </c>
      <c r="R96" s="1615" t="str">
        <f>IF(B96="","",Output!AN82)</f>
        <v/>
      </c>
      <c r="S96" s="1613" t="str">
        <f>IF(B96="","",Output!AO82)</f>
        <v/>
      </c>
      <c r="T96" s="1614" t="str">
        <f>IF(B96="","",Output!AP82)</f>
        <v/>
      </c>
      <c r="V96" s="1615" t="str">
        <f>IF(B96="","",Output!AQ82)</f>
        <v/>
      </c>
      <c r="W96" s="1613" t="str">
        <f>IF(B96="","",Output!AR82)</f>
        <v/>
      </c>
      <c r="X96" s="1613" t="str">
        <f>IF(B96="","",Output!AS82)</f>
        <v/>
      </c>
      <c r="Y96" s="1614" t="str">
        <f>IF(B96="","",Output!AT82)</f>
        <v/>
      </c>
      <c r="AA96" s="1615" t="str">
        <f>IF(B96="","",Output!AU82)</f>
        <v/>
      </c>
      <c r="AB96" s="1613" t="str">
        <f>IF(B96="","",Output!AV82)</f>
        <v/>
      </c>
      <c r="AC96" s="1613" t="str">
        <f>IF(B96="","",Output!AW82)</f>
        <v/>
      </c>
      <c r="AD96" s="1614" t="str">
        <f>IF(B96="","",Output!AX82)</f>
        <v/>
      </c>
      <c r="AF96" s="1616" t="str">
        <f>IF(B96="","",Output!AY82)</f>
        <v/>
      </c>
      <c r="AG96" s="1610" t="str">
        <f>IF(B96="","",Output!AZ82)</f>
        <v/>
      </c>
      <c r="AH96" s="1611" t="str">
        <f>IF(B96="","",Output!BA82)</f>
        <v/>
      </c>
      <c r="AJ96" s="1617" t="str">
        <f>IF(B96="","",Output!BB82)</f>
        <v/>
      </c>
      <c r="AK96" s="1618" t="str">
        <f>IF(B96="","",Output!BC82)</f>
        <v/>
      </c>
      <c r="AL96" s="1618" t="str">
        <f>IF(B96="","",Output!BD82)</f>
        <v/>
      </c>
      <c r="AM96" s="1619" t="str">
        <f>IF(B96="","",Output!BE82)</f>
        <v/>
      </c>
    </row>
    <row r="97" spans="2:39">
      <c r="B97" s="143" t="str">
        <f>IF(Output!C83=0,"",Output!C83)</f>
        <v/>
      </c>
      <c r="D97" s="1567" t="str">
        <f>IF(B97="","",Output!AC83)</f>
        <v/>
      </c>
      <c r="E97" s="1568" t="str">
        <f>IF(B97="","",Output!AD83)</f>
        <v/>
      </c>
      <c r="F97" s="1569" t="str">
        <f>IF(B97="","",Output!AE83)</f>
        <v/>
      </c>
      <c r="H97" s="1609" t="str">
        <f>IF(B97="","",Output!AF83)</f>
        <v/>
      </c>
      <c r="I97" s="1610" t="str">
        <f>IF(B97="","",Output!AG83)</f>
        <v/>
      </c>
      <c r="J97" s="1610" t="str">
        <f>IF(B97="","",Output!AH83)</f>
        <v/>
      </c>
      <c r="K97" s="1610" t="str">
        <f>IF(B97="","",Output!AI83)</f>
        <v/>
      </c>
      <c r="L97" s="1634" t="str">
        <f>IF(B97="","",Output!AJ83)</f>
        <v/>
      </c>
      <c r="N97" s="1612" t="str">
        <f>IF(B97="","",Output!AK83)</f>
        <v/>
      </c>
      <c r="O97" s="1613" t="str">
        <f>IF(B97="","",Output!AL83)</f>
        <v/>
      </c>
      <c r="P97" s="1614" t="str">
        <f>IF(B97="","",Output!AM83)</f>
        <v/>
      </c>
      <c r="R97" s="1615" t="str">
        <f>IF(B97="","",Output!AN83)</f>
        <v/>
      </c>
      <c r="S97" s="1613" t="str">
        <f>IF(B97="","",Output!AO83)</f>
        <v/>
      </c>
      <c r="T97" s="1614" t="str">
        <f>IF(B97="","",Output!AP83)</f>
        <v/>
      </c>
      <c r="V97" s="1615" t="str">
        <f>IF(B97="","",Output!AQ83)</f>
        <v/>
      </c>
      <c r="W97" s="1613" t="str">
        <f>IF(B97="","",Output!AR83)</f>
        <v/>
      </c>
      <c r="X97" s="1613" t="str">
        <f>IF(B97="","",Output!AS83)</f>
        <v/>
      </c>
      <c r="Y97" s="1614" t="str">
        <f>IF(B97="","",Output!AT83)</f>
        <v/>
      </c>
      <c r="AA97" s="1615" t="str">
        <f>IF(B97="","",Output!AU83)</f>
        <v/>
      </c>
      <c r="AB97" s="1613" t="str">
        <f>IF(B97="","",Output!AV83)</f>
        <v/>
      </c>
      <c r="AC97" s="1613" t="str">
        <f>IF(B97="","",Output!AW83)</f>
        <v/>
      </c>
      <c r="AD97" s="1614" t="str">
        <f>IF(B97="","",Output!AX83)</f>
        <v/>
      </c>
      <c r="AF97" s="1616" t="str">
        <f>IF(B97="","",Output!AY83)</f>
        <v/>
      </c>
      <c r="AG97" s="1610" t="str">
        <f>IF(B97="","",Output!AZ83)</f>
        <v/>
      </c>
      <c r="AH97" s="1611" t="str">
        <f>IF(B97="","",Output!BA83)</f>
        <v/>
      </c>
      <c r="AJ97" s="1617" t="str">
        <f>IF(B97="","",Output!BB83)</f>
        <v/>
      </c>
      <c r="AK97" s="1618" t="str">
        <f>IF(B97="","",Output!BC83)</f>
        <v/>
      </c>
      <c r="AL97" s="1618" t="str">
        <f>IF(B97="","",Output!BD83)</f>
        <v/>
      </c>
      <c r="AM97" s="1619" t="str">
        <f>IF(B97="","",Output!BE83)</f>
        <v/>
      </c>
    </row>
    <row r="98" spans="2:39">
      <c r="B98" s="143" t="str">
        <f>IF(Output!C84=0,"",Output!C84)</f>
        <v/>
      </c>
      <c r="D98" s="1567" t="str">
        <f>IF(B98="","",Output!AC84)</f>
        <v/>
      </c>
      <c r="E98" s="1568" t="str">
        <f>IF(B98="","",Output!AD84)</f>
        <v/>
      </c>
      <c r="F98" s="1569" t="str">
        <f>IF(B98="","",Output!AE84)</f>
        <v/>
      </c>
      <c r="H98" s="1609" t="str">
        <f>IF(B98="","",Output!AF84)</f>
        <v/>
      </c>
      <c r="I98" s="1610" t="str">
        <f>IF(B98="","",Output!AG84)</f>
        <v/>
      </c>
      <c r="J98" s="1610" t="str">
        <f>IF(B98="","",Output!AH84)</f>
        <v/>
      </c>
      <c r="K98" s="1610" t="str">
        <f>IF(B98="","",Output!AI84)</f>
        <v/>
      </c>
      <c r="L98" s="1634" t="str">
        <f>IF(B98="","",Output!AJ84)</f>
        <v/>
      </c>
      <c r="N98" s="1612" t="str">
        <f>IF(B98="","",Output!AK84)</f>
        <v/>
      </c>
      <c r="O98" s="1613" t="str">
        <f>IF(B98="","",Output!AL84)</f>
        <v/>
      </c>
      <c r="P98" s="1614" t="str">
        <f>IF(B98="","",Output!AM84)</f>
        <v/>
      </c>
      <c r="R98" s="1615" t="str">
        <f>IF(B98="","",Output!AN84)</f>
        <v/>
      </c>
      <c r="S98" s="1613" t="str">
        <f>IF(B98="","",Output!AO84)</f>
        <v/>
      </c>
      <c r="T98" s="1614" t="str">
        <f>IF(B98="","",Output!AP84)</f>
        <v/>
      </c>
      <c r="V98" s="1615" t="str">
        <f>IF(B98="","",Output!AQ84)</f>
        <v/>
      </c>
      <c r="W98" s="1613" t="str">
        <f>IF(B98="","",Output!AR84)</f>
        <v/>
      </c>
      <c r="X98" s="1613" t="str">
        <f>IF(B98="","",Output!AS84)</f>
        <v/>
      </c>
      <c r="Y98" s="1614" t="str">
        <f>IF(B98="","",Output!AT84)</f>
        <v/>
      </c>
      <c r="AA98" s="1615" t="str">
        <f>IF(B98="","",Output!AU84)</f>
        <v/>
      </c>
      <c r="AB98" s="1613" t="str">
        <f>IF(B98="","",Output!AV84)</f>
        <v/>
      </c>
      <c r="AC98" s="1613" t="str">
        <f>IF(B98="","",Output!AW84)</f>
        <v/>
      </c>
      <c r="AD98" s="1614" t="str">
        <f>IF(B98="","",Output!AX84)</f>
        <v/>
      </c>
      <c r="AF98" s="1616" t="str">
        <f>IF(B98="","",Output!AY84)</f>
        <v/>
      </c>
      <c r="AG98" s="1610" t="str">
        <f>IF(B98="","",Output!AZ84)</f>
        <v/>
      </c>
      <c r="AH98" s="1611" t="str">
        <f>IF(B98="","",Output!BA84)</f>
        <v/>
      </c>
      <c r="AJ98" s="1617" t="str">
        <f>IF(B98="","",Output!BB84)</f>
        <v/>
      </c>
      <c r="AK98" s="1618" t="str">
        <f>IF(B98="","",Output!BC84)</f>
        <v/>
      </c>
      <c r="AL98" s="1618" t="str">
        <f>IF(B98="","",Output!BD84)</f>
        <v/>
      </c>
      <c r="AM98" s="1619" t="str">
        <f>IF(B98="","",Output!BE84)</f>
        <v/>
      </c>
    </row>
    <row r="99" spans="2:39">
      <c r="B99" s="143" t="str">
        <f>IF(Output!C85=0,"",Output!C85)</f>
        <v/>
      </c>
      <c r="D99" s="1567" t="str">
        <f>IF(B99="","",Output!AC85)</f>
        <v/>
      </c>
      <c r="E99" s="1568" t="str">
        <f>IF(B99="","",Output!AD85)</f>
        <v/>
      </c>
      <c r="F99" s="1569" t="str">
        <f>IF(B99="","",Output!AE85)</f>
        <v/>
      </c>
      <c r="H99" s="1609" t="str">
        <f>IF(B99="","",Output!AF85)</f>
        <v/>
      </c>
      <c r="I99" s="1610" t="str">
        <f>IF(B99="","",Output!AG85)</f>
        <v/>
      </c>
      <c r="J99" s="1610" t="str">
        <f>IF(B99="","",Output!AH85)</f>
        <v/>
      </c>
      <c r="K99" s="1610" t="str">
        <f>IF(B99="","",Output!AI85)</f>
        <v/>
      </c>
      <c r="L99" s="1634" t="str">
        <f>IF(B99="","",Output!AJ85)</f>
        <v/>
      </c>
      <c r="N99" s="1612" t="str">
        <f>IF(B99="","",Output!AK85)</f>
        <v/>
      </c>
      <c r="O99" s="1613" t="str">
        <f>IF(B99="","",Output!AL85)</f>
        <v/>
      </c>
      <c r="P99" s="1614" t="str">
        <f>IF(B99="","",Output!AM85)</f>
        <v/>
      </c>
      <c r="R99" s="1615" t="str">
        <f>IF(B99="","",Output!AN85)</f>
        <v/>
      </c>
      <c r="S99" s="1613" t="str">
        <f>IF(B99="","",Output!AO85)</f>
        <v/>
      </c>
      <c r="T99" s="1614" t="str">
        <f>IF(B99="","",Output!AP85)</f>
        <v/>
      </c>
      <c r="V99" s="1615" t="str">
        <f>IF(B99="","",Output!AQ85)</f>
        <v/>
      </c>
      <c r="W99" s="1613" t="str">
        <f>IF(B99="","",Output!AR85)</f>
        <v/>
      </c>
      <c r="X99" s="1613" t="str">
        <f>IF(B99="","",Output!AS85)</f>
        <v/>
      </c>
      <c r="Y99" s="1614" t="str">
        <f>IF(B99="","",Output!AT85)</f>
        <v/>
      </c>
      <c r="AA99" s="1615" t="str">
        <f>IF(B99="","",Output!AU85)</f>
        <v/>
      </c>
      <c r="AB99" s="1613" t="str">
        <f>IF(B99="","",Output!AV85)</f>
        <v/>
      </c>
      <c r="AC99" s="1613" t="str">
        <f>IF(B99="","",Output!AW85)</f>
        <v/>
      </c>
      <c r="AD99" s="1614" t="str">
        <f>IF(B99="","",Output!AX85)</f>
        <v/>
      </c>
      <c r="AF99" s="1616" t="str">
        <f>IF(B99="","",Output!AY85)</f>
        <v/>
      </c>
      <c r="AG99" s="1610" t="str">
        <f>IF(B99="","",Output!AZ85)</f>
        <v/>
      </c>
      <c r="AH99" s="1611" t="str">
        <f>IF(B99="","",Output!BA85)</f>
        <v/>
      </c>
      <c r="AJ99" s="1617" t="str">
        <f>IF(B99="","",Output!BB85)</f>
        <v/>
      </c>
      <c r="AK99" s="1618" t="str">
        <f>IF(B99="","",Output!BC85)</f>
        <v/>
      </c>
      <c r="AL99" s="1618" t="str">
        <f>IF(B99="","",Output!BD85)</f>
        <v/>
      </c>
      <c r="AM99" s="1619" t="str">
        <f>IF(B99="","",Output!BE85)</f>
        <v/>
      </c>
    </row>
    <row r="100" spans="2:39">
      <c r="B100" s="143" t="str">
        <f>IF(Output!C86=0,"",Output!C86)</f>
        <v/>
      </c>
      <c r="D100" s="1567" t="str">
        <f>IF(B100="","",Output!AC86)</f>
        <v/>
      </c>
      <c r="E100" s="1568" t="str">
        <f>IF(B100="","",Output!AD86)</f>
        <v/>
      </c>
      <c r="F100" s="1569" t="str">
        <f>IF(B100="","",Output!AE86)</f>
        <v/>
      </c>
      <c r="H100" s="1609" t="str">
        <f>IF(B100="","",Output!AF86)</f>
        <v/>
      </c>
      <c r="I100" s="1610" t="str">
        <f>IF(B100="","",Output!AG86)</f>
        <v/>
      </c>
      <c r="J100" s="1610" t="str">
        <f>IF(B100="","",Output!AH86)</f>
        <v/>
      </c>
      <c r="K100" s="1610" t="str">
        <f>IF(B100="","",Output!AI86)</f>
        <v/>
      </c>
      <c r="L100" s="1634" t="str">
        <f>IF(B100="","",Output!AJ86)</f>
        <v/>
      </c>
      <c r="N100" s="1612" t="str">
        <f>IF(B100="","",Output!AK86)</f>
        <v/>
      </c>
      <c r="O100" s="1613" t="str">
        <f>IF(B100="","",Output!AL86)</f>
        <v/>
      </c>
      <c r="P100" s="1614" t="str">
        <f>IF(B100="","",Output!AM86)</f>
        <v/>
      </c>
      <c r="R100" s="1615" t="str">
        <f>IF(B100="","",Output!AN86)</f>
        <v/>
      </c>
      <c r="S100" s="1613" t="str">
        <f>IF(B100="","",Output!AO86)</f>
        <v/>
      </c>
      <c r="T100" s="1614" t="str">
        <f>IF(B100="","",Output!AP86)</f>
        <v/>
      </c>
      <c r="V100" s="1615" t="str">
        <f>IF(B100="","",Output!AQ86)</f>
        <v/>
      </c>
      <c r="W100" s="1613" t="str">
        <f>IF(B100="","",Output!AR86)</f>
        <v/>
      </c>
      <c r="X100" s="1613" t="str">
        <f>IF(B100="","",Output!AS86)</f>
        <v/>
      </c>
      <c r="Y100" s="1614" t="str">
        <f>IF(B100="","",Output!AT86)</f>
        <v/>
      </c>
      <c r="AA100" s="1615" t="str">
        <f>IF(B100="","",Output!AU86)</f>
        <v/>
      </c>
      <c r="AB100" s="1613" t="str">
        <f>IF(B100="","",Output!AV86)</f>
        <v/>
      </c>
      <c r="AC100" s="1613" t="str">
        <f>IF(B100="","",Output!AW86)</f>
        <v/>
      </c>
      <c r="AD100" s="1614" t="str">
        <f>IF(B100="","",Output!AX86)</f>
        <v/>
      </c>
      <c r="AF100" s="1616" t="str">
        <f>IF(B100="","",Output!AY86)</f>
        <v/>
      </c>
      <c r="AG100" s="1610" t="str">
        <f>IF(B100="","",Output!AZ86)</f>
        <v/>
      </c>
      <c r="AH100" s="1611" t="str">
        <f>IF(B100="","",Output!BA86)</f>
        <v/>
      </c>
      <c r="AJ100" s="1617" t="str">
        <f>IF(B100="","",Output!BB86)</f>
        <v/>
      </c>
      <c r="AK100" s="1618" t="str">
        <f>IF(B100="","",Output!BC86)</f>
        <v/>
      </c>
      <c r="AL100" s="1618" t="str">
        <f>IF(B100="","",Output!BD86)</f>
        <v/>
      </c>
      <c r="AM100" s="1619" t="str">
        <f>IF(B100="","",Output!BE86)</f>
        <v/>
      </c>
    </row>
    <row r="101" spans="2:39">
      <c r="B101" s="143" t="str">
        <f>IF(Output!C87=0,"",Output!C87)</f>
        <v/>
      </c>
      <c r="D101" s="1567" t="str">
        <f>IF(B101="","",Output!AC87)</f>
        <v/>
      </c>
      <c r="E101" s="1568" t="str">
        <f>IF(B101="","",Output!AD87)</f>
        <v/>
      </c>
      <c r="F101" s="1569" t="str">
        <f>IF(B101="","",Output!AE87)</f>
        <v/>
      </c>
      <c r="H101" s="1609" t="str">
        <f>IF(B101="","",Output!AF87)</f>
        <v/>
      </c>
      <c r="I101" s="1610" t="str">
        <f>IF(B101="","",Output!AG87)</f>
        <v/>
      </c>
      <c r="J101" s="1610" t="str">
        <f>IF(B101="","",Output!AH87)</f>
        <v/>
      </c>
      <c r="K101" s="1610" t="str">
        <f>IF(B101="","",Output!AI87)</f>
        <v/>
      </c>
      <c r="L101" s="1634" t="str">
        <f>IF(B101="","",Output!AJ87)</f>
        <v/>
      </c>
      <c r="N101" s="1612" t="str">
        <f>IF(B101="","",Output!AK87)</f>
        <v/>
      </c>
      <c r="O101" s="1613" t="str">
        <f>IF(B101="","",Output!AL87)</f>
        <v/>
      </c>
      <c r="P101" s="1614" t="str">
        <f>IF(B101="","",Output!AM87)</f>
        <v/>
      </c>
      <c r="R101" s="1615" t="str">
        <f>IF(B101="","",Output!AN87)</f>
        <v/>
      </c>
      <c r="S101" s="1613" t="str">
        <f>IF(B101="","",Output!AO87)</f>
        <v/>
      </c>
      <c r="T101" s="1614" t="str">
        <f>IF(B101="","",Output!AP87)</f>
        <v/>
      </c>
      <c r="V101" s="1615" t="str">
        <f>IF(B101="","",Output!AQ87)</f>
        <v/>
      </c>
      <c r="W101" s="1613" t="str">
        <f>IF(B101="","",Output!AR87)</f>
        <v/>
      </c>
      <c r="X101" s="1613" t="str">
        <f>IF(B101="","",Output!AS87)</f>
        <v/>
      </c>
      <c r="Y101" s="1614" t="str">
        <f>IF(B101="","",Output!AT87)</f>
        <v/>
      </c>
      <c r="AA101" s="1615" t="str">
        <f>IF(B101="","",Output!AU87)</f>
        <v/>
      </c>
      <c r="AB101" s="1613" t="str">
        <f>IF(B101="","",Output!AV87)</f>
        <v/>
      </c>
      <c r="AC101" s="1613" t="str">
        <f>IF(B101="","",Output!AW87)</f>
        <v/>
      </c>
      <c r="AD101" s="1614" t="str">
        <f>IF(B101="","",Output!AX87)</f>
        <v/>
      </c>
      <c r="AF101" s="1616" t="str">
        <f>IF(B101="","",Output!AY87)</f>
        <v/>
      </c>
      <c r="AG101" s="1610" t="str">
        <f>IF(B101="","",Output!AZ87)</f>
        <v/>
      </c>
      <c r="AH101" s="1611" t="str">
        <f>IF(B101="","",Output!BA87)</f>
        <v/>
      </c>
      <c r="AJ101" s="1617" t="str">
        <f>IF(B101="","",Output!BB87)</f>
        <v/>
      </c>
      <c r="AK101" s="1618" t="str">
        <f>IF(B101="","",Output!BC87)</f>
        <v/>
      </c>
      <c r="AL101" s="1618" t="str">
        <f>IF(B101="","",Output!BD87)</f>
        <v/>
      </c>
      <c r="AM101" s="1619" t="str">
        <f>IF(B101="","",Output!BE87)</f>
        <v/>
      </c>
    </row>
    <row r="102" spans="2:39">
      <c r="B102" s="143" t="str">
        <f>IF(Output!C88=0,"",Output!C88)</f>
        <v/>
      </c>
      <c r="D102" s="1567" t="str">
        <f>IF(B102="","",Output!AC88)</f>
        <v/>
      </c>
      <c r="E102" s="1568" t="str">
        <f>IF(B102="","",Output!AD88)</f>
        <v/>
      </c>
      <c r="F102" s="1569" t="str">
        <f>IF(B102="","",Output!AE88)</f>
        <v/>
      </c>
      <c r="H102" s="1609" t="str">
        <f>IF(B102="","",Output!AF88)</f>
        <v/>
      </c>
      <c r="I102" s="1610" t="str">
        <f>IF(B102="","",Output!AG88)</f>
        <v/>
      </c>
      <c r="J102" s="1610" t="str">
        <f>IF(B102="","",Output!AH88)</f>
        <v/>
      </c>
      <c r="K102" s="1610" t="str">
        <f>IF(B102="","",Output!AI88)</f>
        <v/>
      </c>
      <c r="L102" s="1634" t="str">
        <f>IF(B102="","",Output!AJ88)</f>
        <v/>
      </c>
      <c r="N102" s="1612" t="str">
        <f>IF(B102="","",Output!AK88)</f>
        <v/>
      </c>
      <c r="O102" s="1613" t="str">
        <f>IF(B102="","",Output!AL88)</f>
        <v/>
      </c>
      <c r="P102" s="1614" t="str">
        <f>IF(B102="","",Output!AM88)</f>
        <v/>
      </c>
      <c r="R102" s="1615" t="str">
        <f>IF(B102="","",Output!AN88)</f>
        <v/>
      </c>
      <c r="S102" s="1613" t="str">
        <f>IF(B102="","",Output!AO88)</f>
        <v/>
      </c>
      <c r="T102" s="1614" t="str">
        <f>IF(B102="","",Output!AP88)</f>
        <v/>
      </c>
      <c r="V102" s="1615" t="str">
        <f>IF(B102="","",Output!AQ88)</f>
        <v/>
      </c>
      <c r="W102" s="1613" t="str">
        <f>IF(B102="","",Output!AR88)</f>
        <v/>
      </c>
      <c r="X102" s="1613" t="str">
        <f>IF(B102="","",Output!AS88)</f>
        <v/>
      </c>
      <c r="Y102" s="1614" t="str">
        <f>IF(B102="","",Output!AT88)</f>
        <v/>
      </c>
      <c r="AA102" s="1615" t="str">
        <f>IF(B102="","",Output!AU88)</f>
        <v/>
      </c>
      <c r="AB102" s="1613" t="str">
        <f>IF(B102="","",Output!AV88)</f>
        <v/>
      </c>
      <c r="AC102" s="1613" t="str">
        <f>IF(B102="","",Output!AW88)</f>
        <v/>
      </c>
      <c r="AD102" s="1614" t="str">
        <f>IF(B102="","",Output!AX88)</f>
        <v/>
      </c>
      <c r="AF102" s="1616" t="str">
        <f>IF(B102="","",Output!AY88)</f>
        <v/>
      </c>
      <c r="AG102" s="1610" t="str">
        <f>IF(B102="","",Output!AZ88)</f>
        <v/>
      </c>
      <c r="AH102" s="1611" t="str">
        <f>IF(B102="","",Output!BA88)</f>
        <v/>
      </c>
      <c r="AJ102" s="1617" t="str">
        <f>IF(B102="","",Output!BB88)</f>
        <v/>
      </c>
      <c r="AK102" s="1618" t="str">
        <f>IF(B102="","",Output!BC88)</f>
        <v/>
      </c>
      <c r="AL102" s="1618" t="str">
        <f>IF(B102="","",Output!BD88)</f>
        <v/>
      </c>
      <c r="AM102" s="1619" t="str">
        <f>IF(B102="","",Output!BE88)</f>
        <v/>
      </c>
    </row>
    <row r="103" spans="2:39">
      <c r="B103" s="143" t="str">
        <f>IF(Output!C89=0,"",Output!C89)</f>
        <v/>
      </c>
      <c r="D103" s="1567" t="str">
        <f>IF(B103="","",Output!AC89)</f>
        <v/>
      </c>
      <c r="E103" s="1568" t="str">
        <f>IF(B103="","",Output!AD89)</f>
        <v/>
      </c>
      <c r="F103" s="1569" t="str">
        <f>IF(B103="","",Output!AE89)</f>
        <v/>
      </c>
      <c r="H103" s="1609" t="str">
        <f>IF(B103="","",Output!AF89)</f>
        <v/>
      </c>
      <c r="I103" s="1610" t="str">
        <f>IF(B103="","",Output!AG89)</f>
        <v/>
      </c>
      <c r="J103" s="1610" t="str">
        <f>IF(B103="","",Output!AH89)</f>
        <v/>
      </c>
      <c r="K103" s="1610" t="str">
        <f>IF(B103="","",Output!AI89)</f>
        <v/>
      </c>
      <c r="L103" s="1634" t="str">
        <f>IF(B103="","",Output!AJ89)</f>
        <v/>
      </c>
      <c r="N103" s="1612" t="str">
        <f>IF(B103="","",Output!AK89)</f>
        <v/>
      </c>
      <c r="O103" s="1613" t="str">
        <f>IF(B103="","",Output!AL89)</f>
        <v/>
      </c>
      <c r="P103" s="1614" t="str">
        <f>IF(B103="","",Output!AM89)</f>
        <v/>
      </c>
      <c r="R103" s="1615" t="str">
        <f>IF(B103="","",Output!AN89)</f>
        <v/>
      </c>
      <c r="S103" s="1613" t="str">
        <f>IF(B103="","",Output!AO89)</f>
        <v/>
      </c>
      <c r="T103" s="1614" t="str">
        <f>IF(B103="","",Output!AP89)</f>
        <v/>
      </c>
      <c r="V103" s="1615" t="str">
        <f>IF(B103="","",Output!AQ89)</f>
        <v/>
      </c>
      <c r="W103" s="1613" t="str">
        <f>IF(B103="","",Output!AR89)</f>
        <v/>
      </c>
      <c r="X103" s="1613" t="str">
        <f>IF(B103="","",Output!AS89)</f>
        <v/>
      </c>
      <c r="Y103" s="1614" t="str">
        <f>IF(B103="","",Output!AT89)</f>
        <v/>
      </c>
      <c r="AA103" s="1615" t="str">
        <f>IF(B103="","",Output!AU89)</f>
        <v/>
      </c>
      <c r="AB103" s="1613" t="str">
        <f>IF(B103="","",Output!AV89)</f>
        <v/>
      </c>
      <c r="AC103" s="1613" t="str">
        <f>IF(B103="","",Output!AW89)</f>
        <v/>
      </c>
      <c r="AD103" s="1614" t="str">
        <f>IF(B103="","",Output!AX89)</f>
        <v/>
      </c>
      <c r="AF103" s="1616" t="str">
        <f>IF(B103="","",Output!AY89)</f>
        <v/>
      </c>
      <c r="AG103" s="1610" t="str">
        <f>IF(B103="","",Output!AZ89)</f>
        <v/>
      </c>
      <c r="AH103" s="1611" t="str">
        <f>IF(B103="","",Output!BA89)</f>
        <v/>
      </c>
      <c r="AJ103" s="1617" t="str">
        <f>IF(B103="","",Output!BB89)</f>
        <v/>
      </c>
      <c r="AK103" s="1618" t="str">
        <f>IF(B103="","",Output!BC89)</f>
        <v/>
      </c>
      <c r="AL103" s="1618" t="str">
        <f>IF(B103="","",Output!BD89)</f>
        <v/>
      </c>
      <c r="AM103" s="1619" t="str">
        <f>IF(B103="","",Output!BE89)</f>
        <v/>
      </c>
    </row>
    <row r="104" spans="2:39">
      <c r="B104" s="143" t="str">
        <f>IF(Output!C90=0,"",Output!C90)</f>
        <v/>
      </c>
      <c r="D104" s="1567" t="str">
        <f>IF(B104="","",Output!AC90)</f>
        <v/>
      </c>
      <c r="E104" s="1568" t="str">
        <f>IF(B104="","",Output!AD90)</f>
        <v/>
      </c>
      <c r="F104" s="1569" t="str">
        <f>IF(B104="","",Output!AE90)</f>
        <v/>
      </c>
      <c r="H104" s="1609" t="str">
        <f>IF(B104="","",Output!AF90)</f>
        <v/>
      </c>
      <c r="I104" s="1610" t="str">
        <f>IF(B104="","",Output!AG90)</f>
        <v/>
      </c>
      <c r="J104" s="1610" t="str">
        <f>IF(B104="","",Output!AH90)</f>
        <v/>
      </c>
      <c r="K104" s="1610" t="str">
        <f>IF(B104="","",Output!AI90)</f>
        <v/>
      </c>
      <c r="L104" s="1634" t="str">
        <f>IF(B104="","",Output!AJ90)</f>
        <v/>
      </c>
      <c r="N104" s="1612" t="str">
        <f>IF(B104="","",Output!AK90)</f>
        <v/>
      </c>
      <c r="O104" s="1613" t="str">
        <f>IF(B104="","",Output!AL90)</f>
        <v/>
      </c>
      <c r="P104" s="1614" t="str">
        <f>IF(B104="","",Output!AM90)</f>
        <v/>
      </c>
      <c r="R104" s="1615" t="str">
        <f>IF(B104="","",Output!AN90)</f>
        <v/>
      </c>
      <c r="S104" s="1613" t="str">
        <f>IF(B104="","",Output!AO90)</f>
        <v/>
      </c>
      <c r="T104" s="1614" t="str">
        <f>IF(B104="","",Output!AP90)</f>
        <v/>
      </c>
      <c r="V104" s="1615" t="str">
        <f>IF(B104="","",Output!AQ90)</f>
        <v/>
      </c>
      <c r="W104" s="1613" t="str">
        <f>IF(B104="","",Output!AR90)</f>
        <v/>
      </c>
      <c r="X104" s="1613" t="str">
        <f>IF(B104="","",Output!AS90)</f>
        <v/>
      </c>
      <c r="Y104" s="1614" t="str">
        <f>IF(B104="","",Output!AT90)</f>
        <v/>
      </c>
      <c r="AA104" s="1615" t="str">
        <f>IF(B104="","",Output!AU90)</f>
        <v/>
      </c>
      <c r="AB104" s="1613" t="str">
        <f>IF(B104="","",Output!AV90)</f>
        <v/>
      </c>
      <c r="AC104" s="1613" t="str">
        <f>IF(B104="","",Output!AW90)</f>
        <v/>
      </c>
      <c r="AD104" s="1614" t="str">
        <f>IF(B104="","",Output!AX90)</f>
        <v/>
      </c>
      <c r="AF104" s="1616" t="str">
        <f>IF(B104="","",Output!AY90)</f>
        <v/>
      </c>
      <c r="AG104" s="1610" t="str">
        <f>IF(B104="","",Output!AZ90)</f>
        <v/>
      </c>
      <c r="AH104" s="1611" t="str">
        <f>IF(B104="","",Output!BA90)</f>
        <v/>
      </c>
      <c r="AJ104" s="1617" t="str">
        <f>IF(B104="","",Output!BB90)</f>
        <v/>
      </c>
      <c r="AK104" s="1618" t="str">
        <f>IF(B104="","",Output!BC90)</f>
        <v/>
      </c>
      <c r="AL104" s="1618" t="str">
        <f>IF(B104="","",Output!BD90)</f>
        <v/>
      </c>
      <c r="AM104" s="1619" t="str">
        <f>IF(B104="","",Output!BE90)</f>
        <v/>
      </c>
    </row>
    <row r="105" spans="2:39">
      <c r="B105" s="143" t="str">
        <f>IF(Output!C91=0,"",Output!C91)</f>
        <v/>
      </c>
      <c r="D105" s="1567" t="str">
        <f>IF(B105="","",Output!AC91)</f>
        <v/>
      </c>
      <c r="E105" s="1568" t="str">
        <f>IF(B105="","",Output!AD91)</f>
        <v/>
      </c>
      <c r="F105" s="1569" t="str">
        <f>IF(B105="","",Output!AE91)</f>
        <v/>
      </c>
      <c r="H105" s="1609" t="str">
        <f>IF(B105="","",Output!AF91)</f>
        <v/>
      </c>
      <c r="I105" s="1610" t="str">
        <f>IF(B105="","",Output!AG91)</f>
        <v/>
      </c>
      <c r="J105" s="1610" t="str">
        <f>IF(B105="","",Output!AH91)</f>
        <v/>
      </c>
      <c r="K105" s="1610" t="str">
        <f>IF(B105="","",Output!AI91)</f>
        <v/>
      </c>
      <c r="L105" s="1634" t="str">
        <f>IF(B105="","",Output!AJ91)</f>
        <v/>
      </c>
      <c r="N105" s="1612" t="str">
        <f>IF(B105="","",Output!AK91)</f>
        <v/>
      </c>
      <c r="O105" s="1613" t="str">
        <f>IF(B105="","",Output!AL91)</f>
        <v/>
      </c>
      <c r="P105" s="1614" t="str">
        <f>IF(B105="","",Output!AM91)</f>
        <v/>
      </c>
      <c r="R105" s="1615" t="str">
        <f>IF(B105="","",Output!AN91)</f>
        <v/>
      </c>
      <c r="S105" s="1613" t="str">
        <f>IF(B105="","",Output!AO91)</f>
        <v/>
      </c>
      <c r="T105" s="1614" t="str">
        <f>IF(B105="","",Output!AP91)</f>
        <v/>
      </c>
      <c r="V105" s="1615" t="str">
        <f>IF(B105="","",Output!AQ91)</f>
        <v/>
      </c>
      <c r="W105" s="1613" t="str">
        <f>IF(B105="","",Output!AR91)</f>
        <v/>
      </c>
      <c r="X105" s="1613" t="str">
        <f>IF(B105="","",Output!AS91)</f>
        <v/>
      </c>
      <c r="Y105" s="1614" t="str">
        <f>IF(B105="","",Output!AT91)</f>
        <v/>
      </c>
      <c r="AA105" s="1615" t="str">
        <f>IF(B105="","",Output!AU91)</f>
        <v/>
      </c>
      <c r="AB105" s="1613" t="str">
        <f>IF(B105="","",Output!AV91)</f>
        <v/>
      </c>
      <c r="AC105" s="1613" t="str">
        <f>IF(B105="","",Output!AW91)</f>
        <v/>
      </c>
      <c r="AD105" s="1614" t="str">
        <f>IF(B105="","",Output!AX91)</f>
        <v/>
      </c>
      <c r="AF105" s="1616" t="str">
        <f>IF(B105="","",Output!AY91)</f>
        <v/>
      </c>
      <c r="AG105" s="1610" t="str">
        <f>IF(B105="","",Output!AZ91)</f>
        <v/>
      </c>
      <c r="AH105" s="1611" t="str">
        <f>IF(B105="","",Output!BA91)</f>
        <v/>
      </c>
      <c r="AJ105" s="1617" t="str">
        <f>IF(B105="","",Output!BB91)</f>
        <v/>
      </c>
      <c r="AK105" s="1618" t="str">
        <f>IF(B105="","",Output!BC91)</f>
        <v/>
      </c>
      <c r="AL105" s="1618" t="str">
        <f>IF(B105="","",Output!BD91)</f>
        <v/>
      </c>
      <c r="AM105" s="1619" t="str">
        <f>IF(B105="","",Output!BE91)</f>
        <v/>
      </c>
    </row>
    <row r="106" spans="2:39">
      <c r="B106" s="143" t="str">
        <f>IF(Output!C92=0,"",Output!C92)</f>
        <v/>
      </c>
      <c r="D106" s="1567" t="str">
        <f>IF(B106="","",Output!AC92)</f>
        <v/>
      </c>
      <c r="E106" s="1568" t="str">
        <f>IF(B106="","",Output!AD92)</f>
        <v/>
      </c>
      <c r="F106" s="1569" t="str">
        <f>IF(B106="","",Output!AE92)</f>
        <v/>
      </c>
      <c r="H106" s="1609" t="str">
        <f>IF(B106="","",Output!AF92)</f>
        <v/>
      </c>
      <c r="I106" s="1610" t="str">
        <f>IF(B106="","",Output!AG92)</f>
        <v/>
      </c>
      <c r="J106" s="1610" t="str">
        <f>IF(B106="","",Output!AH92)</f>
        <v/>
      </c>
      <c r="K106" s="1610" t="str">
        <f>IF(B106="","",Output!AI92)</f>
        <v/>
      </c>
      <c r="L106" s="1634" t="str">
        <f>IF(B106="","",Output!AJ92)</f>
        <v/>
      </c>
      <c r="N106" s="1612" t="str">
        <f>IF(B106="","",Output!AK92)</f>
        <v/>
      </c>
      <c r="O106" s="1613" t="str">
        <f>IF(B106="","",Output!AL92)</f>
        <v/>
      </c>
      <c r="P106" s="1614" t="str">
        <f>IF(B106="","",Output!AM92)</f>
        <v/>
      </c>
      <c r="R106" s="1615" t="str">
        <f>IF(B106="","",Output!AN92)</f>
        <v/>
      </c>
      <c r="S106" s="1613" t="str">
        <f>IF(B106="","",Output!AO92)</f>
        <v/>
      </c>
      <c r="T106" s="1614" t="str">
        <f>IF(B106="","",Output!AP92)</f>
        <v/>
      </c>
      <c r="V106" s="1615" t="str">
        <f>IF(B106="","",Output!AQ92)</f>
        <v/>
      </c>
      <c r="W106" s="1613" t="str">
        <f>IF(B106="","",Output!AR92)</f>
        <v/>
      </c>
      <c r="X106" s="1613" t="str">
        <f>IF(B106="","",Output!AS92)</f>
        <v/>
      </c>
      <c r="Y106" s="1614" t="str">
        <f>IF(B106="","",Output!AT92)</f>
        <v/>
      </c>
      <c r="AA106" s="1615" t="str">
        <f>IF(B106="","",Output!AU92)</f>
        <v/>
      </c>
      <c r="AB106" s="1613" t="str">
        <f>IF(B106="","",Output!AV92)</f>
        <v/>
      </c>
      <c r="AC106" s="1613" t="str">
        <f>IF(B106="","",Output!AW92)</f>
        <v/>
      </c>
      <c r="AD106" s="1614" t="str">
        <f>IF(B106="","",Output!AX92)</f>
        <v/>
      </c>
      <c r="AF106" s="1616" t="str">
        <f>IF(B106="","",Output!AY92)</f>
        <v/>
      </c>
      <c r="AG106" s="1610" t="str">
        <f>IF(B106="","",Output!AZ92)</f>
        <v/>
      </c>
      <c r="AH106" s="1611" t="str">
        <f>IF(B106="","",Output!BA92)</f>
        <v/>
      </c>
      <c r="AJ106" s="1617" t="str">
        <f>IF(B106="","",Output!BB92)</f>
        <v/>
      </c>
      <c r="AK106" s="1618" t="str">
        <f>IF(B106="","",Output!BC92)</f>
        <v/>
      </c>
      <c r="AL106" s="1618" t="str">
        <f>IF(B106="","",Output!BD92)</f>
        <v/>
      </c>
      <c r="AM106" s="1619" t="str">
        <f>IF(B106="","",Output!BE92)</f>
        <v/>
      </c>
    </row>
    <row r="107" spans="2:39">
      <c r="B107" s="143" t="str">
        <f>IF(Output!C93=0,"",Output!C93)</f>
        <v/>
      </c>
      <c r="D107" s="1567" t="str">
        <f>IF(B107="","",Output!AC93)</f>
        <v/>
      </c>
      <c r="E107" s="1568" t="str">
        <f>IF(B107="","",Output!AD93)</f>
        <v/>
      </c>
      <c r="F107" s="1569" t="str">
        <f>IF(B107="","",Output!AE93)</f>
        <v/>
      </c>
      <c r="H107" s="1609" t="str">
        <f>IF(B107="","",Output!AF93)</f>
        <v/>
      </c>
      <c r="I107" s="1610" t="str">
        <f>IF(B107="","",Output!AG93)</f>
        <v/>
      </c>
      <c r="J107" s="1610" t="str">
        <f>IF(B107="","",Output!AH93)</f>
        <v/>
      </c>
      <c r="K107" s="1610" t="str">
        <f>IF(B107="","",Output!AI93)</f>
        <v/>
      </c>
      <c r="L107" s="1634" t="str">
        <f>IF(B107="","",Output!AJ93)</f>
        <v/>
      </c>
      <c r="N107" s="1612" t="str">
        <f>IF(B107="","",Output!AK93)</f>
        <v/>
      </c>
      <c r="O107" s="1613" t="str">
        <f>IF(B107="","",Output!AL93)</f>
        <v/>
      </c>
      <c r="P107" s="1614" t="str">
        <f>IF(B107="","",Output!AM93)</f>
        <v/>
      </c>
      <c r="R107" s="1615" t="str">
        <f>IF(B107="","",Output!AN93)</f>
        <v/>
      </c>
      <c r="S107" s="1613" t="str">
        <f>IF(B107="","",Output!AO93)</f>
        <v/>
      </c>
      <c r="T107" s="1614" t="str">
        <f>IF(B107="","",Output!AP93)</f>
        <v/>
      </c>
      <c r="V107" s="1615" t="str">
        <f>IF(B107="","",Output!AQ93)</f>
        <v/>
      </c>
      <c r="W107" s="1613" t="str">
        <f>IF(B107="","",Output!AR93)</f>
        <v/>
      </c>
      <c r="X107" s="1613" t="str">
        <f>IF(B107="","",Output!AS93)</f>
        <v/>
      </c>
      <c r="Y107" s="1614" t="str">
        <f>IF(B107="","",Output!AT93)</f>
        <v/>
      </c>
      <c r="AA107" s="1615" t="str">
        <f>IF(B107="","",Output!AU93)</f>
        <v/>
      </c>
      <c r="AB107" s="1613" t="str">
        <f>IF(B107="","",Output!AV93)</f>
        <v/>
      </c>
      <c r="AC107" s="1613" t="str">
        <f>IF(B107="","",Output!AW93)</f>
        <v/>
      </c>
      <c r="AD107" s="1614" t="str">
        <f>IF(B107="","",Output!AX93)</f>
        <v/>
      </c>
      <c r="AF107" s="1616" t="str">
        <f>IF(B107="","",Output!AY93)</f>
        <v/>
      </c>
      <c r="AG107" s="1610" t="str">
        <f>IF(B107="","",Output!AZ93)</f>
        <v/>
      </c>
      <c r="AH107" s="1611" t="str">
        <f>IF(B107="","",Output!BA93)</f>
        <v/>
      </c>
      <c r="AJ107" s="1617" t="str">
        <f>IF(B107="","",Output!BB93)</f>
        <v/>
      </c>
      <c r="AK107" s="1618" t="str">
        <f>IF(B107="","",Output!BC93)</f>
        <v/>
      </c>
      <c r="AL107" s="1618" t="str">
        <f>IF(B107="","",Output!BD93)</f>
        <v/>
      </c>
      <c r="AM107" s="1619" t="str">
        <f>IF(B107="","",Output!BE93)</f>
        <v/>
      </c>
    </row>
    <row r="108" spans="2:39">
      <c r="B108" s="143" t="str">
        <f>IF(Output!C94=0,"",Output!C94)</f>
        <v/>
      </c>
      <c r="D108" s="1567" t="str">
        <f>IF(B108="","",Output!AC94)</f>
        <v/>
      </c>
      <c r="E108" s="1568" t="str">
        <f>IF(B108="","",Output!AD94)</f>
        <v/>
      </c>
      <c r="F108" s="1569" t="str">
        <f>IF(B108="","",Output!AE94)</f>
        <v/>
      </c>
      <c r="H108" s="1609" t="str">
        <f>IF(B108="","",Output!AF94)</f>
        <v/>
      </c>
      <c r="I108" s="1610" t="str">
        <f>IF(B108="","",Output!AG94)</f>
        <v/>
      </c>
      <c r="J108" s="1610" t="str">
        <f>IF(B108="","",Output!AH94)</f>
        <v/>
      </c>
      <c r="K108" s="1610" t="str">
        <f>IF(B108="","",Output!AI94)</f>
        <v/>
      </c>
      <c r="L108" s="1634" t="str">
        <f>IF(B108="","",Output!AJ94)</f>
        <v/>
      </c>
      <c r="N108" s="1612" t="str">
        <f>IF(B108="","",Output!AK94)</f>
        <v/>
      </c>
      <c r="O108" s="1613" t="str">
        <f>IF(B108="","",Output!AL94)</f>
        <v/>
      </c>
      <c r="P108" s="1614" t="str">
        <f>IF(B108="","",Output!AM94)</f>
        <v/>
      </c>
      <c r="R108" s="1615" t="str">
        <f>IF(B108="","",Output!AN94)</f>
        <v/>
      </c>
      <c r="S108" s="1613" t="str">
        <f>IF(B108="","",Output!AO94)</f>
        <v/>
      </c>
      <c r="T108" s="1614" t="str">
        <f>IF(B108="","",Output!AP94)</f>
        <v/>
      </c>
      <c r="V108" s="1615" t="str">
        <f>IF(B108="","",Output!AQ94)</f>
        <v/>
      </c>
      <c r="W108" s="1613" t="str">
        <f>IF(B108="","",Output!AR94)</f>
        <v/>
      </c>
      <c r="X108" s="1613" t="str">
        <f>IF(B108="","",Output!AS94)</f>
        <v/>
      </c>
      <c r="Y108" s="1614" t="str">
        <f>IF(B108="","",Output!AT94)</f>
        <v/>
      </c>
      <c r="AA108" s="1615" t="str">
        <f>IF(B108="","",Output!AU94)</f>
        <v/>
      </c>
      <c r="AB108" s="1613" t="str">
        <f>IF(B108="","",Output!AV94)</f>
        <v/>
      </c>
      <c r="AC108" s="1613" t="str">
        <f>IF(B108="","",Output!AW94)</f>
        <v/>
      </c>
      <c r="AD108" s="1614" t="str">
        <f>IF(B108="","",Output!AX94)</f>
        <v/>
      </c>
      <c r="AF108" s="1616" t="str">
        <f>IF(B108="","",Output!AY94)</f>
        <v/>
      </c>
      <c r="AG108" s="1610" t="str">
        <f>IF(B108="","",Output!AZ94)</f>
        <v/>
      </c>
      <c r="AH108" s="1611" t="str">
        <f>IF(B108="","",Output!BA94)</f>
        <v/>
      </c>
      <c r="AJ108" s="1617" t="str">
        <f>IF(B108="","",Output!BB94)</f>
        <v/>
      </c>
      <c r="AK108" s="1618" t="str">
        <f>IF(B108="","",Output!BC94)</f>
        <v/>
      </c>
      <c r="AL108" s="1618" t="str">
        <f>IF(B108="","",Output!BD94)</f>
        <v/>
      </c>
      <c r="AM108" s="1619" t="str">
        <f>IF(B108="","",Output!BE94)</f>
        <v/>
      </c>
    </row>
    <row r="109" spans="2:39">
      <c r="B109" s="143" t="str">
        <f>IF(Output!C95=0,"",Output!C95)</f>
        <v/>
      </c>
      <c r="D109" s="1567" t="str">
        <f>IF(B109="","",Output!AC95)</f>
        <v/>
      </c>
      <c r="E109" s="1568" t="str">
        <f>IF(B109="","",Output!AD95)</f>
        <v/>
      </c>
      <c r="F109" s="1569" t="str">
        <f>IF(B109="","",Output!AE95)</f>
        <v/>
      </c>
      <c r="H109" s="1609" t="str">
        <f>IF(B109="","",Output!AF95)</f>
        <v/>
      </c>
      <c r="I109" s="1610" t="str">
        <f>IF(B109="","",Output!AG95)</f>
        <v/>
      </c>
      <c r="J109" s="1610" t="str">
        <f>IF(B109="","",Output!AH95)</f>
        <v/>
      </c>
      <c r="K109" s="1610" t="str">
        <f>IF(B109="","",Output!AI95)</f>
        <v/>
      </c>
      <c r="L109" s="1634" t="str">
        <f>IF(B109="","",Output!AJ95)</f>
        <v/>
      </c>
      <c r="N109" s="1612" t="str">
        <f>IF(B109="","",Output!AK95)</f>
        <v/>
      </c>
      <c r="O109" s="1613" t="str">
        <f>IF(B109="","",Output!AL95)</f>
        <v/>
      </c>
      <c r="P109" s="1614" t="str">
        <f>IF(B109="","",Output!AM95)</f>
        <v/>
      </c>
      <c r="R109" s="1615" t="str">
        <f>IF(B109="","",Output!AN95)</f>
        <v/>
      </c>
      <c r="S109" s="1613" t="str">
        <f>IF(B109="","",Output!AO95)</f>
        <v/>
      </c>
      <c r="T109" s="1614" t="str">
        <f>IF(B109="","",Output!AP95)</f>
        <v/>
      </c>
      <c r="V109" s="1615" t="str">
        <f>IF(B109="","",Output!AQ95)</f>
        <v/>
      </c>
      <c r="W109" s="1613" t="str">
        <f>IF(B109="","",Output!AR95)</f>
        <v/>
      </c>
      <c r="X109" s="1613" t="str">
        <f>IF(B109="","",Output!AS95)</f>
        <v/>
      </c>
      <c r="Y109" s="1614" t="str">
        <f>IF(B109="","",Output!AT95)</f>
        <v/>
      </c>
      <c r="AA109" s="1615" t="str">
        <f>IF(B109="","",Output!AU95)</f>
        <v/>
      </c>
      <c r="AB109" s="1613" t="str">
        <f>IF(B109="","",Output!AV95)</f>
        <v/>
      </c>
      <c r="AC109" s="1613" t="str">
        <f>IF(B109="","",Output!AW95)</f>
        <v/>
      </c>
      <c r="AD109" s="1614" t="str">
        <f>IF(B109="","",Output!AX95)</f>
        <v/>
      </c>
      <c r="AF109" s="1616" t="str">
        <f>IF(B109="","",Output!AY95)</f>
        <v/>
      </c>
      <c r="AG109" s="1610" t="str">
        <f>IF(B109="","",Output!AZ95)</f>
        <v/>
      </c>
      <c r="AH109" s="1611" t="str">
        <f>IF(B109="","",Output!BA95)</f>
        <v/>
      </c>
      <c r="AJ109" s="1617" t="str">
        <f>IF(B109="","",Output!BB95)</f>
        <v/>
      </c>
      <c r="AK109" s="1618" t="str">
        <f>IF(B109="","",Output!BC95)</f>
        <v/>
      </c>
      <c r="AL109" s="1618" t="str">
        <f>IF(B109="","",Output!BD95)</f>
        <v/>
      </c>
      <c r="AM109" s="1619" t="str">
        <f>IF(B109="","",Output!BE95)</f>
        <v/>
      </c>
    </row>
    <row r="110" spans="2:39">
      <c r="B110" s="143" t="str">
        <f>IF(Output!C96=0,"",Output!C96)</f>
        <v/>
      </c>
      <c r="D110" s="1567" t="str">
        <f>IF(B110="","",Output!AC96)</f>
        <v/>
      </c>
      <c r="E110" s="1568" t="str">
        <f>IF(B110="","",Output!AD96)</f>
        <v/>
      </c>
      <c r="F110" s="1569" t="str">
        <f>IF(B110="","",Output!AE96)</f>
        <v/>
      </c>
      <c r="H110" s="1609" t="str">
        <f>IF(B110="","",Output!AF96)</f>
        <v/>
      </c>
      <c r="I110" s="1610" t="str">
        <f>IF(B110="","",Output!AG96)</f>
        <v/>
      </c>
      <c r="J110" s="1610" t="str">
        <f>IF(B110="","",Output!AH96)</f>
        <v/>
      </c>
      <c r="K110" s="1610" t="str">
        <f>IF(B110="","",Output!AI96)</f>
        <v/>
      </c>
      <c r="L110" s="1634" t="str">
        <f>IF(B110="","",Output!AJ96)</f>
        <v/>
      </c>
      <c r="N110" s="1612" t="str">
        <f>IF(B110="","",Output!AK96)</f>
        <v/>
      </c>
      <c r="O110" s="1613" t="str">
        <f>IF(B110="","",Output!AL96)</f>
        <v/>
      </c>
      <c r="P110" s="1614" t="str">
        <f>IF(B110="","",Output!AM96)</f>
        <v/>
      </c>
      <c r="R110" s="1615" t="str">
        <f>IF(B110="","",Output!AN96)</f>
        <v/>
      </c>
      <c r="S110" s="1613" t="str">
        <f>IF(B110="","",Output!AO96)</f>
        <v/>
      </c>
      <c r="T110" s="1614" t="str">
        <f>IF(B110="","",Output!AP96)</f>
        <v/>
      </c>
      <c r="V110" s="1615" t="str">
        <f>IF(B110="","",Output!AQ96)</f>
        <v/>
      </c>
      <c r="W110" s="1613" t="str">
        <f>IF(B110="","",Output!AR96)</f>
        <v/>
      </c>
      <c r="X110" s="1613" t="str">
        <f>IF(B110="","",Output!AS96)</f>
        <v/>
      </c>
      <c r="Y110" s="1614" t="str">
        <f>IF(B110="","",Output!AT96)</f>
        <v/>
      </c>
      <c r="AA110" s="1615" t="str">
        <f>IF(B110="","",Output!AU96)</f>
        <v/>
      </c>
      <c r="AB110" s="1613" t="str">
        <f>IF(B110="","",Output!AV96)</f>
        <v/>
      </c>
      <c r="AC110" s="1613" t="str">
        <f>IF(B110="","",Output!AW96)</f>
        <v/>
      </c>
      <c r="AD110" s="1614" t="str">
        <f>IF(B110="","",Output!AX96)</f>
        <v/>
      </c>
      <c r="AF110" s="1616" t="str">
        <f>IF(B110="","",Output!AY96)</f>
        <v/>
      </c>
      <c r="AG110" s="1610" t="str">
        <f>IF(B110="","",Output!AZ96)</f>
        <v/>
      </c>
      <c r="AH110" s="1611" t="str">
        <f>IF(B110="","",Output!BA96)</f>
        <v/>
      </c>
      <c r="AJ110" s="1617" t="str">
        <f>IF(B110="","",Output!BB96)</f>
        <v/>
      </c>
      <c r="AK110" s="1618" t="str">
        <f>IF(B110="","",Output!BC96)</f>
        <v/>
      </c>
      <c r="AL110" s="1618" t="str">
        <f>IF(B110="","",Output!BD96)</f>
        <v/>
      </c>
      <c r="AM110" s="1619" t="str">
        <f>IF(B110="","",Output!BE96)</f>
        <v/>
      </c>
    </row>
    <row r="111" spans="2:39">
      <c r="B111" s="143" t="str">
        <f>IF(Output!C97=0,"",Output!C97)</f>
        <v/>
      </c>
      <c r="D111" s="1567" t="str">
        <f>IF(B111="","",Output!AC97)</f>
        <v/>
      </c>
      <c r="E111" s="1568" t="str">
        <f>IF(B111="","",Output!AD97)</f>
        <v/>
      </c>
      <c r="F111" s="1569" t="str">
        <f>IF(B111="","",Output!AE97)</f>
        <v/>
      </c>
      <c r="H111" s="1609" t="str">
        <f>IF(B111="","",Output!AF97)</f>
        <v/>
      </c>
      <c r="I111" s="1610" t="str">
        <f>IF(B111="","",Output!AG97)</f>
        <v/>
      </c>
      <c r="J111" s="1610" t="str">
        <f>IF(B111="","",Output!AH97)</f>
        <v/>
      </c>
      <c r="K111" s="1610" t="str">
        <f>IF(B111="","",Output!AI97)</f>
        <v/>
      </c>
      <c r="L111" s="1634" t="str">
        <f>IF(B111="","",Output!AJ97)</f>
        <v/>
      </c>
      <c r="N111" s="1612" t="str">
        <f>IF(B111="","",Output!AK97)</f>
        <v/>
      </c>
      <c r="O111" s="1613" t="str">
        <f>IF(B111="","",Output!AL97)</f>
        <v/>
      </c>
      <c r="P111" s="1614" t="str">
        <f>IF(B111="","",Output!AM97)</f>
        <v/>
      </c>
      <c r="R111" s="1615" t="str">
        <f>IF(B111="","",Output!AN97)</f>
        <v/>
      </c>
      <c r="S111" s="1613" t="str">
        <f>IF(B111="","",Output!AO97)</f>
        <v/>
      </c>
      <c r="T111" s="1614" t="str">
        <f>IF(B111="","",Output!AP97)</f>
        <v/>
      </c>
      <c r="V111" s="1615" t="str">
        <f>IF(B111="","",Output!AQ97)</f>
        <v/>
      </c>
      <c r="W111" s="1613" t="str">
        <f>IF(B111="","",Output!AR97)</f>
        <v/>
      </c>
      <c r="X111" s="1613" t="str">
        <f>IF(B111="","",Output!AS97)</f>
        <v/>
      </c>
      <c r="Y111" s="1614" t="str">
        <f>IF(B111="","",Output!AT97)</f>
        <v/>
      </c>
      <c r="AA111" s="1615" t="str">
        <f>IF(B111="","",Output!AU97)</f>
        <v/>
      </c>
      <c r="AB111" s="1613" t="str">
        <f>IF(B111="","",Output!AV97)</f>
        <v/>
      </c>
      <c r="AC111" s="1613" t="str">
        <f>IF(B111="","",Output!AW97)</f>
        <v/>
      </c>
      <c r="AD111" s="1614" t="str">
        <f>IF(B111="","",Output!AX97)</f>
        <v/>
      </c>
      <c r="AF111" s="1616" t="str">
        <f>IF(B111="","",Output!AY97)</f>
        <v/>
      </c>
      <c r="AG111" s="1610" t="str">
        <f>IF(B111="","",Output!AZ97)</f>
        <v/>
      </c>
      <c r="AH111" s="1611" t="str">
        <f>IF(B111="","",Output!BA97)</f>
        <v/>
      </c>
      <c r="AJ111" s="1617" t="str">
        <f>IF(B111="","",Output!BB97)</f>
        <v/>
      </c>
      <c r="AK111" s="1618" t="str">
        <f>IF(B111="","",Output!BC97)</f>
        <v/>
      </c>
      <c r="AL111" s="1618" t="str">
        <f>IF(B111="","",Output!BD97)</f>
        <v/>
      </c>
      <c r="AM111" s="1619" t="str">
        <f>IF(B111="","",Output!BE97)</f>
        <v/>
      </c>
    </row>
    <row r="112" spans="2:39">
      <c r="B112" s="143" t="str">
        <f>IF(Output!C98=0,"",Output!C98)</f>
        <v/>
      </c>
      <c r="D112" s="1567" t="str">
        <f>IF(B112="","",Output!AC98)</f>
        <v/>
      </c>
      <c r="E112" s="1568" t="str">
        <f>IF(B112="","",Output!AD98)</f>
        <v/>
      </c>
      <c r="F112" s="1569" t="str">
        <f>IF(B112="","",Output!AE98)</f>
        <v/>
      </c>
      <c r="H112" s="1609" t="str">
        <f>IF(B112="","",Output!AF98)</f>
        <v/>
      </c>
      <c r="I112" s="1610" t="str">
        <f>IF(B112="","",Output!AG98)</f>
        <v/>
      </c>
      <c r="J112" s="1610" t="str">
        <f>IF(B112="","",Output!AH98)</f>
        <v/>
      </c>
      <c r="K112" s="1610" t="str">
        <f>IF(B112="","",Output!AI98)</f>
        <v/>
      </c>
      <c r="L112" s="1634" t="str">
        <f>IF(B112="","",Output!AJ98)</f>
        <v/>
      </c>
      <c r="N112" s="1612" t="str">
        <f>IF(B112="","",Output!AK98)</f>
        <v/>
      </c>
      <c r="O112" s="1613" t="str">
        <f>IF(B112="","",Output!AL98)</f>
        <v/>
      </c>
      <c r="P112" s="1614" t="str">
        <f>IF(B112="","",Output!AM98)</f>
        <v/>
      </c>
      <c r="R112" s="1615" t="str">
        <f>IF(B112="","",Output!AN98)</f>
        <v/>
      </c>
      <c r="S112" s="1613" t="str">
        <f>IF(B112="","",Output!AO98)</f>
        <v/>
      </c>
      <c r="T112" s="1614" t="str">
        <f>IF(B112="","",Output!AP98)</f>
        <v/>
      </c>
      <c r="V112" s="1615" t="str">
        <f>IF(B112="","",Output!AQ98)</f>
        <v/>
      </c>
      <c r="W112" s="1613" t="str">
        <f>IF(B112="","",Output!AR98)</f>
        <v/>
      </c>
      <c r="X112" s="1613" t="str">
        <f>IF(B112="","",Output!AS98)</f>
        <v/>
      </c>
      <c r="Y112" s="1614" t="str">
        <f>IF(B112="","",Output!AT98)</f>
        <v/>
      </c>
      <c r="AA112" s="1615" t="str">
        <f>IF(B112="","",Output!AU98)</f>
        <v/>
      </c>
      <c r="AB112" s="1613" t="str">
        <f>IF(B112="","",Output!AV98)</f>
        <v/>
      </c>
      <c r="AC112" s="1613" t="str">
        <f>IF(B112="","",Output!AW98)</f>
        <v/>
      </c>
      <c r="AD112" s="1614" t="str">
        <f>IF(B112="","",Output!AX98)</f>
        <v/>
      </c>
      <c r="AF112" s="1616" t="str">
        <f>IF(B112="","",Output!AY98)</f>
        <v/>
      </c>
      <c r="AG112" s="1610" t="str">
        <f>IF(B112="","",Output!AZ98)</f>
        <v/>
      </c>
      <c r="AH112" s="1611" t="str">
        <f>IF(B112="","",Output!BA98)</f>
        <v/>
      </c>
      <c r="AJ112" s="1617" t="str">
        <f>IF(B112="","",Output!BB98)</f>
        <v/>
      </c>
      <c r="AK112" s="1618" t="str">
        <f>IF(B112="","",Output!BC98)</f>
        <v/>
      </c>
      <c r="AL112" s="1618" t="str">
        <f>IF(B112="","",Output!BD98)</f>
        <v/>
      </c>
      <c r="AM112" s="1619" t="str">
        <f>IF(B112="","",Output!BE98)</f>
        <v/>
      </c>
    </row>
    <row r="113" spans="2:39">
      <c r="B113" s="143" t="str">
        <f>IF(Output!C99=0,"",Output!C99)</f>
        <v/>
      </c>
      <c r="D113" s="1567" t="str">
        <f>IF(B113="","",Output!AC99)</f>
        <v/>
      </c>
      <c r="E113" s="1568" t="str">
        <f>IF(B113="","",Output!AD99)</f>
        <v/>
      </c>
      <c r="F113" s="1569" t="str">
        <f>IF(B113="","",Output!AE99)</f>
        <v/>
      </c>
      <c r="H113" s="1609" t="str">
        <f>IF(B113="","",Output!AF99)</f>
        <v/>
      </c>
      <c r="I113" s="1610" t="str">
        <f>IF(B113="","",Output!AG99)</f>
        <v/>
      </c>
      <c r="J113" s="1610" t="str">
        <f>IF(B113="","",Output!AH99)</f>
        <v/>
      </c>
      <c r="K113" s="1610" t="str">
        <f>IF(B113="","",Output!AI99)</f>
        <v/>
      </c>
      <c r="L113" s="1634" t="str">
        <f>IF(B113="","",Output!AJ99)</f>
        <v/>
      </c>
      <c r="N113" s="1612" t="str">
        <f>IF(B113="","",Output!AK99)</f>
        <v/>
      </c>
      <c r="O113" s="1613" t="str">
        <f>IF(B113="","",Output!AL99)</f>
        <v/>
      </c>
      <c r="P113" s="1614" t="str">
        <f>IF(B113="","",Output!AM99)</f>
        <v/>
      </c>
      <c r="R113" s="1615" t="str">
        <f>IF(B113="","",Output!AN99)</f>
        <v/>
      </c>
      <c r="S113" s="1613" t="str">
        <f>IF(B113="","",Output!AO99)</f>
        <v/>
      </c>
      <c r="T113" s="1614" t="str">
        <f>IF(B113="","",Output!AP99)</f>
        <v/>
      </c>
      <c r="V113" s="1615" t="str">
        <f>IF(B113="","",Output!AQ99)</f>
        <v/>
      </c>
      <c r="W113" s="1613" t="str">
        <f>IF(B113="","",Output!AR99)</f>
        <v/>
      </c>
      <c r="X113" s="1613" t="str">
        <f>IF(B113="","",Output!AS99)</f>
        <v/>
      </c>
      <c r="Y113" s="1614" t="str">
        <f>IF(B113="","",Output!AT99)</f>
        <v/>
      </c>
      <c r="AA113" s="1615" t="str">
        <f>IF(B113="","",Output!AU99)</f>
        <v/>
      </c>
      <c r="AB113" s="1613" t="str">
        <f>IF(B113="","",Output!AV99)</f>
        <v/>
      </c>
      <c r="AC113" s="1613" t="str">
        <f>IF(B113="","",Output!AW99)</f>
        <v/>
      </c>
      <c r="AD113" s="1614" t="str">
        <f>IF(B113="","",Output!AX99)</f>
        <v/>
      </c>
      <c r="AF113" s="1616" t="str">
        <f>IF(B113="","",Output!AY99)</f>
        <v/>
      </c>
      <c r="AG113" s="1610" t="str">
        <f>IF(B113="","",Output!AZ99)</f>
        <v/>
      </c>
      <c r="AH113" s="1611" t="str">
        <f>IF(B113="","",Output!BA99)</f>
        <v/>
      </c>
      <c r="AJ113" s="1617" t="str">
        <f>IF(B113="","",Output!BB99)</f>
        <v/>
      </c>
      <c r="AK113" s="1618" t="str">
        <f>IF(B113="","",Output!BC99)</f>
        <v/>
      </c>
      <c r="AL113" s="1618" t="str">
        <f>IF(B113="","",Output!BD99)</f>
        <v/>
      </c>
      <c r="AM113" s="1619" t="str">
        <f>IF(B113="","",Output!BE99)</f>
        <v/>
      </c>
    </row>
    <row r="114" spans="2:39">
      <c r="B114" s="143" t="str">
        <f>IF(Output!C100=0,"",Output!C100)</f>
        <v/>
      </c>
      <c r="D114" s="1567" t="str">
        <f>IF(B114="","",Output!AC100)</f>
        <v/>
      </c>
      <c r="E114" s="1568" t="str">
        <f>IF(B114="","",Output!AD100)</f>
        <v/>
      </c>
      <c r="F114" s="1569" t="str">
        <f>IF(B114="","",Output!AE100)</f>
        <v/>
      </c>
      <c r="H114" s="1609" t="str">
        <f>IF(B114="","",Output!AF100)</f>
        <v/>
      </c>
      <c r="I114" s="1610" t="str">
        <f>IF(B114="","",Output!AG100)</f>
        <v/>
      </c>
      <c r="J114" s="1610" t="str">
        <f>IF(B114="","",Output!AH100)</f>
        <v/>
      </c>
      <c r="K114" s="1610" t="str">
        <f>IF(B114="","",Output!AI100)</f>
        <v/>
      </c>
      <c r="L114" s="1634" t="str">
        <f>IF(B114="","",Output!AJ100)</f>
        <v/>
      </c>
      <c r="N114" s="1612" t="str">
        <f>IF(B114="","",Output!AK100)</f>
        <v/>
      </c>
      <c r="O114" s="1613" t="str">
        <f>IF(B114="","",Output!AL100)</f>
        <v/>
      </c>
      <c r="P114" s="1614" t="str">
        <f>IF(B114="","",Output!AM100)</f>
        <v/>
      </c>
      <c r="R114" s="1615" t="str">
        <f>IF(B114="","",Output!AN100)</f>
        <v/>
      </c>
      <c r="S114" s="1613" t="str">
        <f>IF(B114="","",Output!AO100)</f>
        <v/>
      </c>
      <c r="T114" s="1614" t="str">
        <f>IF(B114="","",Output!AP100)</f>
        <v/>
      </c>
      <c r="V114" s="1615" t="str">
        <f>IF(B114="","",Output!AQ100)</f>
        <v/>
      </c>
      <c r="W114" s="1613" t="str">
        <f>IF(B114="","",Output!AR100)</f>
        <v/>
      </c>
      <c r="X114" s="1613" t="str">
        <f>IF(B114="","",Output!AS100)</f>
        <v/>
      </c>
      <c r="Y114" s="1614" t="str">
        <f>IF(B114="","",Output!AT100)</f>
        <v/>
      </c>
      <c r="AA114" s="1615" t="str">
        <f>IF(B114="","",Output!AU100)</f>
        <v/>
      </c>
      <c r="AB114" s="1613" t="str">
        <f>IF(B114="","",Output!AV100)</f>
        <v/>
      </c>
      <c r="AC114" s="1613" t="str">
        <f>IF(B114="","",Output!AW100)</f>
        <v/>
      </c>
      <c r="AD114" s="1614" t="str">
        <f>IF(B114="","",Output!AX100)</f>
        <v/>
      </c>
      <c r="AF114" s="1616" t="str">
        <f>IF(B114="","",Output!AY100)</f>
        <v/>
      </c>
      <c r="AG114" s="1610" t="str">
        <f>IF(B114="","",Output!AZ100)</f>
        <v/>
      </c>
      <c r="AH114" s="1611" t="str">
        <f>IF(B114="","",Output!BA100)</f>
        <v/>
      </c>
      <c r="AJ114" s="1617" t="str">
        <f>IF(B114="","",Output!BB100)</f>
        <v/>
      </c>
      <c r="AK114" s="1618" t="str">
        <f>IF(B114="","",Output!BC100)</f>
        <v/>
      </c>
      <c r="AL114" s="1618" t="str">
        <f>IF(B114="","",Output!BD100)</f>
        <v/>
      </c>
      <c r="AM114" s="1619" t="str">
        <f>IF(B114="","",Output!BE100)</f>
        <v/>
      </c>
    </row>
    <row r="115" spans="2:39">
      <c r="B115" s="143" t="str">
        <f>IF(Output!C101=0,"",Output!C101)</f>
        <v/>
      </c>
      <c r="D115" s="1567" t="str">
        <f>IF(B115="","",Output!AC101)</f>
        <v/>
      </c>
      <c r="E115" s="1568" t="str">
        <f>IF(B115="","",Output!AD101)</f>
        <v/>
      </c>
      <c r="F115" s="1569" t="str">
        <f>IF(B115="","",Output!AE101)</f>
        <v/>
      </c>
      <c r="H115" s="1609" t="str">
        <f>IF(B115="","",Output!AF101)</f>
        <v/>
      </c>
      <c r="I115" s="1610" t="str">
        <f>IF(B115="","",Output!AG101)</f>
        <v/>
      </c>
      <c r="J115" s="1610" t="str">
        <f>IF(B115="","",Output!AH101)</f>
        <v/>
      </c>
      <c r="K115" s="1610" t="str">
        <f>IF(B115="","",Output!AI101)</f>
        <v/>
      </c>
      <c r="L115" s="1634" t="str">
        <f>IF(B115="","",Output!AJ101)</f>
        <v/>
      </c>
      <c r="N115" s="1612" t="str">
        <f>IF(B115="","",Output!AK101)</f>
        <v/>
      </c>
      <c r="O115" s="1613" t="str">
        <f>IF(B115="","",Output!AL101)</f>
        <v/>
      </c>
      <c r="P115" s="1614" t="str">
        <f>IF(B115="","",Output!AM101)</f>
        <v/>
      </c>
      <c r="R115" s="1615" t="str">
        <f>IF(B115="","",Output!AN101)</f>
        <v/>
      </c>
      <c r="S115" s="1613" t="str">
        <f>IF(B115="","",Output!AO101)</f>
        <v/>
      </c>
      <c r="T115" s="1614" t="str">
        <f>IF(B115="","",Output!AP101)</f>
        <v/>
      </c>
      <c r="V115" s="1615" t="str">
        <f>IF(B115="","",Output!AQ101)</f>
        <v/>
      </c>
      <c r="W115" s="1613" t="str">
        <f>IF(B115="","",Output!AR101)</f>
        <v/>
      </c>
      <c r="X115" s="1613" t="str">
        <f>IF(B115="","",Output!AS101)</f>
        <v/>
      </c>
      <c r="Y115" s="1614" t="str">
        <f>IF(B115="","",Output!AT101)</f>
        <v/>
      </c>
      <c r="AA115" s="1615" t="str">
        <f>IF(B115="","",Output!AU101)</f>
        <v/>
      </c>
      <c r="AB115" s="1613" t="str">
        <f>IF(B115="","",Output!AV101)</f>
        <v/>
      </c>
      <c r="AC115" s="1613" t="str">
        <f>IF(B115="","",Output!AW101)</f>
        <v/>
      </c>
      <c r="AD115" s="1614" t="str">
        <f>IF(B115="","",Output!AX101)</f>
        <v/>
      </c>
      <c r="AF115" s="1616" t="str">
        <f>IF(B115="","",Output!AY101)</f>
        <v/>
      </c>
      <c r="AG115" s="1610" t="str">
        <f>IF(B115="","",Output!AZ101)</f>
        <v/>
      </c>
      <c r="AH115" s="1611" t="str">
        <f>IF(B115="","",Output!BA101)</f>
        <v/>
      </c>
      <c r="AJ115" s="1617" t="str">
        <f>IF(B115="","",Output!BB101)</f>
        <v/>
      </c>
      <c r="AK115" s="1618" t="str">
        <f>IF(B115="","",Output!BC101)</f>
        <v/>
      </c>
      <c r="AL115" s="1618" t="str">
        <f>IF(B115="","",Output!BD101)</f>
        <v/>
      </c>
      <c r="AM115" s="1619" t="str">
        <f>IF(B115="","",Output!BE101)</f>
        <v/>
      </c>
    </row>
    <row r="116" spans="2:39">
      <c r="B116" s="143" t="str">
        <f>IF(Output!C102=0,"",Output!C102)</f>
        <v/>
      </c>
      <c r="D116" s="1567" t="str">
        <f>IF(B116="","",Output!AC102)</f>
        <v/>
      </c>
      <c r="E116" s="1568" t="str">
        <f>IF(B116="","",Output!AD102)</f>
        <v/>
      </c>
      <c r="F116" s="1569" t="str">
        <f>IF(B116="","",Output!AE102)</f>
        <v/>
      </c>
      <c r="H116" s="1609" t="str">
        <f>IF(B116="","",Output!AF102)</f>
        <v/>
      </c>
      <c r="I116" s="1610" t="str">
        <f>IF(B116="","",Output!AG102)</f>
        <v/>
      </c>
      <c r="J116" s="1610" t="str">
        <f>IF(B116="","",Output!AH102)</f>
        <v/>
      </c>
      <c r="K116" s="1610" t="str">
        <f>IF(B116="","",Output!AI102)</f>
        <v/>
      </c>
      <c r="L116" s="1634" t="str">
        <f>IF(B116="","",Output!AJ102)</f>
        <v/>
      </c>
      <c r="N116" s="1612" t="str">
        <f>IF(B116="","",Output!AK102)</f>
        <v/>
      </c>
      <c r="O116" s="1613" t="str">
        <f>IF(B116="","",Output!AL102)</f>
        <v/>
      </c>
      <c r="P116" s="1614" t="str">
        <f>IF(B116="","",Output!AM102)</f>
        <v/>
      </c>
      <c r="R116" s="1615" t="str">
        <f>IF(B116="","",Output!AN102)</f>
        <v/>
      </c>
      <c r="S116" s="1613" t="str">
        <f>IF(B116="","",Output!AO102)</f>
        <v/>
      </c>
      <c r="T116" s="1614" t="str">
        <f>IF(B116="","",Output!AP102)</f>
        <v/>
      </c>
      <c r="V116" s="1615" t="str">
        <f>IF(B116="","",Output!AQ102)</f>
        <v/>
      </c>
      <c r="W116" s="1613" t="str">
        <f>IF(B116="","",Output!AR102)</f>
        <v/>
      </c>
      <c r="X116" s="1613" t="str">
        <f>IF(B116="","",Output!AS102)</f>
        <v/>
      </c>
      <c r="Y116" s="1614" t="str">
        <f>IF(B116="","",Output!AT102)</f>
        <v/>
      </c>
      <c r="AA116" s="1615" t="str">
        <f>IF(B116="","",Output!AU102)</f>
        <v/>
      </c>
      <c r="AB116" s="1613" t="str">
        <f>IF(B116="","",Output!AV102)</f>
        <v/>
      </c>
      <c r="AC116" s="1613" t="str">
        <f>IF(B116="","",Output!AW102)</f>
        <v/>
      </c>
      <c r="AD116" s="1614" t="str">
        <f>IF(B116="","",Output!AX102)</f>
        <v/>
      </c>
      <c r="AF116" s="1616" t="str">
        <f>IF(B116="","",Output!AY102)</f>
        <v/>
      </c>
      <c r="AG116" s="1610" t="str">
        <f>IF(B116="","",Output!AZ102)</f>
        <v/>
      </c>
      <c r="AH116" s="1611" t="str">
        <f>IF(B116="","",Output!BA102)</f>
        <v/>
      </c>
      <c r="AJ116" s="1617" t="str">
        <f>IF(B116="","",Output!BB102)</f>
        <v/>
      </c>
      <c r="AK116" s="1618" t="str">
        <f>IF(B116="","",Output!BC102)</f>
        <v/>
      </c>
      <c r="AL116" s="1618" t="str">
        <f>IF(B116="","",Output!BD102)</f>
        <v/>
      </c>
      <c r="AM116" s="1619" t="str">
        <f>IF(B116="","",Output!BE102)</f>
        <v/>
      </c>
    </row>
    <row r="117" spans="2:39">
      <c r="B117" s="143" t="str">
        <f>IF(Output!C103=0,"",Output!C103)</f>
        <v/>
      </c>
      <c r="D117" s="1567" t="str">
        <f>IF(B117="","",Output!AC103)</f>
        <v/>
      </c>
      <c r="E117" s="1568" t="str">
        <f>IF(B117="","",Output!AD103)</f>
        <v/>
      </c>
      <c r="F117" s="1569" t="str">
        <f>IF(B117="","",Output!AE103)</f>
        <v/>
      </c>
      <c r="H117" s="1609" t="str">
        <f>IF(B117="","",Output!AF103)</f>
        <v/>
      </c>
      <c r="I117" s="1610" t="str">
        <f>IF(B117="","",Output!AG103)</f>
        <v/>
      </c>
      <c r="J117" s="1610" t="str">
        <f>IF(B117="","",Output!AH103)</f>
        <v/>
      </c>
      <c r="K117" s="1610" t="str">
        <f>IF(B117="","",Output!AI103)</f>
        <v/>
      </c>
      <c r="L117" s="1634" t="str">
        <f>IF(B117="","",Output!AJ103)</f>
        <v/>
      </c>
      <c r="N117" s="1612" t="str">
        <f>IF(B117="","",Output!AK103)</f>
        <v/>
      </c>
      <c r="O117" s="1613" t="str">
        <f>IF(B117="","",Output!AL103)</f>
        <v/>
      </c>
      <c r="P117" s="1614" t="str">
        <f>IF(B117="","",Output!AM103)</f>
        <v/>
      </c>
      <c r="R117" s="1615" t="str">
        <f>IF(B117="","",Output!AN103)</f>
        <v/>
      </c>
      <c r="S117" s="1613" t="str">
        <f>IF(B117="","",Output!AO103)</f>
        <v/>
      </c>
      <c r="T117" s="1614" t="str">
        <f>IF(B117="","",Output!AP103)</f>
        <v/>
      </c>
      <c r="V117" s="1615" t="str">
        <f>IF(B117="","",Output!AQ103)</f>
        <v/>
      </c>
      <c r="W117" s="1613" t="str">
        <f>IF(B117="","",Output!AR103)</f>
        <v/>
      </c>
      <c r="X117" s="1613" t="str">
        <f>IF(B117="","",Output!AS103)</f>
        <v/>
      </c>
      <c r="Y117" s="1614" t="str">
        <f>IF(B117="","",Output!AT103)</f>
        <v/>
      </c>
      <c r="AA117" s="1615" t="str">
        <f>IF(B117="","",Output!AU103)</f>
        <v/>
      </c>
      <c r="AB117" s="1613" t="str">
        <f>IF(B117="","",Output!AV103)</f>
        <v/>
      </c>
      <c r="AC117" s="1613" t="str">
        <f>IF(B117="","",Output!AW103)</f>
        <v/>
      </c>
      <c r="AD117" s="1614" t="str">
        <f>IF(B117="","",Output!AX103)</f>
        <v/>
      </c>
      <c r="AF117" s="1616" t="str">
        <f>IF(B117="","",Output!AY103)</f>
        <v/>
      </c>
      <c r="AG117" s="1610" t="str">
        <f>IF(B117="","",Output!AZ103)</f>
        <v/>
      </c>
      <c r="AH117" s="1611" t="str">
        <f>IF(B117="","",Output!BA103)</f>
        <v/>
      </c>
      <c r="AJ117" s="1617" t="str">
        <f>IF(B117="","",Output!BB103)</f>
        <v/>
      </c>
      <c r="AK117" s="1618" t="str">
        <f>IF(B117="","",Output!BC103)</f>
        <v/>
      </c>
      <c r="AL117" s="1618" t="str">
        <f>IF(B117="","",Output!BD103)</f>
        <v/>
      </c>
      <c r="AM117" s="1619" t="str">
        <f>IF(B117="","",Output!BE103)</f>
        <v/>
      </c>
    </row>
    <row r="118" spans="2:39">
      <c r="B118" s="143" t="str">
        <f>IF(Output!C104=0,"",Output!C104)</f>
        <v/>
      </c>
      <c r="D118" s="1567" t="str">
        <f>IF(B118="","",Output!AC104)</f>
        <v/>
      </c>
      <c r="E118" s="1568" t="str">
        <f>IF(B118="","",Output!AD104)</f>
        <v/>
      </c>
      <c r="F118" s="1569" t="str">
        <f>IF(B118="","",Output!AE104)</f>
        <v/>
      </c>
      <c r="H118" s="1609" t="str">
        <f>IF(B118="","",Output!AF104)</f>
        <v/>
      </c>
      <c r="I118" s="1610" t="str">
        <f>IF(B118="","",Output!AG104)</f>
        <v/>
      </c>
      <c r="J118" s="1610" t="str">
        <f>IF(B118="","",Output!AH104)</f>
        <v/>
      </c>
      <c r="K118" s="1610" t="str">
        <f>IF(B118="","",Output!AI104)</f>
        <v/>
      </c>
      <c r="L118" s="1634" t="str">
        <f>IF(B118="","",Output!AJ104)</f>
        <v/>
      </c>
      <c r="N118" s="1612" t="str">
        <f>IF(B118="","",Output!AK104)</f>
        <v/>
      </c>
      <c r="O118" s="1613" t="str">
        <f>IF(B118="","",Output!AL104)</f>
        <v/>
      </c>
      <c r="P118" s="1614" t="str">
        <f>IF(B118="","",Output!AM104)</f>
        <v/>
      </c>
      <c r="R118" s="1615" t="str">
        <f>IF(B118="","",Output!AN104)</f>
        <v/>
      </c>
      <c r="S118" s="1613" t="str">
        <f>IF(B118="","",Output!AO104)</f>
        <v/>
      </c>
      <c r="T118" s="1614" t="str">
        <f>IF(B118="","",Output!AP104)</f>
        <v/>
      </c>
      <c r="V118" s="1615" t="str">
        <f>IF(B118="","",Output!AQ104)</f>
        <v/>
      </c>
      <c r="W118" s="1613" t="str">
        <f>IF(B118="","",Output!AR104)</f>
        <v/>
      </c>
      <c r="X118" s="1613" t="str">
        <f>IF(B118="","",Output!AS104)</f>
        <v/>
      </c>
      <c r="Y118" s="1614" t="str">
        <f>IF(B118="","",Output!AT104)</f>
        <v/>
      </c>
      <c r="AA118" s="1615" t="str">
        <f>IF(B118="","",Output!AU104)</f>
        <v/>
      </c>
      <c r="AB118" s="1613" t="str">
        <f>IF(B118="","",Output!AV104)</f>
        <v/>
      </c>
      <c r="AC118" s="1613" t="str">
        <f>IF(B118="","",Output!AW104)</f>
        <v/>
      </c>
      <c r="AD118" s="1614" t="str">
        <f>IF(B118="","",Output!AX104)</f>
        <v/>
      </c>
      <c r="AF118" s="1616" t="str">
        <f>IF(B118="","",Output!AY104)</f>
        <v/>
      </c>
      <c r="AG118" s="1610" t="str">
        <f>IF(B118="","",Output!AZ104)</f>
        <v/>
      </c>
      <c r="AH118" s="1611" t="str">
        <f>IF(B118="","",Output!BA104)</f>
        <v/>
      </c>
      <c r="AJ118" s="1617" t="str">
        <f>IF(B118="","",Output!BB104)</f>
        <v/>
      </c>
      <c r="AK118" s="1618" t="str">
        <f>IF(B118="","",Output!BC104)</f>
        <v/>
      </c>
      <c r="AL118" s="1618" t="str">
        <f>IF(B118="","",Output!BD104)</f>
        <v/>
      </c>
      <c r="AM118" s="1619" t="str">
        <f>IF(B118="","",Output!BE104)</f>
        <v/>
      </c>
    </row>
    <row r="119" spans="2:39">
      <c r="B119" s="143" t="str">
        <f>IF(Output!C105=0,"",Output!C105)</f>
        <v/>
      </c>
      <c r="D119" s="1567" t="str">
        <f>IF(B119="","",Output!AC105)</f>
        <v/>
      </c>
      <c r="E119" s="1568" t="str">
        <f>IF(B119="","",Output!AD105)</f>
        <v/>
      </c>
      <c r="F119" s="1569" t="str">
        <f>IF(B119="","",Output!AE105)</f>
        <v/>
      </c>
      <c r="H119" s="1609" t="str">
        <f>IF(B119="","",Output!AF105)</f>
        <v/>
      </c>
      <c r="I119" s="1610" t="str">
        <f>IF(B119="","",Output!AG105)</f>
        <v/>
      </c>
      <c r="J119" s="1610" t="str">
        <f>IF(B119="","",Output!AH105)</f>
        <v/>
      </c>
      <c r="K119" s="1610" t="str">
        <f>IF(B119="","",Output!AI105)</f>
        <v/>
      </c>
      <c r="L119" s="1634" t="str">
        <f>IF(B119="","",Output!AJ105)</f>
        <v/>
      </c>
      <c r="N119" s="1612" t="str">
        <f>IF(B119="","",Output!AK105)</f>
        <v/>
      </c>
      <c r="O119" s="1613" t="str">
        <f>IF(B119="","",Output!AL105)</f>
        <v/>
      </c>
      <c r="P119" s="1614" t="str">
        <f>IF(B119="","",Output!AM105)</f>
        <v/>
      </c>
      <c r="R119" s="1615" t="str">
        <f>IF(B119="","",Output!AN105)</f>
        <v/>
      </c>
      <c r="S119" s="1613" t="str">
        <f>IF(B119="","",Output!AO105)</f>
        <v/>
      </c>
      <c r="T119" s="1614" t="str">
        <f>IF(B119="","",Output!AP105)</f>
        <v/>
      </c>
      <c r="V119" s="1615" t="str">
        <f>IF(B119="","",Output!AQ105)</f>
        <v/>
      </c>
      <c r="W119" s="1613" t="str">
        <f>IF(B119="","",Output!AR105)</f>
        <v/>
      </c>
      <c r="X119" s="1613" t="str">
        <f>IF(B119="","",Output!AS105)</f>
        <v/>
      </c>
      <c r="Y119" s="1614" t="str">
        <f>IF(B119="","",Output!AT105)</f>
        <v/>
      </c>
      <c r="AA119" s="1615" t="str">
        <f>IF(B119="","",Output!AU105)</f>
        <v/>
      </c>
      <c r="AB119" s="1613" t="str">
        <f>IF(B119="","",Output!AV105)</f>
        <v/>
      </c>
      <c r="AC119" s="1613" t="str">
        <f>IF(B119="","",Output!AW105)</f>
        <v/>
      </c>
      <c r="AD119" s="1614" t="str">
        <f>IF(B119="","",Output!AX105)</f>
        <v/>
      </c>
      <c r="AF119" s="1616" t="str">
        <f>IF(B119="","",Output!AY105)</f>
        <v/>
      </c>
      <c r="AG119" s="1610" t="str">
        <f>IF(B119="","",Output!AZ105)</f>
        <v/>
      </c>
      <c r="AH119" s="1611" t="str">
        <f>IF(B119="","",Output!BA105)</f>
        <v/>
      </c>
      <c r="AJ119" s="1617" t="str">
        <f>IF(B119="","",Output!BB105)</f>
        <v/>
      </c>
      <c r="AK119" s="1618" t="str">
        <f>IF(B119="","",Output!BC105)</f>
        <v/>
      </c>
      <c r="AL119" s="1618" t="str">
        <f>IF(B119="","",Output!BD105)</f>
        <v/>
      </c>
      <c r="AM119" s="1619" t="str">
        <f>IF(B119="","",Output!BE105)</f>
        <v/>
      </c>
    </row>
    <row r="120" spans="2:39">
      <c r="B120" s="143" t="str">
        <f>IF(Output!C106=0,"",Output!C106)</f>
        <v/>
      </c>
      <c r="D120" s="1567" t="str">
        <f>IF(B120="","",Output!AC106)</f>
        <v/>
      </c>
      <c r="E120" s="1568" t="str">
        <f>IF(B120="","",Output!AD106)</f>
        <v/>
      </c>
      <c r="F120" s="1569" t="str">
        <f>IF(B120="","",Output!AE106)</f>
        <v/>
      </c>
      <c r="H120" s="1609" t="str">
        <f>IF(B120="","",Output!AF106)</f>
        <v/>
      </c>
      <c r="I120" s="1610" t="str">
        <f>IF(B120="","",Output!AG106)</f>
        <v/>
      </c>
      <c r="J120" s="1610" t="str">
        <f>IF(B120="","",Output!AH106)</f>
        <v/>
      </c>
      <c r="K120" s="1610" t="str">
        <f>IF(B120="","",Output!AI106)</f>
        <v/>
      </c>
      <c r="L120" s="1634" t="str">
        <f>IF(B120="","",Output!AJ106)</f>
        <v/>
      </c>
      <c r="N120" s="1612" t="str">
        <f>IF(B120="","",Output!AK106)</f>
        <v/>
      </c>
      <c r="O120" s="1613" t="str">
        <f>IF(B120="","",Output!AL106)</f>
        <v/>
      </c>
      <c r="P120" s="1614" t="str">
        <f>IF(B120="","",Output!AM106)</f>
        <v/>
      </c>
      <c r="R120" s="1615" t="str">
        <f>IF(B120="","",Output!AN106)</f>
        <v/>
      </c>
      <c r="S120" s="1613" t="str">
        <f>IF(B120="","",Output!AO106)</f>
        <v/>
      </c>
      <c r="T120" s="1614" t="str">
        <f>IF(B120="","",Output!AP106)</f>
        <v/>
      </c>
      <c r="V120" s="1615" t="str">
        <f>IF(B120="","",Output!AQ106)</f>
        <v/>
      </c>
      <c r="W120" s="1613" t="str">
        <f>IF(B120="","",Output!AR106)</f>
        <v/>
      </c>
      <c r="X120" s="1613" t="str">
        <f>IF(B120="","",Output!AS106)</f>
        <v/>
      </c>
      <c r="Y120" s="1614" t="str">
        <f>IF(B120="","",Output!AT106)</f>
        <v/>
      </c>
      <c r="AA120" s="1615" t="str">
        <f>IF(B120="","",Output!AU106)</f>
        <v/>
      </c>
      <c r="AB120" s="1613" t="str">
        <f>IF(B120="","",Output!AV106)</f>
        <v/>
      </c>
      <c r="AC120" s="1613" t="str">
        <f>IF(B120="","",Output!AW106)</f>
        <v/>
      </c>
      <c r="AD120" s="1614" t="str">
        <f>IF(B120="","",Output!AX106)</f>
        <v/>
      </c>
      <c r="AF120" s="1616" t="str">
        <f>IF(B120="","",Output!AY106)</f>
        <v/>
      </c>
      <c r="AG120" s="1610" t="str">
        <f>IF(B120="","",Output!AZ106)</f>
        <v/>
      </c>
      <c r="AH120" s="1611" t="str">
        <f>IF(B120="","",Output!BA106)</f>
        <v/>
      </c>
      <c r="AJ120" s="1617" t="str">
        <f>IF(B120="","",Output!BB106)</f>
        <v/>
      </c>
      <c r="AK120" s="1618" t="str">
        <f>IF(B120="","",Output!BC106)</f>
        <v/>
      </c>
      <c r="AL120" s="1618" t="str">
        <f>IF(B120="","",Output!BD106)</f>
        <v/>
      </c>
      <c r="AM120" s="1619" t="str">
        <f>IF(B120="","",Output!BE106)</f>
        <v/>
      </c>
    </row>
    <row r="121" spans="2:39">
      <c r="B121" s="143" t="str">
        <f>IF(Output!C107=0,"",Output!C107)</f>
        <v/>
      </c>
      <c r="D121" s="1567" t="str">
        <f>IF(B121="","",Output!AC107)</f>
        <v/>
      </c>
      <c r="E121" s="1568" t="str">
        <f>IF(B121="","",Output!AD107)</f>
        <v/>
      </c>
      <c r="F121" s="1569" t="str">
        <f>IF(B121="","",Output!AE107)</f>
        <v/>
      </c>
      <c r="H121" s="1609" t="str">
        <f>IF(B121="","",Output!AF107)</f>
        <v/>
      </c>
      <c r="I121" s="1610" t="str">
        <f>IF(B121="","",Output!AG107)</f>
        <v/>
      </c>
      <c r="J121" s="1610" t="str">
        <f>IF(B121="","",Output!AH107)</f>
        <v/>
      </c>
      <c r="K121" s="1610" t="str">
        <f>IF(B121="","",Output!AI107)</f>
        <v/>
      </c>
      <c r="L121" s="1634" t="str">
        <f>IF(B121="","",Output!AJ107)</f>
        <v/>
      </c>
      <c r="N121" s="1612" t="str">
        <f>IF(B121="","",Output!AK107)</f>
        <v/>
      </c>
      <c r="O121" s="1613" t="str">
        <f>IF(B121="","",Output!AL107)</f>
        <v/>
      </c>
      <c r="P121" s="1614" t="str">
        <f>IF(B121="","",Output!AM107)</f>
        <v/>
      </c>
      <c r="R121" s="1615" t="str">
        <f>IF(B121="","",Output!AN107)</f>
        <v/>
      </c>
      <c r="S121" s="1613" t="str">
        <f>IF(B121="","",Output!AO107)</f>
        <v/>
      </c>
      <c r="T121" s="1614" t="str">
        <f>IF(B121="","",Output!AP107)</f>
        <v/>
      </c>
      <c r="V121" s="1615" t="str">
        <f>IF(B121="","",Output!AQ107)</f>
        <v/>
      </c>
      <c r="W121" s="1613" t="str">
        <f>IF(B121="","",Output!AR107)</f>
        <v/>
      </c>
      <c r="X121" s="1613" t="str">
        <f>IF(B121="","",Output!AS107)</f>
        <v/>
      </c>
      <c r="Y121" s="1614" t="str">
        <f>IF(B121="","",Output!AT107)</f>
        <v/>
      </c>
      <c r="AA121" s="1615" t="str">
        <f>IF(B121="","",Output!AU107)</f>
        <v/>
      </c>
      <c r="AB121" s="1613" t="str">
        <f>IF(B121="","",Output!AV107)</f>
        <v/>
      </c>
      <c r="AC121" s="1613" t="str">
        <f>IF(B121="","",Output!AW107)</f>
        <v/>
      </c>
      <c r="AD121" s="1614" t="str">
        <f>IF(B121="","",Output!AX107)</f>
        <v/>
      </c>
      <c r="AF121" s="1616" t="str">
        <f>IF(B121="","",Output!AY107)</f>
        <v/>
      </c>
      <c r="AG121" s="1610" t="str">
        <f>IF(B121="","",Output!AZ107)</f>
        <v/>
      </c>
      <c r="AH121" s="1611" t="str">
        <f>IF(B121="","",Output!BA107)</f>
        <v/>
      </c>
      <c r="AJ121" s="1617" t="str">
        <f>IF(B121="","",Output!BB107)</f>
        <v/>
      </c>
      <c r="AK121" s="1618" t="str">
        <f>IF(B121="","",Output!BC107)</f>
        <v/>
      </c>
      <c r="AL121" s="1618" t="str">
        <f>IF(B121="","",Output!BD107)</f>
        <v/>
      </c>
      <c r="AM121" s="1619" t="str">
        <f>IF(B121="","",Output!BE107)</f>
        <v/>
      </c>
    </row>
    <row r="122" spans="2:39">
      <c r="B122" s="143" t="str">
        <f>IF(Output!C108=0,"",Output!C108)</f>
        <v/>
      </c>
      <c r="D122" s="1567" t="str">
        <f>IF(B122="","",Output!AC108)</f>
        <v/>
      </c>
      <c r="E122" s="1568" t="str">
        <f>IF(B122="","",Output!AD108)</f>
        <v/>
      </c>
      <c r="F122" s="1569" t="str">
        <f>IF(B122="","",Output!AE108)</f>
        <v/>
      </c>
      <c r="H122" s="1609" t="str">
        <f>IF(B122="","",Output!AF108)</f>
        <v/>
      </c>
      <c r="I122" s="1610" t="str">
        <f>IF(B122="","",Output!AG108)</f>
        <v/>
      </c>
      <c r="J122" s="1610" t="str">
        <f>IF(B122="","",Output!AH108)</f>
        <v/>
      </c>
      <c r="K122" s="1610" t="str">
        <f>IF(B122="","",Output!AI108)</f>
        <v/>
      </c>
      <c r="L122" s="1634" t="str">
        <f>IF(B122="","",Output!AJ108)</f>
        <v/>
      </c>
      <c r="N122" s="1612" t="str">
        <f>IF(B122="","",Output!AK108)</f>
        <v/>
      </c>
      <c r="O122" s="1613" t="str">
        <f>IF(B122="","",Output!AL108)</f>
        <v/>
      </c>
      <c r="P122" s="1614" t="str">
        <f>IF(B122="","",Output!AM108)</f>
        <v/>
      </c>
      <c r="R122" s="1615" t="str">
        <f>IF(B122="","",Output!AN108)</f>
        <v/>
      </c>
      <c r="S122" s="1613" t="str">
        <f>IF(B122="","",Output!AO108)</f>
        <v/>
      </c>
      <c r="T122" s="1614" t="str">
        <f>IF(B122="","",Output!AP108)</f>
        <v/>
      </c>
      <c r="V122" s="1615" t="str">
        <f>IF(B122="","",Output!AQ108)</f>
        <v/>
      </c>
      <c r="W122" s="1613" t="str">
        <f>IF(B122="","",Output!AR108)</f>
        <v/>
      </c>
      <c r="X122" s="1613" t="str">
        <f>IF(B122="","",Output!AS108)</f>
        <v/>
      </c>
      <c r="Y122" s="1614" t="str">
        <f>IF(B122="","",Output!AT108)</f>
        <v/>
      </c>
      <c r="AA122" s="1615" t="str">
        <f>IF(B122="","",Output!AU108)</f>
        <v/>
      </c>
      <c r="AB122" s="1613" t="str">
        <f>IF(B122="","",Output!AV108)</f>
        <v/>
      </c>
      <c r="AC122" s="1613" t="str">
        <f>IF(B122="","",Output!AW108)</f>
        <v/>
      </c>
      <c r="AD122" s="1614" t="str">
        <f>IF(B122="","",Output!AX108)</f>
        <v/>
      </c>
      <c r="AF122" s="1616" t="str">
        <f>IF(B122="","",Output!AY108)</f>
        <v/>
      </c>
      <c r="AG122" s="1610" t="str">
        <f>IF(B122="","",Output!AZ108)</f>
        <v/>
      </c>
      <c r="AH122" s="1611" t="str">
        <f>IF(B122="","",Output!BA108)</f>
        <v/>
      </c>
      <c r="AJ122" s="1617" t="str">
        <f>IF(B122="","",Output!BB108)</f>
        <v/>
      </c>
      <c r="AK122" s="1618" t="str">
        <f>IF(B122="","",Output!BC108)</f>
        <v/>
      </c>
      <c r="AL122" s="1618" t="str">
        <f>IF(B122="","",Output!BD108)</f>
        <v/>
      </c>
      <c r="AM122" s="1619" t="str">
        <f>IF(B122="","",Output!BE108)</f>
        <v/>
      </c>
    </row>
    <row r="123" spans="2:39">
      <c r="B123" s="143" t="str">
        <f>IF(Output!C109=0,"",Output!C109)</f>
        <v/>
      </c>
      <c r="D123" s="1567" t="str">
        <f>IF(B123="","",Output!AC109)</f>
        <v/>
      </c>
      <c r="E123" s="1568" t="str">
        <f>IF(B123="","",Output!AD109)</f>
        <v/>
      </c>
      <c r="F123" s="1569" t="str">
        <f>IF(B123="","",Output!AE109)</f>
        <v/>
      </c>
      <c r="H123" s="1609" t="str">
        <f>IF(B123="","",Output!AF109)</f>
        <v/>
      </c>
      <c r="I123" s="1610" t="str">
        <f>IF(B123="","",Output!AG109)</f>
        <v/>
      </c>
      <c r="J123" s="1610" t="str">
        <f>IF(B123="","",Output!AH109)</f>
        <v/>
      </c>
      <c r="K123" s="1610" t="str">
        <f>IF(B123="","",Output!AI109)</f>
        <v/>
      </c>
      <c r="L123" s="1634" t="str">
        <f>IF(B123="","",Output!AJ109)</f>
        <v/>
      </c>
      <c r="N123" s="1612" t="str">
        <f>IF(B123="","",Output!AK109)</f>
        <v/>
      </c>
      <c r="O123" s="1613" t="str">
        <f>IF(B123="","",Output!AL109)</f>
        <v/>
      </c>
      <c r="P123" s="1614" t="str">
        <f>IF(B123="","",Output!AM109)</f>
        <v/>
      </c>
      <c r="R123" s="1615" t="str">
        <f>IF(B123="","",Output!AN109)</f>
        <v/>
      </c>
      <c r="S123" s="1613" t="str">
        <f>IF(B123="","",Output!AO109)</f>
        <v/>
      </c>
      <c r="T123" s="1614" t="str">
        <f>IF(B123="","",Output!AP109)</f>
        <v/>
      </c>
      <c r="V123" s="1615" t="str">
        <f>IF(B123="","",Output!AQ109)</f>
        <v/>
      </c>
      <c r="W123" s="1613" t="str">
        <f>IF(B123="","",Output!AR109)</f>
        <v/>
      </c>
      <c r="X123" s="1613" t="str">
        <f>IF(B123="","",Output!AS109)</f>
        <v/>
      </c>
      <c r="Y123" s="1614" t="str">
        <f>IF(B123="","",Output!AT109)</f>
        <v/>
      </c>
      <c r="AA123" s="1615" t="str">
        <f>IF(B123="","",Output!AU109)</f>
        <v/>
      </c>
      <c r="AB123" s="1613" t="str">
        <f>IF(B123="","",Output!AV109)</f>
        <v/>
      </c>
      <c r="AC123" s="1613" t="str">
        <f>IF(B123="","",Output!AW109)</f>
        <v/>
      </c>
      <c r="AD123" s="1614" t="str">
        <f>IF(B123="","",Output!AX109)</f>
        <v/>
      </c>
      <c r="AF123" s="1616" t="str">
        <f>IF(B123="","",Output!AY109)</f>
        <v/>
      </c>
      <c r="AG123" s="1610" t="str">
        <f>IF(B123="","",Output!AZ109)</f>
        <v/>
      </c>
      <c r="AH123" s="1611" t="str">
        <f>IF(B123="","",Output!BA109)</f>
        <v/>
      </c>
      <c r="AJ123" s="1617" t="str">
        <f>IF(B123="","",Output!BB109)</f>
        <v/>
      </c>
      <c r="AK123" s="1618" t="str">
        <f>IF(B123="","",Output!BC109)</f>
        <v/>
      </c>
      <c r="AL123" s="1618" t="str">
        <f>IF(B123="","",Output!BD109)</f>
        <v/>
      </c>
      <c r="AM123" s="1619" t="str">
        <f>IF(B123="","",Output!BE109)</f>
        <v/>
      </c>
    </row>
    <row r="124" spans="2:39">
      <c r="B124" s="143" t="str">
        <f>IF(Output!C110=0,"",Output!C110)</f>
        <v/>
      </c>
      <c r="D124" s="1567" t="str">
        <f>IF(B124="","",Output!AC110)</f>
        <v/>
      </c>
      <c r="E124" s="1568" t="str">
        <f>IF(B124="","",Output!AD110)</f>
        <v/>
      </c>
      <c r="F124" s="1569" t="str">
        <f>IF(B124="","",Output!AE110)</f>
        <v/>
      </c>
      <c r="H124" s="1609" t="str">
        <f>IF(B124="","",Output!AF110)</f>
        <v/>
      </c>
      <c r="I124" s="1610" t="str">
        <f>IF(B124="","",Output!AG110)</f>
        <v/>
      </c>
      <c r="J124" s="1610" t="str">
        <f>IF(B124="","",Output!AH110)</f>
        <v/>
      </c>
      <c r="K124" s="1610" t="str">
        <f>IF(B124="","",Output!AI110)</f>
        <v/>
      </c>
      <c r="L124" s="1634" t="str">
        <f>IF(B124="","",Output!AJ110)</f>
        <v/>
      </c>
      <c r="N124" s="1612" t="str">
        <f>IF(B124="","",Output!AK110)</f>
        <v/>
      </c>
      <c r="O124" s="1613" t="str">
        <f>IF(B124="","",Output!AL110)</f>
        <v/>
      </c>
      <c r="P124" s="1614" t="str">
        <f>IF(B124="","",Output!AM110)</f>
        <v/>
      </c>
      <c r="R124" s="1615" t="str">
        <f>IF(B124="","",Output!AN110)</f>
        <v/>
      </c>
      <c r="S124" s="1613" t="str">
        <f>IF(B124="","",Output!AO110)</f>
        <v/>
      </c>
      <c r="T124" s="1614" t="str">
        <f>IF(B124="","",Output!AP110)</f>
        <v/>
      </c>
      <c r="V124" s="1615" t="str">
        <f>IF(B124="","",Output!AQ110)</f>
        <v/>
      </c>
      <c r="W124" s="1613" t="str">
        <f>IF(B124="","",Output!AR110)</f>
        <v/>
      </c>
      <c r="X124" s="1613" t="str">
        <f>IF(B124="","",Output!AS110)</f>
        <v/>
      </c>
      <c r="Y124" s="1614" t="str">
        <f>IF(B124="","",Output!AT110)</f>
        <v/>
      </c>
      <c r="AA124" s="1615" t="str">
        <f>IF(B124="","",Output!AU110)</f>
        <v/>
      </c>
      <c r="AB124" s="1613" t="str">
        <f>IF(B124="","",Output!AV110)</f>
        <v/>
      </c>
      <c r="AC124" s="1613" t="str">
        <f>IF(B124="","",Output!AW110)</f>
        <v/>
      </c>
      <c r="AD124" s="1614" t="str">
        <f>IF(B124="","",Output!AX110)</f>
        <v/>
      </c>
      <c r="AF124" s="1616" t="str">
        <f>IF(B124="","",Output!AY110)</f>
        <v/>
      </c>
      <c r="AG124" s="1610" t="str">
        <f>IF(B124="","",Output!AZ110)</f>
        <v/>
      </c>
      <c r="AH124" s="1611" t="str">
        <f>IF(B124="","",Output!BA110)</f>
        <v/>
      </c>
      <c r="AJ124" s="1617" t="str">
        <f>IF(B124="","",Output!BB110)</f>
        <v/>
      </c>
      <c r="AK124" s="1618" t="str">
        <f>IF(B124="","",Output!BC110)</f>
        <v/>
      </c>
      <c r="AL124" s="1618" t="str">
        <f>IF(B124="","",Output!BD110)</f>
        <v/>
      </c>
      <c r="AM124" s="1619" t="str">
        <f>IF(B124="","",Output!BE110)</f>
        <v/>
      </c>
    </row>
    <row r="125" spans="2:39">
      <c r="B125" s="143" t="str">
        <f>IF(Output!C111=0,"",Output!C111)</f>
        <v/>
      </c>
      <c r="D125" s="1567" t="str">
        <f>IF(B125="","",Output!AC111)</f>
        <v/>
      </c>
      <c r="E125" s="1568" t="str">
        <f>IF(B125="","",Output!AD111)</f>
        <v/>
      </c>
      <c r="F125" s="1569" t="str">
        <f>IF(B125="","",Output!AE111)</f>
        <v/>
      </c>
      <c r="H125" s="1609" t="str">
        <f>IF(B125="","",Output!AF111)</f>
        <v/>
      </c>
      <c r="I125" s="1610" t="str">
        <f>IF(B125="","",Output!AG111)</f>
        <v/>
      </c>
      <c r="J125" s="1610" t="str">
        <f>IF(B125="","",Output!AH111)</f>
        <v/>
      </c>
      <c r="K125" s="1610" t="str">
        <f>IF(B125="","",Output!AI111)</f>
        <v/>
      </c>
      <c r="L125" s="1634" t="str">
        <f>IF(B125="","",Output!AJ111)</f>
        <v/>
      </c>
      <c r="N125" s="1612" t="str">
        <f>IF(B125="","",Output!AK111)</f>
        <v/>
      </c>
      <c r="O125" s="1613" t="str">
        <f>IF(B125="","",Output!AL111)</f>
        <v/>
      </c>
      <c r="P125" s="1614" t="str">
        <f>IF(B125="","",Output!AM111)</f>
        <v/>
      </c>
      <c r="R125" s="1615" t="str">
        <f>IF(B125="","",Output!AN111)</f>
        <v/>
      </c>
      <c r="S125" s="1613" t="str">
        <f>IF(B125="","",Output!AO111)</f>
        <v/>
      </c>
      <c r="T125" s="1614" t="str">
        <f>IF(B125="","",Output!AP111)</f>
        <v/>
      </c>
      <c r="V125" s="1615" t="str">
        <f>IF(B125="","",Output!AQ111)</f>
        <v/>
      </c>
      <c r="W125" s="1613" t="str">
        <f>IF(B125="","",Output!AR111)</f>
        <v/>
      </c>
      <c r="X125" s="1613" t="str">
        <f>IF(B125="","",Output!AS111)</f>
        <v/>
      </c>
      <c r="Y125" s="1614" t="str">
        <f>IF(B125="","",Output!AT111)</f>
        <v/>
      </c>
      <c r="AA125" s="1615" t="str">
        <f>IF(B125="","",Output!AU111)</f>
        <v/>
      </c>
      <c r="AB125" s="1613" t="str">
        <f>IF(B125="","",Output!AV111)</f>
        <v/>
      </c>
      <c r="AC125" s="1613" t="str">
        <f>IF(B125="","",Output!AW111)</f>
        <v/>
      </c>
      <c r="AD125" s="1614" t="str">
        <f>IF(B125="","",Output!AX111)</f>
        <v/>
      </c>
      <c r="AF125" s="1616" t="str">
        <f>IF(B125="","",Output!AY111)</f>
        <v/>
      </c>
      <c r="AG125" s="1610" t="str">
        <f>IF(B125="","",Output!AZ111)</f>
        <v/>
      </c>
      <c r="AH125" s="1611" t="str">
        <f>IF(B125="","",Output!BA111)</f>
        <v/>
      </c>
      <c r="AJ125" s="1617" t="str">
        <f>IF(B125="","",Output!BB111)</f>
        <v/>
      </c>
      <c r="AK125" s="1618" t="str">
        <f>IF(B125="","",Output!BC111)</f>
        <v/>
      </c>
      <c r="AL125" s="1618" t="str">
        <f>IF(B125="","",Output!BD111)</f>
        <v/>
      </c>
      <c r="AM125" s="1619" t="str">
        <f>IF(B125="","",Output!BE111)</f>
        <v/>
      </c>
    </row>
    <row r="126" spans="2:39">
      <c r="B126" s="143" t="str">
        <f>IF(Output!C112=0,"",Output!C112)</f>
        <v/>
      </c>
      <c r="D126" s="1567" t="str">
        <f>IF(B126="","",Output!AC112)</f>
        <v/>
      </c>
      <c r="E126" s="1568" t="str">
        <f>IF(B126="","",Output!AD112)</f>
        <v/>
      </c>
      <c r="F126" s="1569" t="str">
        <f>IF(B126="","",Output!AE112)</f>
        <v/>
      </c>
      <c r="H126" s="1609" t="str">
        <f>IF(B126="","",Output!AF112)</f>
        <v/>
      </c>
      <c r="I126" s="1610" t="str">
        <f>IF(B126="","",Output!AG112)</f>
        <v/>
      </c>
      <c r="J126" s="1610" t="str">
        <f>IF(B126="","",Output!AH112)</f>
        <v/>
      </c>
      <c r="K126" s="1610" t="str">
        <f>IF(B126="","",Output!AI112)</f>
        <v/>
      </c>
      <c r="L126" s="1634" t="str">
        <f>IF(B126="","",Output!AJ112)</f>
        <v/>
      </c>
      <c r="N126" s="1612" t="str">
        <f>IF(B126="","",Output!AK112)</f>
        <v/>
      </c>
      <c r="O126" s="1613" t="str">
        <f>IF(B126="","",Output!AL112)</f>
        <v/>
      </c>
      <c r="P126" s="1614" t="str">
        <f>IF(B126="","",Output!AM112)</f>
        <v/>
      </c>
      <c r="R126" s="1615" t="str">
        <f>IF(B126="","",Output!AN112)</f>
        <v/>
      </c>
      <c r="S126" s="1613" t="str">
        <f>IF(B126="","",Output!AO112)</f>
        <v/>
      </c>
      <c r="T126" s="1614" t="str">
        <f>IF(B126="","",Output!AP112)</f>
        <v/>
      </c>
      <c r="V126" s="1615" t="str">
        <f>IF(B126="","",Output!AQ112)</f>
        <v/>
      </c>
      <c r="W126" s="1613" t="str">
        <f>IF(B126="","",Output!AR112)</f>
        <v/>
      </c>
      <c r="X126" s="1613" t="str">
        <f>IF(B126="","",Output!AS112)</f>
        <v/>
      </c>
      <c r="Y126" s="1614" t="str">
        <f>IF(B126="","",Output!AT112)</f>
        <v/>
      </c>
      <c r="AA126" s="1615" t="str">
        <f>IF(B126="","",Output!AU112)</f>
        <v/>
      </c>
      <c r="AB126" s="1613" t="str">
        <f>IF(B126="","",Output!AV112)</f>
        <v/>
      </c>
      <c r="AC126" s="1613" t="str">
        <f>IF(B126="","",Output!AW112)</f>
        <v/>
      </c>
      <c r="AD126" s="1614" t="str">
        <f>IF(B126="","",Output!AX112)</f>
        <v/>
      </c>
      <c r="AF126" s="1616" t="str">
        <f>IF(B126="","",Output!AY112)</f>
        <v/>
      </c>
      <c r="AG126" s="1610" t="str">
        <f>IF(B126="","",Output!AZ112)</f>
        <v/>
      </c>
      <c r="AH126" s="1611" t="str">
        <f>IF(B126="","",Output!BA112)</f>
        <v/>
      </c>
      <c r="AJ126" s="1617" t="str">
        <f>IF(B126="","",Output!BB112)</f>
        <v/>
      </c>
      <c r="AK126" s="1618" t="str">
        <f>IF(B126="","",Output!BC112)</f>
        <v/>
      </c>
      <c r="AL126" s="1618" t="str">
        <f>IF(B126="","",Output!BD112)</f>
        <v/>
      </c>
      <c r="AM126" s="1619" t="str">
        <f>IF(B126="","",Output!BE112)</f>
        <v/>
      </c>
    </row>
    <row r="127" spans="2:39">
      <c r="B127" s="143" t="str">
        <f>IF(Output!C113=0,"",Output!C113)</f>
        <v/>
      </c>
      <c r="D127" s="1567" t="str">
        <f>IF(B127="","",Output!AC113)</f>
        <v/>
      </c>
      <c r="E127" s="1568" t="str">
        <f>IF(B127="","",Output!AD113)</f>
        <v/>
      </c>
      <c r="F127" s="1569" t="str">
        <f>IF(B127="","",Output!AE113)</f>
        <v/>
      </c>
      <c r="H127" s="1609" t="str">
        <f>IF(B127="","",Output!AF113)</f>
        <v/>
      </c>
      <c r="I127" s="1610" t="str">
        <f>IF(B127="","",Output!AG113)</f>
        <v/>
      </c>
      <c r="J127" s="1610" t="str">
        <f>IF(B127="","",Output!AH113)</f>
        <v/>
      </c>
      <c r="K127" s="1610" t="str">
        <f>IF(B127="","",Output!AI113)</f>
        <v/>
      </c>
      <c r="L127" s="1634" t="str">
        <f>IF(B127="","",Output!AJ113)</f>
        <v/>
      </c>
      <c r="N127" s="1612" t="str">
        <f>IF(B127="","",Output!AK113)</f>
        <v/>
      </c>
      <c r="O127" s="1613" t="str">
        <f>IF(B127="","",Output!AL113)</f>
        <v/>
      </c>
      <c r="P127" s="1614" t="str">
        <f>IF(B127="","",Output!AM113)</f>
        <v/>
      </c>
      <c r="R127" s="1615" t="str">
        <f>IF(B127="","",Output!AN113)</f>
        <v/>
      </c>
      <c r="S127" s="1613" t="str">
        <f>IF(B127="","",Output!AO113)</f>
        <v/>
      </c>
      <c r="T127" s="1614" t="str">
        <f>IF(B127="","",Output!AP113)</f>
        <v/>
      </c>
      <c r="V127" s="1615" t="str">
        <f>IF(B127="","",Output!AQ113)</f>
        <v/>
      </c>
      <c r="W127" s="1613" t="str">
        <f>IF(B127="","",Output!AR113)</f>
        <v/>
      </c>
      <c r="X127" s="1613" t="str">
        <f>IF(B127="","",Output!AS113)</f>
        <v/>
      </c>
      <c r="Y127" s="1614" t="str">
        <f>IF(B127="","",Output!AT113)</f>
        <v/>
      </c>
      <c r="AA127" s="1615" t="str">
        <f>IF(B127="","",Output!AU113)</f>
        <v/>
      </c>
      <c r="AB127" s="1613" t="str">
        <f>IF(B127="","",Output!AV113)</f>
        <v/>
      </c>
      <c r="AC127" s="1613" t="str">
        <f>IF(B127="","",Output!AW113)</f>
        <v/>
      </c>
      <c r="AD127" s="1614" t="str">
        <f>IF(B127="","",Output!AX113)</f>
        <v/>
      </c>
      <c r="AF127" s="1616" t="str">
        <f>IF(B127="","",Output!AY113)</f>
        <v/>
      </c>
      <c r="AG127" s="1610" t="str">
        <f>IF(B127="","",Output!AZ113)</f>
        <v/>
      </c>
      <c r="AH127" s="1611" t="str">
        <f>IF(B127="","",Output!BA113)</f>
        <v/>
      </c>
      <c r="AJ127" s="1617" t="str">
        <f>IF(B127="","",Output!BB113)</f>
        <v/>
      </c>
      <c r="AK127" s="1618" t="str">
        <f>IF(B127="","",Output!BC113)</f>
        <v/>
      </c>
      <c r="AL127" s="1618" t="str">
        <f>IF(B127="","",Output!BD113)</f>
        <v/>
      </c>
      <c r="AM127" s="1619" t="str">
        <f>IF(B127="","",Output!BE113)</f>
        <v/>
      </c>
    </row>
    <row r="128" spans="2:39">
      <c r="B128" s="143" t="str">
        <f>IF(Output!C114=0,"",Output!C114)</f>
        <v/>
      </c>
      <c r="D128" s="1567" t="str">
        <f>IF(B128="","",Output!AC114)</f>
        <v/>
      </c>
      <c r="E128" s="1568" t="str">
        <f>IF(B128="","",Output!AD114)</f>
        <v/>
      </c>
      <c r="F128" s="1569" t="str">
        <f>IF(B128="","",Output!AE114)</f>
        <v/>
      </c>
      <c r="H128" s="1609" t="str">
        <f>IF(B128="","",Output!AF114)</f>
        <v/>
      </c>
      <c r="I128" s="1610" t="str">
        <f>IF(B128="","",Output!AG114)</f>
        <v/>
      </c>
      <c r="J128" s="1610" t="str">
        <f>IF(B128="","",Output!AH114)</f>
        <v/>
      </c>
      <c r="K128" s="1610" t="str">
        <f>IF(B128="","",Output!AI114)</f>
        <v/>
      </c>
      <c r="L128" s="1634" t="str">
        <f>IF(B128="","",Output!AJ114)</f>
        <v/>
      </c>
      <c r="N128" s="1612" t="str">
        <f>IF(B128="","",Output!AK114)</f>
        <v/>
      </c>
      <c r="O128" s="1613" t="str">
        <f>IF(B128="","",Output!AL114)</f>
        <v/>
      </c>
      <c r="P128" s="1614" t="str">
        <f>IF(B128="","",Output!AM114)</f>
        <v/>
      </c>
      <c r="R128" s="1615" t="str">
        <f>IF(B128="","",Output!AN114)</f>
        <v/>
      </c>
      <c r="S128" s="1613" t="str">
        <f>IF(B128="","",Output!AO114)</f>
        <v/>
      </c>
      <c r="T128" s="1614" t="str">
        <f>IF(B128="","",Output!AP114)</f>
        <v/>
      </c>
      <c r="V128" s="1615" t="str">
        <f>IF(B128="","",Output!AQ114)</f>
        <v/>
      </c>
      <c r="W128" s="1613" t="str">
        <f>IF(B128="","",Output!AR114)</f>
        <v/>
      </c>
      <c r="X128" s="1613" t="str">
        <f>IF(B128="","",Output!AS114)</f>
        <v/>
      </c>
      <c r="Y128" s="1614" t="str">
        <f>IF(B128="","",Output!AT114)</f>
        <v/>
      </c>
      <c r="AA128" s="1615" t="str">
        <f>IF(B128="","",Output!AU114)</f>
        <v/>
      </c>
      <c r="AB128" s="1613" t="str">
        <f>IF(B128="","",Output!AV114)</f>
        <v/>
      </c>
      <c r="AC128" s="1613" t="str">
        <f>IF(B128="","",Output!AW114)</f>
        <v/>
      </c>
      <c r="AD128" s="1614" t="str">
        <f>IF(B128="","",Output!AX114)</f>
        <v/>
      </c>
      <c r="AF128" s="1616" t="str">
        <f>IF(B128="","",Output!AY114)</f>
        <v/>
      </c>
      <c r="AG128" s="1610" t="str">
        <f>IF(B128="","",Output!AZ114)</f>
        <v/>
      </c>
      <c r="AH128" s="1611" t="str">
        <f>IF(B128="","",Output!BA114)</f>
        <v/>
      </c>
      <c r="AJ128" s="1617" t="str">
        <f>IF(B128="","",Output!BB114)</f>
        <v/>
      </c>
      <c r="AK128" s="1618" t="str">
        <f>IF(B128="","",Output!BC114)</f>
        <v/>
      </c>
      <c r="AL128" s="1618" t="str">
        <f>IF(B128="","",Output!BD114)</f>
        <v/>
      </c>
      <c r="AM128" s="1619" t="str">
        <f>IF(B128="","",Output!BE114)</f>
        <v/>
      </c>
    </row>
    <row r="129" spans="2:39">
      <c r="B129" s="143" t="str">
        <f>IF(Output!C115=0,"",Output!C115)</f>
        <v/>
      </c>
      <c r="D129" s="1567" t="str">
        <f>IF(B129="","",Output!AC115)</f>
        <v/>
      </c>
      <c r="E129" s="1568" t="str">
        <f>IF(B129="","",Output!AD115)</f>
        <v/>
      </c>
      <c r="F129" s="1569" t="str">
        <f>IF(B129="","",Output!AE115)</f>
        <v/>
      </c>
      <c r="H129" s="1609" t="str">
        <f>IF(B129="","",Output!AF115)</f>
        <v/>
      </c>
      <c r="I129" s="1610" t="str">
        <f>IF(B129="","",Output!AG115)</f>
        <v/>
      </c>
      <c r="J129" s="1610" t="str">
        <f>IF(B129="","",Output!AH115)</f>
        <v/>
      </c>
      <c r="K129" s="1610" t="str">
        <f>IF(B129="","",Output!AI115)</f>
        <v/>
      </c>
      <c r="L129" s="1634" t="str">
        <f>IF(B129="","",Output!AJ115)</f>
        <v/>
      </c>
      <c r="N129" s="1612" t="str">
        <f>IF(B129="","",Output!AK115)</f>
        <v/>
      </c>
      <c r="O129" s="1613" t="str">
        <f>IF(B129="","",Output!AL115)</f>
        <v/>
      </c>
      <c r="P129" s="1614" t="str">
        <f>IF(B129="","",Output!AM115)</f>
        <v/>
      </c>
      <c r="R129" s="1615" t="str">
        <f>IF(B129="","",Output!AN115)</f>
        <v/>
      </c>
      <c r="S129" s="1613" t="str">
        <f>IF(B129="","",Output!AO115)</f>
        <v/>
      </c>
      <c r="T129" s="1614" t="str">
        <f>IF(B129="","",Output!AP115)</f>
        <v/>
      </c>
      <c r="V129" s="1615" t="str">
        <f>IF(B129="","",Output!AQ115)</f>
        <v/>
      </c>
      <c r="W129" s="1613" t="str">
        <f>IF(B129="","",Output!AR115)</f>
        <v/>
      </c>
      <c r="X129" s="1613" t="str">
        <f>IF(B129="","",Output!AS115)</f>
        <v/>
      </c>
      <c r="Y129" s="1614" t="str">
        <f>IF(B129="","",Output!AT115)</f>
        <v/>
      </c>
      <c r="AA129" s="1615" t="str">
        <f>IF(B129="","",Output!AU115)</f>
        <v/>
      </c>
      <c r="AB129" s="1613" t="str">
        <f>IF(B129="","",Output!AV115)</f>
        <v/>
      </c>
      <c r="AC129" s="1613" t="str">
        <f>IF(B129="","",Output!AW115)</f>
        <v/>
      </c>
      <c r="AD129" s="1614" t="str">
        <f>IF(B129="","",Output!AX115)</f>
        <v/>
      </c>
      <c r="AF129" s="1616" t="str">
        <f>IF(B129="","",Output!AY115)</f>
        <v/>
      </c>
      <c r="AG129" s="1610" t="str">
        <f>IF(B129="","",Output!AZ115)</f>
        <v/>
      </c>
      <c r="AH129" s="1611" t="str">
        <f>IF(B129="","",Output!BA115)</f>
        <v/>
      </c>
      <c r="AJ129" s="1617" t="str">
        <f>IF(B129="","",Output!BB115)</f>
        <v/>
      </c>
      <c r="AK129" s="1618" t="str">
        <f>IF(B129="","",Output!BC115)</f>
        <v/>
      </c>
      <c r="AL129" s="1618" t="str">
        <f>IF(B129="","",Output!BD115)</f>
        <v/>
      </c>
      <c r="AM129" s="1619" t="str">
        <f>IF(B129="","",Output!BE115)</f>
        <v/>
      </c>
    </row>
    <row r="130" spans="2:39">
      <c r="B130" s="143" t="str">
        <f>IF(Output!C116=0,"",Output!C116)</f>
        <v/>
      </c>
      <c r="D130" s="1567" t="str">
        <f>IF(B130="","",Output!AC116)</f>
        <v/>
      </c>
      <c r="E130" s="1568" t="str">
        <f>IF(B130="","",Output!AD116)</f>
        <v/>
      </c>
      <c r="F130" s="1569" t="str">
        <f>IF(B130="","",Output!AE116)</f>
        <v/>
      </c>
      <c r="H130" s="1609" t="str">
        <f>IF(B130="","",Output!AF116)</f>
        <v/>
      </c>
      <c r="I130" s="1610" t="str">
        <f>IF(B130="","",Output!AG116)</f>
        <v/>
      </c>
      <c r="J130" s="1610" t="str">
        <f>IF(B130="","",Output!AH116)</f>
        <v/>
      </c>
      <c r="K130" s="1610" t="str">
        <f>IF(B130="","",Output!AI116)</f>
        <v/>
      </c>
      <c r="L130" s="1634" t="str">
        <f>IF(B130="","",Output!AJ116)</f>
        <v/>
      </c>
      <c r="N130" s="1612" t="str">
        <f>IF(B130="","",Output!AK116)</f>
        <v/>
      </c>
      <c r="O130" s="1613" t="str">
        <f>IF(B130="","",Output!AL116)</f>
        <v/>
      </c>
      <c r="P130" s="1614" t="str">
        <f>IF(B130="","",Output!AM116)</f>
        <v/>
      </c>
      <c r="R130" s="1615" t="str">
        <f>IF(B130="","",Output!AN116)</f>
        <v/>
      </c>
      <c r="S130" s="1613" t="str">
        <f>IF(B130="","",Output!AO116)</f>
        <v/>
      </c>
      <c r="T130" s="1614" t="str">
        <f>IF(B130="","",Output!AP116)</f>
        <v/>
      </c>
      <c r="V130" s="1615" t="str">
        <f>IF(B130="","",Output!AQ116)</f>
        <v/>
      </c>
      <c r="W130" s="1613" t="str">
        <f>IF(B130="","",Output!AR116)</f>
        <v/>
      </c>
      <c r="X130" s="1613" t="str">
        <f>IF(B130="","",Output!AS116)</f>
        <v/>
      </c>
      <c r="Y130" s="1614" t="str">
        <f>IF(B130="","",Output!AT116)</f>
        <v/>
      </c>
      <c r="AA130" s="1615" t="str">
        <f>IF(B130="","",Output!AU116)</f>
        <v/>
      </c>
      <c r="AB130" s="1613" t="str">
        <f>IF(B130="","",Output!AV116)</f>
        <v/>
      </c>
      <c r="AC130" s="1613" t="str">
        <f>IF(B130="","",Output!AW116)</f>
        <v/>
      </c>
      <c r="AD130" s="1614" t="str">
        <f>IF(B130="","",Output!AX116)</f>
        <v/>
      </c>
      <c r="AF130" s="1616" t="str">
        <f>IF(B130="","",Output!AY116)</f>
        <v/>
      </c>
      <c r="AG130" s="1610" t="str">
        <f>IF(B130="","",Output!AZ116)</f>
        <v/>
      </c>
      <c r="AH130" s="1611" t="str">
        <f>IF(B130="","",Output!BA116)</f>
        <v/>
      </c>
      <c r="AJ130" s="1617" t="str">
        <f>IF(B130="","",Output!BB116)</f>
        <v/>
      </c>
      <c r="AK130" s="1618" t="str">
        <f>IF(B130="","",Output!BC116)</f>
        <v/>
      </c>
      <c r="AL130" s="1618" t="str">
        <f>IF(B130="","",Output!BD116)</f>
        <v/>
      </c>
      <c r="AM130" s="1619" t="str">
        <f>IF(B130="","",Output!BE116)</f>
        <v/>
      </c>
    </row>
    <row r="131" spans="2:39">
      <c r="B131" s="143" t="str">
        <f>IF(Output!C117=0,"",Output!C117)</f>
        <v/>
      </c>
      <c r="D131" s="1567" t="str">
        <f>IF(B131="","",Output!AC117)</f>
        <v/>
      </c>
      <c r="E131" s="1568" t="str">
        <f>IF(B131="","",Output!AD117)</f>
        <v/>
      </c>
      <c r="F131" s="1569" t="str">
        <f>IF(B131="","",Output!AE117)</f>
        <v/>
      </c>
      <c r="H131" s="1609" t="str">
        <f>IF(B131="","",Output!AF117)</f>
        <v/>
      </c>
      <c r="I131" s="1610" t="str">
        <f>IF(B131="","",Output!AG117)</f>
        <v/>
      </c>
      <c r="J131" s="1610" t="str">
        <f>IF(B131="","",Output!AH117)</f>
        <v/>
      </c>
      <c r="K131" s="1610" t="str">
        <f>IF(B131="","",Output!AI117)</f>
        <v/>
      </c>
      <c r="L131" s="1634" t="str">
        <f>IF(B131="","",Output!AJ117)</f>
        <v/>
      </c>
      <c r="N131" s="1612" t="str">
        <f>IF(B131="","",Output!AK117)</f>
        <v/>
      </c>
      <c r="O131" s="1613" t="str">
        <f>IF(B131="","",Output!AL117)</f>
        <v/>
      </c>
      <c r="P131" s="1614" t="str">
        <f>IF(B131="","",Output!AM117)</f>
        <v/>
      </c>
      <c r="R131" s="1615" t="str">
        <f>IF(B131="","",Output!AN117)</f>
        <v/>
      </c>
      <c r="S131" s="1613" t="str">
        <f>IF(B131="","",Output!AO117)</f>
        <v/>
      </c>
      <c r="T131" s="1614" t="str">
        <f>IF(B131="","",Output!AP117)</f>
        <v/>
      </c>
      <c r="V131" s="1615" t="str">
        <f>IF(B131="","",Output!AQ117)</f>
        <v/>
      </c>
      <c r="W131" s="1613" t="str">
        <f>IF(B131="","",Output!AR117)</f>
        <v/>
      </c>
      <c r="X131" s="1613" t="str">
        <f>IF(B131="","",Output!AS117)</f>
        <v/>
      </c>
      <c r="Y131" s="1614" t="str">
        <f>IF(B131="","",Output!AT117)</f>
        <v/>
      </c>
      <c r="AA131" s="1615" t="str">
        <f>IF(B131="","",Output!AU117)</f>
        <v/>
      </c>
      <c r="AB131" s="1613" t="str">
        <f>IF(B131="","",Output!AV117)</f>
        <v/>
      </c>
      <c r="AC131" s="1613" t="str">
        <f>IF(B131="","",Output!AW117)</f>
        <v/>
      </c>
      <c r="AD131" s="1614" t="str">
        <f>IF(B131="","",Output!AX117)</f>
        <v/>
      </c>
      <c r="AF131" s="1616" t="str">
        <f>IF(B131="","",Output!AY117)</f>
        <v/>
      </c>
      <c r="AG131" s="1610" t="str">
        <f>IF(B131="","",Output!AZ117)</f>
        <v/>
      </c>
      <c r="AH131" s="1611" t="str">
        <f>IF(B131="","",Output!BA117)</f>
        <v/>
      </c>
      <c r="AJ131" s="1617" t="str">
        <f>IF(B131="","",Output!BB117)</f>
        <v/>
      </c>
      <c r="AK131" s="1618" t="str">
        <f>IF(B131="","",Output!BC117)</f>
        <v/>
      </c>
      <c r="AL131" s="1618" t="str">
        <f>IF(B131="","",Output!BD117)</f>
        <v/>
      </c>
      <c r="AM131" s="1619" t="str">
        <f>IF(B131="","",Output!BE117)</f>
        <v/>
      </c>
    </row>
    <row r="132" spans="2:39">
      <c r="B132" s="143" t="str">
        <f>IF(Output!C118=0,"",Output!C118)</f>
        <v/>
      </c>
      <c r="D132" s="1567" t="str">
        <f>IF(B132="","",Output!AC118)</f>
        <v/>
      </c>
      <c r="E132" s="1568" t="str">
        <f>IF(B132="","",Output!AD118)</f>
        <v/>
      </c>
      <c r="F132" s="1569" t="str">
        <f>IF(B132="","",Output!AE118)</f>
        <v/>
      </c>
      <c r="H132" s="1609" t="str">
        <f>IF(B132="","",Output!AF118)</f>
        <v/>
      </c>
      <c r="I132" s="1610" t="str">
        <f>IF(B132="","",Output!AG118)</f>
        <v/>
      </c>
      <c r="J132" s="1610" t="str">
        <f>IF(B132="","",Output!AH118)</f>
        <v/>
      </c>
      <c r="K132" s="1610" t="str">
        <f>IF(B132="","",Output!AI118)</f>
        <v/>
      </c>
      <c r="L132" s="1634" t="str">
        <f>IF(B132="","",Output!AJ118)</f>
        <v/>
      </c>
      <c r="N132" s="1612" t="str">
        <f>IF(B132="","",Output!AK118)</f>
        <v/>
      </c>
      <c r="O132" s="1613" t="str">
        <f>IF(B132="","",Output!AL118)</f>
        <v/>
      </c>
      <c r="P132" s="1614" t="str">
        <f>IF(B132="","",Output!AM118)</f>
        <v/>
      </c>
      <c r="R132" s="1615" t="str">
        <f>IF(B132="","",Output!AN118)</f>
        <v/>
      </c>
      <c r="S132" s="1613" t="str">
        <f>IF(B132="","",Output!AO118)</f>
        <v/>
      </c>
      <c r="T132" s="1614" t="str">
        <f>IF(B132="","",Output!AP118)</f>
        <v/>
      </c>
      <c r="V132" s="1615" t="str">
        <f>IF(B132="","",Output!AQ118)</f>
        <v/>
      </c>
      <c r="W132" s="1613" t="str">
        <f>IF(B132="","",Output!AR118)</f>
        <v/>
      </c>
      <c r="X132" s="1613" t="str">
        <f>IF(B132="","",Output!AS118)</f>
        <v/>
      </c>
      <c r="Y132" s="1614" t="str">
        <f>IF(B132="","",Output!AT118)</f>
        <v/>
      </c>
      <c r="AA132" s="1615" t="str">
        <f>IF(B132="","",Output!AU118)</f>
        <v/>
      </c>
      <c r="AB132" s="1613" t="str">
        <f>IF(B132="","",Output!AV118)</f>
        <v/>
      </c>
      <c r="AC132" s="1613" t="str">
        <f>IF(B132="","",Output!AW118)</f>
        <v/>
      </c>
      <c r="AD132" s="1614" t="str">
        <f>IF(B132="","",Output!AX118)</f>
        <v/>
      </c>
      <c r="AF132" s="1616" t="str">
        <f>IF(B132="","",Output!AY118)</f>
        <v/>
      </c>
      <c r="AG132" s="1610" t="str">
        <f>IF(B132="","",Output!AZ118)</f>
        <v/>
      </c>
      <c r="AH132" s="1611" t="str">
        <f>IF(B132="","",Output!BA118)</f>
        <v/>
      </c>
      <c r="AJ132" s="1617" t="str">
        <f>IF(B132="","",Output!BB118)</f>
        <v/>
      </c>
      <c r="AK132" s="1618" t="str">
        <f>IF(B132="","",Output!BC118)</f>
        <v/>
      </c>
      <c r="AL132" s="1618" t="str">
        <f>IF(B132="","",Output!BD118)</f>
        <v/>
      </c>
      <c r="AM132" s="1619" t="str">
        <f>IF(B132="","",Output!BE118)</f>
        <v/>
      </c>
    </row>
    <row r="133" spans="2:39">
      <c r="B133" s="143" t="str">
        <f>IF(Output!C119=0,"",Output!C119)</f>
        <v/>
      </c>
      <c r="D133" s="1567" t="str">
        <f>IF(B133="","",Output!AC119)</f>
        <v/>
      </c>
      <c r="E133" s="1568" t="str">
        <f>IF(B133="","",Output!AD119)</f>
        <v/>
      </c>
      <c r="F133" s="1569" t="str">
        <f>IF(B133="","",Output!AE119)</f>
        <v/>
      </c>
      <c r="H133" s="1609" t="str">
        <f>IF(B133="","",Output!AF119)</f>
        <v/>
      </c>
      <c r="I133" s="1610" t="str">
        <f>IF(B133="","",Output!AG119)</f>
        <v/>
      </c>
      <c r="J133" s="1610" t="str">
        <f>IF(B133="","",Output!AH119)</f>
        <v/>
      </c>
      <c r="K133" s="1610" t="str">
        <f>IF(B133="","",Output!AI119)</f>
        <v/>
      </c>
      <c r="L133" s="1634" t="str">
        <f>IF(B133="","",Output!AJ119)</f>
        <v/>
      </c>
      <c r="N133" s="1612" t="str">
        <f>IF(B133="","",Output!AK119)</f>
        <v/>
      </c>
      <c r="O133" s="1613" t="str">
        <f>IF(B133="","",Output!AL119)</f>
        <v/>
      </c>
      <c r="P133" s="1614" t="str">
        <f>IF(B133="","",Output!AM119)</f>
        <v/>
      </c>
      <c r="R133" s="1615" t="str">
        <f>IF(B133="","",Output!AN119)</f>
        <v/>
      </c>
      <c r="S133" s="1613" t="str">
        <f>IF(B133="","",Output!AO119)</f>
        <v/>
      </c>
      <c r="T133" s="1614" t="str">
        <f>IF(B133="","",Output!AP119)</f>
        <v/>
      </c>
      <c r="V133" s="1615" t="str">
        <f>IF(B133="","",Output!AQ119)</f>
        <v/>
      </c>
      <c r="W133" s="1613" t="str">
        <f>IF(B133="","",Output!AR119)</f>
        <v/>
      </c>
      <c r="X133" s="1613" t="str">
        <f>IF(B133="","",Output!AS119)</f>
        <v/>
      </c>
      <c r="Y133" s="1614" t="str">
        <f>IF(B133="","",Output!AT119)</f>
        <v/>
      </c>
      <c r="AA133" s="1615" t="str">
        <f>IF(B133="","",Output!AU119)</f>
        <v/>
      </c>
      <c r="AB133" s="1613" t="str">
        <f>IF(B133="","",Output!AV119)</f>
        <v/>
      </c>
      <c r="AC133" s="1613" t="str">
        <f>IF(B133="","",Output!AW119)</f>
        <v/>
      </c>
      <c r="AD133" s="1614" t="str">
        <f>IF(B133="","",Output!AX119)</f>
        <v/>
      </c>
      <c r="AF133" s="1616" t="str">
        <f>IF(B133="","",Output!AY119)</f>
        <v/>
      </c>
      <c r="AG133" s="1610" t="str">
        <f>IF(B133="","",Output!AZ119)</f>
        <v/>
      </c>
      <c r="AH133" s="1611" t="str">
        <f>IF(B133="","",Output!BA119)</f>
        <v/>
      </c>
      <c r="AJ133" s="1617" t="str">
        <f>IF(B133="","",Output!BB119)</f>
        <v/>
      </c>
      <c r="AK133" s="1618" t="str">
        <f>IF(B133="","",Output!BC119)</f>
        <v/>
      </c>
      <c r="AL133" s="1618" t="str">
        <f>IF(B133="","",Output!BD119)</f>
        <v/>
      </c>
      <c r="AM133" s="1619" t="str">
        <f>IF(B133="","",Output!BE119)</f>
        <v/>
      </c>
    </row>
    <row r="134" spans="2:39">
      <c r="B134" s="143" t="str">
        <f>IF(Output!C120=0,"",Output!C120)</f>
        <v/>
      </c>
      <c r="D134" s="1567" t="str">
        <f>IF(B134="","",Output!AC120)</f>
        <v/>
      </c>
      <c r="E134" s="1568" t="str">
        <f>IF(B134="","",Output!AD120)</f>
        <v/>
      </c>
      <c r="F134" s="1569" t="str">
        <f>IF(B134="","",Output!AE120)</f>
        <v/>
      </c>
      <c r="H134" s="1609" t="str">
        <f>IF(B134="","",Output!AF120)</f>
        <v/>
      </c>
      <c r="I134" s="1610" t="str">
        <f>IF(B134="","",Output!AG120)</f>
        <v/>
      </c>
      <c r="J134" s="1610" t="str">
        <f>IF(B134="","",Output!AH120)</f>
        <v/>
      </c>
      <c r="K134" s="1610" t="str">
        <f>IF(B134="","",Output!AI120)</f>
        <v/>
      </c>
      <c r="L134" s="1634" t="str">
        <f>IF(B134="","",Output!AJ120)</f>
        <v/>
      </c>
      <c r="N134" s="1612" t="str">
        <f>IF(B134="","",Output!AK120)</f>
        <v/>
      </c>
      <c r="O134" s="1613" t="str">
        <f>IF(B134="","",Output!AL120)</f>
        <v/>
      </c>
      <c r="P134" s="1614" t="str">
        <f>IF(B134="","",Output!AM120)</f>
        <v/>
      </c>
      <c r="R134" s="1615" t="str">
        <f>IF(B134="","",Output!AN120)</f>
        <v/>
      </c>
      <c r="S134" s="1613" t="str">
        <f>IF(B134="","",Output!AO120)</f>
        <v/>
      </c>
      <c r="T134" s="1614" t="str">
        <f>IF(B134="","",Output!AP120)</f>
        <v/>
      </c>
      <c r="V134" s="1615" t="str">
        <f>IF(B134="","",Output!AQ120)</f>
        <v/>
      </c>
      <c r="W134" s="1613" t="str">
        <f>IF(B134="","",Output!AR120)</f>
        <v/>
      </c>
      <c r="X134" s="1613" t="str">
        <f>IF(B134="","",Output!AS120)</f>
        <v/>
      </c>
      <c r="Y134" s="1614" t="str">
        <f>IF(B134="","",Output!AT120)</f>
        <v/>
      </c>
      <c r="AA134" s="1615" t="str">
        <f>IF(B134="","",Output!AU120)</f>
        <v/>
      </c>
      <c r="AB134" s="1613" t="str">
        <f>IF(B134="","",Output!AV120)</f>
        <v/>
      </c>
      <c r="AC134" s="1613" t="str">
        <f>IF(B134="","",Output!AW120)</f>
        <v/>
      </c>
      <c r="AD134" s="1614" t="str">
        <f>IF(B134="","",Output!AX120)</f>
        <v/>
      </c>
      <c r="AF134" s="1616" t="str">
        <f>IF(B134="","",Output!AY120)</f>
        <v/>
      </c>
      <c r="AG134" s="1610" t="str">
        <f>IF(B134="","",Output!AZ120)</f>
        <v/>
      </c>
      <c r="AH134" s="1611" t="str">
        <f>IF(B134="","",Output!BA120)</f>
        <v/>
      </c>
      <c r="AJ134" s="1617" t="str">
        <f>IF(B134="","",Output!BB120)</f>
        <v/>
      </c>
      <c r="AK134" s="1618" t="str">
        <f>IF(B134="","",Output!BC120)</f>
        <v/>
      </c>
      <c r="AL134" s="1618" t="str">
        <f>IF(B134="","",Output!BD120)</f>
        <v/>
      </c>
      <c r="AM134" s="1619" t="str">
        <f>IF(B134="","",Output!BE120)</f>
        <v/>
      </c>
    </row>
    <row r="135" spans="2:39">
      <c r="B135" s="143" t="str">
        <f>IF(Output!C121=0,"",Output!C121)</f>
        <v/>
      </c>
      <c r="D135" s="1567" t="str">
        <f>IF(B135="","",Output!AC121)</f>
        <v/>
      </c>
      <c r="E135" s="1568" t="str">
        <f>IF(B135="","",Output!AD121)</f>
        <v/>
      </c>
      <c r="F135" s="1569" t="str">
        <f>IF(B135="","",Output!AE121)</f>
        <v/>
      </c>
      <c r="H135" s="1609" t="str">
        <f>IF(B135="","",Output!AF121)</f>
        <v/>
      </c>
      <c r="I135" s="1610" t="str">
        <f>IF(B135="","",Output!AG121)</f>
        <v/>
      </c>
      <c r="J135" s="1610" t="str">
        <f>IF(B135="","",Output!AH121)</f>
        <v/>
      </c>
      <c r="K135" s="1610" t="str">
        <f>IF(B135="","",Output!AI121)</f>
        <v/>
      </c>
      <c r="L135" s="1634" t="str">
        <f>IF(B135="","",Output!AJ121)</f>
        <v/>
      </c>
      <c r="N135" s="1612" t="str">
        <f>IF(B135="","",Output!AK121)</f>
        <v/>
      </c>
      <c r="O135" s="1613" t="str">
        <f>IF(B135="","",Output!AL121)</f>
        <v/>
      </c>
      <c r="P135" s="1614" t="str">
        <f>IF(B135="","",Output!AM121)</f>
        <v/>
      </c>
      <c r="R135" s="1615" t="str">
        <f>IF(B135="","",Output!AN121)</f>
        <v/>
      </c>
      <c r="S135" s="1613" t="str">
        <f>IF(B135="","",Output!AO121)</f>
        <v/>
      </c>
      <c r="T135" s="1614" t="str">
        <f>IF(B135="","",Output!AP121)</f>
        <v/>
      </c>
      <c r="V135" s="1615" t="str">
        <f>IF(B135="","",Output!AQ121)</f>
        <v/>
      </c>
      <c r="W135" s="1613" t="str">
        <f>IF(B135="","",Output!AR121)</f>
        <v/>
      </c>
      <c r="X135" s="1613" t="str">
        <f>IF(B135="","",Output!AS121)</f>
        <v/>
      </c>
      <c r="Y135" s="1614" t="str">
        <f>IF(B135="","",Output!AT121)</f>
        <v/>
      </c>
      <c r="AA135" s="1615" t="str">
        <f>IF(B135="","",Output!AU121)</f>
        <v/>
      </c>
      <c r="AB135" s="1613" t="str">
        <f>IF(B135="","",Output!AV121)</f>
        <v/>
      </c>
      <c r="AC135" s="1613" t="str">
        <f>IF(B135="","",Output!AW121)</f>
        <v/>
      </c>
      <c r="AD135" s="1614" t="str">
        <f>IF(B135="","",Output!AX121)</f>
        <v/>
      </c>
      <c r="AF135" s="1616" t="str">
        <f>IF(B135="","",Output!AY121)</f>
        <v/>
      </c>
      <c r="AG135" s="1610" t="str">
        <f>IF(B135="","",Output!AZ121)</f>
        <v/>
      </c>
      <c r="AH135" s="1611" t="str">
        <f>IF(B135="","",Output!BA121)</f>
        <v/>
      </c>
      <c r="AJ135" s="1617" t="str">
        <f>IF(B135="","",Output!BB121)</f>
        <v/>
      </c>
      <c r="AK135" s="1618" t="str">
        <f>IF(B135="","",Output!BC121)</f>
        <v/>
      </c>
      <c r="AL135" s="1618" t="str">
        <f>IF(B135="","",Output!BD121)</f>
        <v/>
      </c>
      <c r="AM135" s="1619" t="str">
        <f>IF(B135="","",Output!BE121)</f>
        <v/>
      </c>
    </row>
    <row r="136" spans="2:39">
      <c r="B136" s="143" t="str">
        <f>IF(Output!C122=0,"",Output!C122)</f>
        <v/>
      </c>
      <c r="D136" s="1567" t="str">
        <f>IF(B136="","",Output!AC122)</f>
        <v/>
      </c>
      <c r="E136" s="1568" t="str">
        <f>IF(B136="","",Output!AD122)</f>
        <v/>
      </c>
      <c r="F136" s="1569" t="str">
        <f>IF(B136="","",Output!AE122)</f>
        <v/>
      </c>
      <c r="H136" s="1609" t="str">
        <f>IF(B136="","",Output!AF122)</f>
        <v/>
      </c>
      <c r="I136" s="1610" t="str">
        <f>IF(B136="","",Output!AG122)</f>
        <v/>
      </c>
      <c r="J136" s="1610" t="str">
        <f>IF(B136="","",Output!AH122)</f>
        <v/>
      </c>
      <c r="K136" s="1610" t="str">
        <f>IF(B136="","",Output!AI122)</f>
        <v/>
      </c>
      <c r="L136" s="1634" t="str">
        <f>IF(B136="","",Output!AJ122)</f>
        <v/>
      </c>
      <c r="N136" s="1612" t="str">
        <f>IF(B136="","",Output!AK122)</f>
        <v/>
      </c>
      <c r="O136" s="1613" t="str">
        <f>IF(B136="","",Output!AL122)</f>
        <v/>
      </c>
      <c r="P136" s="1614" t="str">
        <f>IF(B136="","",Output!AM122)</f>
        <v/>
      </c>
      <c r="R136" s="1615" t="str">
        <f>IF(B136="","",Output!AN122)</f>
        <v/>
      </c>
      <c r="S136" s="1613" t="str">
        <f>IF(B136="","",Output!AO122)</f>
        <v/>
      </c>
      <c r="T136" s="1614" t="str">
        <f>IF(B136="","",Output!AP122)</f>
        <v/>
      </c>
      <c r="V136" s="1615" t="str">
        <f>IF(B136="","",Output!AQ122)</f>
        <v/>
      </c>
      <c r="W136" s="1613" t="str">
        <f>IF(B136="","",Output!AR122)</f>
        <v/>
      </c>
      <c r="X136" s="1613" t="str">
        <f>IF(B136="","",Output!AS122)</f>
        <v/>
      </c>
      <c r="Y136" s="1614" t="str">
        <f>IF(B136="","",Output!AT122)</f>
        <v/>
      </c>
      <c r="AA136" s="1615" t="str">
        <f>IF(B136="","",Output!AU122)</f>
        <v/>
      </c>
      <c r="AB136" s="1613" t="str">
        <f>IF(B136="","",Output!AV122)</f>
        <v/>
      </c>
      <c r="AC136" s="1613" t="str">
        <f>IF(B136="","",Output!AW122)</f>
        <v/>
      </c>
      <c r="AD136" s="1614" t="str">
        <f>IF(B136="","",Output!AX122)</f>
        <v/>
      </c>
      <c r="AF136" s="1616" t="str">
        <f>IF(B136="","",Output!AY122)</f>
        <v/>
      </c>
      <c r="AG136" s="1610" t="str">
        <f>IF(B136="","",Output!AZ122)</f>
        <v/>
      </c>
      <c r="AH136" s="1611" t="str">
        <f>IF(B136="","",Output!BA122)</f>
        <v/>
      </c>
      <c r="AJ136" s="1617" t="str">
        <f>IF(B136="","",Output!BB122)</f>
        <v/>
      </c>
      <c r="AK136" s="1618" t="str">
        <f>IF(B136="","",Output!BC122)</f>
        <v/>
      </c>
      <c r="AL136" s="1618" t="str">
        <f>IF(B136="","",Output!BD122)</f>
        <v/>
      </c>
      <c r="AM136" s="1619" t="str">
        <f>IF(B136="","",Output!BE122)</f>
        <v/>
      </c>
    </row>
    <row r="137" spans="2:39">
      <c r="B137" s="143" t="str">
        <f>IF(Output!C123=0,"",Output!C123)</f>
        <v/>
      </c>
      <c r="D137" s="1567" t="str">
        <f>IF(B137="","",Output!AC123)</f>
        <v/>
      </c>
      <c r="E137" s="1568" t="str">
        <f>IF(B137="","",Output!AD123)</f>
        <v/>
      </c>
      <c r="F137" s="1569" t="str">
        <f>IF(B137="","",Output!AE123)</f>
        <v/>
      </c>
      <c r="H137" s="1609" t="str">
        <f>IF(B137="","",Output!AF123)</f>
        <v/>
      </c>
      <c r="I137" s="1610" t="str">
        <f>IF(B137="","",Output!AG123)</f>
        <v/>
      </c>
      <c r="J137" s="1610" t="str">
        <f>IF(B137="","",Output!AH123)</f>
        <v/>
      </c>
      <c r="K137" s="1610" t="str">
        <f>IF(B137="","",Output!AI123)</f>
        <v/>
      </c>
      <c r="L137" s="1634" t="str">
        <f>IF(B137="","",Output!AJ123)</f>
        <v/>
      </c>
      <c r="N137" s="1612" t="str">
        <f>IF(B137="","",Output!AK123)</f>
        <v/>
      </c>
      <c r="O137" s="1613" t="str">
        <f>IF(B137="","",Output!AL123)</f>
        <v/>
      </c>
      <c r="P137" s="1614" t="str">
        <f>IF(B137="","",Output!AM123)</f>
        <v/>
      </c>
      <c r="R137" s="1615" t="str">
        <f>IF(B137="","",Output!AN123)</f>
        <v/>
      </c>
      <c r="S137" s="1613" t="str">
        <f>IF(B137="","",Output!AO123)</f>
        <v/>
      </c>
      <c r="T137" s="1614" t="str">
        <f>IF(B137="","",Output!AP123)</f>
        <v/>
      </c>
      <c r="V137" s="1615" t="str">
        <f>IF(B137="","",Output!AQ123)</f>
        <v/>
      </c>
      <c r="W137" s="1613" t="str">
        <f>IF(B137="","",Output!AR123)</f>
        <v/>
      </c>
      <c r="X137" s="1613" t="str">
        <f>IF(B137="","",Output!AS123)</f>
        <v/>
      </c>
      <c r="Y137" s="1614" t="str">
        <f>IF(B137="","",Output!AT123)</f>
        <v/>
      </c>
      <c r="AA137" s="1615" t="str">
        <f>IF(B137="","",Output!AU123)</f>
        <v/>
      </c>
      <c r="AB137" s="1613" t="str">
        <f>IF(B137="","",Output!AV123)</f>
        <v/>
      </c>
      <c r="AC137" s="1613" t="str">
        <f>IF(B137="","",Output!AW123)</f>
        <v/>
      </c>
      <c r="AD137" s="1614" t="str">
        <f>IF(B137="","",Output!AX123)</f>
        <v/>
      </c>
      <c r="AF137" s="1616" t="str">
        <f>IF(B137="","",Output!AY123)</f>
        <v/>
      </c>
      <c r="AG137" s="1610" t="str">
        <f>IF(B137="","",Output!AZ123)</f>
        <v/>
      </c>
      <c r="AH137" s="1611" t="str">
        <f>IF(B137="","",Output!BA123)</f>
        <v/>
      </c>
      <c r="AJ137" s="1617" t="str">
        <f>IF(B137="","",Output!BB123)</f>
        <v/>
      </c>
      <c r="AK137" s="1618" t="str">
        <f>IF(B137="","",Output!BC123)</f>
        <v/>
      </c>
      <c r="AL137" s="1618" t="str">
        <f>IF(B137="","",Output!BD123)</f>
        <v/>
      </c>
      <c r="AM137" s="1619" t="str">
        <f>IF(B137="","",Output!BE123)</f>
        <v/>
      </c>
    </row>
    <row r="138" spans="2:39">
      <c r="B138" s="143" t="str">
        <f>IF(Output!C124=0,"",Output!C124)</f>
        <v/>
      </c>
      <c r="D138" s="1567" t="str">
        <f>IF(B138="","",Output!AC124)</f>
        <v/>
      </c>
      <c r="E138" s="1568" t="str">
        <f>IF(B138="","",Output!AD124)</f>
        <v/>
      </c>
      <c r="F138" s="1569" t="str">
        <f>IF(B138="","",Output!AE124)</f>
        <v/>
      </c>
      <c r="H138" s="1609" t="str">
        <f>IF(B138="","",Output!AF124)</f>
        <v/>
      </c>
      <c r="I138" s="1610" t="str">
        <f>IF(B138="","",Output!AG124)</f>
        <v/>
      </c>
      <c r="J138" s="1610" t="str">
        <f>IF(B138="","",Output!AH124)</f>
        <v/>
      </c>
      <c r="K138" s="1610" t="str">
        <f>IF(B138="","",Output!AI124)</f>
        <v/>
      </c>
      <c r="L138" s="1634" t="str">
        <f>IF(B138="","",Output!AJ124)</f>
        <v/>
      </c>
      <c r="N138" s="1612" t="str">
        <f>IF(B138="","",Output!AK124)</f>
        <v/>
      </c>
      <c r="O138" s="1613" t="str">
        <f>IF(B138="","",Output!AL124)</f>
        <v/>
      </c>
      <c r="P138" s="1614" t="str">
        <f>IF(B138="","",Output!AM124)</f>
        <v/>
      </c>
      <c r="R138" s="1615" t="str">
        <f>IF(B138="","",Output!AN124)</f>
        <v/>
      </c>
      <c r="S138" s="1613" t="str">
        <f>IF(B138="","",Output!AO124)</f>
        <v/>
      </c>
      <c r="T138" s="1614" t="str">
        <f>IF(B138="","",Output!AP124)</f>
        <v/>
      </c>
      <c r="V138" s="1615" t="str">
        <f>IF(B138="","",Output!AQ124)</f>
        <v/>
      </c>
      <c r="W138" s="1613" t="str">
        <f>IF(B138="","",Output!AR124)</f>
        <v/>
      </c>
      <c r="X138" s="1613" t="str">
        <f>IF(B138="","",Output!AS124)</f>
        <v/>
      </c>
      <c r="Y138" s="1614" t="str">
        <f>IF(B138="","",Output!AT124)</f>
        <v/>
      </c>
      <c r="AA138" s="1615" t="str">
        <f>IF(B138="","",Output!AU124)</f>
        <v/>
      </c>
      <c r="AB138" s="1613" t="str">
        <f>IF(B138="","",Output!AV124)</f>
        <v/>
      </c>
      <c r="AC138" s="1613" t="str">
        <f>IF(B138="","",Output!AW124)</f>
        <v/>
      </c>
      <c r="AD138" s="1614" t="str">
        <f>IF(B138="","",Output!AX124)</f>
        <v/>
      </c>
      <c r="AF138" s="1616" t="str">
        <f>IF(B138="","",Output!AY124)</f>
        <v/>
      </c>
      <c r="AG138" s="1610" t="str">
        <f>IF(B138="","",Output!AZ124)</f>
        <v/>
      </c>
      <c r="AH138" s="1611" t="str">
        <f>IF(B138="","",Output!BA124)</f>
        <v/>
      </c>
      <c r="AJ138" s="1617" t="str">
        <f>IF(B138="","",Output!BB124)</f>
        <v/>
      </c>
      <c r="AK138" s="1618" t="str">
        <f>IF(B138="","",Output!BC124)</f>
        <v/>
      </c>
      <c r="AL138" s="1618" t="str">
        <f>IF(B138="","",Output!BD124)</f>
        <v/>
      </c>
      <c r="AM138" s="1619" t="str">
        <f>IF(B138="","",Output!BE124)</f>
        <v/>
      </c>
    </row>
    <row r="139" spans="2:39">
      <c r="B139" s="143" t="str">
        <f>IF(Output!C125=0,"",Output!C125)</f>
        <v/>
      </c>
      <c r="D139" s="1567" t="str">
        <f>IF(B139="","",Output!AC125)</f>
        <v/>
      </c>
      <c r="E139" s="1568" t="str">
        <f>IF(B139="","",Output!AD125)</f>
        <v/>
      </c>
      <c r="F139" s="1569" t="str">
        <f>IF(B139="","",Output!AE125)</f>
        <v/>
      </c>
      <c r="H139" s="1609" t="str">
        <f>IF(B139="","",Output!AF125)</f>
        <v/>
      </c>
      <c r="I139" s="1610" t="str">
        <f>IF(B139="","",Output!AG125)</f>
        <v/>
      </c>
      <c r="J139" s="1610" t="str">
        <f>IF(B139="","",Output!AH125)</f>
        <v/>
      </c>
      <c r="K139" s="1610" t="str">
        <f>IF(B139="","",Output!AI125)</f>
        <v/>
      </c>
      <c r="L139" s="1634" t="str">
        <f>IF(B139="","",Output!AJ125)</f>
        <v/>
      </c>
      <c r="N139" s="1612" t="str">
        <f>IF(B139="","",Output!AK125)</f>
        <v/>
      </c>
      <c r="O139" s="1613" t="str">
        <f>IF(B139="","",Output!AL125)</f>
        <v/>
      </c>
      <c r="P139" s="1614" t="str">
        <f>IF(B139="","",Output!AM125)</f>
        <v/>
      </c>
      <c r="R139" s="1615" t="str">
        <f>IF(B139="","",Output!AN125)</f>
        <v/>
      </c>
      <c r="S139" s="1613" t="str">
        <f>IF(B139="","",Output!AO125)</f>
        <v/>
      </c>
      <c r="T139" s="1614" t="str">
        <f>IF(B139="","",Output!AP125)</f>
        <v/>
      </c>
      <c r="V139" s="1615" t="str">
        <f>IF(B139="","",Output!AQ125)</f>
        <v/>
      </c>
      <c r="W139" s="1613" t="str">
        <f>IF(B139="","",Output!AR125)</f>
        <v/>
      </c>
      <c r="X139" s="1613" t="str">
        <f>IF(B139="","",Output!AS125)</f>
        <v/>
      </c>
      <c r="Y139" s="1614" t="str">
        <f>IF(B139="","",Output!AT125)</f>
        <v/>
      </c>
      <c r="AA139" s="1615" t="str">
        <f>IF(B139="","",Output!AU125)</f>
        <v/>
      </c>
      <c r="AB139" s="1613" t="str">
        <f>IF(B139="","",Output!AV125)</f>
        <v/>
      </c>
      <c r="AC139" s="1613" t="str">
        <f>IF(B139="","",Output!AW125)</f>
        <v/>
      </c>
      <c r="AD139" s="1614" t="str">
        <f>IF(B139="","",Output!AX125)</f>
        <v/>
      </c>
      <c r="AF139" s="1616" t="str">
        <f>IF(B139="","",Output!AY125)</f>
        <v/>
      </c>
      <c r="AG139" s="1610" t="str">
        <f>IF(B139="","",Output!AZ125)</f>
        <v/>
      </c>
      <c r="AH139" s="1611" t="str">
        <f>IF(B139="","",Output!BA125)</f>
        <v/>
      </c>
      <c r="AJ139" s="1617" t="str">
        <f>IF(B139="","",Output!BB125)</f>
        <v/>
      </c>
      <c r="AK139" s="1618" t="str">
        <f>IF(B139="","",Output!BC125)</f>
        <v/>
      </c>
      <c r="AL139" s="1618" t="str">
        <f>IF(B139="","",Output!BD125)</f>
        <v/>
      </c>
      <c r="AM139" s="1619" t="str">
        <f>IF(B139="","",Output!BE125)</f>
        <v/>
      </c>
    </row>
    <row r="140" spans="2:39">
      <c r="B140" s="143" t="str">
        <f>IF(Output!C126=0,"",Output!C126)</f>
        <v/>
      </c>
      <c r="D140" s="1567" t="str">
        <f>IF(B140="","",Output!AC126)</f>
        <v/>
      </c>
      <c r="E140" s="1568" t="str">
        <f>IF(B140="","",Output!AD126)</f>
        <v/>
      </c>
      <c r="F140" s="1569" t="str">
        <f>IF(B140="","",Output!AE126)</f>
        <v/>
      </c>
      <c r="H140" s="1609" t="str">
        <f>IF(B140="","",Output!AF126)</f>
        <v/>
      </c>
      <c r="I140" s="1610" t="str">
        <f>IF(B140="","",Output!AG126)</f>
        <v/>
      </c>
      <c r="J140" s="1610" t="str">
        <f>IF(B140="","",Output!AH126)</f>
        <v/>
      </c>
      <c r="K140" s="1610" t="str">
        <f>IF(B140="","",Output!AI126)</f>
        <v/>
      </c>
      <c r="L140" s="1634" t="str">
        <f>IF(B140="","",Output!AJ126)</f>
        <v/>
      </c>
      <c r="N140" s="1612" t="str">
        <f>IF(B140="","",Output!AK126)</f>
        <v/>
      </c>
      <c r="O140" s="1613" t="str">
        <f>IF(B140="","",Output!AL126)</f>
        <v/>
      </c>
      <c r="P140" s="1614" t="str">
        <f>IF(B140="","",Output!AM126)</f>
        <v/>
      </c>
      <c r="R140" s="1615" t="str">
        <f>IF(B140="","",Output!AN126)</f>
        <v/>
      </c>
      <c r="S140" s="1613" t="str">
        <f>IF(B140="","",Output!AO126)</f>
        <v/>
      </c>
      <c r="T140" s="1614" t="str">
        <f>IF(B140="","",Output!AP126)</f>
        <v/>
      </c>
      <c r="V140" s="1615" t="str">
        <f>IF(B140="","",Output!AQ126)</f>
        <v/>
      </c>
      <c r="W140" s="1613" t="str">
        <f>IF(B140="","",Output!AR126)</f>
        <v/>
      </c>
      <c r="X140" s="1613" t="str">
        <f>IF(B140="","",Output!AS126)</f>
        <v/>
      </c>
      <c r="Y140" s="1614" t="str">
        <f>IF(B140="","",Output!AT126)</f>
        <v/>
      </c>
      <c r="AA140" s="1615" t="str">
        <f>IF(B140="","",Output!AU126)</f>
        <v/>
      </c>
      <c r="AB140" s="1613" t="str">
        <f>IF(B140="","",Output!AV126)</f>
        <v/>
      </c>
      <c r="AC140" s="1613" t="str">
        <f>IF(B140="","",Output!AW126)</f>
        <v/>
      </c>
      <c r="AD140" s="1614" t="str">
        <f>IF(B140="","",Output!AX126)</f>
        <v/>
      </c>
      <c r="AF140" s="1616" t="str">
        <f>IF(B140="","",Output!AY126)</f>
        <v/>
      </c>
      <c r="AG140" s="1610" t="str">
        <f>IF(B140="","",Output!AZ126)</f>
        <v/>
      </c>
      <c r="AH140" s="1611" t="str">
        <f>IF(B140="","",Output!BA126)</f>
        <v/>
      </c>
      <c r="AJ140" s="1617" t="str">
        <f>IF(B140="","",Output!BB126)</f>
        <v/>
      </c>
      <c r="AK140" s="1618" t="str">
        <f>IF(B140="","",Output!BC126)</f>
        <v/>
      </c>
      <c r="AL140" s="1618" t="str">
        <f>IF(B140="","",Output!BD126)</f>
        <v/>
      </c>
      <c r="AM140" s="1619" t="str">
        <f>IF(B140="","",Output!BE126)</f>
        <v/>
      </c>
    </row>
    <row r="141" spans="2:39">
      <c r="B141" s="143" t="str">
        <f>IF(Output!C127=0,"",Output!C127)</f>
        <v/>
      </c>
      <c r="D141" s="1567" t="str">
        <f>IF(B141="","",Output!AC127)</f>
        <v/>
      </c>
      <c r="E141" s="1568" t="str">
        <f>IF(B141="","",Output!AD127)</f>
        <v/>
      </c>
      <c r="F141" s="1569" t="str">
        <f>IF(B141="","",Output!AE127)</f>
        <v/>
      </c>
      <c r="H141" s="1609" t="str">
        <f>IF(B141="","",Output!AF127)</f>
        <v/>
      </c>
      <c r="I141" s="1610" t="str">
        <f>IF(B141="","",Output!AG127)</f>
        <v/>
      </c>
      <c r="J141" s="1610" t="str">
        <f>IF(B141="","",Output!AH127)</f>
        <v/>
      </c>
      <c r="K141" s="1610" t="str">
        <f>IF(B141="","",Output!AI127)</f>
        <v/>
      </c>
      <c r="L141" s="1634" t="str">
        <f>IF(B141="","",Output!AJ127)</f>
        <v/>
      </c>
      <c r="N141" s="1612" t="str">
        <f>IF(B141="","",Output!AK127)</f>
        <v/>
      </c>
      <c r="O141" s="1613" t="str">
        <f>IF(B141="","",Output!AL127)</f>
        <v/>
      </c>
      <c r="P141" s="1614" t="str">
        <f>IF(B141="","",Output!AM127)</f>
        <v/>
      </c>
      <c r="R141" s="1615" t="str">
        <f>IF(B141="","",Output!AN127)</f>
        <v/>
      </c>
      <c r="S141" s="1613" t="str">
        <f>IF(B141="","",Output!AO127)</f>
        <v/>
      </c>
      <c r="T141" s="1614" t="str">
        <f>IF(B141="","",Output!AP127)</f>
        <v/>
      </c>
      <c r="V141" s="1615" t="str">
        <f>IF(B141="","",Output!AQ127)</f>
        <v/>
      </c>
      <c r="W141" s="1613" t="str">
        <f>IF(B141="","",Output!AR127)</f>
        <v/>
      </c>
      <c r="X141" s="1613" t="str">
        <f>IF(B141="","",Output!AS127)</f>
        <v/>
      </c>
      <c r="Y141" s="1614" t="str">
        <f>IF(B141="","",Output!AT127)</f>
        <v/>
      </c>
      <c r="AA141" s="1615" t="str">
        <f>IF(B141="","",Output!AU127)</f>
        <v/>
      </c>
      <c r="AB141" s="1613" t="str">
        <f>IF(B141="","",Output!AV127)</f>
        <v/>
      </c>
      <c r="AC141" s="1613" t="str">
        <f>IF(B141="","",Output!AW127)</f>
        <v/>
      </c>
      <c r="AD141" s="1614" t="str">
        <f>IF(B141="","",Output!AX127)</f>
        <v/>
      </c>
      <c r="AF141" s="1616" t="str">
        <f>IF(B141="","",Output!AY127)</f>
        <v/>
      </c>
      <c r="AG141" s="1610" t="str">
        <f>IF(B141="","",Output!AZ127)</f>
        <v/>
      </c>
      <c r="AH141" s="1611" t="str">
        <f>IF(B141="","",Output!BA127)</f>
        <v/>
      </c>
      <c r="AJ141" s="1617" t="str">
        <f>IF(B141="","",Output!BB127)</f>
        <v/>
      </c>
      <c r="AK141" s="1618" t="str">
        <f>IF(B141="","",Output!BC127)</f>
        <v/>
      </c>
      <c r="AL141" s="1618" t="str">
        <f>IF(B141="","",Output!BD127)</f>
        <v/>
      </c>
      <c r="AM141" s="1619" t="str">
        <f>IF(B141="","",Output!BE127)</f>
        <v/>
      </c>
    </row>
    <row r="142" spans="2:39">
      <c r="B142" s="143" t="str">
        <f>IF(Output!C128=0,"",Output!C128)</f>
        <v/>
      </c>
      <c r="D142" s="1567" t="str">
        <f>IF(B142="","",Output!AC128)</f>
        <v/>
      </c>
      <c r="E142" s="1568" t="str">
        <f>IF(B142="","",Output!AD128)</f>
        <v/>
      </c>
      <c r="F142" s="1569" t="str">
        <f>IF(B142="","",Output!AE128)</f>
        <v/>
      </c>
      <c r="H142" s="1609" t="str">
        <f>IF(B142="","",Output!AF128)</f>
        <v/>
      </c>
      <c r="I142" s="1610" t="str">
        <f>IF(B142="","",Output!AG128)</f>
        <v/>
      </c>
      <c r="J142" s="1610" t="str">
        <f>IF(B142="","",Output!AH128)</f>
        <v/>
      </c>
      <c r="K142" s="1610" t="str">
        <f>IF(B142="","",Output!AI128)</f>
        <v/>
      </c>
      <c r="L142" s="1634" t="str">
        <f>IF(B142="","",Output!AJ128)</f>
        <v/>
      </c>
      <c r="N142" s="1612" t="str">
        <f>IF(B142="","",Output!AK128)</f>
        <v/>
      </c>
      <c r="O142" s="1613" t="str">
        <f>IF(B142="","",Output!AL128)</f>
        <v/>
      </c>
      <c r="P142" s="1614" t="str">
        <f>IF(B142="","",Output!AM128)</f>
        <v/>
      </c>
      <c r="R142" s="1615" t="str">
        <f>IF(B142="","",Output!AN128)</f>
        <v/>
      </c>
      <c r="S142" s="1613" t="str">
        <f>IF(B142="","",Output!AO128)</f>
        <v/>
      </c>
      <c r="T142" s="1614" t="str">
        <f>IF(B142="","",Output!AP128)</f>
        <v/>
      </c>
      <c r="V142" s="1615" t="str">
        <f>IF(B142="","",Output!AQ128)</f>
        <v/>
      </c>
      <c r="W142" s="1613" t="str">
        <f>IF(B142="","",Output!AR128)</f>
        <v/>
      </c>
      <c r="X142" s="1613" t="str">
        <f>IF(B142="","",Output!AS128)</f>
        <v/>
      </c>
      <c r="Y142" s="1614" t="str">
        <f>IF(B142="","",Output!AT128)</f>
        <v/>
      </c>
      <c r="AA142" s="1615" t="str">
        <f>IF(B142="","",Output!AU128)</f>
        <v/>
      </c>
      <c r="AB142" s="1613" t="str">
        <f>IF(B142="","",Output!AV128)</f>
        <v/>
      </c>
      <c r="AC142" s="1613" t="str">
        <f>IF(B142="","",Output!AW128)</f>
        <v/>
      </c>
      <c r="AD142" s="1614" t="str">
        <f>IF(B142="","",Output!AX128)</f>
        <v/>
      </c>
      <c r="AF142" s="1616" t="str">
        <f>IF(B142="","",Output!AY128)</f>
        <v/>
      </c>
      <c r="AG142" s="1610" t="str">
        <f>IF(B142="","",Output!AZ128)</f>
        <v/>
      </c>
      <c r="AH142" s="1611" t="str">
        <f>IF(B142="","",Output!BA128)</f>
        <v/>
      </c>
      <c r="AJ142" s="1617" t="str">
        <f>IF(B142="","",Output!BB128)</f>
        <v/>
      </c>
      <c r="AK142" s="1618" t="str">
        <f>IF(B142="","",Output!BC128)</f>
        <v/>
      </c>
      <c r="AL142" s="1618" t="str">
        <f>IF(B142="","",Output!BD128)</f>
        <v/>
      </c>
      <c r="AM142" s="1619" t="str">
        <f>IF(B142="","",Output!BE128)</f>
        <v/>
      </c>
    </row>
    <row r="143" spans="2:39">
      <c r="B143" s="143" t="str">
        <f>IF(Output!C129=0,"",Output!C129)</f>
        <v/>
      </c>
      <c r="D143" s="1567" t="str">
        <f>IF(B143="","",Output!AC129)</f>
        <v/>
      </c>
      <c r="E143" s="1568" t="str">
        <f>IF(B143="","",Output!AD129)</f>
        <v/>
      </c>
      <c r="F143" s="1569" t="str">
        <f>IF(B143="","",Output!AE129)</f>
        <v/>
      </c>
      <c r="H143" s="1609" t="str">
        <f>IF(B143="","",Output!AF129)</f>
        <v/>
      </c>
      <c r="I143" s="1610" t="str">
        <f>IF(B143="","",Output!AG129)</f>
        <v/>
      </c>
      <c r="J143" s="1610" t="str">
        <f>IF(B143="","",Output!AH129)</f>
        <v/>
      </c>
      <c r="K143" s="1610" t="str">
        <f>IF(B143="","",Output!AI129)</f>
        <v/>
      </c>
      <c r="L143" s="1634" t="str">
        <f>IF(B143="","",Output!AJ129)</f>
        <v/>
      </c>
      <c r="N143" s="1612" t="str">
        <f>IF(B143="","",Output!AK129)</f>
        <v/>
      </c>
      <c r="O143" s="1613" t="str">
        <f>IF(B143="","",Output!AL129)</f>
        <v/>
      </c>
      <c r="P143" s="1614" t="str">
        <f>IF(B143="","",Output!AM129)</f>
        <v/>
      </c>
      <c r="R143" s="1615" t="str">
        <f>IF(B143="","",Output!AN129)</f>
        <v/>
      </c>
      <c r="S143" s="1613" t="str">
        <f>IF(B143="","",Output!AO129)</f>
        <v/>
      </c>
      <c r="T143" s="1614" t="str">
        <f>IF(B143="","",Output!AP129)</f>
        <v/>
      </c>
      <c r="V143" s="1615" t="str">
        <f>IF(B143="","",Output!AQ129)</f>
        <v/>
      </c>
      <c r="W143" s="1613" t="str">
        <f>IF(B143="","",Output!AR129)</f>
        <v/>
      </c>
      <c r="X143" s="1613" t="str">
        <f>IF(B143="","",Output!AS129)</f>
        <v/>
      </c>
      <c r="Y143" s="1614" t="str">
        <f>IF(B143="","",Output!AT129)</f>
        <v/>
      </c>
      <c r="AA143" s="1615" t="str">
        <f>IF(B143="","",Output!AU129)</f>
        <v/>
      </c>
      <c r="AB143" s="1613" t="str">
        <f>IF(B143="","",Output!AV129)</f>
        <v/>
      </c>
      <c r="AC143" s="1613" t="str">
        <f>IF(B143="","",Output!AW129)</f>
        <v/>
      </c>
      <c r="AD143" s="1614" t="str">
        <f>IF(B143="","",Output!AX129)</f>
        <v/>
      </c>
      <c r="AF143" s="1616" t="str">
        <f>IF(B143="","",Output!AY129)</f>
        <v/>
      </c>
      <c r="AG143" s="1610" t="str">
        <f>IF(B143="","",Output!AZ129)</f>
        <v/>
      </c>
      <c r="AH143" s="1611" t="str">
        <f>IF(B143="","",Output!BA129)</f>
        <v/>
      </c>
      <c r="AJ143" s="1617" t="str">
        <f>IF(B143="","",Output!BB129)</f>
        <v/>
      </c>
      <c r="AK143" s="1618" t="str">
        <f>IF(B143="","",Output!BC129)</f>
        <v/>
      </c>
      <c r="AL143" s="1618" t="str">
        <f>IF(B143="","",Output!BD129)</f>
        <v/>
      </c>
      <c r="AM143" s="1619" t="str">
        <f>IF(B143="","",Output!BE129)</f>
        <v/>
      </c>
    </row>
    <row r="144" spans="2:39">
      <c r="B144" s="143" t="str">
        <f>IF(Output!C130=0,"",Output!C130)</f>
        <v/>
      </c>
      <c r="D144" s="1567" t="str">
        <f>IF(B144="","",Output!AC130)</f>
        <v/>
      </c>
      <c r="E144" s="1568" t="str">
        <f>IF(B144="","",Output!AD130)</f>
        <v/>
      </c>
      <c r="F144" s="1569" t="str">
        <f>IF(B144="","",Output!AE130)</f>
        <v/>
      </c>
      <c r="H144" s="1609" t="str">
        <f>IF(B144="","",Output!AF130)</f>
        <v/>
      </c>
      <c r="I144" s="1610" t="str">
        <f>IF(B144="","",Output!AG130)</f>
        <v/>
      </c>
      <c r="J144" s="1610" t="str">
        <f>IF(B144="","",Output!AH130)</f>
        <v/>
      </c>
      <c r="K144" s="1610" t="str">
        <f>IF(B144="","",Output!AI130)</f>
        <v/>
      </c>
      <c r="L144" s="1634" t="str">
        <f>IF(B144="","",Output!AJ130)</f>
        <v/>
      </c>
      <c r="N144" s="1612" t="str">
        <f>IF(B144="","",Output!AK130)</f>
        <v/>
      </c>
      <c r="O144" s="1613" t="str">
        <f>IF(B144="","",Output!AL130)</f>
        <v/>
      </c>
      <c r="P144" s="1614" t="str">
        <f>IF(B144="","",Output!AM130)</f>
        <v/>
      </c>
      <c r="R144" s="1615" t="str">
        <f>IF(B144="","",Output!AN130)</f>
        <v/>
      </c>
      <c r="S144" s="1613" t="str">
        <f>IF(B144="","",Output!AO130)</f>
        <v/>
      </c>
      <c r="T144" s="1614" t="str">
        <f>IF(B144="","",Output!AP130)</f>
        <v/>
      </c>
      <c r="V144" s="1615" t="str">
        <f>IF(B144="","",Output!AQ130)</f>
        <v/>
      </c>
      <c r="W144" s="1613" t="str">
        <f>IF(B144="","",Output!AR130)</f>
        <v/>
      </c>
      <c r="X144" s="1613" t="str">
        <f>IF(B144="","",Output!AS130)</f>
        <v/>
      </c>
      <c r="Y144" s="1614" t="str">
        <f>IF(B144="","",Output!AT130)</f>
        <v/>
      </c>
      <c r="AA144" s="1615" t="str">
        <f>IF(B144="","",Output!AU130)</f>
        <v/>
      </c>
      <c r="AB144" s="1613" t="str">
        <f>IF(B144="","",Output!AV130)</f>
        <v/>
      </c>
      <c r="AC144" s="1613" t="str">
        <f>IF(B144="","",Output!AW130)</f>
        <v/>
      </c>
      <c r="AD144" s="1614" t="str">
        <f>IF(B144="","",Output!AX130)</f>
        <v/>
      </c>
      <c r="AF144" s="1616" t="str">
        <f>IF(B144="","",Output!AY130)</f>
        <v/>
      </c>
      <c r="AG144" s="1610" t="str">
        <f>IF(B144="","",Output!AZ130)</f>
        <v/>
      </c>
      <c r="AH144" s="1611" t="str">
        <f>IF(B144="","",Output!BA130)</f>
        <v/>
      </c>
      <c r="AJ144" s="1617" t="str">
        <f>IF(B144="","",Output!BB130)</f>
        <v/>
      </c>
      <c r="AK144" s="1618" t="str">
        <f>IF(B144="","",Output!BC130)</f>
        <v/>
      </c>
      <c r="AL144" s="1618" t="str">
        <f>IF(B144="","",Output!BD130)</f>
        <v/>
      </c>
      <c r="AM144" s="1619" t="str">
        <f>IF(B144="","",Output!BE130)</f>
        <v/>
      </c>
    </row>
    <row r="145" spans="2:39">
      <c r="B145" s="143" t="str">
        <f>IF(Output!C131=0,"",Output!C131)</f>
        <v/>
      </c>
      <c r="D145" s="1567" t="str">
        <f>IF(B145="","",Output!AC131)</f>
        <v/>
      </c>
      <c r="E145" s="1568" t="str">
        <f>IF(B145="","",Output!AD131)</f>
        <v/>
      </c>
      <c r="F145" s="1569" t="str">
        <f>IF(B145="","",Output!AE131)</f>
        <v/>
      </c>
      <c r="H145" s="1609" t="str">
        <f>IF(B145="","",Output!AF131)</f>
        <v/>
      </c>
      <c r="I145" s="1610" t="str">
        <f>IF(B145="","",Output!AG131)</f>
        <v/>
      </c>
      <c r="J145" s="1610" t="str">
        <f>IF(B145="","",Output!AH131)</f>
        <v/>
      </c>
      <c r="K145" s="1610" t="str">
        <f>IF(B145="","",Output!AI131)</f>
        <v/>
      </c>
      <c r="L145" s="1634" t="str">
        <f>IF(B145="","",Output!AJ131)</f>
        <v/>
      </c>
      <c r="N145" s="1612" t="str">
        <f>IF(B145="","",Output!AK131)</f>
        <v/>
      </c>
      <c r="O145" s="1613" t="str">
        <f>IF(B145="","",Output!AL131)</f>
        <v/>
      </c>
      <c r="P145" s="1614" t="str">
        <f>IF(B145="","",Output!AM131)</f>
        <v/>
      </c>
      <c r="R145" s="1615" t="str">
        <f>IF(B145="","",Output!AN131)</f>
        <v/>
      </c>
      <c r="S145" s="1613" t="str">
        <f>IF(B145="","",Output!AO131)</f>
        <v/>
      </c>
      <c r="T145" s="1614" t="str">
        <f>IF(B145="","",Output!AP131)</f>
        <v/>
      </c>
      <c r="V145" s="1615" t="str">
        <f>IF(B145="","",Output!AQ131)</f>
        <v/>
      </c>
      <c r="W145" s="1613" t="str">
        <f>IF(B145="","",Output!AR131)</f>
        <v/>
      </c>
      <c r="X145" s="1613" t="str">
        <f>IF(B145="","",Output!AS131)</f>
        <v/>
      </c>
      <c r="Y145" s="1614" t="str">
        <f>IF(B145="","",Output!AT131)</f>
        <v/>
      </c>
      <c r="AA145" s="1615" t="str">
        <f>IF(B145="","",Output!AU131)</f>
        <v/>
      </c>
      <c r="AB145" s="1613" t="str">
        <f>IF(B145="","",Output!AV131)</f>
        <v/>
      </c>
      <c r="AC145" s="1613" t="str">
        <f>IF(B145="","",Output!AW131)</f>
        <v/>
      </c>
      <c r="AD145" s="1614" t="str">
        <f>IF(B145="","",Output!AX131)</f>
        <v/>
      </c>
      <c r="AF145" s="1616" t="str">
        <f>IF(B145="","",Output!AY131)</f>
        <v/>
      </c>
      <c r="AG145" s="1610" t="str">
        <f>IF(B145="","",Output!AZ131)</f>
        <v/>
      </c>
      <c r="AH145" s="1611" t="str">
        <f>IF(B145="","",Output!BA131)</f>
        <v/>
      </c>
      <c r="AJ145" s="1617" t="str">
        <f>IF(B145="","",Output!BB131)</f>
        <v/>
      </c>
      <c r="AK145" s="1618" t="str">
        <f>IF(B145="","",Output!BC131)</f>
        <v/>
      </c>
      <c r="AL145" s="1618" t="str">
        <f>IF(B145="","",Output!BD131)</f>
        <v/>
      </c>
      <c r="AM145" s="1619" t="str">
        <f>IF(B145="","",Output!BE131)</f>
        <v/>
      </c>
    </row>
    <row r="146" spans="2:39">
      <c r="B146" s="143" t="str">
        <f>IF(Output!C132=0,"",Output!C132)</f>
        <v/>
      </c>
      <c r="D146" s="1567" t="str">
        <f>IF(B146="","",Output!AC132)</f>
        <v/>
      </c>
      <c r="E146" s="1568" t="str">
        <f>IF(B146="","",Output!AD132)</f>
        <v/>
      </c>
      <c r="F146" s="1569" t="str">
        <f>IF(B146="","",Output!AE132)</f>
        <v/>
      </c>
      <c r="H146" s="1609" t="str">
        <f>IF(B146="","",Output!AF132)</f>
        <v/>
      </c>
      <c r="I146" s="1610" t="str">
        <f>IF(B146="","",Output!AG132)</f>
        <v/>
      </c>
      <c r="J146" s="1610" t="str">
        <f>IF(B146="","",Output!AH132)</f>
        <v/>
      </c>
      <c r="K146" s="1610" t="str">
        <f>IF(B146="","",Output!AI132)</f>
        <v/>
      </c>
      <c r="L146" s="1634" t="str">
        <f>IF(B146="","",Output!AJ132)</f>
        <v/>
      </c>
      <c r="N146" s="1612" t="str">
        <f>IF(B146="","",Output!AK132)</f>
        <v/>
      </c>
      <c r="O146" s="1613" t="str">
        <f>IF(B146="","",Output!AL132)</f>
        <v/>
      </c>
      <c r="P146" s="1614" t="str">
        <f>IF(B146="","",Output!AM132)</f>
        <v/>
      </c>
      <c r="R146" s="1615" t="str">
        <f>IF(B146="","",Output!AN132)</f>
        <v/>
      </c>
      <c r="S146" s="1613" t="str">
        <f>IF(B146="","",Output!AO132)</f>
        <v/>
      </c>
      <c r="T146" s="1614" t="str">
        <f>IF(B146="","",Output!AP132)</f>
        <v/>
      </c>
      <c r="V146" s="1615" t="str">
        <f>IF(B146="","",Output!AQ132)</f>
        <v/>
      </c>
      <c r="W146" s="1613" t="str">
        <f>IF(B146="","",Output!AR132)</f>
        <v/>
      </c>
      <c r="X146" s="1613" t="str">
        <f>IF(B146="","",Output!AS132)</f>
        <v/>
      </c>
      <c r="Y146" s="1614" t="str">
        <f>IF(B146="","",Output!AT132)</f>
        <v/>
      </c>
      <c r="AA146" s="1615" t="str">
        <f>IF(B146="","",Output!AU132)</f>
        <v/>
      </c>
      <c r="AB146" s="1613" t="str">
        <f>IF(B146="","",Output!AV132)</f>
        <v/>
      </c>
      <c r="AC146" s="1613" t="str">
        <f>IF(B146="","",Output!AW132)</f>
        <v/>
      </c>
      <c r="AD146" s="1614" t="str">
        <f>IF(B146="","",Output!AX132)</f>
        <v/>
      </c>
      <c r="AF146" s="1616" t="str">
        <f>IF(B146="","",Output!AY132)</f>
        <v/>
      </c>
      <c r="AG146" s="1610" t="str">
        <f>IF(B146="","",Output!AZ132)</f>
        <v/>
      </c>
      <c r="AH146" s="1611" t="str">
        <f>IF(B146="","",Output!BA132)</f>
        <v/>
      </c>
      <c r="AJ146" s="1617" t="str">
        <f>IF(B146="","",Output!BB132)</f>
        <v/>
      </c>
      <c r="AK146" s="1618" t="str">
        <f>IF(B146="","",Output!BC132)</f>
        <v/>
      </c>
      <c r="AL146" s="1618" t="str">
        <f>IF(B146="","",Output!BD132)</f>
        <v/>
      </c>
      <c r="AM146" s="1619" t="str">
        <f>IF(B146="","",Output!BE132)</f>
        <v/>
      </c>
    </row>
    <row r="147" spans="2:39">
      <c r="B147" s="143" t="str">
        <f>IF(Output!C133=0,"",Output!C133)</f>
        <v/>
      </c>
      <c r="D147" s="1567" t="str">
        <f>IF(B147="","",Output!AC133)</f>
        <v/>
      </c>
      <c r="E147" s="1568" t="str">
        <f>IF(B147="","",Output!AD133)</f>
        <v/>
      </c>
      <c r="F147" s="1569" t="str">
        <f>IF(B147="","",Output!AE133)</f>
        <v/>
      </c>
      <c r="H147" s="1609" t="str">
        <f>IF(B147="","",Output!AF133)</f>
        <v/>
      </c>
      <c r="I147" s="1610" t="str">
        <f>IF(B147="","",Output!AG133)</f>
        <v/>
      </c>
      <c r="J147" s="1610" t="str">
        <f>IF(B147="","",Output!AH133)</f>
        <v/>
      </c>
      <c r="K147" s="1610" t="str">
        <f>IF(B147="","",Output!AI133)</f>
        <v/>
      </c>
      <c r="L147" s="1634" t="str">
        <f>IF(B147="","",Output!AJ133)</f>
        <v/>
      </c>
      <c r="N147" s="1612" t="str">
        <f>IF(B147="","",Output!AK133)</f>
        <v/>
      </c>
      <c r="O147" s="1613" t="str">
        <f>IF(B147="","",Output!AL133)</f>
        <v/>
      </c>
      <c r="P147" s="1614" t="str">
        <f>IF(B147="","",Output!AM133)</f>
        <v/>
      </c>
      <c r="R147" s="1615" t="str">
        <f>IF(B147="","",Output!AN133)</f>
        <v/>
      </c>
      <c r="S147" s="1613" t="str">
        <f>IF(B147="","",Output!AO133)</f>
        <v/>
      </c>
      <c r="T147" s="1614" t="str">
        <f>IF(B147="","",Output!AP133)</f>
        <v/>
      </c>
      <c r="V147" s="1615" t="str">
        <f>IF(B147="","",Output!AQ133)</f>
        <v/>
      </c>
      <c r="W147" s="1613" t="str">
        <f>IF(B147="","",Output!AR133)</f>
        <v/>
      </c>
      <c r="X147" s="1613" t="str">
        <f>IF(B147="","",Output!AS133)</f>
        <v/>
      </c>
      <c r="Y147" s="1614" t="str">
        <f>IF(B147="","",Output!AT133)</f>
        <v/>
      </c>
      <c r="AA147" s="1615" t="str">
        <f>IF(B147="","",Output!AU133)</f>
        <v/>
      </c>
      <c r="AB147" s="1613" t="str">
        <f>IF(B147="","",Output!AV133)</f>
        <v/>
      </c>
      <c r="AC147" s="1613" t="str">
        <f>IF(B147="","",Output!AW133)</f>
        <v/>
      </c>
      <c r="AD147" s="1614" t="str">
        <f>IF(B147="","",Output!AX133)</f>
        <v/>
      </c>
      <c r="AF147" s="1616" t="str">
        <f>IF(B147="","",Output!AY133)</f>
        <v/>
      </c>
      <c r="AG147" s="1610" t="str">
        <f>IF(B147="","",Output!AZ133)</f>
        <v/>
      </c>
      <c r="AH147" s="1611" t="str">
        <f>IF(B147="","",Output!BA133)</f>
        <v/>
      </c>
      <c r="AJ147" s="1617" t="str">
        <f>IF(B147="","",Output!BB133)</f>
        <v/>
      </c>
      <c r="AK147" s="1618" t="str">
        <f>IF(B147="","",Output!BC133)</f>
        <v/>
      </c>
      <c r="AL147" s="1618" t="str">
        <f>IF(B147="","",Output!BD133)</f>
        <v/>
      </c>
      <c r="AM147" s="1619" t="str">
        <f>IF(B147="","",Output!BE133)</f>
        <v/>
      </c>
    </row>
    <row r="148" spans="2:39">
      <c r="B148" s="143" t="str">
        <f>IF(Output!C134=0,"",Output!C134)</f>
        <v/>
      </c>
      <c r="D148" s="1567" t="str">
        <f>IF(B148="","",Output!AC134)</f>
        <v/>
      </c>
      <c r="E148" s="1568" t="str">
        <f>IF(B148="","",Output!AD134)</f>
        <v/>
      </c>
      <c r="F148" s="1569" t="str">
        <f>IF(B148="","",Output!AE134)</f>
        <v/>
      </c>
      <c r="H148" s="1609" t="str">
        <f>IF(B148="","",Output!AF134)</f>
        <v/>
      </c>
      <c r="I148" s="1610" t="str">
        <f>IF(B148="","",Output!AG134)</f>
        <v/>
      </c>
      <c r="J148" s="1610" t="str">
        <f>IF(B148="","",Output!AH134)</f>
        <v/>
      </c>
      <c r="K148" s="1610" t="str">
        <f>IF(B148="","",Output!AI134)</f>
        <v/>
      </c>
      <c r="L148" s="1634" t="str">
        <f>IF(B148="","",Output!AJ134)</f>
        <v/>
      </c>
      <c r="N148" s="1612" t="str">
        <f>IF(B148="","",Output!AK134)</f>
        <v/>
      </c>
      <c r="O148" s="1613" t="str">
        <f>IF(B148="","",Output!AL134)</f>
        <v/>
      </c>
      <c r="P148" s="1614" t="str">
        <f>IF(B148="","",Output!AM134)</f>
        <v/>
      </c>
      <c r="R148" s="1615" t="str">
        <f>IF(B148="","",Output!AN134)</f>
        <v/>
      </c>
      <c r="S148" s="1613" t="str">
        <f>IF(B148="","",Output!AO134)</f>
        <v/>
      </c>
      <c r="T148" s="1614" t="str">
        <f>IF(B148="","",Output!AP134)</f>
        <v/>
      </c>
      <c r="V148" s="1615" t="str">
        <f>IF(B148="","",Output!AQ134)</f>
        <v/>
      </c>
      <c r="W148" s="1613" t="str">
        <f>IF(B148="","",Output!AR134)</f>
        <v/>
      </c>
      <c r="X148" s="1613" t="str">
        <f>IF(B148="","",Output!AS134)</f>
        <v/>
      </c>
      <c r="Y148" s="1614" t="str">
        <f>IF(B148="","",Output!AT134)</f>
        <v/>
      </c>
      <c r="AA148" s="1615" t="str">
        <f>IF(B148="","",Output!AU134)</f>
        <v/>
      </c>
      <c r="AB148" s="1613" t="str">
        <f>IF(B148="","",Output!AV134)</f>
        <v/>
      </c>
      <c r="AC148" s="1613" t="str">
        <f>IF(B148="","",Output!AW134)</f>
        <v/>
      </c>
      <c r="AD148" s="1614" t="str">
        <f>IF(B148="","",Output!AX134)</f>
        <v/>
      </c>
      <c r="AF148" s="1616" t="str">
        <f>IF(B148="","",Output!AY134)</f>
        <v/>
      </c>
      <c r="AG148" s="1610" t="str">
        <f>IF(B148="","",Output!AZ134)</f>
        <v/>
      </c>
      <c r="AH148" s="1611" t="str">
        <f>IF(B148="","",Output!BA134)</f>
        <v/>
      </c>
      <c r="AJ148" s="1617" t="str">
        <f>IF(B148="","",Output!BB134)</f>
        <v/>
      </c>
      <c r="AK148" s="1618" t="str">
        <f>IF(B148="","",Output!BC134)</f>
        <v/>
      </c>
      <c r="AL148" s="1618" t="str">
        <f>IF(B148="","",Output!BD134)</f>
        <v/>
      </c>
      <c r="AM148" s="1619" t="str">
        <f>IF(B148="","",Output!BE134)</f>
        <v/>
      </c>
    </row>
    <row r="149" spans="2:39">
      <c r="B149" s="143" t="str">
        <f>IF(Output!C135=0,"",Output!C135)</f>
        <v/>
      </c>
      <c r="D149" s="1567" t="str">
        <f>IF(B149="","",Output!AC135)</f>
        <v/>
      </c>
      <c r="E149" s="1568" t="str">
        <f>IF(B149="","",Output!AD135)</f>
        <v/>
      </c>
      <c r="F149" s="1569" t="str">
        <f>IF(B149="","",Output!AE135)</f>
        <v/>
      </c>
      <c r="H149" s="1609" t="str">
        <f>IF(B149="","",Output!AF135)</f>
        <v/>
      </c>
      <c r="I149" s="1610" t="str">
        <f>IF(B149="","",Output!AG135)</f>
        <v/>
      </c>
      <c r="J149" s="1610" t="str">
        <f>IF(B149="","",Output!AH135)</f>
        <v/>
      </c>
      <c r="K149" s="1610" t="str">
        <f>IF(B149="","",Output!AI135)</f>
        <v/>
      </c>
      <c r="L149" s="1634" t="str">
        <f>IF(B149="","",Output!AJ135)</f>
        <v/>
      </c>
      <c r="N149" s="1612" t="str">
        <f>IF(B149="","",Output!AK135)</f>
        <v/>
      </c>
      <c r="O149" s="1613" t="str">
        <f>IF(B149="","",Output!AL135)</f>
        <v/>
      </c>
      <c r="P149" s="1614" t="str">
        <f>IF(B149="","",Output!AM135)</f>
        <v/>
      </c>
      <c r="R149" s="1615" t="str">
        <f>IF(B149="","",Output!AN135)</f>
        <v/>
      </c>
      <c r="S149" s="1613" t="str">
        <f>IF(B149="","",Output!AO135)</f>
        <v/>
      </c>
      <c r="T149" s="1614" t="str">
        <f>IF(B149="","",Output!AP135)</f>
        <v/>
      </c>
      <c r="V149" s="1615" t="str">
        <f>IF(B149="","",Output!AQ135)</f>
        <v/>
      </c>
      <c r="W149" s="1613" t="str">
        <f>IF(B149="","",Output!AR135)</f>
        <v/>
      </c>
      <c r="X149" s="1613" t="str">
        <f>IF(B149="","",Output!AS135)</f>
        <v/>
      </c>
      <c r="Y149" s="1614" t="str">
        <f>IF(B149="","",Output!AT135)</f>
        <v/>
      </c>
      <c r="AA149" s="1615" t="str">
        <f>IF(B149="","",Output!AU135)</f>
        <v/>
      </c>
      <c r="AB149" s="1613" t="str">
        <f>IF(B149="","",Output!AV135)</f>
        <v/>
      </c>
      <c r="AC149" s="1613" t="str">
        <f>IF(B149="","",Output!AW135)</f>
        <v/>
      </c>
      <c r="AD149" s="1614" t="str">
        <f>IF(B149="","",Output!AX135)</f>
        <v/>
      </c>
      <c r="AF149" s="1616" t="str">
        <f>IF(B149="","",Output!AY135)</f>
        <v/>
      </c>
      <c r="AG149" s="1610" t="str">
        <f>IF(B149="","",Output!AZ135)</f>
        <v/>
      </c>
      <c r="AH149" s="1611" t="str">
        <f>IF(B149="","",Output!BA135)</f>
        <v/>
      </c>
      <c r="AJ149" s="1617" t="str">
        <f>IF(B149="","",Output!BB135)</f>
        <v/>
      </c>
      <c r="AK149" s="1618" t="str">
        <f>IF(B149="","",Output!BC135)</f>
        <v/>
      </c>
      <c r="AL149" s="1618" t="str">
        <f>IF(B149="","",Output!BD135)</f>
        <v/>
      </c>
      <c r="AM149" s="1619" t="str">
        <f>IF(B149="","",Output!BE135)</f>
        <v/>
      </c>
    </row>
    <row r="150" spans="2:39">
      <c r="B150" s="143" t="str">
        <f>IF(Output!C136=0,"",Output!C136)</f>
        <v/>
      </c>
      <c r="D150" s="1567" t="str">
        <f>IF(B150="","",Output!AC136)</f>
        <v/>
      </c>
      <c r="E150" s="1568" t="str">
        <f>IF(B150="","",Output!AD136)</f>
        <v/>
      </c>
      <c r="F150" s="1569" t="str">
        <f>IF(B150="","",Output!AE136)</f>
        <v/>
      </c>
      <c r="H150" s="1609" t="str">
        <f>IF(B150="","",Output!AF136)</f>
        <v/>
      </c>
      <c r="I150" s="1610" t="str">
        <f>IF(B150="","",Output!AG136)</f>
        <v/>
      </c>
      <c r="J150" s="1610" t="str">
        <f>IF(B150="","",Output!AH136)</f>
        <v/>
      </c>
      <c r="K150" s="1610" t="str">
        <f>IF(B150="","",Output!AI136)</f>
        <v/>
      </c>
      <c r="L150" s="1634" t="str">
        <f>IF(B150="","",Output!AJ136)</f>
        <v/>
      </c>
      <c r="N150" s="1612" t="str">
        <f>IF(B150="","",Output!AK136)</f>
        <v/>
      </c>
      <c r="O150" s="1613" t="str">
        <f>IF(B150="","",Output!AL136)</f>
        <v/>
      </c>
      <c r="P150" s="1614" t="str">
        <f>IF(B150="","",Output!AM136)</f>
        <v/>
      </c>
      <c r="R150" s="1615" t="str">
        <f>IF(B150="","",Output!AN136)</f>
        <v/>
      </c>
      <c r="S150" s="1613" t="str">
        <f>IF(B150="","",Output!AO136)</f>
        <v/>
      </c>
      <c r="T150" s="1614" t="str">
        <f>IF(B150="","",Output!AP136)</f>
        <v/>
      </c>
      <c r="V150" s="1615" t="str">
        <f>IF(B150="","",Output!AQ136)</f>
        <v/>
      </c>
      <c r="W150" s="1613" t="str">
        <f>IF(B150="","",Output!AR136)</f>
        <v/>
      </c>
      <c r="X150" s="1613" t="str">
        <f>IF(B150="","",Output!AS136)</f>
        <v/>
      </c>
      <c r="Y150" s="1614" t="str">
        <f>IF(B150="","",Output!AT136)</f>
        <v/>
      </c>
      <c r="AA150" s="1615" t="str">
        <f>IF(B150="","",Output!AU136)</f>
        <v/>
      </c>
      <c r="AB150" s="1613" t="str">
        <f>IF(B150="","",Output!AV136)</f>
        <v/>
      </c>
      <c r="AC150" s="1613" t="str">
        <f>IF(B150="","",Output!AW136)</f>
        <v/>
      </c>
      <c r="AD150" s="1614" t="str">
        <f>IF(B150="","",Output!AX136)</f>
        <v/>
      </c>
      <c r="AF150" s="1616" t="str">
        <f>IF(B150="","",Output!AY136)</f>
        <v/>
      </c>
      <c r="AG150" s="1610" t="str">
        <f>IF(B150="","",Output!AZ136)</f>
        <v/>
      </c>
      <c r="AH150" s="1611" t="str">
        <f>IF(B150="","",Output!BA136)</f>
        <v/>
      </c>
      <c r="AJ150" s="1617" t="str">
        <f>IF(B150="","",Output!BB136)</f>
        <v/>
      </c>
      <c r="AK150" s="1618" t="str">
        <f>IF(B150="","",Output!BC136)</f>
        <v/>
      </c>
      <c r="AL150" s="1618" t="str">
        <f>IF(B150="","",Output!BD136)</f>
        <v/>
      </c>
      <c r="AM150" s="1619" t="str">
        <f>IF(B150="","",Output!BE136)</f>
        <v/>
      </c>
    </row>
    <row r="151" spans="2:39">
      <c r="B151" s="143" t="str">
        <f>IF(Output!C137=0,"",Output!C137)</f>
        <v/>
      </c>
      <c r="D151" s="1567" t="str">
        <f>IF(B151="","",Output!AC137)</f>
        <v/>
      </c>
      <c r="E151" s="1568" t="str">
        <f>IF(B151="","",Output!AD137)</f>
        <v/>
      </c>
      <c r="F151" s="1569" t="str">
        <f>IF(B151="","",Output!AE137)</f>
        <v/>
      </c>
      <c r="H151" s="1609" t="str">
        <f>IF(B151="","",Output!AF137)</f>
        <v/>
      </c>
      <c r="I151" s="1610" t="str">
        <f>IF(B151="","",Output!AG137)</f>
        <v/>
      </c>
      <c r="J151" s="1610" t="str">
        <f>IF(B151="","",Output!AH137)</f>
        <v/>
      </c>
      <c r="K151" s="1610" t="str">
        <f>IF(B151="","",Output!AI137)</f>
        <v/>
      </c>
      <c r="L151" s="1634" t="str">
        <f>IF(B151="","",Output!AJ137)</f>
        <v/>
      </c>
      <c r="N151" s="1612" t="str">
        <f>IF(B151="","",Output!AK137)</f>
        <v/>
      </c>
      <c r="O151" s="1613" t="str">
        <f>IF(B151="","",Output!AL137)</f>
        <v/>
      </c>
      <c r="P151" s="1614" t="str">
        <f>IF(B151="","",Output!AM137)</f>
        <v/>
      </c>
      <c r="R151" s="1615" t="str">
        <f>IF(B151="","",Output!AN137)</f>
        <v/>
      </c>
      <c r="S151" s="1613" t="str">
        <f>IF(B151="","",Output!AO137)</f>
        <v/>
      </c>
      <c r="T151" s="1614" t="str">
        <f>IF(B151="","",Output!AP137)</f>
        <v/>
      </c>
      <c r="V151" s="1615" t="str">
        <f>IF(B151="","",Output!AQ137)</f>
        <v/>
      </c>
      <c r="W151" s="1613" t="str">
        <f>IF(B151="","",Output!AR137)</f>
        <v/>
      </c>
      <c r="X151" s="1613" t="str">
        <f>IF(B151="","",Output!AS137)</f>
        <v/>
      </c>
      <c r="Y151" s="1614" t="str">
        <f>IF(B151="","",Output!AT137)</f>
        <v/>
      </c>
      <c r="AA151" s="1615" t="str">
        <f>IF(B151="","",Output!AU137)</f>
        <v/>
      </c>
      <c r="AB151" s="1613" t="str">
        <f>IF(B151="","",Output!AV137)</f>
        <v/>
      </c>
      <c r="AC151" s="1613" t="str">
        <f>IF(B151="","",Output!AW137)</f>
        <v/>
      </c>
      <c r="AD151" s="1614" t="str">
        <f>IF(B151="","",Output!AX137)</f>
        <v/>
      </c>
      <c r="AF151" s="1616" t="str">
        <f>IF(B151="","",Output!AY137)</f>
        <v/>
      </c>
      <c r="AG151" s="1610" t="str">
        <f>IF(B151="","",Output!AZ137)</f>
        <v/>
      </c>
      <c r="AH151" s="1611" t="str">
        <f>IF(B151="","",Output!BA137)</f>
        <v/>
      </c>
      <c r="AJ151" s="1617" t="str">
        <f>IF(B151="","",Output!BB137)</f>
        <v/>
      </c>
      <c r="AK151" s="1618" t="str">
        <f>IF(B151="","",Output!BC137)</f>
        <v/>
      </c>
      <c r="AL151" s="1618" t="str">
        <f>IF(B151="","",Output!BD137)</f>
        <v/>
      </c>
      <c r="AM151" s="1619" t="str">
        <f>IF(B151="","",Output!BE137)</f>
        <v/>
      </c>
    </row>
    <row r="152" spans="2:39">
      <c r="B152" s="143" t="str">
        <f>IF(Output!C138=0,"",Output!C138)</f>
        <v/>
      </c>
      <c r="D152" s="1567" t="str">
        <f>IF(B152="","",Output!AC138)</f>
        <v/>
      </c>
      <c r="E152" s="1568" t="str">
        <f>IF(B152="","",Output!AD138)</f>
        <v/>
      </c>
      <c r="F152" s="1569" t="str">
        <f>IF(B152="","",Output!AE138)</f>
        <v/>
      </c>
      <c r="H152" s="1609" t="str">
        <f>IF(B152="","",Output!AF138)</f>
        <v/>
      </c>
      <c r="I152" s="1610" t="str">
        <f>IF(B152="","",Output!AG138)</f>
        <v/>
      </c>
      <c r="J152" s="1610" t="str">
        <f>IF(B152="","",Output!AH138)</f>
        <v/>
      </c>
      <c r="K152" s="1610" t="str">
        <f>IF(B152="","",Output!AI138)</f>
        <v/>
      </c>
      <c r="L152" s="1634" t="str">
        <f>IF(B152="","",Output!AJ138)</f>
        <v/>
      </c>
      <c r="N152" s="1612" t="str">
        <f>IF(B152="","",Output!AK138)</f>
        <v/>
      </c>
      <c r="O152" s="1613" t="str">
        <f>IF(B152="","",Output!AL138)</f>
        <v/>
      </c>
      <c r="P152" s="1614" t="str">
        <f>IF(B152="","",Output!AM138)</f>
        <v/>
      </c>
      <c r="R152" s="1615" t="str">
        <f>IF(B152="","",Output!AN138)</f>
        <v/>
      </c>
      <c r="S152" s="1613" t="str">
        <f>IF(B152="","",Output!AO138)</f>
        <v/>
      </c>
      <c r="T152" s="1614" t="str">
        <f>IF(B152="","",Output!AP138)</f>
        <v/>
      </c>
      <c r="V152" s="1615" t="str">
        <f>IF(B152="","",Output!AQ138)</f>
        <v/>
      </c>
      <c r="W152" s="1613" t="str">
        <f>IF(B152="","",Output!AR138)</f>
        <v/>
      </c>
      <c r="X152" s="1613" t="str">
        <f>IF(B152="","",Output!AS138)</f>
        <v/>
      </c>
      <c r="Y152" s="1614" t="str">
        <f>IF(B152="","",Output!AT138)</f>
        <v/>
      </c>
      <c r="AA152" s="1615" t="str">
        <f>IF(B152="","",Output!AU138)</f>
        <v/>
      </c>
      <c r="AB152" s="1613" t="str">
        <f>IF(B152="","",Output!AV138)</f>
        <v/>
      </c>
      <c r="AC152" s="1613" t="str">
        <f>IF(B152="","",Output!AW138)</f>
        <v/>
      </c>
      <c r="AD152" s="1614" t="str">
        <f>IF(B152="","",Output!AX138)</f>
        <v/>
      </c>
      <c r="AF152" s="1616" t="str">
        <f>IF(B152="","",Output!AY138)</f>
        <v/>
      </c>
      <c r="AG152" s="1610" t="str">
        <f>IF(B152="","",Output!AZ138)</f>
        <v/>
      </c>
      <c r="AH152" s="1611" t="str">
        <f>IF(B152="","",Output!BA138)</f>
        <v/>
      </c>
      <c r="AJ152" s="1617" t="str">
        <f>IF(B152="","",Output!BB138)</f>
        <v/>
      </c>
      <c r="AK152" s="1618" t="str">
        <f>IF(B152="","",Output!BC138)</f>
        <v/>
      </c>
      <c r="AL152" s="1618" t="str">
        <f>IF(B152="","",Output!BD138)</f>
        <v/>
      </c>
      <c r="AM152" s="1619" t="str">
        <f>IF(B152="","",Output!BE138)</f>
        <v/>
      </c>
    </row>
    <row r="153" spans="2:39">
      <c r="B153" s="143" t="str">
        <f>IF(Output!C139=0,"",Output!C139)</f>
        <v/>
      </c>
      <c r="D153" s="1567" t="str">
        <f>IF(B153="","",Output!AC139)</f>
        <v/>
      </c>
      <c r="E153" s="1568" t="str">
        <f>IF(B153="","",Output!AD139)</f>
        <v/>
      </c>
      <c r="F153" s="1569" t="str">
        <f>IF(B153="","",Output!AE139)</f>
        <v/>
      </c>
      <c r="H153" s="1609" t="str">
        <f>IF(B153="","",Output!AF139)</f>
        <v/>
      </c>
      <c r="I153" s="1610" t="str">
        <f>IF(B153="","",Output!AG139)</f>
        <v/>
      </c>
      <c r="J153" s="1610" t="str">
        <f>IF(B153="","",Output!AH139)</f>
        <v/>
      </c>
      <c r="K153" s="1610" t="str">
        <f>IF(B153="","",Output!AI139)</f>
        <v/>
      </c>
      <c r="L153" s="1634" t="str">
        <f>IF(B153="","",Output!AJ139)</f>
        <v/>
      </c>
      <c r="N153" s="1612" t="str">
        <f>IF(B153="","",Output!AK139)</f>
        <v/>
      </c>
      <c r="O153" s="1613" t="str">
        <f>IF(B153="","",Output!AL139)</f>
        <v/>
      </c>
      <c r="P153" s="1614" t="str">
        <f>IF(B153="","",Output!AM139)</f>
        <v/>
      </c>
      <c r="R153" s="1615" t="str">
        <f>IF(B153="","",Output!AN139)</f>
        <v/>
      </c>
      <c r="S153" s="1613" t="str">
        <f>IF(B153="","",Output!AO139)</f>
        <v/>
      </c>
      <c r="T153" s="1614" t="str">
        <f>IF(B153="","",Output!AP139)</f>
        <v/>
      </c>
      <c r="V153" s="1615" t="str">
        <f>IF(B153="","",Output!AQ139)</f>
        <v/>
      </c>
      <c r="W153" s="1613" t="str">
        <f>IF(B153="","",Output!AR139)</f>
        <v/>
      </c>
      <c r="X153" s="1613" t="str">
        <f>IF(B153="","",Output!AS139)</f>
        <v/>
      </c>
      <c r="Y153" s="1614" t="str">
        <f>IF(B153="","",Output!AT139)</f>
        <v/>
      </c>
      <c r="AA153" s="1615" t="str">
        <f>IF(B153="","",Output!AU139)</f>
        <v/>
      </c>
      <c r="AB153" s="1613" t="str">
        <f>IF(B153="","",Output!AV139)</f>
        <v/>
      </c>
      <c r="AC153" s="1613" t="str">
        <f>IF(B153="","",Output!AW139)</f>
        <v/>
      </c>
      <c r="AD153" s="1614" t="str">
        <f>IF(B153="","",Output!AX139)</f>
        <v/>
      </c>
      <c r="AF153" s="1616" t="str">
        <f>IF(B153="","",Output!AY139)</f>
        <v/>
      </c>
      <c r="AG153" s="1610" t="str">
        <f>IF(B153="","",Output!AZ139)</f>
        <v/>
      </c>
      <c r="AH153" s="1611" t="str">
        <f>IF(B153="","",Output!BA139)</f>
        <v/>
      </c>
      <c r="AJ153" s="1617" t="str">
        <f>IF(B153="","",Output!BB139)</f>
        <v/>
      </c>
      <c r="AK153" s="1618" t="str">
        <f>IF(B153="","",Output!BC139)</f>
        <v/>
      </c>
      <c r="AL153" s="1618" t="str">
        <f>IF(B153="","",Output!BD139)</f>
        <v/>
      </c>
      <c r="AM153" s="1619" t="str">
        <f>IF(B153="","",Output!BE139)</f>
        <v/>
      </c>
    </row>
    <row r="154" spans="2:39">
      <c r="B154" s="143" t="str">
        <f>IF(Output!C140=0,"",Output!C140)</f>
        <v/>
      </c>
      <c r="D154" s="1567" t="str">
        <f>IF(B154="","",Output!AC140)</f>
        <v/>
      </c>
      <c r="E154" s="1568" t="str">
        <f>IF(B154="","",Output!AD140)</f>
        <v/>
      </c>
      <c r="F154" s="1569" t="str">
        <f>IF(B154="","",Output!AE140)</f>
        <v/>
      </c>
      <c r="H154" s="1609" t="str">
        <f>IF(B154="","",Output!AF140)</f>
        <v/>
      </c>
      <c r="I154" s="1610" t="str">
        <f>IF(B154="","",Output!AG140)</f>
        <v/>
      </c>
      <c r="J154" s="1610" t="str">
        <f>IF(B154="","",Output!AH140)</f>
        <v/>
      </c>
      <c r="K154" s="1610" t="str">
        <f>IF(B154="","",Output!AI140)</f>
        <v/>
      </c>
      <c r="L154" s="1634" t="str">
        <f>IF(B154="","",Output!AJ140)</f>
        <v/>
      </c>
      <c r="N154" s="1612" t="str">
        <f>IF(B154="","",Output!AK140)</f>
        <v/>
      </c>
      <c r="O154" s="1613" t="str">
        <f>IF(B154="","",Output!AL140)</f>
        <v/>
      </c>
      <c r="P154" s="1614" t="str">
        <f>IF(B154="","",Output!AM140)</f>
        <v/>
      </c>
      <c r="R154" s="1615" t="str">
        <f>IF(B154="","",Output!AN140)</f>
        <v/>
      </c>
      <c r="S154" s="1613" t="str">
        <f>IF(B154="","",Output!AO140)</f>
        <v/>
      </c>
      <c r="T154" s="1614" t="str">
        <f>IF(B154="","",Output!AP140)</f>
        <v/>
      </c>
      <c r="V154" s="1615" t="str">
        <f>IF(B154="","",Output!AQ140)</f>
        <v/>
      </c>
      <c r="W154" s="1613" t="str">
        <f>IF(B154="","",Output!AR140)</f>
        <v/>
      </c>
      <c r="X154" s="1613" t="str">
        <f>IF(B154="","",Output!AS140)</f>
        <v/>
      </c>
      <c r="Y154" s="1614" t="str">
        <f>IF(B154="","",Output!AT140)</f>
        <v/>
      </c>
      <c r="AA154" s="1615" t="str">
        <f>IF(B154="","",Output!AU140)</f>
        <v/>
      </c>
      <c r="AB154" s="1613" t="str">
        <f>IF(B154="","",Output!AV140)</f>
        <v/>
      </c>
      <c r="AC154" s="1613" t="str">
        <f>IF(B154="","",Output!AW140)</f>
        <v/>
      </c>
      <c r="AD154" s="1614" t="str">
        <f>IF(B154="","",Output!AX140)</f>
        <v/>
      </c>
      <c r="AF154" s="1616" t="str">
        <f>IF(B154="","",Output!AY140)</f>
        <v/>
      </c>
      <c r="AG154" s="1610" t="str">
        <f>IF(B154="","",Output!AZ140)</f>
        <v/>
      </c>
      <c r="AH154" s="1611" t="str">
        <f>IF(B154="","",Output!BA140)</f>
        <v/>
      </c>
      <c r="AJ154" s="1617" t="str">
        <f>IF(B154="","",Output!BB140)</f>
        <v/>
      </c>
      <c r="AK154" s="1618" t="str">
        <f>IF(B154="","",Output!BC140)</f>
        <v/>
      </c>
      <c r="AL154" s="1618" t="str">
        <f>IF(B154="","",Output!BD140)</f>
        <v/>
      </c>
      <c r="AM154" s="1619" t="str">
        <f>IF(B154="","",Output!BE140)</f>
        <v/>
      </c>
    </row>
    <row r="155" spans="2:39">
      <c r="B155" s="143" t="str">
        <f>IF(Output!C141=0,"",Output!C141)</f>
        <v/>
      </c>
      <c r="D155" s="1567" t="str">
        <f>IF(B155="","",Output!AC141)</f>
        <v/>
      </c>
      <c r="E155" s="1568" t="str">
        <f>IF(B155="","",Output!AD141)</f>
        <v/>
      </c>
      <c r="F155" s="1569" t="str">
        <f>IF(B155="","",Output!AE141)</f>
        <v/>
      </c>
      <c r="H155" s="1609" t="str">
        <f>IF(B155="","",Output!AF141)</f>
        <v/>
      </c>
      <c r="I155" s="1610" t="str">
        <f>IF(B155="","",Output!AG141)</f>
        <v/>
      </c>
      <c r="J155" s="1610" t="str">
        <f>IF(B155="","",Output!AH141)</f>
        <v/>
      </c>
      <c r="K155" s="1610" t="str">
        <f>IF(B155="","",Output!AI141)</f>
        <v/>
      </c>
      <c r="L155" s="1634" t="str">
        <f>IF(B155="","",Output!AJ141)</f>
        <v/>
      </c>
      <c r="N155" s="1612" t="str">
        <f>IF(B155="","",Output!AK141)</f>
        <v/>
      </c>
      <c r="O155" s="1613" t="str">
        <f>IF(B155="","",Output!AL141)</f>
        <v/>
      </c>
      <c r="P155" s="1614" t="str">
        <f>IF(B155="","",Output!AM141)</f>
        <v/>
      </c>
      <c r="R155" s="1615" t="str">
        <f>IF(B155="","",Output!AN141)</f>
        <v/>
      </c>
      <c r="S155" s="1613" t="str">
        <f>IF(B155="","",Output!AO141)</f>
        <v/>
      </c>
      <c r="T155" s="1614" t="str">
        <f>IF(B155="","",Output!AP141)</f>
        <v/>
      </c>
      <c r="V155" s="1615" t="str">
        <f>IF(B155="","",Output!AQ141)</f>
        <v/>
      </c>
      <c r="W155" s="1613" t="str">
        <f>IF(B155="","",Output!AR141)</f>
        <v/>
      </c>
      <c r="X155" s="1613" t="str">
        <f>IF(B155="","",Output!AS141)</f>
        <v/>
      </c>
      <c r="Y155" s="1614" t="str">
        <f>IF(B155="","",Output!AT141)</f>
        <v/>
      </c>
      <c r="AA155" s="1615" t="str">
        <f>IF(B155="","",Output!AU141)</f>
        <v/>
      </c>
      <c r="AB155" s="1613" t="str">
        <f>IF(B155="","",Output!AV141)</f>
        <v/>
      </c>
      <c r="AC155" s="1613" t="str">
        <f>IF(B155="","",Output!AW141)</f>
        <v/>
      </c>
      <c r="AD155" s="1614" t="str">
        <f>IF(B155="","",Output!AX141)</f>
        <v/>
      </c>
      <c r="AF155" s="1616" t="str">
        <f>IF(B155="","",Output!AY141)</f>
        <v/>
      </c>
      <c r="AG155" s="1610" t="str">
        <f>IF(B155="","",Output!AZ141)</f>
        <v/>
      </c>
      <c r="AH155" s="1611" t="str">
        <f>IF(B155="","",Output!BA141)</f>
        <v/>
      </c>
      <c r="AJ155" s="1617" t="str">
        <f>IF(B155="","",Output!BB141)</f>
        <v/>
      </c>
      <c r="AK155" s="1618" t="str">
        <f>IF(B155="","",Output!BC141)</f>
        <v/>
      </c>
      <c r="AL155" s="1618" t="str">
        <f>IF(B155="","",Output!BD141)</f>
        <v/>
      </c>
      <c r="AM155" s="1619" t="str">
        <f>IF(B155="","",Output!BE141)</f>
        <v/>
      </c>
    </row>
    <row r="156" spans="2:39">
      <c r="B156" s="143" t="str">
        <f>IF(Output!C142=0,"",Output!C142)</f>
        <v/>
      </c>
      <c r="D156" s="1567" t="str">
        <f>IF(B156="","",Output!AC142)</f>
        <v/>
      </c>
      <c r="E156" s="1568" t="str">
        <f>IF(B156="","",Output!AD142)</f>
        <v/>
      </c>
      <c r="F156" s="1569" t="str">
        <f>IF(B156="","",Output!AE142)</f>
        <v/>
      </c>
      <c r="H156" s="1609" t="str">
        <f>IF(B156="","",Output!AF142)</f>
        <v/>
      </c>
      <c r="I156" s="1610" t="str">
        <f>IF(B156="","",Output!AG142)</f>
        <v/>
      </c>
      <c r="J156" s="1610" t="str">
        <f>IF(B156="","",Output!AH142)</f>
        <v/>
      </c>
      <c r="K156" s="1610" t="str">
        <f>IF(B156="","",Output!AI142)</f>
        <v/>
      </c>
      <c r="L156" s="1634" t="str">
        <f>IF(B156="","",Output!AJ142)</f>
        <v/>
      </c>
      <c r="N156" s="1612" t="str">
        <f>IF(B156="","",Output!AK142)</f>
        <v/>
      </c>
      <c r="O156" s="1613" t="str">
        <f>IF(B156="","",Output!AL142)</f>
        <v/>
      </c>
      <c r="P156" s="1614" t="str">
        <f>IF(B156="","",Output!AM142)</f>
        <v/>
      </c>
      <c r="R156" s="1615" t="str">
        <f>IF(B156="","",Output!AN142)</f>
        <v/>
      </c>
      <c r="S156" s="1613" t="str">
        <f>IF(B156="","",Output!AO142)</f>
        <v/>
      </c>
      <c r="T156" s="1614" t="str">
        <f>IF(B156="","",Output!AP142)</f>
        <v/>
      </c>
      <c r="V156" s="1615" t="str">
        <f>IF(B156="","",Output!AQ142)</f>
        <v/>
      </c>
      <c r="W156" s="1613" t="str">
        <f>IF(B156="","",Output!AR142)</f>
        <v/>
      </c>
      <c r="X156" s="1613" t="str">
        <f>IF(B156="","",Output!AS142)</f>
        <v/>
      </c>
      <c r="Y156" s="1614" t="str">
        <f>IF(B156="","",Output!AT142)</f>
        <v/>
      </c>
      <c r="AA156" s="1615" t="str">
        <f>IF(B156="","",Output!AU142)</f>
        <v/>
      </c>
      <c r="AB156" s="1613" t="str">
        <f>IF(B156="","",Output!AV142)</f>
        <v/>
      </c>
      <c r="AC156" s="1613" t="str">
        <f>IF(B156="","",Output!AW142)</f>
        <v/>
      </c>
      <c r="AD156" s="1614" t="str">
        <f>IF(B156="","",Output!AX142)</f>
        <v/>
      </c>
      <c r="AF156" s="1616" t="str">
        <f>IF(B156="","",Output!AY142)</f>
        <v/>
      </c>
      <c r="AG156" s="1610" t="str">
        <f>IF(B156="","",Output!AZ142)</f>
        <v/>
      </c>
      <c r="AH156" s="1611" t="str">
        <f>IF(B156="","",Output!BA142)</f>
        <v/>
      </c>
      <c r="AJ156" s="1617" t="str">
        <f>IF(B156="","",Output!BB142)</f>
        <v/>
      </c>
      <c r="AK156" s="1618" t="str">
        <f>IF(B156="","",Output!BC142)</f>
        <v/>
      </c>
      <c r="AL156" s="1618" t="str">
        <f>IF(B156="","",Output!BD142)</f>
        <v/>
      </c>
      <c r="AM156" s="1619" t="str">
        <f>IF(B156="","",Output!BE142)</f>
        <v/>
      </c>
    </row>
    <row r="157" spans="2:39">
      <c r="B157" s="143" t="str">
        <f>IF(Output!C143=0,"",Output!C143)</f>
        <v/>
      </c>
      <c r="D157" s="1567" t="str">
        <f>IF(B157="","",Output!AC143)</f>
        <v/>
      </c>
      <c r="E157" s="1568" t="str">
        <f>IF(B157="","",Output!AD143)</f>
        <v/>
      </c>
      <c r="F157" s="1569" t="str">
        <f>IF(B157="","",Output!AE143)</f>
        <v/>
      </c>
      <c r="H157" s="1609" t="str">
        <f>IF(B157="","",Output!AF143)</f>
        <v/>
      </c>
      <c r="I157" s="1610" t="str">
        <f>IF(B157="","",Output!AG143)</f>
        <v/>
      </c>
      <c r="J157" s="1610" t="str">
        <f>IF(B157="","",Output!AH143)</f>
        <v/>
      </c>
      <c r="K157" s="1610" t="str">
        <f>IF(B157="","",Output!AI143)</f>
        <v/>
      </c>
      <c r="L157" s="1634" t="str">
        <f>IF(B157="","",Output!AJ143)</f>
        <v/>
      </c>
      <c r="N157" s="1612" t="str">
        <f>IF(B157="","",Output!AK143)</f>
        <v/>
      </c>
      <c r="O157" s="1613" t="str">
        <f>IF(B157="","",Output!AL143)</f>
        <v/>
      </c>
      <c r="P157" s="1614" t="str">
        <f>IF(B157="","",Output!AM143)</f>
        <v/>
      </c>
      <c r="R157" s="1615" t="str">
        <f>IF(B157="","",Output!AN143)</f>
        <v/>
      </c>
      <c r="S157" s="1613" t="str">
        <f>IF(B157="","",Output!AO143)</f>
        <v/>
      </c>
      <c r="T157" s="1614" t="str">
        <f>IF(B157="","",Output!AP143)</f>
        <v/>
      </c>
      <c r="V157" s="1615" t="str">
        <f>IF(B157="","",Output!AQ143)</f>
        <v/>
      </c>
      <c r="W157" s="1613" t="str">
        <f>IF(B157="","",Output!AR143)</f>
        <v/>
      </c>
      <c r="X157" s="1613" t="str">
        <f>IF(B157="","",Output!AS143)</f>
        <v/>
      </c>
      <c r="Y157" s="1614" t="str">
        <f>IF(B157="","",Output!AT143)</f>
        <v/>
      </c>
      <c r="AA157" s="1615" t="str">
        <f>IF(B157="","",Output!AU143)</f>
        <v/>
      </c>
      <c r="AB157" s="1613" t="str">
        <f>IF(B157="","",Output!AV143)</f>
        <v/>
      </c>
      <c r="AC157" s="1613" t="str">
        <f>IF(B157="","",Output!AW143)</f>
        <v/>
      </c>
      <c r="AD157" s="1614" t="str">
        <f>IF(B157="","",Output!AX143)</f>
        <v/>
      </c>
      <c r="AF157" s="1616" t="str">
        <f>IF(B157="","",Output!AY143)</f>
        <v/>
      </c>
      <c r="AG157" s="1610" t="str">
        <f>IF(B157="","",Output!AZ143)</f>
        <v/>
      </c>
      <c r="AH157" s="1611" t="str">
        <f>IF(B157="","",Output!BA143)</f>
        <v/>
      </c>
      <c r="AJ157" s="1617" t="str">
        <f>IF(B157="","",Output!BB143)</f>
        <v/>
      </c>
      <c r="AK157" s="1618" t="str">
        <f>IF(B157="","",Output!BC143)</f>
        <v/>
      </c>
      <c r="AL157" s="1618" t="str">
        <f>IF(B157="","",Output!BD143)</f>
        <v/>
      </c>
      <c r="AM157" s="1619" t="str">
        <f>IF(B157="","",Output!BE143)</f>
        <v/>
      </c>
    </row>
    <row r="158" spans="2:39">
      <c r="B158" s="143" t="str">
        <f>IF(Output!C144=0,"",Output!C144)</f>
        <v/>
      </c>
      <c r="D158" s="1567" t="str">
        <f>IF(B158="","",Output!AC144)</f>
        <v/>
      </c>
      <c r="E158" s="1568" t="str">
        <f>IF(B158="","",Output!AD144)</f>
        <v/>
      </c>
      <c r="F158" s="1569" t="str">
        <f>IF(B158="","",Output!AE144)</f>
        <v/>
      </c>
      <c r="H158" s="1609" t="str">
        <f>IF(B158="","",Output!AF144)</f>
        <v/>
      </c>
      <c r="I158" s="1610" t="str">
        <f>IF(B158="","",Output!AG144)</f>
        <v/>
      </c>
      <c r="J158" s="1610" t="str">
        <f>IF(B158="","",Output!AH144)</f>
        <v/>
      </c>
      <c r="K158" s="1610" t="str">
        <f>IF(B158="","",Output!AI144)</f>
        <v/>
      </c>
      <c r="L158" s="1634" t="str">
        <f>IF(B158="","",Output!AJ144)</f>
        <v/>
      </c>
      <c r="N158" s="1612" t="str">
        <f>IF(B158="","",Output!AK144)</f>
        <v/>
      </c>
      <c r="O158" s="1613" t="str">
        <f>IF(B158="","",Output!AL144)</f>
        <v/>
      </c>
      <c r="P158" s="1614" t="str">
        <f>IF(B158="","",Output!AM144)</f>
        <v/>
      </c>
      <c r="R158" s="1615" t="str">
        <f>IF(B158="","",Output!AN144)</f>
        <v/>
      </c>
      <c r="S158" s="1613" t="str">
        <f>IF(B158="","",Output!AO144)</f>
        <v/>
      </c>
      <c r="T158" s="1614" t="str">
        <f>IF(B158="","",Output!AP144)</f>
        <v/>
      </c>
      <c r="V158" s="1615" t="str">
        <f>IF(B158="","",Output!AQ144)</f>
        <v/>
      </c>
      <c r="W158" s="1613" t="str">
        <f>IF(B158="","",Output!AR144)</f>
        <v/>
      </c>
      <c r="X158" s="1613" t="str">
        <f>IF(B158="","",Output!AS144)</f>
        <v/>
      </c>
      <c r="Y158" s="1614" t="str">
        <f>IF(B158="","",Output!AT144)</f>
        <v/>
      </c>
      <c r="AA158" s="1615" t="str">
        <f>IF(B158="","",Output!AU144)</f>
        <v/>
      </c>
      <c r="AB158" s="1613" t="str">
        <f>IF(B158="","",Output!AV144)</f>
        <v/>
      </c>
      <c r="AC158" s="1613" t="str">
        <f>IF(B158="","",Output!AW144)</f>
        <v/>
      </c>
      <c r="AD158" s="1614" t="str">
        <f>IF(B158="","",Output!AX144)</f>
        <v/>
      </c>
      <c r="AF158" s="1616" t="str">
        <f>IF(B158="","",Output!AY144)</f>
        <v/>
      </c>
      <c r="AG158" s="1610" t="str">
        <f>IF(B158="","",Output!AZ144)</f>
        <v/>
      </c>
      <c r="AH158" s="1611" t="str">
        <f>IF(B158="","",Output!BA144)</f>
        <v/>
      </c>
      <c r="AJ158" s="1617" t="str">
        <f>IF(B158="","",Output!BB144)</f>
        <v/>
      </c>
      <c r="AK158" s="1618" t="str">
        <f>IF(B158="","",Output!BC144)</f>
        <v/>
      </c>
      <c r="AL158" s="1618" t="str">
        <f>IF(B158="","",Output!BD144)</f>
        <v/>
      </c>
      <c r="AM158" s="1619" t="str">
        <f>IF(B158="","",Output!BE144)</f>
        <v/>
      </c>
    </row>
    <row r="159" spans="2:39">
      <c r="B159" s="143" t="str">
        <f>IF(Output!C145=0,"",Output!C145)</f>
        <v/>
      </c>
      <c r="D159" s="1567" t="str">
        <f>IF(B159="","",Output!AC145)</f>
        <v/>
      </c>
      <c r="E159" s="1568" t="str">
        <f>IF(B159="","",Output!AD145)</f>
        <v/>
      </c>
      <c r="F159" s="1569" t="str">
        <f>IF(B159="","",Output!AE145)</f>
        <v/>
      </c>
      <c r="H159" s="1609" t="str">
        <f>IF(B159="","",Output!AF145)</f>
        <v/>
      </c>
      <c r="I159" s="1610" t="str">
        <f>IF(B159="","",Output!AG145)</f>
        <v/>
      </c>
      <c r="J159" s="1610" t="str">
        <f>IF(B159="","",Output!AH145)</f>
        <v/>
      </c>
      <c r="K159" s="1610" t="str">
        <f>IF(B159="","",Output!AI145)</f>
        <v/>
      </c>
      <c r="L159" s="1634" t="str">
        <f>IF(B159="","",Output!AJ145)</f>
        <v/>
      </c>
      <c r="N159" s="1612" t="str">
        <f>IF(B159="","",Output!AK145)</f>
        <v/>
      </c>
      <c r="O159" s="1613" t="str">
        <f>IF(B159="","",Output!AL145)</f>
        <v/>
      </c>
      <c r="P159" s="1614" t="str">
        <f>IF(B159="","",Output!AM145)</f>
        <v/>
      </c>
      <c r="R159" s="1615" t="str">
        <f>IF(B159="","",Output!AN145)</f>
        <v/>
      </c>
      <c r="S159" s="1613" t="str">
        <f>IF(B159="","",Output!AO145)</f>
        <v/>
      </c>
      <c r="T159" s="1614" t="str">
        <f>IF(B159="","",Output!AP145)</f>
        <v/>
      </c>
      <c r="V159" s="1615" t="str">
        <f>IF(B159="","",Output!AQ145)</f>
        <v/>
      </c>
      <c r="W159" s="1613" t="str">
        <f>IF(B159="","",Output!AR145)</f>
        <v/>
      </c>
      <c r="X159" s="1613" t="str">
        <f>IF(B159="","",Output!AS145)</f>
        <v/>
      </c>
      <c r="Y159" s="1614" t="str">
        <f>IF(B159="","",Output!AT145)</f>
        <v/>
      </c>
      <c r="AA159" s="1615" t="str">
        <f>IF(B159="","",Output!AU145)</f>
        <v/>
      </c>
      <c r="AB159" s="1613" t="str">
        <f>IF(B159="","",Output!AV145)</f>
        <v/>
      </c>
      <c r="AC159" s="1613" t="str">
        <f>IF(B159="","",Output!AW145)</f>
        <v/>
      </c>
      <c r="AD159" s="1614" t="str">
        <f>IF(B159="","",Output!AX145)</f>
        <v/>
      </c>
      <c r="AF159" s="1616" t="str">
        <f>IF(B159="","",Output!AY145)</f>
        <v/>
      </c>
      <c r="AG159" s="1610" t="str">
        <f>IF(B159="","",Output!AZ145)</f>
        <v/>
      </c>
      <c r="AH159" s="1611" t="str">
        <f>IF(B159="","",Output!BA145)</f>
        <v/>
      </c>
      <c r="AJ159" s="1617" t="str">
        <f>IF(B159="","",Output!BB145)</f>
        <v/>
      </c>
      <c r="AK159" s="1618" t="str">
        <f>IF(B159="","",Output!BC145)</f>
        <v/>
      </c>
      <c r="AL159" s="1618" t="str">
        <f>IF(B159="","",Output!BD145)</f>
        <v/>
      </c>
      <c r="AM159" s="1619" t="str">
        <f>IF(B159="","",Output!BE145)</f>
        <v/>
      </c>
    </row>
    <row r="160" spans="2:39">
      <c r="B160" s="143" t="str">
        <f>IF(Output!C146=0,"",Output!C146)</f>
        <v/>
      </c>
      <c r="D160" s="1567" t="str">
        <f>IF(B160="","",Output!AC146)</f>
        <v/>
      </c>
      <c r="E160" s="1568" t="str">
        <f>IF(B160="","",Output!AD146)</f>
        <v/>
      </c>
      <c r="F160" s="1569" t="str">
        <f>IF(B160="","",Output!AE146)</f>
        <v/>
      </c>
      <c r="H160" s="1609" t="str">
        <f>IF(B160="","",Output!AF146)</f>
        <v/>
      </c>
      <c r="I160" s="1610" t="str">
        <f>IF(B160="","",Output!AG146)</f>
        <v/>
      </c>
      <c r="J160" s="1610" t="str">
        <f>IF(B160="","",Output!AH146)</f>
        <v/>
      </c>
      <c r="K160" s="1610" t="str">
        <f>IF(B160="","",Output!AI146)</f>
        <v/>
      </c>
      <c r="L160" s="1634" t="str">
        <f>IF(B160="","",Output!AJ146)</f>
        <v/>
      </c>
      <c r="N160" s="1612" t="str">
        <f>IF(B160="","",Output!AK146)</f>
        <v/>
      </c>
      <c r="O160" s="1613" t="str">
        <f>IF(B160="","",Output!AL146)</f>
        <v/>
      </c>
      <c r="P160" s="1614" t="str">
        <f>IF(B160="","",Output!AM146)</f>
        <v/>
      </c>
      <c r="R160" s="1615" t="str">
        <f>IF(B160="","",Output!AN146)</f>
        <v/>
      </c>
      <c r="S160" s="1613" t="str">
        <f>IF(B160="","",Output!AO146)</f>
        <v/>
      </c>
      <c r="T160" s="1614" t="str">
        <f>IF(B160="","",Output!AP146)</f>
        <v/>
      </c>
      <c r="V160" s="1615" t="str">
        <f>IF(B160="","",Output!AQ146)</f>
        <v/>
      </c>
      <c r="W160" s="1613" t="str">
        <f>IF(B160="","",Output!AR146)</f>
        <v/>
      </c>
      <c r="X160" s="1613" t="str">
        <f>IF(B160="","",Output!AS146)</f>
        <v/>
      </c>
      <c r="Y160" s="1614" t="str">
        <f>IF(B160="","",Output!AT146)</f>
        <v/>
      </c>
      <c r="AA160" s="1615" t="str">
        <f>IF(B160="","",Output!AU146)</f>
        <v/>
      </c>
      <c r="AB160" s="1613" t="str">
        <f>IF(B160="","",Output!AV146)</f>
        <v/>
      </c>
      <c r="AC160" s="1613" t="str">
        <f>IF(B160="","",Output!AW146)</f>
        <v/>
      </c>
      <c r="AD160" s="1614" t="str">
        <f>IF(B160="","",Output!AX146)</f>
        <v/>
      </c>
      <c r="AF160" s="1616" t="str">
        <f>IF(B160="","",Output!AY146)</f>
        <v/>
      </c>
      <c r="AG160" s="1610" t="str">
        <f>IF(B160="","",Output!AZ146)</f>
        <v/>
      </c>
      <c r="AH160" s="1611" t="str">
        <f>IF(B160="","",Output!BA146)</f>
        <v/>
      </c>
      <c r="AJ160" s="1617" t="str">
        <f>IF(B160="","",Output!BB146)</f>
        <v/>
      </c>
      <c r="AK160" s="1618" t="str">
        <f>IF(B160="","",Output!BC146)</f>
        <v/>
      </c>
      <c r="AL160" s="1618" t="str">
        <f>IF(B160="","",Output!BD146)</f>
        <v/>
      </c>
      <c r="AM160" s="1619" t="str">
        <f>IF(B160="","",Output!BE146)</f>
        <v/>
      </c>
    </row>
    <row r="161" spans="2:39">
      <c r="B161" s="143" t="str">
        <f>IF(Output!C147=0,"",Output!C147)</f>
        <v/>
      </c>
      <c r="D161" s="1567" t="str">
        <f>IF(B161="","",Output!AC147)</f>
        <v/>
      </c>
      <c r="E161" s="1568" t="str">
        <f>IF(B161="","",Output!AD147)</f>
        <v/>
      </c>
      <c r="F161" s="1569" t="str">
        <f>IF(B161="","",Output!AE147)</f>
        <v/>
      </c>
      <c r="H161" s="1609" t="str">
        <f>IF(B161="","",Output!AF147)</f>
        <v/>
      </c>
      <c r="I161" s="1610" t="str">
        <f>IF(B161="","",Output!AG147)</f>
        <v/>
      </c>
      <c r="J161" s="1610" t="str">
        <f>IF(B161="","",Output!AH147)</f>
        <v/>
      </c>
      <c r="K161" s="1610" t="str">
        <f>IF(B161="","",Output!AI147)</f>
        <v/>
      </c>
      <c r="L161" s="1634" t="str">
        <f>IF(B161="","",Output!AJ147)</f>
        <v/>
      </c>
      <c r="N161" s="1612" t="str">
        <f>IF(B161="","",Output!AK147)</f>
        <v/>
      </c>
      <c r="O161" s="1613" t="str">
        <f>IF(B161="","",Output!AL147)</f>
        <v/>
      </c>
      <c r="P161" s="1614" t="str">
        <f>IF(B161="","",Output!AM147)</f>
        <v/>
      </c>
      <c r="R161" s="1615" t="str">
        <f>IF(B161="","",Output!AN147)</f>
        <v/>
      </c>
      <c r="S161" s="1613" t="str">
        <f>IF(B161="","",Output!AO147)</f>
        <v/>
      </c>
      <c r="T161" s="1614" t="str">
        <f>IF(B161="","",Output!AP147)</f>
        <v/>
      </c>
      <c r="V161" s="1615" t="str">
        <f>IF(B161="","",Output!AQ147)</f>
        <v/>
      </c>
      <c r="W161" s="1613" t="str">
        <f>IF(B161="","",Output!AR147)</f>
        <v/>
      </c>
      <c r="X161" s="1613" t="str">
        <f>IF(B161="","",Output!AS147)</f>
        <v/>
      </c>
      <c r="Y161" s="1614" t="str">
        <f>IF(B161="","",Output!AT147)</f>
        <v/>
      </c>
      <c r="AA161" s="1615" t="str">
        <f>IF(B161="","",Output!AU147)</f>
        <v/>
      </c>
      <c r="AB161" s="1613" t="str">
        <f>IF(B161="","",Output!AV147)</f>
        <v/>
      </c>
      <c r="AC161" s="1613" t="str">
        <f>IF(B161="","",Output!AW147)</f>
        <v/>
      </c>
      <c r="AD161" s="1614" t="str">
        <f>IF(B161="","",Output!AX147)</f>
        <v/>
      </c>
      <c r="AF161" s="1616" t="str">
        <f>IF(B161="","",Output!AY147)</f>
        <v/>
      </c>
      <c r="AG161" s="1610" t="str">
        <f>IF(B161="","",Output!AZ147)</f>
        <v/>
      </c>
      <c r="AH161" s="1611" t="str">
        <f>IF(B161="","",Output!BA147)</f>
        <v/>
      </c>
      <c r="AJ161" s="1617" t="str">
        <f>IF(B161="","",Output!BB147)</f>
        <v/>
      </c>
      <c r="AK161" s="1618" t="str">
        <f>IF(B161="","",Output!BC147)</f>
        <v/>
      </c>
      <c r="AL161" s="1618" t="str">
        <f>IF(B161="","",Output!BD147)</f>
        <v/>
      </c>
      <c r="AM161" s="1619" t="str">
        <f>IF(B161="","",Output!BE147)</f>
        <v/>
      </c>
    </row>
    <row r="162" spans="2:39">
      <c r="B162" s="143" t="str">
        <f>IF(Output!C148=0,"",Output!C148)</f>
        <v/>
      </c>
      <c r="D162" s="1567" t="str">
        <f>IF(B162="","",Output!AC148)</f>
        <v/>
      </c>
      <c r="E162" s="1568" t="str">
        <f>IF(B162="","",Output!AD148)</f>
        <v/>
      </c>
      <c r="F162" s="1569" t="str">
        <f>IF(B162="","",Output!AE148)</f>
        <v/>
      </c>
      <c r="H162" s="1609" t="str">
        <f>IF(B162="","",Output!AF148)</f>
        <v/>
      </c>
      <c r="I162" s="1610" t="str">
        <f>IF(B162="","",Output!AG148)</f>
        <v/>
      </c>
      <c r="J162" s="1610" t="str">
        <f>IF(B162="","",Output!AH148)</f>
        <v/>
      </c>
      <c r="K162" s="1610" t="str">
        <f>IF(B162="","",Output!AI148)</f>
        <v/>
      </c>
      <c r="L162" s="1634" t="str">
        <f>IF(B162="","",Output!AJ148)</f>
        <v/>
      </c>
      <c r="N162" s="1612" t="str">
        <f>IF(B162="","",Output!AK148)</f>
        <v/>
      </c>
      <c r="O162" s="1613" t="str">
        <f>IF(B162="","",Output!AL148)</f>
        <v/>
      </c>
      <c r="P162" s="1614" t="str">
        <f>IF(B162="","",Output!AM148)</f>
        <v/>
      </c>
      <c r="R162" s="1615" t="str">
        <f>IF(B162="","",Output!AN148)</f>
        <v/>
      </c>
      <c r="S162" s="1613" t="str">
        <f>IF(B162="","",Output!AO148)</f>
        <v/>
      </c>
      <c r="T162" s="1614" t="str">
        <f>IF(B162="","",Output!AP148)</f>
        <v/>
      </c>
      <c r="V162" s="1615" t="str">
        <f>IF(B162="","",Output!AQ148)</f>
        <v/>
      </c>
      <c r="W162" s="1613" t="str">
        <f>IF(B162="","",Output!AR148)</f>
        <v/>
      </c>
      <c r="X162" s="1613" t="str">
        <f>IF(B162="","",Output!AS148)</f>
        <v/>
      </c>
      <c r="Y162" s="1614" t="str">
        <f>IF(B162="","",Output!AT148)</f>
        <v/>
      </c>
      <c r="AA162" s="1615" t="str">
        <f>IF(B162="","",Output!AU148)</f>
        <v/>
      </c>
      <c r="AB162" s="1613" t="str">
        <f>IF(B162="","",Output!AV148)</f>
        <v/>
      </c>
      <c r="AC162" s="1613" t="str">
        <f>IF(B162="","",Output!AW148)</f>
        <v/>
      </c>
      <c r="AD162" s="1614" t="str">
        <f>IF(B162="","",Output!AX148)</f>
        <v/>
      </c>
      <c r="AF162" s="1616" t="str">
        <f>IF(B162="","",Output!AY148)</f>
        <v/>
      </c>
      <c r="AG162" s="1610" t="str">
        <f>IF(B162="","",Output!AZ148)</f>
        <v/>
      </c>
      <c r="AH162" s="1611" t="str">
        <f>IF(B162="","",Output!BA148)</f>
        <v/>
      </c>
      <c r="AJ162" s="1617" t="str">
        <f>IF(B162="","",Output!BB148)</f>
        <v/>
      </c>
      <c r="AK162" s="1618" t="str">
        <f>IF(B162="","",Output!BC148)</f>
        <v/>
      </c>
      <c r="AL162" s="1618" t="str">
        <f>IF(B162="","",Output!BD148)</f>
        <v/>
      </c>
      <c r="AM162" s="1619" t="str">
        <f>IF(B162="","",Output!BE148)</f>
        <v/>
      </c>
    </row>
    <row r="163" spans="2:39">
      <c r="B163" s="143" t="str">
        <f>IF(Output!C149=0,"",Output!C149)</f>
        <v/>
      </c>
      <c r="D163" s="1567" t="str">
        <f>IF(B163="","",Output!AC149)</f>
        <v/>
      </c>
      <c r="E163" s="1568" t="str">
        <f>IF(B163="","",Output!AD149)</f>
        <v/>
      </c>
      <c r="F163" s="1569" t="str">
        <f>IF(B163="","",Output!AE149)</f>
        <v/>
      </c>
      <c r="H163" s="1609" t="str">
        <f>IF(B163="","",Output!AF149)</f>
        <v/>
      </c>
      <c r="I163" s="1610" t="str">
        <f>IF(B163="","",Output!AG149)</f>
        <v/>
      </c>
      <c r="J163" s="1610" t="str">
        <f>IF(B163="","",Output!AH149)</f>
        <v/>
      </c>
      <c r="K163" s="1610" t="str">
        <f>IF(B163="","",Output!AI149)</f>
        <v/>
      </c>
      <c r="L163" s="1634" t="str">
        <f>IF(B163="","",Output!AJ149)</f>
        <v/>
      </c>
      <c r="N163" s="1612" t="str">
        <f>IF(B163="","",Output!AK149)</f>
        <v/>
      </c>
      <c r="O163" s="1613" t="str">
        <f>IF(B163="","",Output!AL149)</f>
        <v/>
      </c>
      <c r="P163" s="1614" t="str">
        <f>IF(B163="","",Output!AM149)</f>
        <v/>
      </c>
      <c r="R163" s="1615" t="str">
        <f>IF(B163="","",Output!AN149)</f>
        <v/>
      </c>
      <c r="S163" s="1613" t="str">
        <f>IF(B163="","",Output!AO149)</f>
        <v/>
      </c>
      <c r="T163" s="1614" t="str">
        <f>IF(B163="","",Output!AP149)</f>
        <v/>
      </c>
      <c r="V163" s="1615" t="str">
        <f>IF(B163="","",Output!AQ149)</f>
        <v/>
      </c>
      <c r="W163" s="1613" t="str">
        <f>IF(B163="","",Output!AR149)</f>
        <v/>
      </c>
      <c r="X163" s="1613" t="str">
        <f>IF(B163="","",Output!AS149)</f>
        <v/>
      </c>
      <c r="Y163" s="1614" t="str">
        <f>IF(B163="","",Output!AT149)</f>
        <v/>
      </c>
      <c r="AA163" s="1615" t="str">
        <f>IF(B163="","",Output!AU149)</f>
        <v/>
      </c>
      <c r="AB163" s="1613" t="str">
        <f>IF(B163="","",Output!AV149)</f>
        <v/>
      </c>
      <c r="AC163" s="1613" t="str">
        <f>IF(B163="","",Output!AW149)</f>
        <v/>
      </c>
      <c r="AD163" s="1614" t="str">
        <f>IF(B163="","",Output!AX149)</f>
        <v/>
      </c>
      <c r="AF163" s="1616" t="str">
        <f>IF(B163="","",Output!AY149)</f>
        <v/>
      </c>
      <c r="AG163" s="1610" t="str">
        <f>IF(B163="","",Output!AZ149)</f>
        <v/>
      </c>
      <c r="AH163" s="1611" t="str">
        <f>IF(B163="","",Output!BA149)</f>
        <v/>
      </c>
      <c r="AJ163" s="1617" t="str">
        <f>IF(B163="","",Output!BB149)</f>
        <v/>
      </c>
      <c r="AK163" s="1618" t="str">
        <f>IF(B163="","",Output!BC149)</f>
        <v/>
      </c>
      <c r="AL163" s="1618" t="str">
        <f>IF(B163="","",Output!BD149)</f>
        <v/>
      </c>
      <c r="AM163" s="1619" t="str">
        <f>IF(B163="","",Output!BE149)</f>
        <v/>
      </c>
    </row>
    <row r="164" spans="2:39">
      <c r="B164" s="143" t="str">
        <f>IF(Output!C150=0,"",Output!C150)</f>
        <v/>
      </c>
      <c r="D164" s="1567" t="str">
        <f>IF(B164="","",Output!AC150)</f>
        <v/>
      </c>
      <c r="E164" s="1568" t="str">
        <f>IF(B164="","",Output!AD150)</f>
        <v/>
      </c>
      <c r="F164" s="1569" t="str">
        <f>IF(B164="","",Output!AE150)</f>
        <v/>
      </c>
      <c r="H164" s="1609" t="str">
        <f>IF(B164="","",Output!AF150)</f>
        <v/>
      </c>
      <c r="I164" s="1610" t="str">
        <f>IF(B164="","",Output!AG150)</f>
        <v/>
      </c>
      <c r="J164" s="1610" t="str">
        <f>IF(B164="","",Output!AH150)</f>
        <v/>
      </c>
      <c r="K164" s="1610" t="str">
        <f>IF(B164="","",Output!AI150)</f>
        <v/>
      </c>
      <c r="L164" s="1634" t="str">
        <f>IF(B164="","",Output!AJ150)</f>
        <v/>
      </c>
      <c r="N164" s="1612" t="str">
        <f>IF(B164="","",Output!AK150)</f>
        <v/>
      </c>
      <c r="O164" s="1613" t="str">
        <f>IF(B164="","",Output!AL150)</f>
        <v/>
      </c>
      <c r="P164" s="1614" t="str">
        <f>IF(B164="","",Output!AM150)</f>
        <v/>
      </c>
      <c r="R164" s="1615" t="str">
        <f>IF(B164="","",Output!AN150)</f>
        <v/>
      </c>
      <c r="S164" s="1613" t="str">
        <f>IF(B164="","",Output!AO150)</f>
        <v/>
      </c>
      <c r="T164" s="1614" t="str">
        <f>IF(B164="","",Output!AP150)</f>
        <v/>
      </c>
      <c r="V164" s="1615" t="str">
        <f>IF(B164="","",Output!AQ150)</f>
        <v/>
      </c>
      <c r="W164" s="1613" t="str">
        <f>IF(B164="","",Output!AR150)</f>
        <v/>
      </c>
      <c r="X164" s="1613" t="str">
        <f>IF(B164="","",Output!AS150)</f>
        <v/>
      </c>
      <c r="Y164" s="1614" t="str">
        <f>IF(B164="","",Output!AT150)</f>
        <v/>
      </c>
      <c r="AA164" s="1615" t="str">
        <f>IF(B164="","",Output!AU150)</f>
        <v/>
      </c>
      <c r="AB164" s="1613" t="str">
        <f>IF(B164="","",Output!AV150)</f>
        <v/>
      </c>
      <c r="AC164" s="1613" t="str">
        <f>IF(B164="","",Output!AW150)</f>
        <v/>
      </c>
      <c r="AD164" s="1614" t="str">
        <f>IF(B164="","",Output!AX150)</f>
        <v/>
      </c>
      <c r="AF164" s="1616" t="str">
        <f>IF(B164="","",Output!AY150)</f>
        <v/>
      </c>
      <c r="AG164" s="1610" t="str">
        <f>IF(B164="","",Output!AZ150)</f>
        <v/>
      </c>
      <c r="AH164" s="1611" t="str">
        <f>IF(B164="","",Output!BA150)</f>
        <v/>
      </c>
      <c r="AJ164" s="1617" t="str">
        <f>IF(B164="","",Output!BB150)</f>
        <v/>
      </c>
      <c r="AK164" s="1618" t="str">
        <f>IF(B164="","",Output!BC150)</f>
        <v/>
      </c>
      <c r="AL164" s="1618" t="str">
        <f>IF(B164="","",Output!BD150)</f>
        <v/>
      </c>
      <c r="AM164" s="1619" t="str">
        <f>IF(B164="","",Output!BE150)</f>
        <v/>
      </c>
    </row>
    <row r="165" spans="2:39">
      <c r="B165" s="143" t="str">
        <f>IF(Output!C151=0,"",Output!C151)</f>
        <v/>
      </c>
      <c r="D165" s="1567" t="str">
        <f>IF(B165="","",Output!AC151)</f>
        <v/>
      </c>
      <c r="E165" s="1568" t="str">
        <f>IF(B165="","",Output!AD151)</f>
        <v/>
      </c>
      <c r="F165" s="1569" t="str">
        <f>IF(B165="","",Output!AE151)</f>
        <v/>
      </c>
      <c r="H165" s="1609" t="str">
        <f>IF(B165="","",Output!AF151)</f>
        <v/>
      </c>
      <c r="I165" s="1610" t="str">
        <f>IF(B165="","",Output!AG151)</f>
        <v/>
      </c>
      <c r="J165" s="1610" t="str">
        <f>IF(B165="","",Output!AH151)</f>
        <v/>
      </c>
      <c r="K165" s="1610" t="str">
        <f>IF(B165="","",Output!AI151)</f>
        <v/>
      </c>
      <c r="L165" s="1634" t="str">
        <f>IF(B165="","",Output!AJ151)</f>
        <v/>
      </c>
      <c r="N165" s="1612" t="str">
        <f>IF(B165="","",Output!AK151)</f>
        <v/>
      </c>
      <c r="O165" s="1613" t="str">
        <f>IF(B165="","",Output!AL151)</f>
        <v/>
      </c>
      <c r="P165" s="1614" t="str">
        <f>IF(B165="","",Output!AM151)</f>
        <v/>
      </c>
      <c r="R165" s="1615" t="str">
        <f>IF(B165="","",Output!AN151)</f>
        <v/>
      </c>
      <c r="S165" s="1613" t="str">
        <f>IF(B165="","",Output!AO151)</f>
        <v/>
      </c>
      <c r="T165" s="1614" t="str">
        <f>IF(B165="","",Output!AP151)</f>
        <v/>
      </c>
      <c r="V165" s="1615" t="str">
        <f>IF(B165="","",Output!AQ151)</f>
        <v/>
      </c>
      <c r="W165" s="1613" t="str">
        <f>IF(B165="","",Output!AR151)</f>
        <v/>
      </c>
      <c r="X165" s="1613" t="str">
        <f>IF(B165="","",Output!AS151)</f>
        <v/>
      </c>
      <c r="Y165" s="1614" t="str">
        <f>IF(B165="","",Output!AT151)</f>
        <v/>
      </c>
      <c r="AA165" s="1615" t="str">
        <f>IF(B165="","",Output!AU151)</f>
        <v/>
      </c>
      <c r="AB165" s="1613" t="str">
        <f>IF(B165="","",Output!AV151)</f>
        <v/>
      </c>
      <c r="AC165" s="1613" t="str">
        <f>IF(B165="","",Output!AW151)</f>
        <v/>
      </c>
      <c r="AD165" s="1614" t="str">
        <f>IF(B165="","",Output!AX151)</f>
        <v/>
      </c>
      <c r="AF165" s="1616" t="str">
        <f>IF(B165="","",Output!AY151)</f>
        <v/>
      </c>
      <c r="AG165" s="1610" t="str">
        <f>IF(B165="","",Output!AZ151)</f>
        <v/>
      </c>
      <c r="AH165" s="1611" t="str">
        <f>IF(B165="","",Output!BA151)</f>
        <v/>
      </c>
      <c r="AJ165" s="1617" t="str">
        <f>IF(B165="","",Output!BB151)</f>
        <v/>
      </c>
      <c r="AK165" s="1618" t="str">
        <f>IF(B165="","",Output!BC151)</f>
        <v/>
      </c>
      <c r="AL165" s="1618" t="str">
        <f>IF(B165="","",Output!BD151)</f>
        <v/>
      </c>
      <c r="AM165" s="1619" t="str">
        <f>IF(B165="","",Output!BE151)</f>
        <v/>
      </c>
    </row>
    <row r="166" spans="2:39">
      <c r="B166" s="143" t="str">
        <f>IF(Output!C152=0,"",Output!C152)</f>
        <v/>
      </c>
      <c r="D166" s="1567" t="str">
        <f>IF(B166="","",Output!AC152)</f>
        <v/>
      </c>
      <c r="E166" s="1568" t="str">
        <f>IF(B166="","",Output!AD152)</f>
        <v/>
      </c>
      <c r="F166" s="1569" t="str">
        <f>IF(B166="","",Output!AE152)</f>
        <v/>
      </c>
      <c r="H166" s="1609" t="str">
        <f>IF(B166="","",Output!AF152)</f>
        <v/>
      </c>
      <c r="I166" s="1610" t="str">
        <f>IF(B166="","",Output!AG152)</f>
        <v/>
      </c>
      <c r="J166" s="1610" t="str">
        <f>IF(B166="","",Output!AH152)</f>
        <v/>
      </c>
      <c r="K166" s="1610" t="str">
        <f>IF(B166="","",Output!AI152)</f>
        <v/>
      </c>
      <c r="L166" s="1634" t="str">
        <f>IF(B166="","",Output!AJ152)</f>
        <v/>
      </c>
      <c r="N166" s="1612" t="str">
        <f>IF(B166="","",Output!AK152)</f>
        <v/>
      </c>
      <c r="O166" s="1613" t="str">
        <f>IF(B166="","",Output!AL152)</f>
        <v/>
      </c>
      <c r="P166" s="1614" t="str">
        <f>IF(B166="","",Output!AM152)</f>
        <v/>
      </c>
      <c r="R166" s="1615" t="str">
        <f>IF(B166="","",Output!AN152)</f>
        <v/>
      </c>
      <c r="S166" s="1613" t="str">
        <f>IF(B166="","",Output!AO152)</f>
        <v/>
      </c>
      <c r="T166" s="1614" t="str">
        <f>IF(B166="","",Output!AP152)</f>
        <v/>
      </c>
      <c r="V166" s="1615" t="str">
        <f>IF(B166="","",Output!AQ152)</f>
        <v/>
      </c>
      <c r="W166" s="1613" t="str">
        <f>IF(B166="","",Output!AR152)</f>
        <v/>
      </c>
      <c r="X166" s="1613" t="str">
        <f>IF(B166="","",Output!AS152)</f>
        <v/>
      </c>
      <c r="Y166" s="1614" t="str">
        <f>IF(B166="","",Output!AT152)</f>
        <v/>
      </c>
      <c r="AA166" s="1615" t="str">
        <f>IF(B166="","",Output!AU152)</f>
        <v/>
      </c>
      <c r="AB166" s="1613" t="str">
        <f>IF(B166="","",Output!AV152)</f>
        <v/>
      </c>
      <c r="AC166" s="1613" t="str">
        <f>IF(B166="","",Output!AW152)</f>
        <v/>
      </c>
      <c r="AD166" s="1614" t="str">
        <f>IF(B166="","",Output!AX152)</f>
        <v/>
      </c>
      <c r="AF166" s="1616" t="str">
        <f>IF(B166="","",Output!AY152)</f>
        <v/>
      </c>
      <c r="AG166" s="1610" t="str">
        <f>IF(B166="","",Output!AZ152)</f>
        <v/>
      </c>
      <c r="AH166" s="1611" t="str">
        <f>IF(B166="","",Output!BA152)</f>
        <v/>
      </c>
      <c r="AJ166" s="1617" t="str">
        <f>IF(B166="","",Output!BB152)</f>
        <v/>
      </c>
      <c r="AK166" s="1618" t="str">
        <f>IF(B166="","",Output!BC152)</f>
        <v/>
      </c>
      <c r="AL166" s="1618" t="str">
        <f>IF(B166="","",Output!BD152)</f>
        <v/>
      </c>
      <c r="AM166" s="1619" t="str">
        <f>IF(B166="","",Output!BE152)</f>
        <v/>
      </c>
    </row>
    <row r="167" spans="2:39">
      <c r="B167" s="143" t="str">
        <f>IF(Output!C153=0,"",Output!C153)</f>
        <v/>
      </c>
      <c r="D167" s="1567" t="str">
        <f>IF(B167="","",Output!AC153)</f>
        <v/>
      </c>
      <c r="E167" s="1568" t="str">
        <f>IF(B167="","",Output!AD153)</f>
        <v/>
      </c>
      <c r="F167" s="1569" t="str">
        <f>IF(B167="","",Output!AE153)</f>
        <v/>
      </c>
      <c r="H167" s="1609" t="str">
        <f>IF(B167="","",Output!AF153)</f>
        <v/>
      </c>
      <c r="I167" s="1610" t="str">
        <f>IF(B167="","",Output!AG153)</f>
        <v/>
      </c>
      <c r="J167" s="1610" t="str">
        <f>IF(B167="","",Output!AH153)</f>
        <v/>
      </c>
      <c r="K167" s="1610" t="str">
        <f>IF(B167="","",Output!AI153)</f>
        <v/>
      </c>
      <c r="L167" s="1634" t="str">
        <f>IF(B167="","",Output!AJ153)</f>
        <v/>
      </c>
      <c r="N167" s="1612" t="str">
        <f>IF(B167="","",Output!AK153)</f>
        <v/>
      </c>
      <c r="O167" s="1613" t="str">
        <f>IF(B167="","",Output!AL153)</f>
        <v/>
      </c>
      <c r="P167" s="1614" t="str">
        <f>IF(B167="","",Output!AM153)</f>
        <v/>
      </c>
      <c r="R167" s="1615" t="str">
        <f>IF(B167="","",Output!AN153)</f>
        <v/>
      </c>
      <c r="S167" s="1613" t="str">
        <f>IF(B167="","",Output!AO153)</f>
        <v/>
      </c>
      <c r="T167" s="1614" t="str">
        <f>IF(B167="","",Output!AP153)</f>
        <v/>
      </c>
      <c r="V167" s="1615" t="str">
        <f>IF(B167="","",Output!AQ153)</f>
        <v/>
      </c>
      <c r="W167" s="1613" t="str">
        <f>IF(B167="","",Output!AR153)</f>
        <v/>
      </c>
      <c r="X167" s="1613" t="str">
        <f>IF(B167="","",Output!AS153)</f>
        <v/>
      </c>
      <c r="Y167" s="1614" t="str">
        <f>IF(B167="","",Output!AT153)</f>
        <v/>
      </c>
      <c r="AA167" s="1615" t="str">
        <f>IF(B167="","",Output!AU153)</f>
        <v/>
      </c>
      <c r="AB167" s="1613" t="str">
        <f>IF(B167="","",Output!AV153)</f>
        <v/>
      </c>
      <c r="AC167" s="1613" t="str">
        <f>IF(B167="","",Output!AW153)</f>
        <v/>
      </c>
      <c r="AD167" s="1614" t="str">
        <f>IF(B167="","",Output!AX153)</f>
        <v/>
      </c>
      <c r="AF167" s="1616" t="str">
        <f>IF(B167="","",Output!AY153)</f>
        <v/>
      </c>
      <c r="AG167" s="1610" t="str">
        <f>IF(B167="","",Output!AZ153)</f>
        <v/>
      </c>
      <c r="AH167" s="1611" t="str">
        <f>IF(B167="","",Output!BA153)</f>
        <v/>
      </c>
      <c r="AJ167" s="1617" t="str">
        <f>IF(B167="","",Output!BB153)</f>
        <v/>
      </c>
      <c r="AK167" s="1618" t="str">
        <f>IF(B167="","",Output!BC153)</f>
        <v/>
      </c>
      <c r="AL167" s="1618" t="str">
        <f>IF(B167="","",Output!BD153)</f>
        <v/>
      </c>
      <c r="AM167" s="1619" t="str">
        <f>IF(B167="","",Output!BE153)</f>
        <v/>
      </c>
    </row>
    <row r="168" spans="2:39">
      <c r="B168" s="143" t="str">
        <f>IF(Output!C154=0,"",Output!C154)</f>
        <v/>
      </c>
      <c r="D168" s="1567" t="str">
        <f>IF(B168="","",Output!AC154)</f>
        <v/>
      </c>
      <c r="E168" s="1568" t="str">
        <f>IF(B168="","",Output!AD154)</f>
        <v/>
      </c>
      <c r="F168" s="1569" t="str">
        <f>IF(B168="","",Output!AE154)</f>
        <v/>
      </c>
      <c r="H168" s="1609" t="str">
        <f>IF(B168="","",Output!AF154)</f>
        <v/>
      </c>
      <c r="I168" s="1610" t="str">
        <f>IF(B168="","",Output!AG154)</f>
        <v/>
      </c>
      <c r="J168" s="1610" t="str">
        <f>IF(B168="","",Output!AH154)</f>
        <v/>
      </c>
      <c r="K168" s="1610" t="str">
        <f>IF(B168="","",Output!AI154)</f>
        <v/>
      </c>
      <c r="L168" s="1634" t="str">
        <f>IF(B168="","",Output!AJ154)</f>
        <v/>
      </c>
      <c r="N168" s="1612" t="str">
        <f>IF(B168="","",Output!AK154)</f>
        <v/>
      </c>
      <c r="O168" s="1613" t="str">
        <f>IF(B168="","",Output!AL154)</f>
        <v/>
      </c>
      <c r="P168" s="1614" t="str">
        <f>IF(B168="","",Output!AM154)</f>
        <v/>
      </c>
      <c r="R168" s="1615" t="str">
        <f>IF(B168="","",Output!AN154)</f>
        <v/>
      </c>
      <c r="S168" s="1613" t="str">
        <f>IF(B168="","",Output!AO154)</f>
        <v/>
      </c>
      <c r="T168" s="1614" t="str">
        <f>IF(B168="","",Output!AP154)</f>
        <v/>
      </c>
      <c r="V168" s="1615" t="str">
        <f>IF(B168="","",Output!AQ154)</f>
        <v/>
      </c>
      <c r="W168" s="1613" t="str">
        <f>IF(B168="","",Output!AR154)</f>
        <v/>
      </c>
      <c r="X168" s="1613" t="str">
        <f>IF(B168="","",Output!AS154)</f>
        <v/>
      </c>
      <c r="Y168" s="1614" t="str">
        <f>IF(B168="","",Output!AT154)</f>
        <v/>
      </c>
      <c r="AA168" s="1615" t="str">
        <f>IF(B168="","",Output!AU154)</f>
        <v/>
      </c>
      <c r="AB168" s="1613" t="str">
        <f>IF(B168="","",Output!AV154)</f>
        <v/>
      </c>
      <c r="AC168" s="1613" t="str">
        <f>IF(B168="","",Output!AW154)</f>
        <v/>
      </c>
      <c r="AD168" s="1614" t="str">
        <f>IF(B168="","",Output!AX154)</f>
        <v/>
      </c>
      <c r="AF168" s="1616" t="str">
        <f>IF(B168="","",Output!AY154)</f>
        <v/>
      </c>
      <c r="AG168" s="1610" t="str">
        <f>IF(B168="","",Output!AZ154)</f>
        <v/>
      </c>
      <c r="AH168" s="1611" t="str">
        <f>IF(B168="","",Output!BA154)</f>
        <v/>
      </c>
      <c r="AJ168" s="1617" t="str">
        <f>IF(B168="","",Output!BB154)</f>
        <v/>
      </c>
      <c r="AK168" s="1618" t="str">
        <f>IF(B168="","",Output!BC154)</f>
        <v/>
      </c>
      <c r="AL168" s="1618" t="str">
        <f>IF(B168="","",Output!BD154)</f>
        <v/>
      </c>
      <c r="AM168" s="1619" t="str">
        <f>IF(B168="","",Output!BE154)</f>
        <v/>
      </c>
    </row>
    <row r="169" spans="2:39">
      <c r="B169" s="143" t="str">
        <f>IF(Output!C155=0,"",Output!C155)</f>
        <v/>
      </c>
      <c r="D169" s="1567" t="str">
        <f>IF(B169="","",Output!AC155)</f>
        <v/>
      </c>
      <c r="E169" s="1568" t="str">
        <f>IF(B169="","",Output!AD155)</f>
        <v/>
      </c>
      <c r="F169" s="1569" t="str">
        <f>IF(B169="","",Output!AE155)</f>
        <v/>
      </c>
      <c r="H169" s="1609" t="str">
        <f>IF(B169="","",Output!AF155)</f>
        <v/>
      </c>
      <c r="I169" s="1610" t="str">
        <f>IF(B169="","",Output!AG155)</f>
        <v/>
      </c>
      <c r="J169" s="1610" t="str">
        <f>IF(B169="","",Output!AH155)</f>
        <v/>
      </c>
      <c r="K169" s="1610" t="str">
        <f>IF(B169="","",Output!AI155)</f>
        <v/>
      </c>
      <c r="L169" s="1634" t="str">
        <f>IF(B169="","",Output!AJ155)</f>
        <v/>
      </c>
      <c r="N169" s="1612" t="str">
        <f>IF(B169="","",Output!AK155)</f>
        <v/>
      </c>
      <c r="O169" s="1613" t="str">
        <f>IF(B169="","",Output!AL155)</f>
        <v/>
      </c>
      <c r="P169" s="1614" t="str">
        <f>IF(B169="","",Output!AM155)</f>
        <v/>
      </c>
      <c r="R169" s="1615" t="str">
        <f>IF(B169="","",Output!AN155)</f>
        <v/>
      </c>
      <c r="S169" s="1613" t="str">
        <f>IF(B169="","",Output!AO155)</f>
        <v/>
      </c>
      <c r="T169" s="1614" t="str">
        <f>IF(B169="","",Output!AP155)</f>
        <v/>
      </c>
      <c r="V169" s="1615" t="str">
        <f>IF(B169="","",Output!AQ155)</f>
        <v/>
      </c>
      <c r="W169" s="1613" t="str">
        <f>IF(B169="","",Output!AR155)</f>
        <v/>
      </c>
      <c r="X169" s="1613" t="str">
        <f>IF(B169="","",Output!AS155)</f>
        <v/>
      </c>
      <c r="Y169" s="1614" t="str">
        <f>IF(B169="","",Output!AT155)</f>
        <v/>
      </c>
      <c r="AA169" s="1615" t="str">
        <f>IF(B169="","",Output!AU155)</f>
        <v/>
      </c>
      <c r="AB169" s="1613" t="str">
        <f>IF(B169="","",Output!AV155)</f>
        <v/>
      </c>
      <c r="AC169" s="1613" t="str">
        <f>IF(B169="","",Output!AW155)</f>
        <v/>
      </c>
      <c r="AD169" s="1614" t="str">
        <f>IF(B169="","",Output!AX155)</f>
        <v/>
      </c>
      <c r="AF169" s="1616" t="str">
        <f>IF(B169="","",Output!AY155)</f>
        <v/>
      </c>
      <c r="AG169" s="1610" t="str">
        <f>IF(B169="","",Output!AZ155)</f>
        <v/>
      </c>
      <c r="AH169" s="1611" t="str">
        <f>IF(B169="","",Output!BA155)</f>
        <v/>
      </c>
      <c r="AJ169" s="1617" t="str">
        <f>IF(B169="","",Output!BB155)</f>
        <v/>
      </c>
      <c r="AK169" s="1618" t="str">
        <f>IF(B169="","",Output!BC155)</f>
        <v/>
      </c>
      <c r="AL169" s="1618" t="str">
        <f>IF(B169="","",Output!BD155)</f>
        <v/>
      </c>
      <c r="AM169" s="1619" t="str">
        <f>IF(B169="","",Output!BE155)</f>
        <v/>
      </c>
    </row>
    <row r="170" spans="2:39">
      <c r="B170" s="143" t="str">
        <f>IF(Output!C156=0,"",Output!C156)</f>
        <v/>
      </c>
      <c r="D170" s="1567" t="str">
        <f>IF(B170="","",Output!AC156)</f>
        <v/>
      </c>
      <c r="E170" s="1568" t="str">
        <f>IF(B170="","",Output!AD156)</f>
        <v/>
      </c>
      <c r="F170" s="1569" t="str">
        <f>IF(B170="","",Output!AE156)</f>
        <v/>
      </c>
      <c r="H170" s="1609" t="str">
        <f>IF(B170="","",Output!AF156)</f>
        <v/>
      </c>
      <c r="I170" s="1610" t="str">
        <f>IF(B170="","",Output!AG156)</f>
        <v/>
      </c>
      <c r="J170" s="1610" t="str">
        <f>IF(B170="","",Output!AH156)</f>
        <v/>
      </c>
      <c r="K170" s="1610" t="str">
        <f>IF(B170="","",Output!AI156)</f>
        <v/>
      </c>
      <c r="L170" s="1634" t="str">
        <f>IF(B170="","",Output!AJ156)</f>
        <v/>
      </c>
      <c r="N170" s="1612" t="str">
        <f>IF(B170="","",Output!AK156)</f>
        <v/>
      </c>
      <c r="O170" s="1613" t="str">
        <f>IF(B170="","",Output!AL156)</f>
        <v/>
      </c>
      <c r="P170" s="1614" t="str">
        <f>IF(B170="","",Output!AM156)</f>
        <v/>
      </c>
      <c r="R170" s="1615" t="str">
        <f>IF(B170="","",Output!AN156)</f>
        <v/>
      </c>
      <c r="S170" s="1613" t="str">
        <f>IF(B170="","",Output!AO156)</f>
        <v/>
      </c>
      <c r="T170" s="1614" t="str">
        <f>IF(B170="","",Output!AP156)</f>
        <v/>
      </c>
      <c r="V170" s="1615" t="str">
        <f>IF(B170="","",Output!AQ156)</f>
        <v/>
      </c>
      <c r="W170" s="1613" t="str">
        <f>IF(B170="","",Output!AR156)</f>
        <v/>
      </c>
      <c r="X170" s="1613" t="str">
        <f>IF(B170="","",Output!AS156)</f>
        <v/>
      </c>
      <c r="Y170" s="1614" t="str">
        <f>IF(B170="","",Output!AT156)</f>
        <v/>
      </c>
      <c r="AA170" s="1615" t="str">
        <f>IF(B170="","",Output!AU156)</f>
        <v/>
      </c>
      <c r="AB170" s="1613" t="str">
        <f>IF(B170="","",Output!AV156)</f>
        <v/>
      </c>
      <c r="AC170" s="1613" t="str">
        <f>IF(B170="","",Output!AW156)</f>
        <v/>
      </c>
      <c r="AD170" s="1614" t="str">
        <f>IF(B170="","",Output!AX156)</f>
        <v/>
      </c>
      <c r="AF170" s="1616" t="str">
        <f>IF(B170="","",Output!AY156)</f>
        <v/>
      </c>
      <c r="AG170" s="1610" t="str">
        <f>IF(B170="","",Output!AZ156)</f>
        <v/>
      </c>
      <c r="AH170" s="1611" t="str">
        <f>IF(B170="","",Output!BA156)</f>
        <v/>
      </c>
      <c r="AJ170" s="1617" t="str">
        <f>IF(B170="","",Output!BB156)</f>
        <v/>
      </c>
      <c r="AK170" s="1618" t="str">
        <f>IF(B170="","",Output!BC156)</f>
        <v/>
      </c>
      <c r="AL170" s="1618" t="str">
        <f>IF(B170="","",Output!BD156)</f>
        <v/>
      </c>
      <c r="AM170" s="1619" t="str">
        <f>IF(B170="","",Output!BE156)</f>
        <v/>
      </c>
    </row>
    <row r="171" spans="2:39">
      <c r="B171" s="143" t="str">
        <f>IF(Output!C157=0,"",Output!C157)</f>
        <v/>
      </c>
      <c r="D171" s="1567" t="str">
        <f>IF(B171="","",Output!AC157)</f>
        <v/>
      </c>
      <c r="E171" s="1568" t="str">
        <f>IF(B171="","",Output!AD157)</f>
        <v/>
      </c>
      <c r="F171" s="1569" t="str">
        <f>IF(B171="","",Output!AE157)</f>
        <v/>
      </c>
      <c r="H171" s="1609" t="str">
        <f>IF(B171="","",Output!AF157)</f>
        <v/>
      </c>
      <c r="I171" s="1610" t="str">
        <f>IF(B171="","",Output!AG157)</f>
        <v/>
      </c>
      <c r="J171" s="1610" t="str">
        <f>IF(B171="","",Output!AH157)</f>
        <v/>
      </c>
      <c r="K171" s="1610" t="str">
        <f>IF(B171="","",Output!AI157)</f>
        <v/>
      </c>
      <c r="L171" s="1634" t="str">
        <f>IF(B171="","",Output!AJ157)</f>
        <v/>
      </c>
      <c r="N171" s="1612" t="str">
        <f>IF(B171="","",Output!AK157)</f>
        <v/>
      </c>
      <c r="O171" s="1613" t="str">
        <f>IF(B171="","",Output!AL157)</f>
        <v/>
      </c>
      <c r="P171" s="1614" t="str">
        <f>IF(B171="","",Output!AM157)</f>
        <v/>
      </c>
      <c r="R171" s="1615" t="str">
        <f>IF(B171="","",Output!AN157)</f>
        <v/>
      </c>
      <c r="S171" s="1613" t="str">
        <f>IF(B171="","",Output!AO157)</f>
        <v/>
      </c>
      <c r="T171" s="1614" t="str">
        <f>IF(B171="","",Output!AP157)</f>
        <v/>
      </c>
      <c r="V171" s="1615" t="str">
        <f>IF(B171="","",Output!AQ157)</f>
        <v/>
      </c>
      <c r="W171" s="1613" t="str">
        <f>IF(B171="","",Output!AR157)</f>
        <v/>
      </c>
      <c r="X171" s="1613" t="str">
        <f>IF(B171="","",Output!AS157)</f>
        <v/>
      </c>
      <c r="Y171" s="1614" t="str">
        <f>IF(B171="","",Output!AT157)</f>
        <v/>
      </c>
      <c r="AA171" s="1615" t="str">
        <f>IF(B171="","",Output!AU157)</f>
        <v/>
      </c>
      <c r="AB171" s="1613" t="str">
        <f>IF(B171="","",Output!AV157)</f>
        <v/>
      </c>
      <c r="AC171" s="1613" t="str">
        <f>IF(B171="","",Output!AW157)</f>
        <v/>
      </c>
      <c r="AD171" s="1614" t="str">
        <f>IF(B171="","",Output!AX157)</f>
        <v/>
      </c>
      <c r="AF171" s="1616" t="str">
        <f>IF(B171="","",Output!AY157)</f>
        <v/>
      </c>
      <c r="AG171" s="1610" t="str">
        <f>IF(B171="","",Output!AZ157)</f>
        <v/>
      </c>
      <c r="AH171" s="1611" t="str">
        <f>IF(B171="","",Output!BA157)</f>
        <v/>
      </c>
      <c r="AJ171" s="1617" t="str">
        <f>IF(B171="","",Output!BB157)</f>
        <v/>
      </c>
      <c r="AK171" s="1618" t="str">
        <f>IF(B171="","",Output!BC157)</f>
        <v/>
      </c>
      <c r="AL171" s="1618" t="str">
        <f>IF(B171="","",Output!BD157)</f>
        <v/>
      </c>
      <c r="AM171" s="1619" t="str">
        <f>IF(B171="","",Output!BE157)</f>
        <v/>
      </c>
    </row>
    <row r="172" spans="2:39">
      <c r="B172" s="143" t="str">
        <f>IF(Output!C158=0,"",Output!C158)</f>
        <v/>
      </c>
      <c r="D172" s="1567" t="str">
        <f>IF(B172="","",Output!AC158)</f>
        <v/>
      </c>
      <c r="E172" s="1568" t="str">
        <f>IF(B172="","",Output!AD158)</f>
        <v/>
      </c>
      <c r="F172" s="1569" t="str">
        <f>IF(B172="","",Output!AE158)</f>
        <v/>
      </c>
      <c r="H172" s="1609" t="str">
        <f>IF(B172="","",Output!AF158)</f>
        <v/>
      </c>
      <c r="I172" s="1610" t="str">
        <f>IF(B172="","",Output!AG158)</f>
        <v/>
      </c>
      <c r="J172" s="1610" t="str">
        <f>IF(B172="","",Output!AH158)</f>
        <v/>
      </c>
      <c r="K172" s="1610" t="str">
        <f>IF(B172="","",Output!AI158)</f>
        <v/>
      </c>
      <c r="L172" s="1634" t="str">
        <f>IF(B172="","",Output!AJ158)</f>
        <v/>
      </c>
      <c r="N172" s="1612" t="str">
        <f>IF(B172="","",Output!AK158)</f>
        <v/>
      </c>
      <c r="O172" s="1613" t="str">
        <f>IF(B172="","",Output!AL158)</f>
        <v/>
      </c>
      <c r="P172" s="1614" t="str">
        <f>IF(B172="","",Output!AM158)</f>
        <v/>
      </c>
      <c r="R172" s="1615" t="str">
        <f>IF(B172="","",Output!AN158)</f>
        <v/>
      </c>
      <c r="S172" s="1613" t="str">
        <f>IF(B172="","",Output!AO158)</f>
        <v/>
      </c>
      <c r="T172" s="1614" t="str">
        <f>IF(B172="","",Output!AP158)</f>
        <v/>
      </c>
      <c r="V172" s="1615" t="str">
        <f>IF(B172="","",Output!AQ158)</f>
        <v/>
      </c>
      <c r="W172" s="1613" t="str">
        <f>IF(B172="","",Output!AR158)</f>
        <v/>
      </c>
      <c r="X172" s="1613" t="str">
        <f>IF(B172="","",Output!AS158)</f>
        <v/>
      </c>
      <c r="Y172" s="1614" t="str">
        <f>IF(B172="","",Output!AT158)</f>
        <v/>
      </c>
      <c r="AA172" s="1615" t="str">
        <f>IF(B172="","",Output!AU158)</f>
        <v/>
      </c>
      <c r="AB172" s="1613" t="str">
        <f>IF(B172="","",Output!AV158)</f>
        <v/>
      </c>
      <c r="AC172" s="1613" t="str">
        <f>IF(B172="","",Output!AW158)</f>
        <v/>
      </c>
      <c r="AD172" s="1614" t="str">
        <f>IF(B172="","",Output!AX158)</f>
        <v/>
      </c>
      <c r="AF172" s="1616" t="str">
        <f>IF(B172="","",Output!AY158)</f>
        <v/>
      </c>
      <c r="AG172" s="1610" t="str">
        <f>IF(B172="","",Output!AZ158)</f>
        <v/>
      </c>
      <c r="AH172" s="1611" t="str">
        <f>IF(B172="","",Output!BA158)</f>
        <v/>
      </c>
      <c r="AJ172" s="1617" t="str">
        <f>IF(B172="","",Output!BB158)</f>
        <v/>
      </c>
      <c r="AK172" s="1618" t="str">
        <f>IF(B172="","",Output!BC158)</f>
        <v/>
      </c>
      <c r="AL172" s="1618" t="str">
        <f>IF(B172="","",Output!BD158)</f>
        <v/>
      </c>
      <c r="AM172" s="1619" t="str">
        <f>IF(B172="","",Output!BE158)</f>
        <v/>
      </c>
    </row>
    <row r="173" spans="2:39">
      <c r="B173" s="143" t="str">
        <f>IF(Output!C159=0,"",Output!C159)</f>
        <v/>
      </c>
      <c r="D173" s="1567" t="str">
        <f>IF(B173="","",Output!AC159)</f>
        <v/>
      </c>
      <c r="E173" s="1568" t="str">
        <f>IF(B173="","",Output!AD159)</f>
        <v/>
      </c>
      <c r="F173" s="1569" t="str">
        <f>IF(B173="","",Output!AE159)</f>
        <v/>
      </c>
      <c r="H173" s="1609" t="str">
        <f>IF(B173="","",Output!AF159)</f>
        <v/>
      </c>
      <c r="I173" s="1610" t="str">
        <f>IF(B173="","",Output!AG159)</f>
        <v/>
      </c>
      <c r="J173" s="1610" t="str">
        <f>IF(B173="","",Output!AH159)</f>
        <v/>
      </c>
      <c r="K173" s="1610" t="str">
        <f>IF(B173="","",Output!AI159)</f>
        <v/>
      </c>
      <c r="L173" s="1634" t="str">
        <f>IF(B173="","",Output!AJ159)</f>
        <v/>
      </c>
      <c r="N173" s="1612" t="str">
        <f>IF(B173="","",Output!AK159)</f>
        <v/>
      </c>
      <c r="O173" s="1613" t="str">
        <f>IF(B173="","",Output!AL159)</f>
        <v/>
      </c>
      <c r="P173" s="1614" t="str">
        <f>IF(B173="","",Output!AM159)</f>
        <v/>
      </c>
      <c r="R173" s="1615" t="str">
        <f>IF(B173="","",Output!AN159)</f>
        <v/>
      </c>
      <c r="S173" s="1613" t="str">
        <f>IF(B173="","",Output!AO159)</f>
        <v/>
      </c>
      <c r="T173" s="1614" t="str">
        <f>IF(B173="","",Output!AP159)</f>
        <v/>
      </c>
      <c r="V173" s="1615" t="str">
        <f>IF(B173="","",Output!AQ159)</f>
        <v/>
      </c>
      <c r="W173" s="1613" t="str">
        <f>IF(B173="","",Output!AR159)</f>
        <v/>
      </c>
      <c r="X173" s="1613" t="str">
        <f>IF(B173="","",Output!AS159)</f>
        <v/>
      </c>
      <c r="Y173" s="1614" t="str">
        <f>IF(B173="","",Output!AT159)</f>
        <v/>
      </c>
      <c r="AA173" s="1615" t="str">
        <f>IF(B173="","",Output!AU159)</f>
        <v/>
      </c>
      <c r="AB173" s="1613" t="str">
        <f>IF(B173="","",Output!AV159)</f>
        <v/>
      </c>
      <c r="AC173" s="1613" t="str">
        <f>IF(B173="","",Output!AW159)</f>
        <v/>
      </c>
      <c r="AD173" s="1614" t="str">
        <f>IF(B173="","",Output!AX159)</f>
        <v/>
      </c>
      <c r="AF173" s="1616" t="str">
        <f>IF(B173="","",Output!AY159)</f>
        <v/>
      </c>
      <c r="AG173" s="1610" t="str">
        <f>IF(B173="","",Output!AZ159)</f>
        <v/>
      </c>
      <c r="AH173" s="1611" t="str">
        <f>IF(B173="","",Output!BA159)</f>
        <v/>
      </c>
      <c r="AJ173" s="1617" t="str">
        <f>IF(B173="","",Output!BB159)</f>
        <v/>
      </c>
      <c r="AK173" s="1618" t="str">
        <f>IF(B173="","",Output!BC159)</f>
        <v/>
      </c>
      <c r="AL173" s="1618" t="str">
        <f>IF(B173="","",Output!BD159)</f>
        <v/>
      </c>
      <c r="AM173" s="1619" t="str">
        <f>IF(B173="","",Output!BE159)</f>
        <v/>
      </c>
    </row>
    <row r="174" spans="2:39">
      <c r="B174" s="143" t="str">
        <f>IF(Output!C160=0,"",Output!C160)</f>
        <v/>
      </c>
      <c r="D174" s="1567" t="str">
        <f>IF(B174="","",Output!AC160)</f>
        <v/>
      </c>
      <c r="E174" s="1568" t="str">
        <f>IF(B174="","",Output!AD160)</f>
        <v/>
      </c>
      <c r="F174" s="1569" t="str">
        <f>IF(B174="","",Output!AE160)</f>
        <v/>
      </c>
      <c r="H174" s="1609" t="str">
        <f>IF(B174="","",Output!AF160)</f>
        <v/>
      </c>
      <c r="I174" s="1610" t="str">
        <f>IF(B174="","",Output!AG160)</f>
        <v/>
      </c>
      <c r="J174" s="1610" t="str">
        <f>IF(B174="","",Output!AH160)</f>
        <v/>
      </c>
      <c r="K174" s="1610" t="str">
        <f>IF(B174="","",Output!AI160)</f>
        <v/>
      </c>
      <c r="L174" s="1634" t="str">
        <f>IF(B174="","",Output!AJ160)</f>
        <v/>
      </c>
      <c r="N174" s="1612" t="str">
        <f>IF(B174="","",Output!AK160)</f>
        <v/>
      </c>
      <c r="O174" s="1613" t="str">
        <f>IF(B174="","",Output!AL160)</f>
        <v/>
      </c>
      <c r="P174" s="1614" t="str">
        <f>IF(B174="","",Output!AM160)</f>
        <v/>
      </c>
      <c r="R174" s="1615" t="str">
        <f>IF(B174="","",Output!AN160)</f>
        <v/>
      </c>
      <c r="S174" s="1613" t="str">
        <f>IF(B174="","",Output!AO160)</f>
        <v/>
      </c>
      <c r="T174" s="1614" t="str">
        <f>IF(B174="","",Output!AP160)</f>
        <v/>
      </c>
      <c r="V174" s="1615" t="str">
        <f>IF(B174="","",Output!AQ160)</f>
        <v/>
      </c>
      <c r="W174" s="1613" t="str">
        <f>IF(B174="","",Output!AR160)</f>
        <v/>
      </c>
      <c r="X174" s="1613" t="str">
        <f>IF(B174="","",Output!AS160)</f>
        <v/>
      </c>
      <c r="Y174" s="1614" t="str">
        <f>IF(B174="","",Output!AT160)</f>
        <v/>
      </c>
      <c r="AA174" s="1615" t="str">
        <f>IF(B174="","",Output!AU160)</f>
        <v/>
      </c>
      <c r="AB174" s="1613" t="str">
        <f>IF(B174="","",Output!AV160)</f>
        <v/>
      </c>
      <c r="AC174" s="1613" t="str">
        <f>IF(B174="","",Output!AW160)</f>
        <v/>
      </c>
      <c r="AD174" s="1614" t="str">
        <f>IF(B174="","",Output!AX160)</f>
        <v/>
      </c>
      <c r="AF174" s="1616" t="str">
        <f>IF(B174="","",Output!AY160)</f>
        <v/>
      </c>
      <c r="AG174" s="1610" t="str">
        <f>IF(B174="","",Output!AZ160)</f>
        <v/>
      </c>
      <c r="AH174" s="1611" t="str">
        <f>IF(B174="","",Output!BA160)</f>
        <v/>
      </c>
      <c r="AJ174" s="1617" t="str">
        <f>IF(B174="","",Output!BB160)</f>
        <v/>
      </c>
      <c r="AK174" s="1618" t="str">
        <f>IF(B174="","",Output!BC160)</f>
        <v/>
      </c>
      <c r="AL174" s="1618" t="str">
        <f>IF(B174="","",Output!BD160)</f>
        <v/>
      </c>
      <c r="AM174" s="1619" t="str">
        <f>IF(B174="","",Output!BE160)</f>
        <v/>
      </c>
    </row>
    <row r="175" spans="2:39">
      <c r="B175" s="143" t="str">
        <f>IF(Output!C161=0,"",Output!C161)</f>
        <v/>
      </c>
      <c r="D175" s="1567" t="str">
        <f>IF(B175="","",Output!AC161)</f>
        <v/>
      </c>
      <c r="E175" s="1568" t="str">
        <f>IF(B175="","",Output!AD161)</f>
        <v/>
      </c>
      <c r="F175" s="1569" t="str">
        <f>IF(B175="","",Output!AE161)</f>
        <v/>
      </c>
      <c r="H175" s="1609" t="str">
        <f>IF(B175="","",Output!AF161)</f>
        <v/>
      </c>
      <c r="I175" s="1610" t="str">
        <f>IF(B175="","",Output!AG161)</f>
        <v/>
      </c>
      <c r="J175" s="1610" t="str">
        <f>IF(B175="","",Output!AH161)</f>
        <v/>
      </c>
      <c r="K175" s="1610" t="str">
        <f>IF(B175="","",Output!AI161)</f>
        <v/>
      </c>
      <c r="L175" s="1634" t="str">
        <f>IF(B175="","",Output!AJ161)</f>
        <v/>
      </c>
      <c r="N175" s="1612" t="str">
        <f>IF(B175="","",Output!AK161)</f>
        <v/>
      </c>
      <c r="O175" s="1613" t="str">
        <f>IF(B175="","",Output!AL161)</f>
        <v/>
      </c>
      <c r="P175" s="1614" t="str">
        <f>IF(B175="","",Output!AM161)</f>
        <v/>
      </c>
      <c r="R175" s="1615" t="str">
        <f>IF(B175="","",Output!AN161)</f>
        <v/>
      </c>
      <c r="S175" s="1613" t="str">
        <f>IF(B175="","",Output!AO161)</f>
        <v/>
      </c>
      <c r="T175" s="1614" t="str">
        <f>IF(B175="","",Output!AP161)</f>
        <v/>
      </c>
      <c r="V175" s="1615" t="str">
        <f>IF(B175="","",Output!AQ161)</f>
        <v/>
      </c>
      <c r="W175" s="1613" t="str">
        <f>IF(B175="","",Output!AR161)</f>
        <v/>
      </c>
      <c r="X175" s="1613" t="str">
        <f>IF(B175="","",Output!AS161)</f>
        <v/>
      </c>
      <c r="Y175" s="1614" t="str">
        <f>IF(B175="","",Output!AT161)</f>
        <v/>
      </c>
      <c r="AA175" s="1615" t="str">
        <f>IF(B175="","",Output!AU161)</f>
        <v/>
      </c>
      <c r="AB175" s="1613" t="str">
        <f>IF(B175="","",Output!AV161)</f>
        <v/>
      </c>
      <c r="AC175" s="1613" t="str">
        <f>IF(B175="","",Output!AW161)</f>
        <v/>
      </c>
      <c r="AD175" s="1614" t="str">
        <f>IF(B175="","",Output!AX161)</f>
        <v/>
      </c>
      <c r="AF175" s="1616" t="str">
        <f>IF(B175="","",Output!AY161)</f>
        <v/>
      </c>
      <c r="AG175" s="1610" t="str">
        <f>IF(B175="","",Output!AZ161)</f>
        <v/>
      </c>
      <c r="AH175" s="1611" t="str">
        <f>IF(B175="","",Output!BA161)</f>
        <v/>
      </c>
      <c r="AJ175" s="1617" t="str">
        <f>IF(B175="","",Output!BB161)</f>
        <v/>
      </c>
      <c r="AK175" s="1618" t="str">
        <f>IF(B175="","",Output!BC161)</f>
        <v/>
      </c>
      <c r="AL175" s="1618" t="str">
        <f>IF(B175="","",Output!BD161)</f>
        <v/>
      </c>
      <c r="AM175" s="1619" t="str">
        <f>IF(B175="","",Output!BE161)</f>
        <v/>
      </c>
    </row>
    <row r="176" spans="2:39">
      <c r="B176" s="143" t="str">
        <f>IF(Output!C162=0,"",Output!C162)</f>
        <v/>
      </c>
      <c r="D176" s="1567" t="str">
        <f>IF(B176="","",Output!AC162)</f>
        <v/>
      </c>
      <c r="E176" s="1568" t="str">
        <f>IF(B176="","",Output!AD162)</f>
        <v/>
      </c>
      <c r="F176" s="1569" t="str">
        <f>IF(B176="","",Output!AE162)</f>
        <v/>
      </c>
      <c r="H176" s="1609" t="str">
        <f>IF(B176="","",Output!AF162)</f>
        <v/>
      </c>
      <c r="I176" s="1610" t="str">
        <f>IF(B176="","",Output!AG162)</f>
        <v/>
      </c>
      <c r="J176" s="1610" t="str">
        <f>IF(B176="","",Output!AH162)</f>
        <v/>
      </c>
      <c r="K176" s="1610" t="str">
        <f>IF(B176="","",Output!AI162)</f>
        <v/>
      </c>
      <c r="L176" s="1634" t="str">
        <f>IF(B176="","",Output!AJ162)</f>
        <v/>
      </c>
      <c r="N176" s="1612" t="str">
        <f>IF(B176="","",Output!AK162)</f>
        <v/>
      </c>
      <c r="O176" s="1613" t="str">
        <f>IF(B176="","",Output!AL162)</f>
        <v/>
      </c>
      <c r="P176" s="1614" t="str">
        <f>IF(B176="","",Output!AM162)</f>
        <v/>
      </c>
      <c r="R176" s="1615" t="str">
        <f>IF(B176="","",Output!AN162)</f>
        <v/>
      </c>
      <c r="S176" s="1613" t="str">
        <f>IF(B176="","",Output!AO162)</f>
        <v/>
      </c>
      <c r="T176" s="1614" t="str">
        <f>IF(B176="","",Output!AP162)</f>
        <v/>
      </c>
      <c r="V176" s="1615" t="str">
        <f>IF(B176="","",Output!AQ162)</f>
        <v/>
      </c>
      <c r="W176" s="1613" t="str">
        <f>IF(B176="","",Output!AR162)</f>
        <v/>
      </c>
      <c r="X176" s="1613" t="str">
        <f>IF(B176="","",Output!AS162)</f>
        <v/>
      </c>
      <c r="Y176" s="1614" t="str">
        <f>IF(B176="","",Output!AT162)</f>
        <v/>
      </c>
      <c r="AA176" s="1615" t="str">
        <f>IF(B176="","",Output!AU162)</f>
        <v/>
      </c>
      <c r="AB176" s="1613" t="str">
        <f>IF(B176="","",Output!AV162)</f>
        <v/>
      </c>
      <c r="AC176" s="1613" t="str">
        <f>IF(B176="","",Output!AW162)</f>
        <v/>
      </c>
      <c r="AD176" s="1614" t="str">
        <f>IF(B176="","",Output!AX162)</f>
        <v/>
      </c>
      <c r="AF176" s="1616" t="str">
        <f>IF(B176="","",Output!AY162)</f>
        <v/>
      </c>
      <c r="AG176" s="1610" t="str">
        <f>IF(B176="","",Output!AZ162)</f>
        <v/>
      </c>
      <c r="AH176" s="1611" t="str">
        <f>IF(B176="","",Output!BA162)</f>
        <v/>
      </c>
      <c r="AJ176" s="1617" t="str">
        <f>IF(B176="","",Output!BB162)</f>
        <v/>
      </c>
      <c r="AK176" s="1618" t="str">
        <f>IF(B176="","",Output!BC162)</f>
        <v/>
      </c>
      <c r="AL176" s="1618" t="str">
        <f>IF(B176="","",Output!BD162)</f>
        <v/>
      </c>
      <c r="AM176" s="1619" t="str">
        <f>IF(B176="","",Output!BE162)</f>
        <v/>
      </c>
    </row>
    <row r="177" spans="2:39">
      <c r="B177" s="143" t="str">
        <f>IF(Output!C163=0,"",Output!C163)</f>
        <v/>
      </c>
      <c r="D177" s="1567" t="str">
        <f>IF(B177="","",Output!AC163)</f>
        <v/>
      </c>
      <c r="E177" s="1568" t="str">
        <f>IF(B177="","",Output!AD163)</f>
        <v/>
      </c>
      <c r="F177" s="1569" t="str">
        <f>IF(B177="","",Output!AE163)</f>
        <v/>
      </c>
      <c r="H177" s="1609" t="str">
        <f>IF(B177="","",Output!AF163)</f>
        <v/>
      </c>
      <c r="I177" s="1610" t="str">
        <f>IF(B177="","",Output!AG163)</f>
        <v/>
      </c>
      <c r="J177" s="1610" t="str">
        <f>IF(B177="","",Output!AH163)</f>
        <v/>
      </c>
      <c r="K177" s="1610" t="str">
        <f>IF(B177="","",Output!AI163)</f>
        <v/>
      </c>
      <c r="L177" s="1634" t="str">
        <f>IF(B177="","",Output!AJ163)</f>
        <v/>
      </c>
      <c r="N177" s="1612" t="str">
        <f>IF(B177="","",Output!AK163)</f>
        <v/>
      </c>
      <c r="O177" s="1613" t="str">
        <f>IF(B177="","",Output!AL163)</f>
        <v/>
      </c>
      <c r="P177" s="1614" t="str">
        <f>IF(B177="","",Output!AM163)</f>
        <v/>
      </c>
      <c r="R177" s="1615" t="str">
        <f>IF(B177="","",Output!AN163)</f>
        <v/>
      </c>
      <c r="S177" s="1613" t="str">
        <f>IF(B177="","",Output!AO163)</f>
        <v/>
      </c>
      <c r="T177" s="1614" t="str">
        <f>IF(B177="","",Output!AP163)</f>
        <v/>
      </c>
      <c r="V177" s="1615" t="str">
        <f>IF(B177="","",Output!AQ163)</f>
        <v/>
      </c>
      <c r="W177" s="1613" t="str">
        <f>IF(B177="","",Output!AR163)</f>
        <v/>
      </c>
      <c r="X177" s="1613" t="str">
        <f>IF(B177="","",Output!AS163)</f>
        <v/>
      </c>
      <c r="Y177" s="1614" t="str">
        <f>IF(B177="","",Output!AT163)</f>
        <v/>
      </c>
      <c r="AA177" s="1615" t="str">
        <f>IF(B177="","",Output!AU163)</f>
        <v/>
      </c>
      <c r="AB177" s="1613" t="str">
        <f>IF(B177="","",Output!AV163)</f>
        <v/>
      </c>
      <c r="AC177" s="1613" t="str">
        <f>IF(B177="","",Output!AW163)</f>
        <v/>
      </c>
      <c r="AD177" s="1614" t="str">
        <f>IF(B177="","",Output!AX163)</f>
        <v/>
      </c>
      <c r="AF177" s="1616" t="str">
        <f>IF(B177="","",Output!AY163)</f>
        <v/>
      </c>
      <c r="AG177" s="1610" t="str">
        <f>IF(B177="","",Output!AZ163)</f>
        <v/>
      </c>
      <c r="AH177" s="1611" t="str">
        <f>IF(B177="","",Output!BA163)</f>
        <v/>
      </c>
      <c r="AJ177" s="1617" t="str">
        <f>IF(B177="","",Output!BB163)</f>
        <v/>
      </c>
      <c r="AK177" s="1618" t="str">
        <f>IF(B177="","",Output!BC163)</f>
        <v/>
      </c>
      <c r="AL177" s="1618" t="str">
        <f>IF(B177="","",Output!BD163)</f>
        <v/>
      </c>
      <c r="AM177" s="1619" t="str">
        <f>IF(B177="","",Output!BE163)</f>
        <v/>
      </c>
    </row>
    <row r="178" spans="2:39">
      <c r="B178" s="143" t="str">
        <f>IF(Output!C164=0,"",Output!C164)</f>
        <v/>
      </c>
      <c r="D178" s="1567" t="str">
        <f>IF(B178="","",Output!AC164)</f>
        <v/>
      </c>
      <c r="E178" s="1568" t="str">
        <f>IF(B178="","",Output!AD164)</f>
        <v/>
      </c>
      <c r="F178" s="1569" t="str">
        <f>IF(B178="","",Output!AE164)</f>
        <v/>
      </c>
      <c r="H178" s="1609" t="str">
        <f>IF(B178="","",Output!AF164)</f>
        <v/>
      </c>
      <c r="I178" s="1610" t="str">
        <f>IF(B178="","",Output!AG164)</f>
        <v/>
      </c>
      <c r="J178" s="1610" t="str">
        <f>IF(B178="","",Output!AH164)</f>
        <v/>
      </c>
      <c r="K178" s="1610" t="str">
        <f>IF(B178="","",Output!AI164)</f>
        <v/>
      </c>
      <c r="L178" s="1634" t="str">
        <f>IF(B178="","",Output!AJ164)</f>
        <v/>
      </c>
      <c r="N178" s="1612" t="str">
        <f>IF(B178="","",Output!AK164)</f>
        <v/>
      </c>
      <c r="O178" s="1613" t="str">
        <f>IF(B178="","",Output!AL164)</f>
        <v/>
      </c>
      <c r="P178" s="1614" t="str">
        <f>IF(B178="","",Output!AM164)</f>
        <v/>
      </c>
      <c r="R178" s="1615" t="str">
        <f>IF(B178="","",Output!AN164)</f>
        <v/>
      </c>
      <c r="S178" s="1613" t="str">
        <f>IF(B178="","",Output!AO164)</f>
        <v/>
      </c>
      <c r="T178" s="1614" t="str">
        <f>IF(B178="","",Output!AP164)</f>
        <v/>
      </c>
      <c r="V178" s="1615" t="str">
        <f>IF(B178="","",Output!AQ164)</f>
        <v/>
      </c>
      <c r="W178" s="1613" t="str">
        <f>IF(B178="","",Output!AR164)</f>
        <v/>
      </c>
      <c r="X178" s="1613" t="str">
        <f>IF(B178="","",Output!AS164)</f>
        <v/>
      </c>
      <c r="Y178" s="1614" t="str">
        <f>IF(B178="","",Output!AT164)</f>
        <v/>
      </c>
      <c r="AA178" s="1615" t="str">
        <f>IF(B178="","",Output!AU164)</f>
        <v/>
      </c>
      <c r="AB178" s="1613" t="str">
        <f>IF(B178="","",Output!AV164)</f>
        <v/>
      </c>
      <c r="AC178" s="1613" t="str">
        <f>IF(B178="","",Output!AW164)</f>
        <v/>
      </c>
      <c r="AD178" s="1614" t="str">
        <f>IF(B178="","",Output!AX164)</f>
        <v/>
      </c>
      <c r="AF178" s="1616" t="str">
        <f>IF(B178="","",Output!AY164)</f>
        <v/>
      </c>
      <c r="AG178" s="1610" t="str">
        <f>IF(B178="","",Output!AZ164)</f>
        <v/>
      </c>
      <c r="AH178" s="1611" t="str">
        <f>IF(B178="","",Output!BA164)</f>
        <v/>
      </c>
      <c r="AJ178" s="1617" t="str">
        <f>IF(B178="","",Output!BB164)</f>
        <v/>
      </c>
      <c r="AK178" s="1618" t="str">
        <f>IF(B178="","",Output!BC164)</f>
        <v/>
      </c>
      <c r="AL178" s="1618" t="str">
        <f>IF(B178="","",Output!BD164)</f>
        <v/>
      </c>
      <c r="AM178" s="1619" t="str">
        <f>IF(B178="","",Output!BE164)</f>
        <v/>
      </c>
    </row>
    <row r="179" spans="2:39">
      <c r="B179" s="143" t="str">
        <f>IF(Output!C165=0,"",Output!C165)</f>
        <v/>
      </c>
      <c r="D179" s="1567" t="str">
        <f>IF(B179="","",Output!AC165)</f>
        <v/>
      </c>
      <c r="E179" s="1568" t="str">
        <f>IF(B179="","",Output!AD165)</f>
        <v/>
      </c>
      <c r="F179" s="1569" t="str">
        <f>IF(B179="","",Output!AE165)</f>
        <v/>
      </c>
      <c r="H179" s="1609" t="str">
        <f>IF(B179="","",Output!AF165)</f>
        <v/>
      </c>
      <c r="I179" s="1610" t="str">
        <f>IF(B179="","",Output!AG165)</f>
        <v/>
      </c>
      <c r="J179" s="1610" t="str">
        <f>IF(B179="","",Output!AH165)</f>
        <v/>
      </c>
      <c r="K179" s="1610" t="str">
        <f>IF(B179="","",Output!AI165)</f>
        <v/>
      </c>
      <c r="L179" s="1634" t="str">
        <f>IF(B179="","",Output!AJ165)</f>
        <v/>
      </c>
      <c r="N179" s="1612" t="str">
        <f>IF(B179="","",Output!AK165)</f>
        <v/>
      </c>
      <c r="O179" s="1613" t="str">
        <f>IF(B179="","",Output!AL165)</f>
        <v/>
      </c>
      <c r="P179" s="1614" t="str">
        <f>IF(B179="","",Output!AM165)</f>
        <v/>
      </c>
      <c r="R179" s="1615" t="str">
        <f>IF(B179="","",Output!AN165)</f>
        <v/>
      </c>
      <c r="S179" s="1613" t="str">
        <f>IF(B179="","",Output!AO165)</f>
        <v/>
      </c>
      <c r="T179" s="1614" t="str">
        <f>IF(B179="","",Output!AP165)</f>
        <v/>
      </c>
      <c r="V179" s="1615" t="str">
        <f>IF(B179="","",Output!AQ165)</f>
        <v/>
      </c>
      <c r="W179" s="1613" t="str">
        <f>IF(B179="","",Output!AR165)</f>
        <v/>
      </c>
      <c r="X179" s="1613" t="str">
        <f>IF(B179="","",Output!AS165)</f>
        <v/>
      </c>
      <c r="Y179" s="1614" t="str">
        <f>IF(B179="","",Output!AT165)</f>
        <v/>
      </c>
      <c r="AA179" s="1615" t="str">
        <f>IF(B179="","",Output!AU165)</f>
        <v/>
      </c>
      <c r="AB179" s="1613" t="str">
        <f>IF(B179="","",Output!AV165)</f>
        <v/>
      </c>
      <c r="AC179" s="1613" t="str">
        <f>IF(B179="","",Output!AW165)</f>
        <v/>
      </c>
      <c r="AD179" s="1614" t="str">
        <f>IF(B179="","",Output!AX165)</f>
        <v/>
      </c>
      <c r="AF179" s="1616" t="str">
        <f>IF(B179="","",Output!AY165)</f>
        <v/>
      </c>
      <c r="AG179" s="1610" t="str">
        <f>IF(B179="","",Output!AZ165)</f>
        <v/>
      </c>
      <c r="AH179" s="1611" t="str">
        <f>IF(B179="","",Output!BA165)</f>
        <v/>
      </c>
      <c r="AJ179" s="1617" t="str">
        <f>IF(B179="","",Output!BB165)</f>
        <v/>
      </c>
      <c r="AK179" s="1618" t="str">
        <f>IF(B179="","",Output!BC165)</f>
        <v/>
      </c>
      <c r="AL179" s="1618" t="str">
        <f>IF(B179="","",Output!BD165)</f>
        <v/>
      </c>
      <c r="AM179" s="1619" t="str">
        <f>IF(B179="","",Output!BE165)</f>
        <v/>
      </c>
    </row>
    <row r="180" spans="2:39">
      <c r="B180" s="143" t="str">
        <f>IF(Output!C166=0,"",Output!C166)</f>
        <v/>
      </c>
      <c r="D180" s="1567" t="str">
        <f>IF(B180="","",Output!AC166)</f>
        <v/>
      </c>
      <c r="E180" s="1568" t="str">
        <f>IF(B180="","",Output!AD166)</f>
        <v/>
      </c>
      <c r="F180" s="1569" t="str">
        <f>IF(B180="","",Output!AE166)</f>
        <v/>
      </c>
      <c r="H180" s="1609" t="str">
        <f>IF(B180="","",Output!AF166)</f>
        <v/>
      </c>
      <c r="I180" s="1610" t="str">
        <f>IF(B180="","",Output!AG166)</f>
        <v/>
      </c>
      <c r="J180" s="1610" t="str">
        <f>IF(B180="","",Output!AH166)</f>
        <v/>
      </c>
      <c r="K180" s="1610" t="str">
        <f>IF(B180="","",Output!AI166)</f>
        <v/>
      </c>
      <c r="L180" s="1634" t="str">
        <f>IF(B180="","",Output!AJ166)</f>
        <v/>
      </c>
      <c r="N180" s="1612" t="str">
        <f>IF(B180="","",Output!AK166)</f>
        <v/>
      </c>
      <c r="O180" s="1613" t="str">
        <f>IF(B180="","",Output!AL166)</f>
        <v/>
      </c>
      <c r="P180" s="1614" t="str">
        <f>IF(B180="","",Output!AM166)</f>
        <v/>
      </c>
      <c r="R180" s="1615" t="str">
        <f>IF(B180="","",Output!AN166)</f>
        <v/>
      </c>
      <c r="S180" s="1613" t="str">
        <f>IF(B180="","",Output!AO166)</f>
        <v/>
      </c>
      <c r="T180" s="1614" t="str">
        <f>IF(B180="","",Output!AP166)</f>
        <v/>
      </c>
      <c r="V180" s="1615" t="str">
        <f>IF(B180="","",Output!AQ166)</f>
        <v/>
      </c>
      <c r="W180" s="1613" t="str">
        <f>IF(B180="","",Output!AR166)</f>
        <v/>
      </c>
      <c r="X180" s="1613" t="str">
        <f>IF(B180="","",Output!AS166)</f>
        <v/>
      </c>
      <c r="Y180" s="1614" t="str">
        <f>IF(B180="","",Output!AT166)</f>
        <v/>
      </c>
      <c r="AA180" s="1615" t="str">
        <f>IF(B180="","",Output!AU166)</f>
        <v/>
      </c>
      <c r="AB180" s="1613" t="str">
        <f>IF(B180="","",Output!AV166)</f>
        <v/>
      </c>
      <c r="AC180" s="1613" t="str">
        <f>IF(B180="","",Output!AW166)</f>
        <v/>
      </c>
      <c r="AD180" s="1614" t="str">
        <f>IF(B180="","",Output!AX166)</f>
        <v/>
      </c>
      <c r="AF180" s="1616" t="str">
        <f>IF(B180="","",Output!AY166)</f>
        <v/>
      </c>
      <c r="AG180" s="1610" t="str">
        <f>IF(B180="","",Output!AZ166)</f>
        <v/>
      </c>
      <c r="AH180" s="1611" t="str">
        <f>IF(B180="","",Output!BA166)</f>
        <v/>
      </c>
      <c r="AJ180" s="1617" t="str">
        <f>IF(B180="","",Output!BB166)</f>
        <v/>
      </c>
      <c r="AK180" s="1618" t="str">
        <f>IF(B180="","",Output!BC166)</f>
        <v/>
      </c>
      <c r="AL180" s="1618" t="str">
        <f>IF(B180="","",Output!BD166)</f>
        <v/>
      </c>
      <c r="AM180" s="1619" t="str">
        <f>IF(B180="","",Output!BE166)</f>
        <v/>
      </c>
    </row>
    <row r="181" spans="2:39">
      <c r="B181" s="143" t="str">
        <f>IF(Output!C167=0,"",Output!C167)</f>
        <v/>
      </c>
      <c r="D181" s="1567" t="str">
        <f>IF(B181="","",Output!AC167)</f>
        <v/>
      </c>
      <c r="E181" s="1568" t="str">
        <f>IF(B181="","",Output!AD167)</f>
        <v/>
      </c>
      <c r="F181" s="1569" t="str">
        <f>IF(B181="","",Output!AE167)</f>
        <v/>
      </c>
      <c r="H181" s="1609" t="str">
        <f>IF(B181="","",Output!AF167)</f>
        <v/>
      </c>
      <c r="I181" s="1610" t="str">
        <f>IF(B181="","",Output!AG167)</f>
        <v/>
      </c>
      <c r="J181" s="1610" t="str">
        <f>IF(B181="","",Output!AH167)</f>
        <v/>
      </c>
      <c r="K181" s="1610" t="str">
        <f>IF(B181="","",Output!AI167)</f>
        <v/>
      </c>
      <c r="L181" s="1634" t="str">
        <f>IF(B181="","",Output!AJ167)</f>
        <v/>
      </c>
      <c r="N181" s="1612" t="str">
        <f>IF(B181="","",Output!AK167)</f>
        <v/>
      </c>
      <c r="O181" s="1613" t="str">
        <f>IF(B181="","",Output!AL167)</f>
        <v/>
      </c>
      <c r="P181" s="1614" t="str">
        <f>IF(B181="","",Output!AM167)</f>
        <v/>
      </c>
      <c r="R181" s="1615" t="str">
        <f>IF(B181="","",Output!AN167)</f>
        <v/>
      </c>
      <c r="S181" s="1613" t="str">
        <f>IF(B181="","",Output!AO167)</f>
        <v/>
      </c>
      <c r="T181" s="1614" t="str">
        <f>IF(B181="","",Output!AP167)</f>
        <v/>
      </c>
      <c r="V181" s="1615" t="str">
        <f>IF(B181="","",Output!AQ167)</f>
        <v/>
      </c>
      <c r="W181" s="1613" t="str">
        <f>IF(B181="","",Output!AR167)</f>
        <v/>
      </c>
      <c r="X181" s="1613" t="str">
        <f>IF(B181="","",Output!AS167)</f>
        <v/>
      </c>
      <c r="Y181" s="1614" t="str">
        <f>IF(B181="","",Output!AT167)</f>
        <v/>
      </c>
      <c r="AA181" s="1615" t="str">
        <f>IF(B181="","",Output!AU167)</f>
        <v/>
      </c>
      <c r="AB181" s="1613" t="str">
        <f>IF(B181="","",Output!AV167)</f>
        <v/>
      </c>
      <c r="AC181" s="1613" t="str">
        <f>IF(B181="","",Output!AW167)</f>
        <v/>
      </c>
      <c r="AD181" s="1614" t="str">
        <f>IF(B181="","",Output!AX167)</f>
        <v/>
      </c>
      <c r="AF181" s="1616" t="str">
        <f>IF(B181="","",Output!AY167)</f>
        <v/>
      </c>
      <c r="AG181" s="1610" t="str">
        <f>IF(B181="","",Output!AZ167)</f>
        <v/>
      </c>
      <c r="AH181" s="1611" t="str">
        <f>IF(B181="","",Output!BA167)</f>
        <v/>
      </c>
      <c r="AJ181" s="1617" t="str">
        <f>IF(B181="","",Output!BB167)</f>
        <v/>
      </c>
      <c r="AK181" s="1618" t="str">
        <f>IF(B181="","",Output!BC167)</f>
        <v/>
      </c>
      <c r="AL181" s="1618" t="str">
        <f>IF(B181="","",Output!BD167)</f>
        <v/>
      </c>
      <c r="AM181" s="1619" t="str">
        <f>IF(B181="","",Output!BE167)</f>
        <v/>
      </c>
    </row>
    <row r="182" spans="2:39">
      <c r="B182" s="143" t="str">
        <f>IF(Output!C168=0,"",Output!C168)</f>
        <v/>
      </c>
      <c r="D182" s="1567" t="str">
        <f>IF(B182="","",Output!AC168)</f>
        <v/>
      </c>
      <c r="E182" s="1568" t="str">
        <f>IF(B182="","",Output!AD168)</f>
        <v/>
      </c>
      <c r="F182" s="1569" t="str">
        <f>IF(B182="","",Output!AE168)</f>
        <v/>
      </c>
      <c r="H182" s="1609" t="str">
        <f>IF(B182="","",Output!AF168)</f>
        <v/>
      </c>
      <c r="I182" s="1610" t="str">
        <f>IF(B182="","",Output!AG168)</f>
        <v/>
      </c>
      <c r="J182" s="1610" t="str">
        <f>IF(B182="","",Output!AH168)</f>
        <v/>
      </c>
      <c r="K182" s="1610" t="str">
        <f>IF(B182="","",Output!AI168)</f>
        <v/>
      </c>
      <c r="L182" s="1634" t="str">
        <f>IF(B182="","",Output!AJ168)</f>
        <v/>
      </c>
      <c r="N182" s="1612" t="str">
        <f>IF(B182="","",Output!AK168)</f>
        <v/>
      </c>
      <c r="O182" s="1613" t="str">
        <f>IF(B182="","",Output!AL168)</f>
        <v/>
      </c>
      <c r="P182" s="1614" t="str">
        <f>IF(B182="","",Output!AM168)</f>
        <v/>
      </c>
      <c r="R182" s="1615" t="str">
        <f>IF(B182="","",Output!AN168)</f>
        <v/>
      </c>
      <c r="S182" s="1613" t="str">
        <f>IF(B182="","",Output!AO168)</f>
        <v/>
      </c>
      <c r="T182" s="1614" t="str">
        <f>IF(B182="","",Output!AP168)</f>
        <v/>
      </c>
      <c r="V182" s="1615" t="str">
        <f>IF(B182="","",Output!AQ168)</f>
        <v/>
      </c>
      <c r="W182" s="1613" t="str">
        <f>IF(B182="","",Output!AR168)</f>
        <v/>
      </c>
      <c r="X182" s="1613" t="str">
        <f>IF(B182="","",Output!AS168)</f>
        <v/>
      </c>
      <c r="Y182" s="1614" t="str">
        <f>IF(B182="","",Output!AT168)</f>
        <v/>
      </c>
      <c r="AA182" s="1615" t="str">
        <f>IF(B182="","",Output!AU168)</f>
        <v/>
      </c>
      <c r="AB182" s="1613" t="str">
        <f>IF(B182="","",Output!AV168)</f>
        <v/>
      </c>
      <c r="AC182" s="1613" t="str">
        <f>IF(B182="","",Output!AW168)</f>
        <v/>
      </c>
      <c r="AD182" s="1614" t="str">
        <f>IF(B182="","",Output!AX168)</f>
        <v/>
      </c>
      <c r="AF182" s="1616" t="str">
        <f>IF(B182="","",Output!AY168)</f>
        <v/>
      </c>
      <c r="AG182" s="1610" t="str">
        <f>IF(B182="","",Output!AZ168)</f>
        <v/>
      </c>
      <c r="AH182" s="1611" t="str">
        <f>IF(B182="","",Output!BA168)</f>
        <v/>
      </c>
      <c r="AJ182" s="1617" t="str">
        <f>IF(B182="","",Output!BB168)</f>
        <v/>
      </c>
      <c r="AK182" s="1618" t="str">
        <f>IF(B182="","",Output!BC168)</f>
        <v/>
      </c>
      <c r="AL182" s="1618" t="str">
        <f>IF(B182="","",Output!BD168)</f>
        <v/>
      </c>
      <c r="AM182" s="1619" t="str">
        <f>IF(B182="","",Output!BE168)</f>
        <v/>
      </c>
    </row>
    <row r="183" spans="2:39">
      <c r="B183" s="143" t="str">
        <f>IF(Output!C169=0,"",Output!C169)</f>
        <v/>
      </c>
      <c r="D183" s="1567" t="str">
        <f>IF(B183="","",Output!AC169)</f>
        <v/>
      </c>
      <c r="E183" s="1568" t="str">
        <f>IF(B183="","",Output!AD169)</f>
        <v/>
      </c>
      <c r="F183" s="1569" t="str">
        <f>IF(B183="","",Output!AE169)</f>
        <v/>
      </c>
      <c r="H183" s="1609" t="str">
        <f>IF(B183="","",Output!AF169)</f>
        <v/>
      </c>
      <c r="I183" s="1610" t="str">
        <f>IF(B183="","",Output!AG169)</f>
        <v/>
      </c>
      <c r="J183" s="1610" t="str">
        <f>IF(B183="","",Output!AH169)</f>
        <v/>
      </c>
      <c r="K183" s="1610" t="str">
        <f>IF(B183="","",Output!AI169)</f>
        <v/>
      </c>
      <c r="L183" s="1634" t="str">
        <f>IF(B183="","",Output!AJ169)</f>
        <v/>
      </c>
      <c r="N183" s="1612" t="str">
        <f>IF(B183="","",Output!AK169)</f>
        <v/>
      </c>
      <c r="O183" s="1613" t="str">
        <f>IF(B183="","",Output!AL169)</f>
        <v/>
      </c>
      <c r="P183" s="1614" t="str">
        <f>IF(B183="","",Output!AM169)</f>
        <v/>
      </c>
      <c r="R183" s="1615" t="str">
        <f>IF(B183="","",Output!AN169)</f>
        <v/>
      </c>
      <c r="S183" s="1613" t="str">
        <f>IF(B183="","",Output!AO169)</f>
        <v/>
      </c>
      <c r="T183" s="1614" t="str">
        <f>IF(B183="","",Output!AP169)</f>
        <v/>
      </c>
      <c r="V183" s="1615" t="str">
        <f>IF(B183="","",Output!AQ169)</f>
        <v/>
      </c>
      <c r="W183" s="1613" t="str">
        <f>IF(B183="","",Output!AR169)</f>
        <v/>
      </c>
      <c r="X183" s="1613" t="str">
        <f>IF(B183="","",Output!AS169)</f>
        <v/>
      </c>
      <c r="Y183" s="1614" t="str">
        <f>IF(B183="","",Output!AT169)</f>
        <v/>
      </c>
      <c r="AA183" s="1615" t="str">
        <f>IF(B183="","",Output!AU169)</f>
        <v/>
      </c>
      <c r="AB183" s="1613" t="str">
        <f>IF(B183="","",Output!AV169)</f>
        <v/>
      </c>
      <c r="AC183" s="1613" t="str">
        <f>IF(B183="","",Output!AW169)</f>
        <v/>
      </c>
      <c r="AD183" s="1614" t="str">
        <f>IF(B183="","",Output!AX169)</f>
        <v/>
      </c>
      <c r="AF183" s="1616" t="str">
        <f>IF(B183="","",Output!AY169)</f>
        <v/>
      </c>
      <c r="AG183" s="1610" t="str">
        <f>IF(B183="","",Output!AZ169)</f>
        <v/>
      </c>
      <c r="AH183" s="1611" t="str">
        <f>IF(B183="","",Output!BA169)</f>
        <v/>
      </c>
      <c r="AJ183" s="1617" t="str">
        <f>IF(B183="","",Output!BB169)</f>
        <v/>
      </c>
      <c r="AK183" s="1618" t="str">
        <f>IF(B183="","",Output!BC169)</f>
        <v/>
      </c>
      <c r="AL183" s="1618" t="str">
        <f>IF(B183="","",Output!BD169)</f>
        <v/>
      </c>
      <c r="AM183" s="1619" t="str">
        <f>IF(B183="","",Output!BE169)</f>
        <v/>
      </c>
    </row>
    <row r="184" spans="2:39">
      <c r="B184" s="143" t="str">
        <f>IF(Output!C170=0,"",Output!C170)</f>
        <v/>
      </c>
      <c r="D184" s="1567" t="str">
        <f>IF(B184="","",Output!AC170)</f>
        <v/>
      </c>
      <c r="E184" s="1568" t="str">
        <f>IF(B184="","",Output!AD170)</f>
        <v/>
      </c>
      <c r="F184" s="1569" t="str">
        <f>IF(B184="","",Output!AE170)</f>
        <v/>
      </c>
      <c r="H184" s="1609" t="str">
        <f>IF(B184="","",Output!AF170)</f>
        <v/>
      </c>
      <c r="I184" s="1610" t="str">
        <f>IF(B184="","",Output!AG170)</f>
        <v/>
      </c>
      <c r="J184" s="1610" t="str">
        <f>IF(B184="","",Output!AH170)</f>
        <v/>
      </c>
      <c r="K184" s="1610" t="str">
        <f>IF(B184="","",Output!AI170)</f>
        <v/>
      </c>
      <c r="L184" s="1634" t="str">
        <f>IF(B184="","",Output!AJ170)</f>
        <v/>
      </c>
      <c r="N184" s="1612" t="str">
        <f>IF(B184="","",Output!AK170)</f>
        <v/>
      </c>
      <c r="O184" s="1613" t="str">
        <f>IF(B184="","",Output!AL170)</f>
        <v/>
      </c>
      <c r="P184" s="1614" t="str">
        <f>IF(B184="","",Output!AM170)</f>
        <v/>
      </c>
      <c r="R184" s="1615" t="str">
        <f>IF(B184="","",Output!AN170)</f>
        <v/>
      </c>
      <c r="S184" s="1613" t="str">
        <f>IF(B184="","",Output!AO170)</f>
        <v/>
      </c>
      <c r="T184" s="1614" t="str">
        <f>IF(B184="","",Output!AP170)</f>
        <v/>
      </c>
      <c r="V184" s="1615" t="str">
        <f>IF(B184="","",Output!AQ170)</f>
        <v/>
      </c>
      <c r="W184" s="1613" t="str">
        <f>IF(B184="","",Output!AR170)</f>
        <v/>
      </c>
      <c r="X184" s="1613" t="str">
        <f>IF(B184="","",Output!AS170)</f>
        <v/>
      </c>
      <c r="Y184" s="1614" t="str">
        <f>IF(B184="","",Output!AT170)</f>
        <v/>
      </c>
      <c r="AA184" s="1615" t="str">
        <f>IF(B184="","",Output!AU170)</f>
        <v/>
      </c>
      <c r="AB184" s="1613" t="str">
        <f>IF(B184="","",Output!AV170)</f>
        <v/>
      </c>
      <c r="AC184" s="1613" t="str">
        <f>IF(B184="","",Output!AW170)</f>
        <v/>
      </c>
      <c r="AD184" s="1614" t="str">
        <f>IF(B184="","",Output!AX170)</f>
        <v/>
      </c>
      <c r="AF184" s="1616" t="str">
        <f>IF(B184="","",Output!AY170)</f>
        <v/>
      </c>
      <c r="AG184" s="1610" t="str">
        <f>IF(B184="","",Output!AZ170)</f>
        <v/>
      </c>
      <c r="AH184" s="1611" t="str">
        <f>IF(B184="","",Output!BA170)</f>
        <v/>
      </c>
      <c r="AJ184" s="1617" t="str">
        <f>IF(B184="","",Output!BB170)</f>
        <v/>
      </c>
      <c r="AK184" s="1618" t="str">
        <f>IF(B184="","",Output!BC170)</f>
        <v/>
      </c>
      <c r="AL184" s="1618" t="str">
        <f>IF(B184="","",Output!BD170)</f>
        <v/>
      </c>
      <c r="AM184" s="1619" t="str">
        <f>IF(B184="","",Output!BE170)</f>
        <v/>
      </c>
    </row>
    <row r="185" spans="2:39">
      <c r="B185" s="143" t="str">
        <f>IF(Output!C171=0,"",Output!C171)</f>
        <v/>
      </c>
      <c r="D185" s="1567" t="str">
        <f>IF(B185="","",Output!AC171)</f>
        <v/>
      </c>
      <c r="E185" s="1568" t="str">
        <f>IF(B185="","",Output!AD171)</f>
        <v/>
      </c>
      <c r="F185" s="1569" t="str">
        <f>IF(B185="","",Output!AE171)</f>
        <v/>
      </c>
      <c r="H185" s="1609" t="str">
        <f>IF(B185="","",Output!AF171)</f>
        <v/>
      </c>
      <c r="I185" s="1610" t="str">
        <f>IF(B185="","",Output!AG171)</f>
        <v/>
      </c>
      <c r="J185" s="1610" t="str">
        <f>IF(B185="","",Output!AH171)</f>
        <v/>
      </c>
      <c r="K185" s="1610" t="str">
        <f>IF(B185="","",Output!AI171)</f>
        <v/>
      </c>
      <c r="L185" s="1634" t="str">
        <f>IF(B185="","",Output!AJ171)</f>
        <v/>
      </c>
      <c r="N185" s="1612" t="str">
        <f>IF(B185="","",Output!AK171)</f>
        <v/>
      </c>
      <c r="O185" s="1613" t="str">
        <f>IF(B185="","",Output!AL171)</f>
        <v/>
      </c>
      <c r="P185" s="1614" t="str">
        <f>IF(B185="","",Output!AM171)</f>
        <v/>
      </c>
      <c r="R185" s="1615" t="str">
        <f>IF(B185="","",Output!AN171)</f>
        <v/>
      </c>
      <c r="S185" s="1613" t="str">
        <f>IF(B185="","",Output!AO171)</f>
        <v/>
      </c>
      <c r="T185" s="1614" t="str">
        <f>IF(B185="","",Output!AP171)</f>
        <v/>
      </c>
      <c r="V185" s="1615" t="str">
        <f>IF(B185="","",Output!AQ171)</f>
        <v/>
      </c>
      <c r="W185" s="1613" t="str">
        <f>IF(B185="","",Output!AR171)</f>
        <v/>
      </c>
      <c r="X185" s="1613" t="str">
        <f>IF(B185="","",Output!AS171)</f>
        <v/>
      </c>
      <c r="Y185" s="1614" t="str">
        <f>IF(B185="","",Output!AT171)</f>
        <v/>
      </c>
      <c r="AA185" s="1615" t="str">
        <f>IF(B185="","",Output!AU171)</f>
        <v/>
      </c>
      <c r="AB185" s="1613" t="str">
        <f>IF(B185="","",Output!AV171)</f>
        <v/>
      </c>
      <c r="AC185" s="1613" t="str">
        <f>IF(B185="","",Output!AW171)</f>
        <v/>
      </c>
      <c r="AD185" s="1614" t="str">
        <f>IF(B185="","",Output!AX171)</f>
        <v/>
      </c>
      <c r="AF185" s="1616" t="str">
        <f>IF(B185="","",Output!AY171)</f>
        <v/>
      </c>
      <c r="AG185" s="1610" t="str">
        <f>IF(B185="","",Output!AZ171)</f>
        <v/>
      </c>
      <c r="AH185" s="1611" t="str">
        <f>IF(B185="","",Output!BA171)</f>
        <v/>
      </c>
      <c r="AJ185" s="1617" t="str">
        <f>IF(B185="","",Output!BB171)</f>
        <v/>
      </c>
      <c r="AK185" s="1618" t="str">
        <f>IF(B185="","",Output!BC171)</f>
        <v/>
      </c>
      <c r="AL185" s="1618" t="str">
        <f>IF(B185="","",Output!BD171)</f>
        <v/>
      </c>
      <c r="AM185" s="1619" t="str">
        <f>IF(B185="","",Output!BE171)</f>
        <v/>
      </c>
    </row>
    <row r="186" spans="2:39">
      <c r="B186" s="143" t="str">
        <f>IF(Output!C172=0,"",Output!C172)</f>
        <v/>
      </c>
      <c r="D186" s="1567" t="str">
        <f>IF(B186="","",Output!AC172)</f>
        <v/>
      </c>
      <c r="E186" s="1568" t="str">
        <f>IF(B186="","",Output!AD172)</f>
        <v/>
      </c>
      <c r="F186" s="1569" t="str">
        <f>IF(B186="","",Output!AE172)</f>
        <v/>
      </c>
      <c r="H186" s="1609" t="str">
        <f>IF(B186="","",Output!AF172)</f>
        <v/>
      </c>
      <c r="I186" s="1610" t="str">
        <f>IF(B186="","",Output!AG172)</f>
        <v/>
      </c>
      <c r="J186" s="1610" t="str">
        <f>IF(B186="","",Output!AH172)</f>
        <v/>
      </c>
      <c r="K186" s="1610" t="str">
        <f>IF(B186="","",Output!AI172)</f>
        <v/>
      </c>
      <c r="L186" s="1634" t="str">
        <f>IF(B186="","",Output!AJ172)</f>
        <v/>
      </c>
      <c r="N186" s="1612" t="str">
        <f>IF(B186="","",Output!AK172)</f>
        <v/>
      </c>
      <c r="O186" s="1613" t="str">
        <f>IF(B186="","",Output!AL172)</f>
        <v/>
      </c>
      <c r="P186" s="1614" t="str">
        <f>IF(B186="","",Output!AM172)</f>
        <v/>
      </c>
      <c r="R186" s="1615" t="str">
        <f>IF(B186="","",Output!AN172)</f>
        <v/>
      </c>
      <c r="S186" s="1613" t="str">
        <f>IF(B186="","",Output!AO172)</f>
        <v/>
      </c>
      <c r="T186" s="1614" t="str">
        <f>IF(B186="","",Output!AP172)</f>
        <v/>
      </c>
      <c r="V186" s="1615" t="str">
        <f>IF(B186="","",Output!AQ172)</f>
        <v/>
      </c>
      <c r="W186" s="1613" t="str">
        <f>IF(B186="","",Output!AR172)</f>
        <v/>
      </c>
      <c r="X186" s="1613" t="str">
        <f>IF(B186="","",Output!AS172)</f>
        <v/>
      </c>
      <c r="Y186" s="1614" t="str">
        <f>IF(B186="","",Output!AT172)</f>
        <v/>
      </c>
      <c r="AA186" s="1615" t="str">
        <f>IF(B186="","",Output!AU172)</f>
        <v/>
      </c>
      <c r="AB186" s="1613" t="str">
        <f>IF(B186="","",Output!AV172)</f>
        <v/>
      </c>
      <c r="AC186" s="1613" t="str">
        <f>IF(B186="","",Output!AW172)</f>
        <v/>
      </c>
      <c r="AD186" s="1614" t="str">
        <f>IF(B186="","",Output!AX172)</f>
        <v/>
      </c>
      <c r="AF186" s="1616" t="str">
        <f>IF(B186="","",Output!AY172)</f>
        <v/>
      </c>
      <c r="AG186" s="1610" t="str">
        <f>IF(B186="","",Output!AZ172)</f>
        <v/>
      </c>
      <c r="AH186" s="1611" t="str">
        <f>IF(B186="","",Output!BA172)</f>
        <v/>
      </c>
      <c r="AJ186" s="1617" t="str">
        <f>IF(B186="","",Output!BB172)</f>
        <v/>
      </c>
      <c r="AK186" s="1618" t="str">
        <f>IF(B186="","",Output!BC172)</f>
        <v/>
      </c>
      <c r="AL186" s="1618" t="str">
        <f>IF(B186="","",Output!BD172)</f>
        <v/>
      </c>
      <c r="AM186" s="1619" t="str">
        <f>IF(B186="","",Output!BE172)</f>
        <v/>
      </c>
    </row>
    <row r="187" spans="2:39">
      <c r="B187" s="143" t="str">
        <f>IF(Output!C173=0,"",Output!C173)</f>
        <v/>
      </c>
      <c r="D187" s="1567" t="str">
        <f>IF(B187="","",Output!AC173)</f>
        <v/>
      </c>
      <c r="E187" s="1568" t="str">
        <f>IF(B187="","",Output!AD173)</f>
        <v/>
      </c>
      <c r="F187" s="1569" t="str">
        <f>IF(B187="","",Output!AE173)</f>
        <v/>
      </c>
      <c r="H187" s="1609" t="str">
        <f>IF(B187="","",Output!AF173)</f>
        <v/>
      </c>
      <c r="I187" s="1610" t="str">
        <f>IF(B187="","",Output!AG173)</f>
        <v/>
      </c>
      <c r="J187" s="1610" t="str">
        <f>IF(B187="","",Output!AH173)</f>
        <v/>
      </c>
      <c r="K187" s="1610" t="str">
        <f>IF(B187="","",Output!AI173)</f>
        <v/>
      </c>
      <c r="L187" s="1634" t="str">
        <f>IF(B187="","",Output!AJ173)</f>
        <v/>
      </c>
      <c r="N187" s="1612" t="str">
        <f>IF(B187="","",Output!AK173)</f>
        <v/>
      </c>
      <c r="O187" s="1613" t="str">
        <f>IF(B187="","",Output!AL173)</f>
        <v/>
      </c>
      <c r="P187" s="1614" t="str">
        <f>IF(B187="","",Output!AM173)</f>
        <v/>
      </c>
      <c r="R187" s="1615" t="str">
        <f>IF(B187="","",Output!AN173)</f>
        <v/>
      </c>
      <c r="S187" s="1613" t="str">
        <f>IF(B187="","",Output!AO173)</f>
        <v/>
      </c>
      <c r="T187" s="1614" t="str">
        <f>IF(B187="","",Output!AP173)</f>
        <v/>
      </c>
      <c r="V187" s="1615" t="str">
        <f>IF(B187="","",Output!AQ173)</f>
        <v/>
      </c>
      <c r="W187" s="1613" t="str">
        <f>IF(B187="","",Output!AR173)</f>
        <v/>
      </c>
      <c r="X187" s="1613" t="str">
        <f>IF(B187="","",Output!AS173)</f>
        <v/>
      </c>
      <c r="Y187" s="1614" t="str">
        <f>IF(B187="","",Output!AT173)</f>
        <v/>
      </c>
      <c r="AA187" s="1615" t="str">
        <f>IF(B187="","",Output!AU173)</f>
        <v/>
      </c>
      <c r="AB187" s="1613" t="str">
        <f>IF(B187="","",Output!AV173)</f>
        <v/>
      </c>
      <c r="AC187" s="1613" t="str">
        <f>IF(B187="","",Output!AW173)</f>
        <v/>
      </c>
      <c r="AD187" s="1614" t="str">
        <f>IF(B187="","",Output!AX173)</f>
        <v/>
      </c>
      <c r="AF187" s="1616" t="str">
        <f>IF(B187="","",Output!AY173)</f>
        <v/>
      </c>
      <c r="AG187" s="1610" t="str">
        <f>IF(B187="","",Output!AZ173)</f>
        <v/>
      </c>
      <c r="AH187" s="1611" t="str">
        <f>IF(B187="","",Output!BA173)</f>
        <v/>
      </c>
      <c r="AJ187" s="1617" t="str">
        <f>IF(B187="","",Output!BB173)</f>
        <v/>
      </c>
      <c r="AK187" s="1618" t="str">
        <f>IF(B187="","",Output!BC173)</f>
        <v/>
      </c>
      <c r="AL187" s="1618" t="str">
        <f>IF(B187="","",Output!BD173)</f>
        <v/>
      </c>
      <c r="AM187" s="1619" t="str">
        <f>IF(B187="","",Output!BE173)</f>
        <v/>
      </c>
    </row>
    <row r="188" spans="2:39">
      <c r="B188" s="143" t="str">
        <f>IF(Output!C174=0,"",Output!C174)</f>
        <v/>
      </c>
      <c r="D188" s="1567" t="str">
        <f>IF(B188="","",Output!AC174)</f>
        <v/>
      </c>
      <c r="E188" s="1568" t="str">
        <f>IF(B188="","",Output!AD174)</f>
        <v/>
      </c>
      <c r="F188" s="1569" t="str">
        <f>IF(B188="","",Output!AE174)</f>
        <v/>
      </c>
      <c r="H188" s="1609" t="str">
        <f>IF(B188="","",Output!AF174)</f>
        <v/>
      </c>
      <c r="I188" s="1610" t="str">
        <f>IF(B188="","",Output!AG174)</f>
        <v/>
      </c>
      <c r="J188" s="1610" t="str">
        <f>IF(B188="","",Output!AH174)</f>
        <v/>
      </c>
      <c r="K188" s="1610" t="str">
        <f>IF(B188="","",Output!AI174)</f>
        <v/>
      </c>
      <c r="L188" s="1634" t="str">
        <f>IF(B188="","",Output!AJ174)</f>
        <v/>
      </c>
      <c r="N188" s="1612" t="str">
        <f>IF(B188="","",Output!AK174)</f>
        <v/>
      </c>
      <c r="O188" s="1613" t="str">
        <f>IF(B188="","",Output!AL174)</f>
        <v/>
      </c>
      <c r="P188" s="1614" t="str">
        <f>IF(B188="","",Output!AM174)</f>
        <v/>
      </c>
      <c r="R188" s="1615" t="str">
        <f>IF(B188="","",Output!AN174)</f>
        <v/>
      </c>
      <c r="S188" s="1613" t="str">
        <f>IF(B188="","",Output!AO174)</f>
        <v/>
      </c>
      <c r="T188" s="1614" t="str">
        <f>IF(B188="","",Output!AP174)</f>
        <v/>
      </c>
      <c r="V188" s="1615" t="str">
        <f>IF(B188="","",Output!AQ174)</f>
        <v/>
      </c>
      <c r="W188" s="1613" t="str">
        <f>IF(B188="","",Output!AR174)</f>
        <v/>
      </c>
      <c r="X188" s="1613" t="str">
        <f>IF(B188="","",Output!AS174)</f>
        <v/>
      </c>
      <c r="Y188" s="1614" t="str">
        <f>IF(B188="","",Output!AT174)</f>
        <v/>
      </c>
      <c r="AA188" s="1615" t="str">
        <f>IF(B188="","",Output!AU174)</f>
        <v/>
      </c>
      <c r="AB188" s="1613" t="str">
        <f>IF(B188="","",Output!AV174)</f>
        <v/>
      </c>
      <c r="AC188" s="1613" t="str">
        <f>IF(B188="","",Output!AW174)</f>
        <v/>
      </c>
      <c r="AD188" s="1614" t="str">
        <f>IF(B188="","",Output!AX174)</f>
        <v/>
      </c>
      <c r="AF188" s="1616" t="str">
        <f>IF(B188="","",Output!AY174)</f>
        <v/>
      </c>
      <c r="AG188" s="1610" t="str">
        <f>IF(B188="","",Output!AZ174)</f>
        <v/>
      </c>
      <c r="AH188" s="1611" t="str">
        <f>IF(B188="","",Output!BA174)</f>
        <v/>
      </c>
      <c r="AJ188" s="1617" t="str">
        <f>IF(B188="","",Output!BB174)</f>
        <v/>
      </c>
      <c r="AK188" s="1618" t="str">
        <f>IF(B188="","",Output!BC174)</f>
        <v/>
      </c>
      <c r="AL188" s="1618" t="str">
        <f>IF(B188="","",Output!BD174)</f>
        <v/>
      </c>
      <c r="AM188" s="1619" t="str">
        <f>IF(B188="","",Output!BE174)</f>
        <v/>
      </c>
    </row>
    <row r="189" spans="2:39">
      <c r="B189" s="143" t="str">
        <f>IF(Output!C175=0,"",Output!C175)</f>
        <v/>
      </c>
      <c r="D189" s="1567" t="str">
        <f>IF(B189="","",Output!AC175)</f>
        <v/>
      </c>
      <c r="E189" s="1568" t="str">
        <f>IF(B189="","",Output!AD175)</f>
        <v/>
      </c>
      <c r="F189" s="1569" t="str">
        <f>IF(B189="","",Output!AE175)</f>
        <v/>
      </c>
      <c r="H189" s="1609" t="str">
        <f>IF(B189="","",Output!AF175)</f>
        <v/>
      </c>
      <c r="I189" s="1610" t="str">
        <f>IF(B189="","",Output!AG175)</f>
        <v/>
      </c>
      <c r="J189" s="1610" t="str">
        <f>IF(B189="","",Output!AH175)</f>
        <v/>
      </c>
      <c r="K189" s="1610" t="str">
        <f>IF(B189="","",Output!AI175)</f>
        <v/>
      </c>
      <c r="L189" s="1634" t="str">
        <f>IF(B189="","",Output!AJ175)</f>
        <v/>
      </c>
      <c r="N189" s="1612" t="str">
        <f>IF(B189="","",Output!AK175)</f>
        <v/>
      </c>
      <c r="O189" s="1613" t="str">
        <f>IF(B189="","",Output!AL175)</f>
        <v/>
      </c>
      <c r="P189" s="1614" t="str">
        <f>IF(B189="","",Output!AM175)</f>
        <v/>
      </c>
      <c r="R189" s="1615" t="str">
        <f>IF(B189="","",Output!AN175)</f>
        <v/>
      </c>
      <c r="S189" s="1613" t="str">
        <f>IF(B189="","",Output!AO175)</f>
        <v/>
      </c>
      <c r="T189" s="1614" t="str">
        <f>IF(B189="","",Output!AP175)</f>
        <v/>
      </c>
      <c r="V189" s="1615" t="str">
        <f>IF(B189="","",Output!AQ175)</f>
        <v/>
      </c>
      <c r="W189" s="1613" t="str">
        <f>IF(B189="","",Output!AR175)</f>
        <v/>
      </c>
      <c r="X189" s="1613" t="str">
        <f>IF(B189="","",Output!AS175)</f>
        <v/>
      </c>
      <c r="Y189" s="1614" t="str">
        <f>IF(B189="","",Output!AT175)</f>
        <v/>
      </c>
      <c r="AA189" s="1615" t="str">
        <f>IF(B189="","",Output!AU175)</f>
        <v/>
      </c>
      <c r="AB189" s="1613" t="str">
        <f>IF(B189="","",Output!AV175)</f>
        <v/>
      </c>
      <c r="AC189" s="1613" t="str">
        <f>IF(B189="","",Output!AW175)</f>
        <v/>
      </c>
      <c r="AD189" s="1614" t="str">
        <f>IF(B189="","",Output!AX175)</f>
        <v/>
      </c>
      <c r="AF189" s="1616" t="str">
        <f>IF(B189="","",Output!AY175)</f>
        <v/>
      </c>
      <c r="AG189" s="1610" t="str">
        <f>IF(B189="","",Output!AZ175)</f>
        <v/>
      </c>
      <c r="AH189" s="1611" t="str">
        <f>IF(B189="","",Output!BA175)</f>
        <v/>
      </c>
      <c r="AJ189" s="1617" t="str">
        <f>IF(B189="","",Output!BB175)</f>
        <v/>
      </c>
      <c r="AK189" s="1618" t="str">
        <f>IF(B189="","",Output!BC175)</f>
        <v/>
      </c>
      <c r="AL189" s="1618" t="str">
        <f>IF(B189="","",Output!BD175)</f>
        <v/>
      </c>
      <c r="AM189" s="1619" t="str">
        <f>IF(B189="","",Output!BE175)</f>
        <v/>
      </c>
    </row>
    <row r="190" spans="2:39">
      <c r="B190" s="143" t="str">
        <f>IF(Output!C176=0,"",Output!C176)</f>
        <v/>
      </c>
      <c r="D190" s="1567" t="str">
        <f>IF(B190="","",Output!AC176)</f>
        <v/>
      </c>
      <c r="E190" s="1568" t="str">
        <f>IF(B190="","",Output!AD176)</f>
        <v/>
      </c>
      <c r="F190" s="1569" t="str">
        <f>IF(B190="","",Output!AE176)</f>
        <v/>
      </c>
      <c r="H190" s="1609" t="str">
        <f>IF(B190="","",Output!AF176)</f>
        <v/>
      </c>
      <c r="I190" s="1610" t="str">
        <f>IF(B190="","",Output!AG176)</f>
        <v/>
      </c>
      <c r="J190" s="1610" t="str">
        <f>IF(B190="","",Output!AH176)</f>
        <v/>
      </c>
      <c r="K190" s="1610" t="str">
        <f>IF(B190="","",Output!AI176)</f>
        <v/>
      </c>
      <c r="L190" s="1634" t="str">
        <f>IF(B190="","",Output!AJ176)</f>
        <v/>
      </c>
      <c r="N190" s="1612" t="str">
        <f>IF(B190="","",Output!AK176)</f>
        <v/>
      </c>
      <c r="O190" s="1613" t="str">
        <f>IF(B190="","",Output!AL176)</f>
        <v/>
      </c>
      <c r="P190" s="1614" t="str">
        <f>IF(B190="","",Output!AM176)</f>
        <v/>
      </c>
      <c r="R190" s="1615" t="str">
        <f>IF(B190="","",Output!AN176)</f>
        <v/>
      </c>
      <c r="S190" s="1613" t="str">
        <f>IF(B190="","",Output!AO176)</f>
        <v/>
      </c>
      <c r="T190" s="1614" t="str">
        <f>IF(B190="","",Output!AP176)</f>
        <v/>
      </c>
      <c r="V190" s="1615" t="str">
        <f>IF(B190="","",Output!AQ176)</f>
        <v/>
      </c>
      <c r="W190" s="1613" t="str">
        <f>IF(B190="","",Output!AR176)</f>
        <v/>
      </c>
      <c r="X190" s="1613" t="str">
        <f>IF(B190="","",Output!AS176)</f>
        <v/>
      </c>
      <c r="Y190" s="1614" t="str">
        <f>IF(B190="","",Output!AT176)</f>
        <v/>
      </c>
      <c r="AA190" s="1615" t="str">
        <f>IF(B190="","",Output!AU176)</f>
        <v/>
      </c>
      <c r="AB190" s="1613" t="str">
        <f>IF(B190="","",Output!AV176)</f>
        <v/>
      </c>
      <c r="AC190" s="1613" t="str">
        <f>IF(B190="","",Output!AW176)</f>
        <v/>
      </c>
      <c r="AD190" s="1614" t="str">
        <f>IF(B190="","",Output!AX176)</f>
        <v/>
      </c>
      <c r="AF190" s="1616" t="str">
        <f>IF(B190="","",Output!AY176)</f>
        <v/>
      </c>
      <c r="AG190" s="1610" t="str">
        <f>IF(B190="","",Output!AZ176)</f>
        <v/>
      </c>
      <c r="AH190" s="1611" t="str">
        <f>IF(B190="","",Output!BA176)</f>
        <v/>
      </c>
      <c r="AJ190" s="1617" t="str">
        <f>IF(B190="","",Output!BB176)</f>
        <v/>
      </c>
      <c r="AK190" s="1618" t="str">
        <f>IF(B190="","",Output!BC176)</f>
        <v/>
      </c>
      <c r="AL190" s="1618" t="str">
        <f>IF(B190="","",Output!BD176)</f>
        <v/>
      </c>
      <c r="AM190" s="1619" t="str">
        <f>IF(B190="","",Output!BE176)</f>
        <v/>
      </c>
    </row>
    <row r="191" spans="2:39">
      <c r="B191" s="143" t="str">
        <f>IF(Output!C177=0,"",Output!C177)</f>
        <v/>
      </c>
      <c r="D191" s="1567" t="str">
        <f>IF(B191="","",Output!AC177)</f>
        <v/>
      </c>
      <c r="E191" s="1568" t="str">
        <f>IF(B191="","",Output!AD177)</f>
        <v/>
      </c>
      <c r="F191" s="1569" t="str">
        <f>IF(B191="","",Output!AE177)</f>
        <v/>
      </c>
      <c r="H191" s="1609" t="str">
        <f>IF(B191="","",Output!AF177)</f>
        <v/>
      </c>
      <c r="I191" s="1610" t="str">
        <f>IF(B191="","",Output!AG177)</f>
        <v/>
      </c>
      <c r="J191" s="1610" t="str">
        <f>IF(B191="","",Output!AH177)</f>
        <v/>
      </c>
      <c r="K191" s="1610" t="str">
        <f>IF(B191="","",Output!AI177)</f>
        <v/>
      </c>
      <c r="L191" s="1634" t="str">
        <f>IF(B191="","",Output!AJ177)</f>
        <v/>
      </c>
      <c r="N191" s="1612" t="str">
        <f>IF(B191="","",Output!AK177)</f>
        <v/>
      </c>
      <c r="O191" s="1613" t="str">
        <f>IF(B191="","",Output!AL177)</f>
        <v/>
      </c>
      <c r="P191" s="1614" t="str">
        <f>IF(B191="","",Output!AM177)</f>
        <v/>
      </c>
      <c r="R191" s="1615" t="str">
        <f>IF(B191="","",Output!AN177)</f>
        <v/>
      </c>
      <c r="S191" s="1613" t="str">
        <f>IF(B191="","",Output!AO177)</f>
        <v/>
      </c>
      <c r="T191" s="1614" t="str">
        <f>IF(B191="","",Output!AP177)</f>
        <v/>
      </c>
      <c r="V191" s="1615" t="str">
        <f>IF(B191="","",Output!AQ177)</f>
        <v/>
      </c>
      <c r="W191" s="1613" t="str">
        <f>IF(B191="","",Output!AR177)</f>
        <v/>
      </c>
      <c r="X191" s="1613" t="str">
        <f>IF(B191="","",Output!AS177)</f>
        <v/>
      </c>
      <c r="Y191" s="1614" t="str">
        <f>IF(B191="","",Output!AT177)</f>
        <v/>
      </c>
      <c r="AA191" s="1615" t="str">
        <f>IF(B191="","",Output!AU177)</f>
        <v/>
      </c>
      <c r="AB191" s="1613" t="str">
        <f>IF(B191="","",Output!AV177)</f>
        <v/>
      </c>
      <c r="AC191" s="1613" t="str">
        <f>IF(B191="","",Output!AW177)</f>
        <v/>
      </c>
      <c r="AD191" s="1614" t="str">
        <f>IF(B191="","",Output!AX177)</f>
        <v/>
      </c>
      <c r="AF191" s="1616" t="str">
        <f>IF(B191="","",Output!AY177)</f>
        <v/>
      </c>
      <c r="AG191" s="1610" t="str">
        <f>IF(B191="","",Output!AZ177)</f>
        <v/>
      </c>
      <c r="AH191" s="1611" t="str">
        <f>IF(B191="","",Output!BA177)</f>
        <v/>
      </c>
      <c r="AJ191" s="1617" t="str">
        <f>IF(B191="","",Output!BB177)</f>
        <v/>
      </c>
      <c r="AK191" s="1618" t="str">
        <f>IF(B191="","",Output!BC177)</f>
        <v/>
      </c>
      <c r="AL191" s="1618" t="str">
        <f>IF(B191="","",Output!BD177)</f>
        <v/>
      </c>
      <c r="AM191" s="1619" t="str">
        <f>IF(B191="","",Output!BE177)</f>
        <v/>
      </c>
    </row>
    <row r="192" spans="2:39">
      <c r="B192" s="143" t="str">
        <f>IF(Output!C178=0,"",Output!C178)</f>
        <v/>
      </c>
      <c r="D192" s="1567" t="str">
        <f>IF(B192="","",Output!AC178)</f>
        <v/>
      </c>
      <c r="E192" s="1568" t="str">
        <f>IF(B192="","",Output!AD178)</f>
        <v/>
      </c>
      <c r="F192" s="1569" t="str">
        <f>IF(B192="","",Output!AE178)</f>
        <v/>
      </c>
      <c r="H192" s="1609" t="str">
        <f>IF(B192="","",Output!AF178)</f>
        <v/>
      </c>
      <c r="I192" s="1610" t="str">
        <f>IF(B192="","",Output!AG178)</f>
        <v/>
      </c>
      <c r="J192" s="1610" t="str">
        <f>IF(B192="","",Output!AH178)</f>
        <v/>
      </c>
      <c r="K192" s="1610" t="str">
        <f>IF(B192="","",Output!AI178)</f>
        <v/>
      </c>
      <c r="L192" s="1634" t="str">
        <f>IF(B192="","",Output!AJ178)</f>
        <v/>
      </c>
      <c r="N192" s="1612" t="str">
        <f>IF(B192="","",Output!AK178)</f>
        <v/>
      </c>
      <c r="O192" s="1613" t="str">
        <f>IF(B192="","",Output!AL178)</f>
        <v/>
      </c>
      <c r="P192" s="1614" t="str">
        <f>IF(B192="","",Output!AM178)</f>
        <v/>
      </c>
      <c r="R192" s="1615" t="str">
        <f>IF(B192="","",Output!AN178)</f>
        <v/>
      </c>
      <c r="S192" s="1613" t="str">
        <f>IF(B192="","",Output!AO178)</f>
        <v/>
      </c>
      <c r="T192" s="1614" t="str">
        <f>IF(B192="","",Output!AP178)</f>
        <v/>
      </c>
      <c r="V192" s="1615" t="str">
        <f>IF(B192="","",Output!AQ178)</f>
        <v/>
      </c>
      <c r="W192" s="1613" t="str">
        <f>IF(B192="","",Output!AR178)</f>
        <v/>
      </c>
      <c r="X192" s="1613" t="str">
        <f>IF(B192="","",Output!AS178)</f>
        <v/>
      </c>
      <c r="Y192" s="1614" t="str">
        <f>IF(B192="","",Output!AT178)</f>
        <v/>
      </c>
      <c r="AA192" s="1615" t="str">
        <f>IF(B192="","",Output!AU178)</f>
        <v/>
      </c>
      <c r="AB192" s="1613" t="str">
        <f>IF(B192="","",Output!AV178)</f>
        <v/>
      </c>
      <c r="AC192" s="1613" t="str">
        <f>IF(B192="","",Output!AW178)</f>
        <v/>
      </c>
      <c r="AD192" s="1614" t="str">
        <f>IF(B192="","",Output!AX178)</f>
        <v/>
      </c>
      <c r="AF192" s="1616" t="str">
        <f>IF(B192="","",Output!AY178)</f>
        <v/>
      </c>
      <c r="AG192" s="1610" t="str">
        <f>IF(B192="","",Output!AZ178)</f>
        <v/>
      </c>
      <c r="AH192" s="1611" t="str">
        <f>IF(B192="","",Output!BA178)</f>
        <v/>
      </c>
      <c r="AJ192" s="1617" t="str">
        <f>IF(B192="","",Output!BB178)</f>
        <v/>
      </c>
      <c r="AK192" s="1618" t="str">
        <f>IF(B192="","",Output!BC178)</f>
        <v/>
      </c>
      <c r="AL192" s="1618" t="str">
        <f>IF(B192="","",Output!BD178)</f>
        <v/>
      </c>
      <c r="AM192" s="1619" t="str">
        <f>IF(B192="","",Output!BE178)</f>
        <v/>
      </c>
    </row>
    <row r="193" spans="2:39">
      <c r="B193" s="143" t="str">
        <f>IF(Output!C179=0,"",Output!C179)</f>
        <v/>
      </c>
      <c r="D193" s="1567" t="str">
        <f>IF(B193="","",Output!AC179)</f>
        <v/>
      </c>
      <c r="E193" s="1568" t="str">
        <f>IF(B193="","",Output!AD179)</f>
        <v/>
      </c>
      <c r="F193" s="1569" t="str">
        <f>IF(B193="","",Output!AE179)</f>
        <v/>
      </c>
      <c r="H193" s="1609" t="str">
        <f>IF(B193="","",Output!AF179)</f>
        <v/>
      </c>
      <c r="I193" s="1610" t="str">
        <f>IF(B193="","",Output!AG179)</f>
        <v/>
      </c>
      <c r="J193" s="1610" t="str">
        <f>IF(B193="","",Output!AH179)</f>
        <v/>
      </c>
      <c r="K193" s="1610" t="str">
        <f>IF(B193="","",Output!AI179)</f>
        <v/>
      </c>
      <c r="L193" s="1634" t="str">
        <f>IF(B193="","",Output!AJ179)</f>
        <v/>
      </c>
      <c r="N193" s="1612" t="str">
        <f>IF(B193="","",Output!AK179)</f>
        <v/>
      </c>
      <c r="O193" s="1613" t="str">
        <f>IF(B193="","",Output!AL179)</f>
        <v/>
      </c>
      <c r="P193" s="1614" t="str">
        <f>IF(B193="","",Output!AM179)</f>
        <v/>
      </c>
      <c r="R193" s="1615" t="str">
        <f>IF(B193="","",Output!AN179)</f>
        <v/>
      </c>
      <c r="S193" s="1613" t="str">
        <f>IF(B193="","",Output!AO179)</f>
        <v/>
      </c>
      <c r="T193" s="1614" t="str">
        <f>IF(B193="","",Output!AP179)</f>
        <v/>
      </c>
      <c r="V193" s="1615" t="str">
        <f>IF(B193="","",Output!AQ179)</f>
        <v/>
      </c>
      <c r="W193" s="1613" t="str">
        <f>IF(B193="","",Output!AR179)</f>
        <v/>
      </c>
      <c r="X193" s="1613" t="str">
        <f>IF(B193="","",Output!AS179)</f>
        <v/>
      </c>
      <c r="Y193" s="1614" t="str">
        <f>IF(B193="","",Output!AT179)</f>
        <v/>
      </c>
      <c r="AA193" s="1615" t="str">
        <f>IF(B193="","",Output!AU179)</f>
        <v/>
      </c>
      <c r="AB193" s="1613" t="str">
        <f>IF(B193="","",Output!AV179)</f>
        <v/>
      </c>
      <c r="AC193" s="1613" t="str">
        <f>IF(B193="","",Output!AW179)</f>
        <v/>
      </c>
      <c r="AD193" s="1614" t="str">
        <f>IF(B193="","",Output!AX179)</f>
        <v/>
      </c>
      <c r="AF193" s="1616" t="str">
        <f>IF(B193="","",Output!AY179)</f>
        <v/>
      </c>
      <c r="AG193" s="1610" t="str">
        <f>IF(B193="","",Output!AZ179)</f>
        <v/>
      </c>
      <c r="AH193" s="1611" t="str">
        <f>IF(B193="","",Output!BA179)</f>
        <v/>
      </c>
      <c r="AJ193" s="1617" t="str">
        <f>IF(B193="","",Output!BB179)</f>
        <v/>
      </c>
      <c r="AK193" s="1618" t="str">
        <f>IF(B193="","",Output!BC179)</f>
        <v/>
      </c>
      <c r="AL193" s="1618" t="str">
        <f>IF(B193="","",Output!BD179)</f>
        <v/>
      </c>
      <c r="AM193" s="1619" t="str">
        <f>IF(B193="","",Output!BE179)</f>
        <v/>
      </c>
    </row>
    <row r="194" spans="2:39">
      <c r="B194" s="143" t="str">
        <f>IF(Output!C180=0,"",Output!C180)</f>
        <v/>
      </c>
      <c r="D194" s="1567" t="str">
        <f>IF(B194="","",Output!AC180)</f>
        <v/>
      </c>
      <c r="E194" s="1568" t="str">
        <f>IF(B194="","",Output!AD180)</f>
        <v/>
      </c>
      <c r="F194" s="1569" t="str">
        <f>IF(B194="","",Output!AE180)</f>
        <v/>
      </c>
      <c r="H194" s="1609" t="str">
        <f>IF(B194="","",Output!AF180)</f>
        <v/>
      </c>
      <c r="I194" s="1610" t="str">
        <f>IF(B194="","",Output!AG180)</f>
        <v/>
      </c>
      <c r="J194" s="1610" t="str">
        <f>IF(B194="","",Output!AH180)</f>
        <v/>
      </c>
      <c r="K194" s="1610" t="str">
        <f>IF(B194="","",Output!AI180)</f>
        <v/>
      </c>
      <c r="L194" s="1634" t="str">
        <f>IF(B194="","",Output!AJ180)</f>
        <v/>
      </c>
      <c r="N194" s="1612" t="str">
        <f>IF(B194="","",Output!AK180)</f>
        <v/>
      </c>
      <c r="O194" s="1613" t="str">
        <f>IF(B194="","",Output!AL180)</f>
        <v/>
      </c>
      <c r="P194" s="1614" t="str">
        <f>IF(B194="","",Output!AM180)</f>
        <v/>
      </c>
      <c r="R194" s="1615" t="str">
        <f>IF(B194="","",Output!AN180)</f>
        <v/>
      </c>
      <c r="S194" s="1613" t="str">
        <f>IF(B194="","",Output!AO180)</f>
        <v/>
      </c>
      <c r="T194" s="1614" t="str">
        <f>IF(B194="","",Output!AP180)</f>
        <v/>
      </c>
      <c r="V194" s="1615" t="str">
        <f>IF(B194="","",Output!AQ180)</f>
        <v/>
      </c>
      <c r="W194" s="1613" t="str">
        <f>IF(B194="","",Output!AR180)</f>
        <v/>
      </c>
      <c r="X194" s="1613" t="str">
        <f>IF(B194="","",Output!AS180)</f>
        <v/>
      </c>
      <c r="Y194" s="1614" t="str">
        <f>IF(B194="","",Output!AT180)</f>
        <v/>
      </c>
      <c r="AA194" s="1615" t="str">
        <f>IF(B194="","",Output!AU180)</f>
        <v/>
      </c>
      <c r="AB194" s="1613" t="str">
        <f>IF(B194="","",Output!AV180)</f>
        <v/>
      </c>
      <c r="AC194" s="1613" t="str">
        <f>IF(B194="","",Output!AW180)</f>
        <v/>
      </c>
      <c r="AD194" s="1614" t="str">
        <f>IF(B194="","",Output!AX180)</f>
        <v/>
      </c>
      <c r="AF194" s="1616" t="str">
        <f>IF(B194="","",Output!AY180)</f>
        <v/>
      </c>
      <c r="AG194" s="1610" t="str">
        <f>IF(B194="","",Output!AZ180)</f>
        <v/>
      </c>
      <c r="AH194" s="1611" t="str">
        <f>IF(B194="","",Output!BA180)</f>
        <v/>
      </c>
      <c r="AJ194" s="1617" t="str">
        <f>IF(B194="","",Output!BB180)</f>
        <v/>
      </c>
      <c r="AK194" s="1618" t="str">
        <f>IF(B194="","",Output!BC180)</f>
        <v/>
      </c>
      <c r="AL194" s="1618" t="str">
        <f>IF(B194="","",Output!BD180)</f>
        <v/>
      </c>
      <c r="AM194" s="1619" t="str">
        <f>IF(B194="","",Output!BE180)</f>
        <v/>
      </c>
    </row>
    <row r="195" spans="2:39">
      <c r="B195" s="143" t="str">
        <f>IF(Output!C181=0,"",Output!C181)</f>
        <v/>
      </c>
      <c r="D195" s="1567" t="str">
        <f>IF(B195="","",Output!AC181)</f>
        <v/>
      </c>
      <c r="E195" s="1568" t="str">
        <f>IF(B195="","",Output!AD181)</f>
        <v/>
      </c>
      <c r="F195" s="1569" t="str">
        <f>IF(B195="","",Output!AE181)</f>
        <v/>
      </c>
      <c r="H195" s="1609" t="str">
        <f>IF(B195="","",Output!AF181)</f>
        <v/>
      </c>
      <c r="I195" s="1610" t="str">
        <f>IF(B195="","",Output!AG181)</f>
        <v/>
      </c>
      <c r="J195" s="1610" t="str">
        <f>IF(B195="","",Output!AH181)</f>
        <v/>
      </c>
      <c r="K195" s="1610" t="str">
        <f>IF(B195="","",Output!AI181)</f>
        <v/>
      </c>
      <c r="L195" s="1634" t="str">
        <f>IF(B195="","",Output!AJ181)</f>
        <v/>
      </c>
      <c r="N195" s="1612" t="str">
        <f>IF(B195="","",Output!AK181)</f>
        <v/>
      </c>
      <c r="O195" s="1613" t="str">
        <f>IF(B195="","",Output!AL181)</f>
        <v/>
      </c>
      <c r="P195" s="1614" t="str">
        <f>IF(B195="","",Output!AM181)</f>
        <v/>
      </c>
      <c r="R195" s="1615" t="str">
        <f>IF(B195="","",Output!AN181)</f>
        <v/>
      </c>
      <c r="S195" s="1613" t="str">
        <f>IF(B195="","",Output!AO181)</f>
        <v/>
      </c>
      <c r="T195" s="1614" t="str">
        <f>IF(B195="","",Output!AP181)</f>
        <v/>
      </c>
      <c r="V195" s="1615" t="str">
        <f>IF(B195="","",Output!AQ181)</f>
        <v/>
      </c>
      <c r="W195" s="1613" t="str">
        <f>IF(B195="","",Output!AR181)</f>
        <v/>
      </c>
      <c r="X195" s="1613" t="str">
        <f>IF(B195="","",Output!AS181)</f>
        <v/>
      </c>
      <c r="Y195" s="1614" t="str">
        <f>IF(B195="","",Output!AT181)</f>
        <v/>
      </c>
      <c r="AA195" s="1615" t="str">
        <f>IF(B195="","",Output!AU181)</f>
        <v/>
      </c>
      <c r="AB195" s="1613" t="str">
        <f>IF(B195="","",Output!AV181)</f>
        <v/>
      </c>
      <c r="AC195" s="1613" t="str">
        <f>IF(B195="","",Output!AW181)</f>
        <v/>
      </c>
      <c r="AD195" s="1614" t="str">
        <f>IF(B195="","",Output!AX181)</f>
        <v/>
      </c>
      <c r="AF195" s="1616" t="str">
        <f>IF(B195="","",Output!AY181)</f>
        <v/>
      </c>
      <c r="AG195" s="1610" t="str">
        <f>IF(B195="","",Output!AZ181)</f>
        <v/>
      </c>
      <c r="AH195" s="1611" t="str">
        <f>IF(B195="","",Output!BA181)</f>
        <v/>
      </c>
      <c r="AJ195" s="1617" t="str">
        <f>IF(B195="","",Output!BB181)</f>
        <v/>
      </c>
      <c r="AK195" s="1618" t="str">
        <f>IF(B195="","",Output!BC181)</f>
        <v/>
      </c>
      <c r="AL195" s="1618" t="str">
        <f>IF(B195="","",Output!BD181)</f>
        <v/>
      </c>
      <c r="AM195" s="1619" t="str">
        <f>IF(B195="","",Output!BE181)</f>
        <v/>
      </c>
    </row>
    <row r="196" spans="2:39">
      <c r="B196" s="143" t="str">
        <f>IF(Output!C182=0,"",Output!C182)</f>
        <v/>
      </c>
      <c r="D196" s="1567" t="str">
        <f>IF(B196="","",Output!AC182)</f>
        <v/>
      </c>
      <c r="E196" s="1568" t="str">
        <f>IF(B196="","",Output!AD182)</f>
        <v/>
      </c>
      <c r="F196" s="1569" t="str">
        <f>IF(B196="","",Output!AE182)</f>
        <v/>
      </c>
      <c r="H196" s="1609" t="str">
        <f>IF(B196="","",Output!AF182)</f>
        <v/>
      </c>
      <c r="I196" s="1610" t="str">
        <f>IF(B196="","",Output!AG182)</f>
        <v/>
      </c>
      <c r="J196" s="1610" t="str">
        <f>IF(B196="","",Output!AH182)</f>
        <v/>
      </c>
      <c r="K196" s="1610" t="str">
        <f>IF(B196="","",Output!AI182)</f>
        <v/>
      </c>
      <c r="L196" s="1634" t="str">
        <f>IF(B196="","",Output!AJ182)</f>
        <v/>
      </c>
      <c r="N196" s="1612" t="str">
        <f>IF(B196="","",Output!AK182)</f>
        <v/>
      </c>
      <c r="O196" s="1613" t="str">
        <f>IF(B196="","",Output!AL182)</f>
        <v/>
      </c>
      <c r="P196" s="1614" t="str">
        <f>IF(B196="","",Output!AM182)</f>
        <v/>
      </c>
      <c r="R196" s="1615" t="str">
        <f>IF(B196="","",Output!AN182)</f>
        <v/>
      </c>
      <c r="S196" s="1613" t="str">
        <f>IF(B196="","",Output!AO182)</f>
        <v/>
      </c>
      <c r="T196" s="1614" t="str">
        <f>IF(B196="","",Output!AP182)</f>
        <v/>
      </c>
      <c r="V196" s="1615" t="str">
        <f>IF(B196="","",Output!AQ182)</f>
        <v/>
      </c>
      <c r="W196" s="1613" t="str">
        <f>IF(B196="","",Output!AR182)</f>
        <v/>
      </c>
      <c r="X196" s="1613" t="str">
        <f>IF(B196="","",Output!AS182)</f>
        <v/>
      </c>
      <c r="Y196" s="1614" t="str">
        <f>IF(B196="","",Output!AT182)</f>
        <v/>
      </c>
      <c r="AA196" s="1615" t="str">
        <f>IF(B196="","",Output!AU182)</f>
        <v/>
      </c>
      <c r="AB196" s="1613" t="str">
        <f>IF(B196="","",Output!AV182)</f>
        <v/>
      </c>
      <c r="AC196" s="1613" t="str">
        <f>IF(B196="","",Output!AW182)</f>
        <v/>
      </c>
      <c r="AD196" s="1614" t="str">
        <f>IF(B196="","",Output!AX182)</f>
        <v/>
      </c>
      <c r="AF196" s="1616" t="str">
        <f>IF(B196="","",Output!AY182)</f>
        <v/>
      </c>
      <c r="AG196" s="1610" t="str">
        <f>IF(B196="","",Output!AZ182)</f>
        <v/>
      </c>
      <c r="AH196" s="1611" t="str">
        <f>IF(B196="","",Output!BA182)</f>
        <v/>
      </c>
      <c r="AJ196" s="1617" t="str">
        <f>IF(B196="","",Output!BB182)</f>
        <v/>
      </c>
      <c r="AK196" s="1618" t="str">
        <f>IF(B196="","",Output!BC182)</f>
        <v/>
      </c>
      <c r="AL196" s="1618" t="str">
        <f>IF(B196="","",Output!BD182)</f>
        <v/>
      </c>
      <c r="AM196" s="1619" t="str">
        <f>IF(B196="","",Output!BE182)</f>
        <v/>
      </c>
    </row>
    <row r="197" spans="2:39">
      <c r="B197" s="143" t="str">
        <f>IF(Output!C183=0,"",Output!C183)</f>
        <v/>
      </c>
      <c r="D197" s="1567" t="str">
        <f>IF(B197="","",Output!AC183)</f>
        <v/>
      </c>
      <c r="E197" s="1568" t="str">
        <f>IF(B197="","",Output!AD183)</f>
        <v/>
      </c>
      <c r="F197" s="1569" t="str">
        <f>IF(B197="","",Output!AE183)</f>
        <v/>
      </c>
      <c r="H197" s="1609" t="str">
        <f>IF(B197="","",Output!AF183)</f>
        <v/>
      </c>
      <c r="I197" s="1610" t="str">
        <f>IF(B197="","",Output!AG183)</f>
        <v/>
      </c>
      <c r="J197" s="1610" t="str">
        <f>IF(B197="","",Output!AH183)</f>
        <v/>
      </c>
      <c r="K197" s="1610" t="str">
        <f>IF(B197="","",Output!AI183)</f>
        <v/>
      </c>
      <c r="L197" s="1634" t="str">
        <f>IF(B197="","",Output!AJ183)</f>
        <v/>
      </c>
      <c r="N197" s="1612" t="str">
        <f>IF(B197="","",Output!AK183)</f>
        <v/>
      </c>
      <c r="O197" s="1613" t="str">
        <f>IF(B197="","",Output!AL183)</f>
        <v/>
      </c>
      <c r="P197" s="1614" t="str">
        <f>IF(B197="","",Output!AM183)</f>
        <v/>
      </c>
      <c r="R197" s="1615" t="str">
        <f>IF(B197="","",Output!AN183)</f>
        <v/>
      </c>
      <c r="S197" s="1613" t="str">
        <f>IF(B197="","",Output!AO183)</f>
        <v/>
      </c>
      <c r="T197" s="1614" t="str">
        <f>IF(B197="","",Output!AP183)</f>
        <v/>
      </c>
      <c r="V197" s="1615" t="str">
        <f>IF(B197="","",Output!AQ183)</f>
        <v/>
      </c>
      <c r="W197" s="1613" t="str">
        <f>IF(B197="","",Output!AR183)</f>
        <v/>
      </c>
      <c r="X197" s="1613" t="str">
        <f>IF(B197="","",Output!AS183)</f>
        <v/>
      </c>
      <c r="Y197" s="1614" t="str">
        <f>IF(B197="","",Output!AT183)</f>
        <v/>
      </c>
      <c r="AA197" s="1615" t="str">
        <f>IF(B197="","",Output!AU183)</f>
        <v/>
      </c>
      <c r="AB197" s="1613" t="str">
        <f>IF(B197="","",Output!AV183)</f>
        <v/>
      </c>
      <c r="AC197" s="1613" t="str">
        <f>IF(B197="","",Output!AW183)</f>
        <v/>
      </c>
      <c r="AD197" s="1614" t="str">
        <f>IF(B197="","",Output!AX183)</f>
        <v/>
      </c>
      <c r="AF197" s="1616" t="str">
        <f>IF(B197="","",Output!AY183)</f>
        <v/>
      </c>
      <c r="AG197" s="1610" t="str">
        <f>IF(B197="","",Output!AZ183)</f>
        <v/>
      </c>
      <c r="AH197" s="1611" t="str">
        <f>IF(B197="","",Output!BA183)</f>
        <v/>
      </c>
      <c r="AJ197" s="1617" t="str">
        <f>IF(B197="","",Output!BB183)</f>
        <v/>
      </c>
      <c r="AK197" s="1618" t="str">
        <f>IF(B197="","",Output!BC183)</f>
        <v/>
      </c>
      <c r="AL197" s="1618" t="str">
        <f>IF(B197="","",Output!BD183)</f>
        <v/>
      </c>
      <c r="AM197" s="1619" t="str">
        <f>IF(B197="","",Output!BE183)</f>
        <v/>
      </c>
    </row>
    <row r="198" spans="2:39">
      <c r="B198" s="143" t="str">
        <f>IF(Output!C184=0,"",Output!C184)</f>
        <v/>
      </c>
      <c r="D198" s="1567" t="str">
        <f>IF(B198="","",Output!AC184)</f>
        <v/>
      </c>
      <c r="E198" s="1568" t="str">
        <f>IF(B198="","",Output!AD184)</f>
        <v/>
      </c>
      <c r="F198" s="1569" t="str">
        <f>IF(B198="","",Output!AE184)</f>
        <v/>
      </c>
      <c r="H198" s="1609" t="str">
        <f>IF(B198="","",Output!AF184)</f>
        <v/>
      </c>
      <c r="I198" s="1610" t="str">
        <f>IF(B198="","",Output!AG184)</f>
        <v/>
      </c>
      <c r="J198" s="1610" t="str">
        <f>IF(B198="","",Output!AH184)</f>
        <v/>
      </c>
      <c r="K198" s="1610" t="str">
        <f>IF(B198="","",Output!AI184)</f>
        <v/>
      </c>
      <c r="L198" s="1634" t="str">
        <f>IF(B198="","",Output!AJ184)</f>
        <v/>
      </c>
      <c r="N198" s="1612" t="str">
        <f>IF(B198="","",Output!AK184)</f>
        <v/>
      </c>
      <c r="O198" s="1613" t="str">
        <f>IF(B198="","",Output!AL184)</f>
        <v/>
      </c>
      <c r="P198" s="1614" t="str">
        <f>IF(B198="","",Output!AM184)</f>
        <v/>
      </c>
      <c r="R198" s="1615" t="str">
        <f>IF(B198="","",Output!AN184)</f>
        <v/>
      </c>
      <c r="S198" s="1613" t="str">
        <f>IF(B198="","",Output!AO184)</f>
        <v/>
      </c>
      <c r="T198" s="1614" t="str">
        <f>IF(B198="","",Output!AP184)</f>
        <v/>
      </c>
      <c r="V198" s="1615" t="str">
        <f>IF(B198="","",Output!AQ184)</f>
        <v/>
      </c>
      <c r="W198" s="1613" t="str">
        <f>IF(B198="","",Output!AR184)</f>
        <v/>
      </c>
      <c r="X198" s="1613" t="str">
        <f>IF(B198="","",Output!AS184)</f>
        <v/>
      </c>
      <c r="Y198" s="1614" t="str">
        <f>IF(B198="","",Output!AT184)</f>
        <v/>
      </c>
      <c r="AA198" s="1615" t="str">
        <f>IF(B198="","",Output!AU184)</f>
        <v/>
      </c>
      <c r="AB198" s="1613" t="str">
        <f>IF(B198="","",Output!AV184)</f>
        <v/>
      </c>
      <c r="AC198" s="1613" t="str">
        <f>IF(B198="","",Output!AW184)</f>
        <v/>
      </c>
      <c r="AD198" s="1614" t="str">
        <f>IF(B198="","",Output!AX184)</f>
        <v/>
      </c>
      <c r="AF198" s="1616" t="str">
        <f>IF(B198="","",Output!AY184)</f>
        <v/>
      </c>
      <c r="AG198" s="1610" t="str">
        <f>IF(B198="","",Output!AZ184)</f>
        <v/>
      </c>
      <c r="AH198" s="1611" t="str">
        <f>IF(B198="","",Output!BA184)</f>
        <v/>
      </c>
      <c r="AJ198" s="1617" t="str">
        <f>IF(B198="","",Output!BB184)</f>
        <v/>
      </c>
      <c r="AK198" s="1618" t="str">
        <f>IF(B198="","",Output!BC184)</f>
        <v/>
      </c>
      <c r="AL198" s="1618" t="str">
        <f>IF(B198="","",Output!BD184)</f>
        <v/>
      </c>
      <c r="AM198" s="1619" t="str">
        <f>IF(B198="","",Output!BE184)</f>
        <v/>
      </c>
    </row>
    <row r="199" spans="2:39">
      <c r="B199" s="143" t="str">
        <f>IF(Output!C185=0,"",Output!C185)</f>
        <v/>
      </c>
      <c r="D199" s="1567" t="str">
        <f>IF(B199="","",Output!AC185)</f>
        <v/>
      </c>
      <c r="E199" s="1568" t="str">
        <f>IF(B199="","",Output!AD185)</f>
        <v/>
      </c>
      <c r="F199" s="1569" t="str">
        <f>IF(B199="","",Output!AE185)</f>
        <v/>
      </c>
      <c r="H199" s="1609" t="str">
        <f>IF(B199="","",Output!AF185)</f>
        <v/>
      </c>
      <c r="I199" s="1610" t="str">
        <f>IF(B199="","",Output!AG185)</f>
        <v/>
      </c>
      <c r="J199" s="1610" t="str">
        <f>IF(B199="","",Output!AH185)</f>
        <v/>
      </c>
      <c r="K199" s="1610" t="str">
        <f>IF(B199="","",Output!AI185)</f>
        <v/>
      </c>
      <c r="L199" s="1634" t="str">
        <f>IF(B199="","",Output!AJ185)</f>
        <v/>
      </c>
      <c r="N199" s="1612" t="str">
        <f>IF(B199="","",Output!AK185)</f>
        <v/>
      </c>
      <c r="O199" s="1613" t="str">
        <f>IF(B199="","",Output!AL185)</f>
        <v/>
      </c>
      <c r="P199" s="1614" t="str">
        <f>IF(B199="","",Output!AM185)</f>
        <v/>
      </c>
      <c r="R199" s="1615" t="str">
        <f>IF(B199="","",Output!AN185)</f>
        <v/>
      </c>
      <c r="S199" s="1613" t="str">
        <f>IF(B199="","",Output!AO185)</f>
        <v/>
      </c>
      <c r="T199" s="1614" t="str">
        <f>IF(B199="","",Output!AP185)</f>
        <v/>
      </c>
      <c r="V199" s="1615" t="str">
        <f>IF(B199="","",Output!AQ185)</f>
        <v/>
      </c>
      <c r="W199" s="1613" t="str">
        <f>IF(B199="","",Output!AR185)</f>
        <v/>
      </c>
      <c r="X199" s="1613" t="str">
        <f>IF(B199="","",Output!AS185)</f>
        <v/>
      </c>
      <c r="Y199" s="1614" t="str">
        <f>IF(B199="","",Output!AT185)</f>
        <v/>
      </c>
      <c r="AA199" s="1615" t="str">
        <f>IF(B199="","",Output!AU185)</f>
        <v/>
      </c>
      <c r="AB199" s="1613" t="str">
        <f>IF(B199="","",Output!AV185)</f>
        <v/>
      </c>
      <c r="AC199" s="1613" t="str">
        <f>IF(B199="","",Output!AW185)</f>
        <v/>
      </c>
      <c r="AD199" s="1614" t="str">
        <f>IF(B199="","",Output!AX185)</f>
        <v/>
      </c>
      <c r="AF199" s="1616" t="str">
        <f>IF(B199="","",Output!AY185)</f>
        <v/>
      </c>
      <c r="AG199" s="1610" t="str">
        <f>IF(B199="","",Output!AZ185)</f>
        <v/>
      </c>
      <c r="AH199" s="1611" t="str">
        <f>IF(B199="","",Output!BA185)</f>
        <v/>
      </c>
      <c r="AJ199" s="1617" t="str">
        <f>IF(B199="","",Output!BB185)</f>
        <v/>
      </c>
      <c r="AK199" s="1618" t="str">
        <f>IF(B199="","",Output!BC185)</f>
        <v/>
      </c>
      <c r="AL199" s="1618" t="str">
        <f>IF(B199="","",Output!BD185)</f>
        <v/>
      </c>
      <c r="AM199" s="1619" t="str">
        <f>IF(B199="","",Output!BE185)</f>
        <v/>
      </c>
    </row>
    <row r="200" spans="2:39">
      <c r="B200" s="143" t="str">
        <f>IF(Output!C186=0,"",Output!C186)</f>
        <v/>
      </c>
      <c r="D200" s="1567" t="str">
        <f>IF(B200="","",Output!AC186)</f>
        <v/>
      </c>
      <c r="E200" s="1568" t="str">
        <f>IF(B200="","",Output!AD186)</f>
        <v/>
      </c>
      <c r="F200" s="1569" t="str">
        <f>IF(B200="","",Output!AE186)</f>
        <v/>
      </c>
      <c r="H200" s="1609" t="str">
        <f>IF(B200="","",Output!AF186)</f>
        <v/>
      </c>
      <c r="I200" s="1610" t="str">
        <f>IF(B200="","",Output!AG186)</f>
        <v/>
      </c>
      <c r="J200" s="1610" t="str">
        <f>IF(B200="","",Output!AH186)</f>
        <v/>
      </c>
      <c r="K200" s="1610" t="str">
        <f>IF(B200="","",Output!AI186)</f>
        <v/>
      </c>
      <c r="L200" s="1634" t="str">
        <f>IF(B200="","",Output!AJ186)</f>
        <v/>
      </c>
      <c r="N200" s="1612" t="str">
        <f>IF(B200="","",Output!AK186)</f>
        <v/>
      </c>
      <c r="O200" s="1613" t="str">
        <f>IF(B200="","",Output!AL186)</f>
        <v/>
      </c>
      <c r="P200" s="1614" t="str">
        <f>IF(B200="","",Output!AM186)</f>
        <v/>
      </c>
      <c r="R200" s="1615" t="str">
        <f>IF(B200="","",Output!AN186)</f>
        <v/>
      </c>
      <c r="S200" s="1613" t="str">
        <f>IF(B200="","",Output!AO186)</f>
        <v/>
      </c>
      <c r="T200" s="1614" t="str">
        <f>IF(B200="","",Output!AP186)</f>
        <v/>
      </c>
      <c r="V200" s="1615" t="str">
        <f>IF(B200="","",Output!AQ186)</f>
        <v/>
      </c>
      <c r="W200" s="1613" t="str">
        <f>IF(B200="","",Output!AR186)</f>
        <v/>
      </c>
      <c r="X200" s="1613" t="str">
        <f>IF(B200="","",Output!AS186)</f>
        <v/>
      </c>
      <c r="Y200" s="1614" t="str">
        <f>IF(B200="","",Output!AT186)</f>
        <v/>
      </c>
      <c r="AA200" s="1615" t="str">
        <f>IF(B200="","",Output!AU186)</f>
        <v/>
      </c>
      <c r="AB200" s="1613" t="str">
        <f>IF(B200="","",Output!AV186)</f>
        <v/>
      </c>
      <c r="AC200" s="1613" t="str">
        <f>IF(B200="","",Output!AW186)</f>
        <v/>
      </c>
      <c r="AD200" s="1614" t="str">
        <f>IF(B200="","",Output!AX186)</f>
        <v/>
      </c>
      <c r="AF200" s="1616" t="str">
        <f>IF(B200="","",Output!AY186)</f>
        <v/>
      </c>
      <c r="AG200" s="1610" t="str">
        <f>IF(B200="","",Output!AZ186)</f>
        <v/>
      </c>
      <c r="AH200" s="1611" t="str">
        <f>IF(B200="","",Output!BA186)</f>
        <v/>
      </c>
      <c r="AJ200" s="1617" t="str">
        <f>IF(B200="","",Output!BB186)</f>
        <v/>
      </c>
      <c r="AK200" s="1618" t="str">
        <f>IF(B200="","",Output!BC186)</f>
        <v/>
      </c>
      <c r="AL200" s="1618" t="str">
        <f>IF(B200="","",Output!BD186)</f>
        <v/>
      </c>
      <c r="AM200" s="1619" t="str">
        <f>IF(B200="","",Output!BE186)</f>
        <v/>
      </c>
    </row>
    <row r="201" spans="2:39">
      <c r="B201" s="143" t="str">
        <f>IF(Output!C187=0,"",Output!C187)</f>
        <v/>
      </c>
      <c r="D201" s="1567" t="str">
        <f>IF(B201="","",Output!AC187)</f>
        <v/>
      </c>
      <c r="E201" s="1568" t="str">
        <f>IF(B201="","",Output!AD187)</f>
        <v/>
      </c>
      <c r="F201" s="1569" t="str">
        <f>IF(B201="","",Output!AE187)</f>
        <v/>
      </c>
      <c r="H201" s="1609" t="str">
        <f>IF(B201="","",Output!AF187)</f>
        <v/>
      </c>
      <c r="I201" s="1610" t="str">
        <f>IF(B201="","",Output!AG187)</f>
        <v/>
      </c>
      <c r="J201" s="1610" t="str">
        <f>IF(B201="","",Output!AH187)</f>
        <v/>
      </c>
      <c r="K201" s="1610" t="str">
        <f>IF(B201="","",Output!AI187)</f>
        <v/>
      </c>
      <c r="L201" s="1634" t="str">
        <f>IF(B201="","",Output!AJ187)</f>
        <v/>
      </c>
      <c r="N201" s="1612" t="str">
        <f>IF(B201="","",Output!AK187)</f>
        <v/>
      </c>
      <c r="O201" s="1613" t="str">
        <f>IF(B201="","",Output!AL187)</f>
        <v/>
      </c>
      <c r="P201" s="1614" t="str">
        <f>IF(B201="","",Output!AM187)</f>
        <v/>
      </c>
      <c r="R201" s="1615" t="str">
        <f>IF(B201="","",Output!AN187)</f>
        <v/>
      </c>
      <c r="S201" s="1613" t="str">
        <f>IF(B201="","",Output!AO187)</f>
        <v/>
      </c>
      <c r="T201" s="1614" t="str">
        <f>IF(B201="","",Output!AP187)</f>
        <v/>
      </c>
      <c r="V201" s="1615" t="str">
        <f>IF(B201="","",Output!AQ187)</f>
        <v/>
      </c>
      <c r="W201" s="1613" t="str">
        <f>IF(B201="","",Output!AR187)</f>
        <v/>
      </c>
      <c r="X201" s="1613" t="str">
        <f>IF(B201="","",Output!AS187)</f>
        <v/>
      </c>
      <c r="Y201" s="1614" t="str">
        <f>IF(B201="","",Output!AT187)</f>
        <v/>
      </c>
      <c r="AA201" s="1615" t="str">
        <f>IF(B201="","",Output!AU187)</f>
        <v/>
      </c>
      <c r="AB201" s="1613" t="str">
        <f>IF(B201="","",Output!AV187)</f>
        <v/>
      </c>
      <c r="AC201" s="1613" t="str">
        <f>IF(B201="","",Output!AW187)</f>
        <v/>
      </c>
      <c r="AD201" s="1614" t="str">
        <f>IF(B201="","",Output!AX187)</f>
        <v/>
      </c>
      <c r="AF201" s="1616" t="str">
        <f>IF(B201="","",Output!AY187)</f>
        <v/>
      </c>
      <c r="AG201" s="1610" t="str">
        <f>IF(B201="","",Output!AZ187)</f>
        <v/>
      </c>
      <c r="AH201" s="1611" t="str">
        <f>IF(B201="","",Output!BA187)</f>
        <v/>
      </c>
      <c r="AJ201" s="1617" t="str">
        <f>IF(B201="","",Output!BB187)</f>
        <v/>
      </c>
      <c r="AK201" s="1618" t="str">
        <f>IF(B201="","",Output!BC187)</f>
        <v/>
      </c>
      <c r="AL201" s="1618" t="str">
        <f>IF(B201="","",Output!BD187)</f>
        <v/>
      </c>
      <c r="AM201" s="1619" t="str">
        <f>IF(B201="","",Output!BE187)</f>
        <v/>
      </c>
    </row>
    <row r="202" spans="2:39">
      <c r="B202" s="143" t="str">
        <f>IF(Output!C188=0,"",Output!C188)</f>
        <v/>
      </c>
      <c r="D202" s="1567" t="str">
        <f>IF(B202="","",Output!AC188)</f>
        <v/>
      </c>
      <c r="E202" s="1568" t="str">
        <f>IF(B202="","",Output!AD188)</f>
        <v/>
      </c>
      <c r="F202" s="1569" t="str">
        <f>IF(B202="","",Output!AE188)</f>
        <v/>
      </c>
      <c r="H202" s="1609" t="str">
        <f>IF(B202="","",Output!AF188)</f>
        <v/>
      </c>
      <c r="I202" s="1610" t="str">
        <f>IF(B202="","",Output!AG188)</f>
        <v/>
      </c>
      <c r="J202" s="1610" t="str">
        <f>IF(B202="","",Output!AH188)</f>
        <v/>
      </c>
      <c r="K202" s="1610" t="str">
        <f>IF(B202="","",Output!AI188)</f>
        <v/>
      </c>
      <c r="L202" s="1634" t="str">
        <f>IF(B202="","",Output!AJ188)</f>
        <v/>
      </c>
      <c r="N202" s="1612" t="str">
        <f>IF(B202="","",Output!AK188)</f>
        <v/>
      </c>
      <c r="O202" s="1613" t="str">
        <f>IF(B202="","",Output!AL188)</f>
        <v/>
      </c>
      <c r="P202" s="1614" t="str">
        <f>IF(B202="","",Output!AM188)</f>
        <v/>
      </c>
      <c r="R202" s="1615" t="str">
        <f>IF(B202="","",Output!AN188)</f>
        <v/>
      </c>
      <c r="S202" s="1613" t="str">
        <f>IF(B202="","",Output!AO188)</f>
        <v/>
      </c>
      <c r="T202" s="1614" t="str">
        <f>IF(B202="","",Output!AP188)</f>
        <v/>
      </c>
      <c r="V202" s="1615" t="str">
        <f>IF(B202="","",Output!AQ188)</f>
        <v/>
      </c>
      <c r="W202" s="1613" t="str">
        <f>IF(B202="","",Output!AR188)</f>
        <v/>
      </c>
      <c r="X202" s="1613" t="str">
        <f>IF(B202="","",Output!AS188)</f>
        <v/>
      </c>
      <c r="Y202" s="1614" t="str">
        <f>IF(B202="","",Output!AT188)</f>
        <v/>
      </c>
      <c r="AA202" s="1615" t="str">
        <f>IF(B202="","",Output!AU188)</f>
        <v/>
      </c>
      <c r="AB202" s="1613" t="str">
        <f>IF(B202="","",Output!AV188)</f>
        <v/>
      </c>
      <c r="AC202" s="1613" t="str">
        <f>IF(B202="","",Output!AW188)</f>
        <v/>
      </c>
      <c r="AD202" s="1614" t="str">
        <f>IF(B202="","",Output!AX188)</f>
        <v/>
      </c>
      <c r="AF202" s="1616" t="str">
        <f>IF(B202="","",Output!AY188)</f>
        <v/>
      </c>
      <c r="AG202" s="1610" t="str">
        <f>IF(B202="","",Output!AZ188)</f>
        <v/>
      </c>
      <c r="AH202" s="1611" t="str">
        <f>IF(B202="","",Output!BA188)</f>
        <v/>
      </c>
      <c r="AJ202" s="1617" t="str">
        <f>IF(B202="","",Output!BB188)</f>
        <v/>
      </c>
      <c r="AK202" s="1618" t="str">
        <f>IF(B202="","",Output!BC188)</f>
        <v/>
      </c>
      <c r="AL202" s="1618" t="str">
        <f>IF(B202="","",Output!BD188)</f>
        <v/>
      </c>
      <c r="AM202" s="1619" t="str">
        <f>IF(B202="","",Output!BE188)</f>
        <v/>
      </c>
    </row>
    <row r="203" spans="2:39">
      <c r="B203" s="143" t="str">
        <f>IF(Output!C189=0,"",Output!C189)</f>
        <v/>
      </c>
      <c r="D203" s="1567" t="str">
        <f>IF(B203="","",Output!AC189)</f>
        <v/>
      </c>
      <c r="E203" s="1568" t="str">
        <f>IF(B203="","",Output!AD189)</f>
        <v/>
      </c>
      <c r="F203" s="1569" t="str">
        <f>IF(B203="","",Output!AE189)</f>
        <v/>
      </c>
      <c r="H203" s="1609" t="str">
        <f>IF(B203="","",Output!AF189)</f>
        <v/>
      </c>
      <c r="I203" s="1610" t="str">
        <f>IF(B203="","",Output!AG189)</f>
        <v/>
      </c>
      <c r="J203" s="1610" t="str">
        <f>IF(B203="","",Output!AH189)</f>
        <v/>
      </c>
      <c r="K203" s="1610" t="str">
        <f>IF(B203="","",Output!AI189)</f>
        <v/>
      </c>
      <c r="L203" s="1634" t="str">
        <f>IF(B203="","",Output!AJ189)</f>
        <v/>
      </c>
      <c r="N203" s="1612" t="str">
        <f>IF(B203="","",Output!AK189)</f>
        <v/>
      </c>
      <c r="O203" s="1613" t="str">
        <f>IF(B203="","",Output!AL189)</f>
        <v/>
      </c>
      <c r="P203" s="1614" t="str">
        <f>IF(B203="","",Output!AM189)</f>
        <v/>
      </c>
      <c r="R203" s="1615" t="str">
        <f>IF(B203="","",Output!AN189)</f>
        <v/>
      </c>
      <c r="S203" s="1613" t="str">
        <f>IF(B203="","",Output!AO189)</f>
        <v/>
      </c>
      <c r="T203" s="1614" t="str">
        <f>IF(B203="","",Output!AP189)</f>
        <v/>
      </c>
      <c r="V203" s="1615" t="str">
        <f>IF(B203="","",Output!AQ189)</f>
        <v/>
      </c>
      <c r="W203" s="1613" t="str">
        <f>IF(B203="","",Output!AR189)</f>
        <v/>
      </c>
      <c r="X203" s="1613" t="str">
        <f>IF(B203="","",Output!AS189)</f>
        <v/>
      </c>
      <c r="Y203" s="1614" t="str">
        <f>IF(B203="","",Output!AT189)</f>
        <v/>
      </c>
      <c r="AA203" s="1615" t="str">
        <f>IF(B203="","",Output!AU189)</f>
        <v/>
      </c>
      <c r="AB203" s="1613" t="str">
        <f>IF(B203="","",Output!AV189)</f>
        <v/>
      </c>
      <c r="AC203" s="1613" t="str">
        <f>IF(B203="","",Output!AW189)</f>
        <v/>
      </c>
      <c r="AD203" s="1614" t="str">
        <f>IF(B203="","",Output!AX189)</f>
        <v/>
      </c>
      <c r="AF203" s="1616" t="str">
        <f>IF(B203="","",Output!AY189)</f>
        <v/>
      </c>
      <c r="AG203" s="1610" t="str">
        <f>IF(B203="","",Output!AZ189)</f>
        <v/>
      </c>
      <c r="AH203" s="1611" t="str">
        <f>IF(B203="","",Output!BA189)</f>
        <v/>
      </c>
      <c r="AJ203" s="1617" t="str">
        <f>IF(B203="","",Output!BB189)</f>
        <v/>
      </c>
      <c r="AK203" s="1618" t="str">
        <f>IF(B203="","",Output!BC189)</f>
        <v/>
      </c>
      <c r="AL203" s="1618" t="str">
        <f>IF(B203="","",Output!BD189)</f>
        <v/>
      </c>
      <c r="AM203" s="1619" t="str">
        <f>IF(B203="","",Output!BE189)</f>
        <v/>
      </c>
    </row>
    <row r="204" spans="2:39">
      <c r="B204" s="143" t="str">
        <f>IF(Output!C190=0,"",Output!C190)</f>
        <v/>
      </c>
      <c r="D204" s="1567" t="str">
        <f>IF(B204="","",Output!AC190)</f>
        <v/>
      </c>
      <c r="E204" s="1568" t="str">
        <f>IF(B204="","",Output!AD190)</f>
        <v/>
      </c>
      <c r="F204" s="1569" t="str">
        <f>IF(B204="","",Output!AE190)</f>
        <v/>
      </c>
      <c r="H204" s="1609" t="str">
        <f>IF(B204="","",Output!AF190)</f>
        <v/>
      </c>
      <c r="I204" s="1610" t="str">
        <f>IF(B204="","",Output!AG190)</f>
        <v/>
      </c>
      <c r="J204" s="1610" t="str">
        <f>IF(B204="","",Output!AH190)</f>
        <v/>
      </c>
      <c r="K204" s="1610" t="str">
        <f>IF(B204="","",Output!AI190)</f>
        <v/>
      </c>
      <c r="L204" s="1634" t="str">
        <f>IF(B204="","",Output!AJ190)</f>
        <v/>
      </c>
      <c r="N204" s="1612" t="str">
        <f>IF(B204="","",Output!AK190)</f>
        <v/>
      </c>
      <c r="O204" s="1613" t="str">
        <f>IF(B204="","",Output!AL190)</f>
        <v/>
      </c>
      <c r="P204" s="1614" t="str">
        <f>IF(B204="","",Output!AM190)</f>
        <v/>
      </c>
      <c r="R204" s="1615" t="str">
        <f>IF(B204="","",Output!AN190)</f>
        <v/>
      </c>
      <c r="S204" s="1613" t="str">
        <f>IF(B204="","",Output!AO190)</f>
        <v/>
      </c>
      <c r="T204" s="1614" t="str">
        <f>IF(B204="","",Output!AP190)</f>
        <v/>
      </c>
      <c r="V204" s="1615" t="str">
        <f>IF(B204="","",Output!AQ190)</f>
        <v/>
      </c>
      <c r="W204" s="1613" t="str">
        <f>IF(B204="","",Output!AR190)</f>
        <v/>
      </c>
      <c r="X204" s="1613" t="str">
        <f>IF(B204="","",Output!AS190)</f>
        <v/>
      </c>
      <c r="Y204" s="1614" t="str">
        <f>IF(B204="","",Output!AT190)</f>
        <v/>
      </c>
      <c r="AA204" s="1615" t="str">
        <f>IF(B204="","",Output!AU190)</f>
        <v/>
      </c>
      <c r="AB204" s="1613" t="str">
        <f>IF(B204="","",Output!AV190)</f>
        <v/>
      </c>
      <c r="AC204" s="1613" t="str">
        <f>IF(B204="","",Output!AW190)</f>
        <v/>
      </c>
      <c r="AD204" s="1614" t="str">
        <f>IF(B204="","",Output!AX190)</f>
        <v/>
      </c>
      <c r="AF204" s="1616" t="str">
        <f>IF(B204="","",Output!AY190)</f>
        <v/>
      </c>
      <c r="AG204" s="1610" t="str">
        <f>IF(B204="","",Output!AZ190)</f>
        <v/>
      </c>
      <c r="AH204" s="1611" t="str">
        <f>IF(B204="","",Output!BA190)</f>
        <v/>
      </c>
      <c r="AJ204" s="1617" t="str">
        <f>IF(B204="","",Output!BB190)</f>
        <v/>
      </c>
      <c r="AK204" s="1618" t="str">
        <f>IF(B204="","",Output!BC190)</f>
        <v/>
      </c>
      <c r="AL204" s="1618" t="str">
        <f>IF(B204="","",Output!BD190)</f>
        <v/>
      </c>
      <c r="AM204" s="1619" t="str">
        <f>IF(B204="","",Output!BE190)</f>
        <v/>
      </c>
    </row>
    <row r="205" spans="2:39">
      <c r="B205" s="143" t="str">
        <f>IF(Output!C191=0,"",Output!C191)</f>
        <v/>
      </c>
      <c r="D205" s="1567" t="str">
        <f>IF(B205="","",Output!AC191)</f>
        <v/>
      </c>
      <c r="E205" s="1568" t="str">
        <f>IF(B205="","",Output!AD191)</f>
        <v/>
      </c>
      <c r="F205" s="1569" t="str">
        <f>IF(B205="","",Output!AE191)</f>
        <v/>
      </c>
      <c r="H205" s="1609" t="str">
        <f>IF(B205="","",Output!AF191)</f>
        <v/>
      </c>
      <c r="I205" s="1610" t="str">
        <f>IF(B205="","",Output!AG191)</f>
        <v/>
      </c>
      <c r="J205" s="1610" t="str">
        <f>IF(B205="","",Output!AH191)</f>
        <v/>
      </c>
      <c r="K205" s="1610" t="str">
        <f>IF(B205="","",Output!AI191)</f>
        <v/>
      </c>
      <c r="L205" s="1634" t="str">
        <f>IF(B205="","",Output!AJ191)</f>
        <v/>
      </c>
      <c r="N205" s="1612" t="str">
        <f>IF(B205="","",Output!AK191)</f>
        <v/>
      </c>
      <c r="O205" s="1613" t="str">
        <f>IF(B205="","",Output!AL191)</f>
        <v/>
      </c>
      <c r="P205" s="1614" t="str">
        <f>IF(B205="","",Output!AM191)</f>
        <v/>
      </c>
      <c r="R205" s="1615" t="str">
        <f>IF(B205="","",Output!AN191)</f>
        <v/>
      </c>
      <c r="S205" s="1613" t="str">
        <f>IF(B205="","",Output!AO191)</f>
        <v/>
      </c>
      <c r="T205" s="1614" t="str">
        <f>IF(B205="","",Output!AP191)</f>
        <v/>
      </c>
      <c r="V205" s="1615" t="str">
        <f>IF(B205="","",Output!AQ191)</f>
        <v/>
      </c>
      <c r="W205" s="1613" t="str">
        <f>IF(B205="","",Output!AR191)</f>
        <v/>
      </c>
      <c r="X205" s="1613" t="str">
        <f>IF(B205="","",Output!AS191)</f>
        <v/>
      </c>
      <c r="Y205" s="1614" t="str">
        <f>IF(B205="","",Output!AT191)</f>
        <v/>
      </c>
      <c r="AA205" s="1615" t="str">
        <f>IF(B205="","",Output!AU191)</f>
        <v/>
      </c>
      <c r="AB205" s="1613" t="str">
        <f>IF(B205="","",Output!AV191)</f>
        <v/>
      </c>
      <c r="AC205" s="1613" t="str">
        <f>IF(B205="","",Output!AW191)</f>
        <v/>
      </c>
      <c r="AD205" s="1614" t="str">
        <f>IF(B205="","",Output!AX191)</f>
        <v/>
      </c>
      <c r="AF205" s="1616" t="str">
        <f>IF(B205="","",Output!AY191)</f>
        <v/>
      </c>
      <c r="AG205" s="1610" t="str">
        <f>IF(B205="","",Output!AZ191)</f>
        <v/>
      </c>
      <c r="AH205" s="1611" t="str">
        <f>IF(B205="","",Output!BA191)</f>
        <v/>
      </c>
      <c r="AJ205" s="1617" t="str">
        <f>IF(B205="","",Output!BB191)</f>
        <v/>
      </c>
      <c r="AK205" s="1618" t="str">
        <f>IF(B205="","",Output!BC191)</f>
        <v/>
      </c>
      <c r="AL205" s="1618" t="str">
        <f>IF(B205="","",Output!BD191)</f>
        <v/>
      </c>
      <c r="AM205" s="1619" t="str">
        <f>IF(B205="","",Output!BE191)</f>
        <v/>
      </c>
    </row>
    <row r="206" spans="2:39">
      <c r="B206" s="143" t="str">
        <f>IF(Output!C192=0,"",Output!C192)</f>
        <v/>
      </c>
      <c r="D206" s="1567" t="str">
        <f>IF(B206="","",Output!AC192)</f>
        <v/>
      </c>
      <c r="E206" s="1568" t="str">
        <f>IF(B206="","",Output!AD192)</f>
        <v/>
      </c>
      <c r="F206" s="1569" t="str">
        <f>IF(B206="","",Output!AE192)</f>
        <v/>
      </c>
      <c r="H206" s="1609" t="str">
        <f>IF(B206="","",Output!AF192)</f>
        <v/>
      </c>
      <c r="I206" s="1610" t="str">
        <f>IF(B206="","",Output!AG192)</f>
        <v/>
      </c>
      <c r="J206" s="1610" t="str">
        <f>IF(B206="","",Output!AH192)</f>
        <v/>
      </c>
      <c r="K206" s="1610" t="str">
        <f>IF(B206="","",Output!AI192)</f>
        <v/>
      </c>
      <c r="L206" s="1634" t="str">
        <f>IF(B206="","",Output!AJ192)</f>
        <v/>
      </c>
      <c r="N206" s="1612" t="str">
        <f>IF(B206="","",Output!AK192)</f>
        <v/>
      </c>
      <c r="O206" s="1613" t="str">
        <f>IF(B206="","",Output!AL192)</f>
        <v/>
      </c>
      <c r="P206" s="1614" t="str">
        <f>IF(B206="","",Output!AM192)</f>
        <v/>
      </c>
      <c r="R206" s="1615" t="str">
        <f>IF(B206="","",Output!AN192)</f>
        <v/>
      </c>
      <c r="S206" s="1613" t="str">
        <f>IF(B206="","",Output!AO192)</f>
        <v/>
      </c>
      <c r="T206" s="1614" t="str">
        <f>IF(B206="","",Output!AP192)</f>
        <v/>
      </c>
      <c r="V206" s="1615" t="str">
        <f>IF(B206="","",Output!AQ192)</f>
        <v/>
      </c>
      <c r="W206" s="1613" t="str">
        <f>IF(B206="","",Output!AR192)</f>
        <v/>
      </c>
      <c r="X206" s="1613" t="str">
        <f>IF(B206="","",Output!AS192)</f>
        <v/>
      </c>
      <c r="Y206" s="1614" t="str">
        <f>IF(B206="","",Output!AT192)</f>
        <v/>
      </c>
      <c r="AA206" s="1615" t="str">
        <f>IF(B206="","",Output!AU192)</f>
        <v/>
      </c>
      <c r="AB206" s="1613" t="str">
        <f>IF(B206="","",Output!AV192)</f>
        <v/>
      </c>
      <c r="AC206" s="1613" t="str">
        <f>IF(B206="","",Output!AW192)</f>
        <v/>
      </c>
      <c r="AD206" s="1614" t="str">
        <f>IF(B206="","",Output!AX192)</f>
        <v/>
      </c>
      <c r="AF206" s="1616" t="str">
        <f>IF(B206="","",Output!AY192)</f>
        <v/>
      </c>
      <c r="AG206" s="1610" t="str">
        <f>IF(B206="","",Output!AZ192)</f>
        <v/>
      </c>
      <c r="AH206" s="1611" t="str">
        <f>IF(B206="","",Output!BA192)</f>
        <v/>
      </c>
      <c r="AJ206" s="1617" t="str">
        <f>IF(B206="","",Output!BB192)</f>
        <v/>
      </c>
      <c r="AK206" s="1618" t="str">
        <f>IF(B206="","",Output!BC192)</f>
        <v/>
      </c>
      <c r="AL206" s="1618" t="str">
        <f>IF(B206="","",Output!BD192)</f>
        <v/>
      </c>
      <c r="AM206" s="1619" t="str">
        <f>IF(B206="","",Output!BE192)</f>
        <v/>
      </c>
    </row>
    <row r="207" spans="2:39">
      <c r="B207" s="143" t="str">
        <f>IF(Output!C193=0,"",Output!C193)</f>
        <v/>
      </c>
      <c r="D207" s="1567" t="str">
        <f>IF(B207="","",Output!AC193)</f>
        <v/>
      </c>
      <c r="E207" s="1568" t="str">
        <f>IF(B207="","",Output!AD193)</f>
        <v/>
      </c>
      <c r="F207" s="1569" t="str">
        <f>IF(B207="","",Output!AE193)</f>
        <v/>
      </c>
      <c r="H207" s="1609" t="str">
        <f>IF(B207="","",Output!AF193)</f>
        <v/>
      </c>
      <c r="I207" s="1610" t="str">
        <f>IF(B207="","",Output!AG193)</f>
        <v/>
      </c>
      <c r="J207" s="1610" t="str">
        <f>IF(B207="","",Output!AH193)</f>
        <v/>
      </c>
      <c r="K207" s="1610" t="str">
        <f>IF(B207="","",Output!AI193)</f>
        <v/>
      </c>
      <c r="L207" s="1634" t="str">
        <f>IF(B207="","",Output!AJ193)</f>
        <v/>
      </c>
      <c r="N207" s="1612" t="str">
        <f>IF(B207="","",Output!AK193)</f>
        <v/>
      </c>
      <c r="O207" s="1613" t="str">
        <f>IF(B207="","",Output!AL193)</f>
        <v/>
      </c>
      <c r="P207" s="1614" t="str">
        <f>IF(B207="","",Output!AM193)</f>
        <v/>
      </c>
      <c r="R207" s="1615" t="str">
        <f>IF(B207="","",Output!AN193)</f>
        <v/>
      </c>
      <c r="S207" s="1613" t="str">
        <f>IF(B207="","",Output!AO193)</f>
        <v/>
      </c>
      <c r="T207" s="1614" t="str">
        <f>IF(B207="","",Output!AP193)</f>
        <v/>
      </c>
      <c r="V207" s="1615" t="str">
        <f>IF(B207="","",Output!AQ193)</f>
        <v/>
      </c>
      <c r="W207" s="1613" t="str">
        <f>IF(B207="","",Output!AR193)</f>
        <v/>
      </c>
      <c r="X207" s="1613" t="str">
        <f>IF(B207="","",Output!AS193)</f>
        <v/>
      </c>
      <c r="Y207" s="1614" t="str">
        <f>IF(B207="","",Output!AT193)</f>
        <v/>
      </c>
      <c r="AA207" s="1615" t="str">
        <f>IF(B207="","",Output!AU193)</f>
        <v/>
      </c>
      <c r="AB207" s="1613" t="str">
        <f>IF(B207="","",Output!AV193)</f>
        <v/>
      </c>
      <c r="AC207" s="1613" t="str">
        <f>IF(B207="","",Output!AW193)</f>
        <v/>
      </c>
      <c r="AD207" s="1614" t="str">
        <f>IF(B207="","",Output!AX193)</f>
        <v/>
      </c>
      <c r="AF207" s="1616" t="str">
        <f>IF(B207="","",Output!AY193)</f>
        <v/>
      </c>
      <c r="AG207" s="1610" t="str">
        <f>IF(B207="","",Output!AZ193)</f>
        <v/>
      </c>
      <c r="AH207" s="1611" t="str">
        <f>IF(B207="","",Output!BA193)</f>
        <v/>
      </c>
      <c r="AJ207" s="1617" t="str">
        <f>IF(B207="","",Output!BB193)</f>
        <v/>
      </c>
      <c r="AK207" s="1618" t="str">
        <f>IF(B207="","",Output!BC193)</f>
        <v/>
      </c>
      <c r="AL207" s="1618" t="str">
        <f>IF(B207="","",Output!BD193)</f>
        <v/>
      </c>
      <c r="AM207" s="1619" t="str">
        <f>IF(B207="","",Output!BE193)</f>
        <v/>
      </c>
    </row>
    <row r="208" spans="2:39">
      <c r="B208" s="143" t="str">
        <f>IF(Output!C194=0,"",Output!C194)</f>
        <v/>
      </c>
      <c r="D208" s="1567" t="str">
        <f>IF(B208="","",Output!AC194)</f>
        <v/>
      </c>
      <c r="E208" s="1568" t="str">
        <f>IF(B208="","",Output!AD194)</f>
        <v/>
      </c>
      <c r="F208" s="1569" t="str">
        <f>IF(B208="","",Output!AE194)</f>
        <v/>
      </c>
      <c r="H208" s="1609" t="str">
        <f>IF(B208="","",Output!AF194)</f>
        <v/>
      </c>
      <c r="I208" s="1610" t="str">
        <f>IF(B208="","",Output!AG194)</f>
        <v/>
      </c>
      <c r="J208" s="1610" t="str">
        <f>IF(B208="","",Output!AH194)</f>
        <v/>
      </c>
      <c r="K208" s="1610" t="str">
        <f>IF(B208="","",Output!AI194)</f>
        <v/>
      </c>
      <c r="L208" s="1634" t="str">
        <f>IF(B208="","",Output!AJ194)</f>
        <v/>
      </c>
      <c r="N208" s="1612" t="str">
        <f>IF(B208="","",Output!AK194)</f>
        <v/>
      </c>
      <c r="O208" s="1613" t="str">
        <f>IF(B208="","",Output!AL194)</f>
        <v/>
      </c>
      <c r="P208" s="1614" t="str">
        <f>IF(B208="","",Output!AM194)</f>
        <v/>
      </c>
      <c r="R208" s="1615" t="str">
        <f>IF(B208="","",Output!AN194)</f>
        <v/>
      </c>
      <c r="S208" s="1613" t="str">
        <f>IF(B208="","",Output!AO194)</f>
        <v/>
      </c>
      <c r="T208" s="1614" t="str">
        <f>IF(B208="","",Output!AP194)</f>
        <v/>
      </c>
      <c r="V208" s="1615" t="str">
        <f>IF(B208="","",Output!AQ194)</f>
        <v/>
      </c>
      <c r="W208" s="1613" t="str">
        <f>IF(B208="","",Output!AR194)</f>
        <v/>
      </c>
      <c r="X208" s="1613" t="str">
        <f>IF(B208="","",Output!AS194)</f>
        <v/>
      </c>
      <c r="Y208" s="1614" t="str">
        <f>IF(B208="","",Output!AT194)</f>
        <v/>
      </c>
      <c r="AA208" s="1615" t="str">
        <f>IF(B208="","",Output!AU194)</f>
        <v/>
      </c>
      <c r="AB208" s="1613" t="str">
        <f>IF(B208="","",Output!AV194)</f>
        <v/>
      </c>
      <c r="AC208" s="1613" t="str">
        <f>IF(B208="","",Output!AW194)</f>
        <v/>
      </c>
      <c r="AD208" s="1614" t="str">
        <f>IF(B208="","",Output!AX194)</f>
        <v/>
      </c>
      <c r="AF208" s="1616" t="str">
        <f>IF(B208="","",Output!AY194)</f>
        <v/>
      </c>
      <c r="AG208" s="1610" t="str">
        <f>IF(B208="","",Output!AZ194)</f>
        <v/>
      </c>
      <c r="AH208" s="1611" t="str">
        <f>IF(B208="","",Output!BA194)</f>
        <v/>
      </c>
      <c r="AJ208" s="1617" t="str">
        <f>IF(B208="","",Output!BB194)</f>
        <v/>
      </c>
      <c r="AK208" s="1618" t="str">
        <f>IF(B208="","",Output!BC194)</f>
        <v/>
      </c>
      <c r="AL208" s="1618" t="str">
        <f>IF(B208="","",Output!BD194)</f>
        <v/>
      </c>
      <c r="AM208" s="1619" t="str">
        <f>IF(B208="","",Output!BE194)</f>
        <v/>
      </c>
    </row>
    <row r="209" spans="2:39">
      <c r="B209" s="143" t="str">
        <f>IF(Output!C195=0,"",Output!C195)</f>
        <v/>
      </c>
      <c r="D209" s="1567" t="str">
        <f>IF(B209="","",Output!AC195)</f>
        <v/>
      </c>
      <c r="E209" s="1568" t="str">
        <f>IF(B209="","",Output!AD195)</f>
        <v/>
      </c>
      <c r="F209" s="1569" t="str">
        <f>IF(B209="","",Output!AE195)</f>
        <v/>
      </c>
      <c r="H209" s="1609" t="str">
        <f>IF(B209="","",Output!AF195)</f>
        <v/>
      </c>
      <c r="I209" s="1610" t="str">
        <f>IF(B209="","",Output!AG195)</f>
        <v/>
      </c>
      <c r="J209" s="1610" t="str">
        <f>IF(B209="","",Output!AH195)</f>
        <v/>
      </c>
      <c r="K209" s="1610" t="str">
        <f>IF(B209="","",Output!AI195)</f>
        <v/>
      </c>
      <c r="L209" s="1634" t="str">
        <f>IF(B209="","",Output!AJ195)</f>
        <v/>
      </c>
      <c r="N209" s="1612" t="str">
        <f>IF(B209="","",Output!AK195)</f>
        <v/>
      </c>
      <c r="O209" s="1613" t="str">
        <f>IF(B209="","",Output!AL195)</f>
        <v/>
      </c>
      <c r="P209" s="1614" t="str">
        <f>IF(B209="","",Output!AM195)</f>
        <v/>
      </c>
      <c r="R209" s="1615" t="str">
        <f>IF(B209="","",Output!AN195)</f>
        <v/>
      </c>
      <c r="S209" s="1613" t="str">
        <f>IF(B209="","",Output!AO195)</f>
        <v/>
      </c>
      <c r="T209" s="1614" t="str">
        <f>IF(B209="","",Output!AP195)</f>
        <v/>
      </c>
      <c r="V209" s="1615" t="str">
        <f>IF(B209="","",Output!AQ195)</f>
        <v/>
      </c>
      <c r="W209" s="1613" t="str">
        <f>IF(B209="","",Output!AR195)</f>
        <v/>
      </c>
      <c r="X209" s="1613" t="str">
        <f>IF(B209="","",Output!AS195)</f>
        <v/>
      </c>
      <c r="Y209" s="1614" t="str">
        <f>IF(B209="","",Output!AT195)</f>
        <v/>
      </c>
      <c r="AA209" s="1615" t="str">
        <f>IF(B209="","",Output!AU195)</f>
        <v/>
      </c>
      <c r="AB209" s="1613" t="str">
        <f>IF(B209="","",Output!AV195)</f>
        <v/>
      </c>
      <c r="AC209" s="1613" t="str">
        <f>IF(B209="","",Output!AW195)</f>
        <v/>
      </c>
      <c r="AD209" s="1614" t="str">
        <f>IF(B209="","",Output!AX195)</f>
        <v/>
      </c>
      <c r="AF209" s="1616" t="str">
        <f>IF(B209="","",Output!AY195)</f>
        <v/>
      </c>
      <c r="AG209" s="1610" t="str">
        <f>IF(B209="","",Output!AZ195)</f>
        <v/>
      </c>
      <c r="AH209" s="1611" t="str">
        <f>IF(B209="","",Output!BA195)</f>
        <v/>
      </c>
      <c r="AJ209" s="1617" t="str">
        <f>IF(B209="","",Output!BB195)</f>
        <v/>
      </c>
      <c r="AK209" s="1618" t="str">
        <f>IF(B209="","",Output!BC195)</f>
        <v/>
      </c>
      <c r="AL209" s="1618" t="str">
        <f>IF(B209="","",Output!BD195)</f>
        <v/>
      </c>
      <c r="AM209" s="1619" t="str">
        <f>IF(B209="","",Output!BE195)</f>
        <v/>
      </c>
    </row>
    <row r="210" spans="2:39">
      <c r="B210" s="143" t="str">
        <f>IF(Output!C196=0,"",Output!C196)</f>
        <v/>
      </c>
      <c r="D210" s="1567" t="str">
        <f>IF(B210="","",Output!AC196)</f>
        <v/>
      </c>
      <c r="E210" s="1568" t="str">
        <f>IF(B210="","",Output!AD196)</f>
        <v/>
      </c>
      <c r="F210" s="1569" t="str">
        <f>IF(B210="","",Output!AE196)</f>
        <v/>
      </c>
      <c r="H210" s="1609" t="str">
        <f>IF(B210="","",Output!AF196)</f>
        <v/>
      </c>
      <c r="I210" s="1610" t="str">
        <f>IF(B210="","",Output!AG196)</f>
        <v/>
      </c>
      <c r="J210" s="1610" t="str">
        <f>IF(B210="","",Output!AH196)</f>
        <v/>
      </c>
      <c r="K210" s="1610" t="str">
        <f>IF(B210="","",Output!AI196)</f>
        <v/>
      </c>
      <c r="L210" s="1634" t="str">
        <f>IF(B210="","",Output!AJ196)</f>
        <v/>
      </c>
      <c r="N210" s="1612" t="str">
        <f>IF(B210="","",Output!AK196)</f>
        <v/>
      </c>
      <c r="O210" s="1613" t="str">
        <f>IF(B210="","",Output!AL196)</f>
        <v/>
      </c>
      <c r="P210" s="1614" t="str">
        <f>IF(B210="","",Output!AM196)</f>
        <v/>
      </c>
      <c r="R210" s="1615" t="str">
        <f>IF(B210="","",Output!AN196)</f>
        <v/>
      </c>
      <c r="S210" s="1613" t="str">
        <f>IF(B210="","",Output!AO196)</f>
        <v/>
      </c>
      <c r="T210" s="1614" t="str">
        <f>IF(B210="","",Output!AP196)</f>
        <v/>
      </c>
      <c r="V210" s="1615" t="str">
        <f>IF(B210="","",Output!AQ196)</f>
        <v/>
      </c>
      <c r="W210" s="1613" t="str">
        <f>IF(B210="","",Output!AR196)</f>
        <v/>
      </c>
      <c r="X210" s="1613" t="str">
        <f>IF(B210="","",Output!AS196)</f>
        <v/>
      </c>
      <c r="Y210" s="1614" t="str">
        <f>IF(B210="","",Output!AT196)</f>
        <v/>
      </c>
      <c r="AA210" s="1615" t="str">
        <f>IF(B210="","",Output!AU196)</f>
        <v/>
      </c>
      <c r="AB210" s="1613" t="str">
        <f>IF(B210="","",Output!AV196)</f>
        <v/>
      </c>
      <c r="AC210" s="1613" t="str">
        <f>IF(B210="","",Output!AW196)</f>
        <v/>
      </c>
      <c r="AD210" s="1614" t="str">
        <f>IF(B210="","",Output!AX196)</f>
        <v/>
      </c>
      <c r="AF210" s="1616" t="str">
        <f>IF(B210="","",Output!AY196)</f>
        <v/>
      </c>
      <c r="AG210" s="1610" t="str">
        <f>IF(B210="","",Output!AZ196)</f>
        <v/>
      </c>
      <c r="AH210" s="1611" t="str">
        <f>IF(B210="","",Output!BA196)</f>
        <v/>
      </c>
      <c r="AJ210" s="1617" t="str">
        <f>IF(B210="","",Output!BB196)</f>
        <v/>
      </c>
      <c r="AK210" s="1618" t="str">
        <f>IF(B210="","",Output!BC196)</f>
        <v/>
      </c>
      <c r="AL210" s="1618" t="str">
        <f>IF(B210="","",Output!BD196)</f>
        <v/>
      </c>
      <c r="AM210" s="1619" t="str">
        <f>IF(B210="","",Output!BE196)</f>
        <v/>
      </c>
    </row>
    <row r="211" spans="2:39">
      <c r="B211" s="143" t="str">
        <f>IF(Output!C197=0,"",Output!C197)</f>
        <v/>
      </c>
      <c r="D211" s="1567" t="str">
        <f>IF(B211="","",Output!AC197)</f>
        <v/>
      </c>
      <c r="E211" s="1568" t="str">
        <f>IF(B211="","",Output!AD197)</f>
        <v/>
      </c>
      <c r="F211" s="1569" t="str">
        <f>IF(B211="","",Output!AE197)</f>
        <v/>
      </c>
      <c r="H211" s="1609" t="str">
        <f>IF(B211="","",Output!AF197)</f>
        <v/>
      </c>
      <c r="I211" s="1610" t="str">
        <f>IF(B211="","",Output!AG197)</f>
        <v/>
      </c>
      <c r="J211" s="1610" t="str">
        <f>IF(B211="","",Output!AH197)</f>
        <v/>
      </c>
      <c r="K211" s="1610" t="str">
        <f>IF(B211="","",Output!AI197)</f>
        <v/>
      </c>
      <c r="L211" s="1634" t="str">
        <f>IF(B211="","",Output!AJ197)</f>
        <v/>
      </c>
      <c r="N211" s="1612" t="str">
        <f>IF(B211="","",Output!AK197)</f>
        <v/>
      </c>
      <c r="O211" s="1613" t="str">
        <f>IF(B211="","",Output!AL197)</f>
        <v/>
      </c>
      <c r="P211" s="1614" t="str">
        <f>IF(B211="","",Output!AM197)</f>
        <v/>
      </c>
      <c r="R211" s="1615" t="str">
        <f>IF(B211="","",Output!AN197)</f>
        <v/>
      </c>
      <c r="S211" s="1613" t="str">
        <f>IF(B211="","",Output!AO197)</f>
        <v/>
      </c>
      <c r="T211" s="1614" t="str">
        <f>IF(B211="","",Output!AP197)</f>
        <v/>
      </c>
      <c r="V211" s="1615" t="str">
        <f>IF(B211="","",Output!AQ197)</f>
        <v/>
      </c>
      <c r="W211" s="1613" t="str">
        <f>IF(B211="","",Output!AR197)</f>
        <v/>
      </c>
      <c r="X211" s="1613" t="str">
        <f>IF(B211="","",Output!AS197)</f>
        <v/>
      </c>
      <c r="Y211" s="1614" t="str">
        <f>IF(B211="","",Output!AT197)</f>
        <v/>
      </c>
      <c r="AA211" s="1615" t="str">
        <f>IF(B211="","",Output!AU197)</f>
        <v/>
      </c>
      <c r="AB211" s="1613" t="str">
        <f>IF(B211="","",Output!AV197)</f>
        <v/>
      </c>
      <c r="AC211" s="1613" t="str">
        <f>IF(B211="","",Output!AW197)</f>
        <v/>
      </c>
      <c r="AD211" s="1614" t="str">
        <f>IF(B211="","",Output!AX197)</f>
        <v/>
      </c>
      <c r="AF211" s="1616" t="str">
        <f>IF(B211="","",Output!AY197)</f>
        <v/>
      </c>
      <c r="AG211" s="1610" t="str">
        <f>IF(B211="","",Output!AZ197)</f>
        <v/>
      </c>
      <c r="AH211" s="1611" t="str">
        <f>IF(B211="","",Output!BA197)</f>
        <v/>
      </c>
      <c r="AJ211" s="1617" t="str">
        <f>IF(B211="","",Output!BB197)</f>
        <v/>
      </c>
      <c r="AK211" s="1618" t="str">
        <f>IF(B211="","",Output!BC197)</f>
        <v/>
      </c>
      <c r="AL211" s="1618" t="str">
        <f>IF(B211="","",Output!BD197)</f>
        <v/>
      </c>
      <c r="AM211" s="1619" t="str">
        <f>IF(B211="","",Output!BE197)</f>
        <v/>
      </c>
    </row>
    <row r="212" spans="2:39">
      <c r="B212" s="143" t="str">
        <f>IF(Output!C198=0,"",Output!C198)</f>
        <v/>
      </c>
      <c r="D212" s="1567" t="str">
        <f>IF(B212="","",Output!AC198)</f>
        <v/>
      </c>
      <c r="E212" s="1568" t="str">
        <f>IF(B212="","",Output!AD198)</f>
        <v/>
      </c>
      <c r="F212" s="1569" t="str">
        <f>IF(B212="","",Output!AE198)</f>
        <v/>
      </c>
      <c r="H212" s="1609" t="str">
        <f>IF(B212="","",Output!AF198)</f>
        <v/>
      </c>
      <c r="I212" s="1610" t="str">
        <f>IF(B212="","",Output!AG198)</f>
        <v/>
      </c>
      <c r="J212" s="1610" t="str">
        <f>IF(B212="","",Output!AH198)</f>
        <v/>
      </c>
      <c r="K212" s="1610" t="str">
        <f>IF(B212="","",Output!AI198)</f>
        <v/>
      </c>
      <c r="L212" s="1634" t="str">
        <f>IF(B212="","",Output!AJ198)</f>
        <v/>
      </c>
      <c r="N212" s="1612" t="str">
        <f>IF(B212="","",Output!AK198)</f>
        <v/>
      </c>
      <c r="O212" s="1613" t="str">
        <f>IF(B212="","",Output!AL198)</f>
        <v/>
      </c>
      <c r="P212" s="1614" t="str">
        <f>IF(B212="","",Output!AM198)</f>
        <v/>
      </c>
      <c r="R212" s="1615" t="str">
        <f>IF(B212="","",Output!AN198)</f>
        <v/>
      </c>
      <c r="S212" s="1613" t="str">
        <f>IF(B212="","",Output!AO198)</f>
        <v/>
      </c>
      <c r="T212" s="1614" t="str">
        <f>IF(B212="","",Output!AP198)</f>
        <v/>
      </c>
      <c r="V212" s="1615" t="str">
        <f>IF(B212="","",Output!AQ198)</f>
        <v/>
      </c>
      <c r="W212" s="1613" t="str">
        <f>IF(B212="","",Output!AR198)</f>
        <v/>
      </c>
      <c r="X212" s="1613" t="str">
        <f>IF(B212="","",Output!AS198)</f>
        <v/>
      </c>
      <c r="Y212" s="1614" t="str">
        <f>IF(B212="","",Output!AT198)</f>
        <v/>
      </c>
      <c r="AA212" s="1615" t="str">
        <f>IF(B212="","",Output!AU198)</f>
        <v/>
      </c>
      <c r="AB212" s="1613" t="str">
        <f>IF(B212="","",Output!AV198)</f>
        <v/>
      </c>
      <c r="AC212" s="1613" t="str">
        <f>IF(B212="","",Output!AW198)</f>
        <v/>
      </c>
      <c r="AD212" s="1614" t="str">
        <f>IF(B212="","",Output!AX198)</f>
        <v/>
      </c>
      <c r="AF212" s="1616" t="str">
        <f>IF(B212="","",Output!AY198)</f>
        <v/>
      </c>
      <c r="AG212" s="1610" t="str">
        <f>IF(B212="","",Output!AZ198)</f>
        <v/>
      </c>
      <c r="AH212" s="1611" t="str">
        <f>IF(B212="","",Output!BA198)</f>
        <v/>
      </c>
      <c r="AJ212" s="1617" t="str">
        <f>IF(B212="","",Output!BB198)</f>
        <v/>
      </c>
      <c r="AK212" s="1618" t="str">
        <f>IF(B212="","",Output!BC198)</f>
        <v/>
      </c>
      <c r="AL212" s="1618" t="str">
        <f>IF(B212="","",Output!BD198)</f>
        <v/>
      </c>
      <c r="AM212" s="1619" t="str">
        <f>IF(B212="","",Output!BE198)</f>
        <v/>
      </c>
    </row>
    <row r="213" spans="2:39">
      <c r="B213" s="143" t="str">
        <f>IF(Output!C199=0,"",Output!C199)</f>
        <v/>
      </c>
      <c r="D213" s="1567" t="str">
        <f>IF(B213="","",Output!AC199)</f>
        <v/>
      </c>
      <c r="E213" s="1568" t="str">
        <f>IF(B213="","",Output!AD199)</f>
        <v/>
      </c>
      <c r="F213" s="1569" t="str">
        <f>IF(B213="","",Output!AE199)</f>
        <v/>
      </c>
      <c r="H213" s="1609" t="str">
        <f>IF(B213="","",Output!AF199)</f>
        <v/>
      </c>
      <c r="I213" s="1610" t="str">
        <f>IF(B213="","",Output!AG199)</f>
        <v/>
      </c>
      <c r="J213" s="1610" t="str">
        <f>IF(B213="","",Output!AH199)</f>
        <v/>
      </c>
      <c r="K213" s="1610" t="str">
        <f>IF(B213="","",Output!AI199)</f>
        <v/>
      </c>
      <c r="L213" s="1634" t="str">
        <f>IF(B213="","",Output!AJ199)</f>
        <v/>
      </c>
      <c r="N213" s="1612" t="str">
        <f>IF(B213="","",Output!AK199)</f>
        <v/>
      </c>
      <c r="O213" s="1613" t="str">
        <f>IF(B213="","",Output!AL199)</f>
        <v/>
      </c>
      <c r="P213" s="1614" t="str">
        <f>IF(B213="","",Output!AM199)</f>
        <v/>
      </c>
      <c r="R213" s="1615" t="str">
        <f>IF(B213="","",Output!AN199)</f>
        <v/>
      </c>
      <c r="S213" s="1613" t="str">
        <f>IF(B213="","",Output!AO199)</f>
        <v/>
      </c>
      <c r="T213" s="1614" t="str">
        <f>IF(B213="","",Output!AP199)</f>
        <v/>
      </c>
      <c r="V213" s="1615" t="str">
        <f>IF(B213="","",Output!AQ199)</f>
        <v/>
      </c>
      <c r="W213" s="1613" t="str">
        <f>IF(B213="","",Output!AR199)</f>
        <v/>
      </c>
      <c r="X213" s="1613" t="str">
        <f>IF(B213="","",Output!AS199)</f>
        <v/>
      </c>
      <c r="Y213" s="1614" t="str">
        <f>IF(B213="","",Output!AT199)</f>
        <v/>
      </c>
      <c r="AA213" s="1615" t="str">
        <f>IF(B213="","",Output!AU199)</f>
        <v/>
      </c>
      <c r="AB213" s="1613" t="str">
        <f>IF(B213="","",Output!AV199)</f>
        <v/>
      </c>
      <c r="AC213" s="1613" t="str">
        <f>IF(B213="","",Output!AW199)</f>
        <v/>
      </c>
      <c r="AD213" s="1614" t="str">
        <f>IF(B213="","",Output!AX199)</f>
        <v/>
      </c>
      <c r="AF213" s="1616" t="str">
        <f>IF(B213="","",Output!AY199)</f>
        <v/>
      </c>
      <c r="AG213" s="1610" t="str">
        <f>IF(B213="","",Output!AZ199)</f>
        <v/>
      </c>
      <c r="AH213" s="1611" t="str">
        <f>IF(B213="","",Output!BA199)</f>
        <v/>
      </c>
      <c r="AJ213" s="1617" t="str">
        <f>IF(B213="","",Output!BB199)</f>
        <v/>
      </c>
      <c r="AK213" s="1618" t="str">
        <f>IF(B213="","",Output!BC199)</f>
        <v/>
      </c>
      <c r="AL213" s="1618" t="str">
        <f>IF(B213="","",Output!BD199)</f>
        <v/>
      </c>
      <c r="AM213" s="1619" t="str">
        <f>IF(B213="","",Output!BE199)</f>
        <v/>
      </c>
    </row>
    <row r="214" spans="2:39">
      <c r="B214" s="143" t="str">
        <f>IF(Output!C200=0,"",Output!C200)</f>
        <v/>
      </c>
      <c r="D214" s="1567" t="str">
        <f>IF(B214="","",Output!AC200)</f>
        <v/>
      </c>
      <c r="E214" s="1568" t="str">
        <f>IF(B214="","",Output!AD200)</f>
        <v/>
      </c>
      <c r="F214" s="1569" t="str">
        <f>IF(B214="","",Output!AE200)</f>
        <v/>
      </c>
      <c r="H214" s="1609" t="str">
        <f>IF(B214="","",Output!AF200)</f>
        <v/>
      </c>
      <c r="I214" s="1610" t="str">
        <f>IF(B214="","",Output!AG200)</f>
        <v/>
      </c>
      <c r="J214" s="1610" t="str">
        <f>IF(B214="","",Output!AH200)</f>
        <v/>
      </c>
      <c r="K214" s="1610" t="str">
        <f>IF(B214="","",Output!AI200)</f>
        <v/>
      </c>
      <c r="L214" s="1634" t="str">
        <f>IF(B214="","",Output!AJ200)</f>
        <v/>
      </c>
      <c r="N214" s="1612" t="str">
        <f>IF(B214="","",Output!AK200)</f>
        <v/>
      </c>
      <c r="O214" s="1613" t="str">
        <f>IF(B214="","",Output!AL200)</f>
        <v/>
      </c>
      <c r="P214" s="1614" t="str">
        <f>IF(B214="","",Output!AM200)</f>
        <v/>
      </c>
      <c r="R214" s="1615" t="str">
        <f>IF(B214="","",Output!AN200)</f>
        <v/>
      </c>
      <c r="S214" s="1613" t="str">
        <f>IF(B214="","",Output!AO200)</f>
        <v/>
      </c>
      <c r="T214" s="1614" t="str">
        <f>IF(B214="","",Output!AP200)</f>
        <v/>
      </c>
      <c r="V214" s="1615" t="str">
        <f>IF(B214="","",Output!AQ200)</f>
        <v/>
      </c>
      <c r="W214" s="1613" t="str">
        <f>IF(B214="","",Output!AR200)</f>
        <v/>
      </c>
      <c r="X214" s="1613" t="str">
        <f>IF(B214="","",Output!AS200)</f>
        <v/>
      </c>
      <c r="Y214" s="1614" t="str">
        <f>IF(B214="","",Output!AT200)</f>
        <v/>
      </c>
      <c r="AA214" s="1615" t="str">
        <f>IF(B214="","",Output!AU200)</f>
        <v/>
      </c>
      <c r="AB214" s="1613" t="str">
        <f>IF(B214="","",Output!AV200)</f>
        <v/>
      </c>
      <c r="AC214" s="1613" t="str">
        <f>IF(B214="","",Output!AW200)</f>
        <v/>
      </c>
      <c r="AD214" s="1614" t="str">
        <f>IF(B214="","",Output!AX200)</f>
        <v/>
      </c>
      <c r="AF214" s="1616" t="str">
        <f>IF(B214="","",Output!AY200)</f>
        <v/>
      </c>
      <c r="AG214" s="1610" t="str">
        <f>IF(B214="","",Output!AZ200)</f>
        <v/>
      </c>
      <c r="AH214" s="1611" t="str">
        <f>IF(B214="","",Output!BA200)</f>
        <v/>
      </c>
      <c r="AJ214" s="1617" t="str">
        <f>IF(B214="","",Output!BB200)</f>
        <v/>
      </c>
      <c r="AK214" s="1618" t="str">
        <f>IF(B214="","",Output!BC200)</f>
        <v/>
      </c>
      <c r="AL214" s="1618" t="str">
        <f>IF(B214="","",Output!BD200)</f>
        <v/>
      </c>
      <c r="AM214" s="1619" t="str">
        <f>IF(B214="","",Output!BE200)</f>
        <v/>
      </c>
    </row>
    <row r="215" spans="2:39">
      <c r="B215" s="143" t="str">
        <f>IF(Output!C201=0,"",Output!C201)</f>
        <v/>
      </c>
      <c r="D215" s="1567" t="str">
        <f>IF(B215="","",Output!AC201)</f>
        <v/>
      </c>
      <c r="E215" s="1568" t="str">
        <f>IF(B215="","",Output!AD201)</f>
        <v/>
      </c>
      <c r="F215" s="1569" t="str">
        <f>IF(B215="","",Output!AE201)</f>
        <v/>
      </c>
      <c r="H215" s="1609" t="str">
        <f>IF(B215="","",Output!AF201)</f>
        <v/>
      </c>
      <c r="I215" s="1610" t="str">
        <f>IF(B215="","",Output!AG201)</f>
        <v/>
      </c>
      <c r="J215" s="1610" t="str">
        <f>IF(B215="","",Output!AH201)</f>
        <v/>
      </c>
      <c r="K215" s="1610" t="str">
        <f>IF(B215="","",Output!AI201)</f>
        <v/>
      </c>
      <c r="L215" s="1634" t="str">
        <f>IF(B215="","",Output!AJ201)</f>
        <v/>
      </c>
      <c r="N215" s="1612" t="str">
        <f>IF(B215="","",Output!AK201)</f>
        <v/>
      </c>
      <c r="O215" s="1613" t="str">
        <f>IF(B215="","",Output!AL201)</f>
        <v/>
      </c>
      <c r="P215" s="1614" t="str">
        <f>IF(B215="","",Output!AM201)</f>
        <v/>
      </c>
      <c r="R215" s="1615" t="str">
        <f>IF(B215="","",Output!AN201)</f>
        <v/>
      </c>
      <c r="S215" s="1613" t="str">
        <f>IF(B215="","",Output!AO201)</f>
        <v/>
      </c>
      <c r="T215" s="1614" t="str">
        <f>IF(B215="","",Output!AP201)</f>
        <v/>
      </c>
      <c r="V215" s="1615" t="str">
        <f>IF(B215="","",Output!AQ201)</f>
        <v/>
      </c>
      <c r="W215" s="1613" t="str">
        <f>IF(B215="","",Output!AR201)</f>
        <v/>
      </c>
      <c r="X215" s="1613" t="str">
        <f>IF(B215="","",Output!AS201)</f>
        <v/>
      </c>
      <c r="Y215" s="1614" t="str">
        <f>IF(B215="","",Output!AT201)</f>
        <v/>
      </c>
      <c r="AA215" s="1615" t="str">
        <f>IF(B215="","",Output!AU201)</f>
        <v/>
      </c>
      <c r="AB215" s="1613" t="str">
        <f>IF(B215="","",Output!AV201)</f>
        <v/>
      </c>
      <c r="AC215" s="1613" t="str">
        <f>IF(B215="","",Output!AW201)</f>
        <v/>
      </c>
      <c r="AD215" s="1614" t="str">
        <f>IF(B215="","",Output!AX201)</f>
        <v/>
      </c>
      <c r="AF215" s="1616" t="str">
        <f>IF(B215="","",Output!AY201)</f>
        <v/>
      </c>
      <c r="AG215" s="1610" t="str">
        <f>IF(B215="","",Output!AZ201)</f>
        <v/>
      </c>
      <c r="AH215" s="1611" t="str">
        <f>IF(B215="","",Output!BA201)</f>
        <v/>
      </c>
      <c r="AJ215" s="1617" t="str">
        <f>IF(B215="","",Output!BB201)</f>
        <v/>
      </c>
      <c r="AK215" s="1618" t="str">
        <f>IF(B215="","",Output!BC201)</f>
        <v/>
      </c>
      <c r="AL215" s="1618" t="str">
        <f>IF(B215="","",Output!BD201)</f>
        <v/>
      </c>
      <c r="AM215" s="1619" t="str">
        <f>IF(B215="","",Output!BE201)</f>
        <v/>
      </c>
    </row>
    <row r="216" spans="2:39">
      <c r="B216" s="143" t="str">
        <f>IF(Output!C202=0,"",Output!C202)</f>
        <v/>
      </c>
      <c r="D216" s="1567" t="str">
        <f>IF(B216="","",Output!AC202)</f>
        <v/>
      </c>
      <c r="E216" s="1568" t="str">
        <f>IF(B216="","",Output!AD202)</f>
        <v/>
      </c>
      <c r="F216" s="1569" t="str">
        <f>IF(B216="","",Output!AE202)</f>
        <v/>
      </c>
      <c r="H216" s="1609" t="str">
        <f>IF(B216="","",Output!AF202)</f>
        <v/>
      </c>
      <c r="I216" s="1610" t="str">
        <f>IF(B216="","",Output!AG202)</f>
        <v/>
      </c>
      <c r="J216" s="1610" t="str">
        <f>IF(B216="","",Output!AH202)</f>
        <v/>
      </c>
      <c r="K216" s="1610" t="str">
        <f>IF(B216="","",Output!AI202)</f>
        <v/>
      </c>
      <c r="L216" s="1634" t="str">
        <f>IF(B216="","",Output!AJ202)</f>
        <v/>
      </c>
      <c r="N216" s="1612" t="str">
        <f>IF(B216="","",Output!AK202)</f>
        <v/>
      </c>
      <c r="O216" s="1613" t="str">
        <f>IF(B216="","",Output!AL202)</f>
        <v/>
      </c>
      <c r="P216" s="1614" t="str">
        <f>IF(B216="","",Output!AM202)</f>
        <v/>
      </c>
      <c r="R216" s="1615" t="str">
        <f>IF(B216="","",Output!AN202)</f>
        <v/>
      </c>
      <c r="S216" s="1613" t="str">
        <f>IF(B216="","",Output!AO202)</f>
        <v/>
      </c>
      <c r="T216" s="1614" t="str">
        <f>IF(B216="","",Output!AP202)</f>
        <v/>
      </c>
      <c r="V216" s="1615" t="str">
        <f>IF(B216="","",Output!AQ202)</f>
        <v/>
      </c>
      <c r="W216" s="1613" t="str">
        <f>IF(B216="","",Output!AR202)</f>
        <v/>
      </c>
      <c r="X216" s="1613" t="str">
        <f>IF(B216="","",Output!AS202)</f>
        <v/>
      </c>
      <c r="Y216" s="1614" t="str">
        <f>IF(B216="","",Output!AT202)</f>
        <v/>
      </c>
      <c r="AA216" s="1615" t="str">
        <f>IF(B216="","",Output!AU202)</f>
        <v/>
      </c>
      <c r="AB216" s="1613" t="str">
        <f>IF(B216="","",Output!AV202)</f>
        <v/>
      </c>
      <c r="AC216" s="1613" t="str">
        <f>IF(B216="","",Output!AW202)</f>
        <v/>
      </c>
      <c r="AD216" s="1614" t="str">
        <f>IF(B216="","",Output!AX202)</f>
        <v/>
      </c>
      <c r="AF216" s="1616" t="str">
        <f>IF(B216="","",Output!AY202)</f>
        <v/>
      </c>
      <c r="AG216" s="1610" t="str">
        <f>IF(B216="","",Output!AZ202)</f>
        <v/>
      </c>
      <c r="AH216" s="1611" t="str">
        <f>IF(B216="","",Output!BA202)</f>
        <v/>
      </c>
      <c r="AJ216" s="1617" t="str">
        <f>IF(B216="","",Output!BB202)</f>
        <v/>
      </c>
      <c r="AK216" s="1618" t="str">
        <f>IF(B216="","",Output!BC202)</f>
        <v/>
      </c>
      <c r="AL216" s="1618" t="str">
        <f>IF(B216="","",Output!BD202)</f>
        <v/>
      </c>
      <c r="AM216" s="1619" t="str">
        <f>IF(B216="","",Output!BE202)</f>
        <v/>
      </c>
    </row>
    <row r="217" spans="2:39">
      <c r="B217" s="143" t="str">
        <f>IF(Output!C203=0,"",Output!C203)</f>
        <v/>
      </c>
      <c r="D217" s="1567" t="str">
        <f>IF(B217="","",Output!AC203)</f>
        <v/>
      </c>
      <c r="E217" s="1568" t="str">
        <f>IF(B217="","",Output!AD203)</f>
        <v/>
      </c>
      <c r="F217" s="1569" t="str">
        <f>IF(B217="","",Output!AE203)</f>
        <v/>
      </c>
      <c r="H217" s="1609" t="str">
        <f>IF(B217="","",Output!AF203)</f>
        <v/>
      </c>
      <c r="I217" s="1610" t="str">
        <f>IF(B217="","",Output!AG203)</f>
        <v/>
      </c>
      <c r="J217" s="1610" t="str">
        <f>IF(B217="","",Output!AH203)</f>
        <v/>
      </c>
      <c r="K217" s="1610" t="str">
        <f>IF(B217="","",Output!AI203)</f>
        <v/>
      </c>
      <c r="L217" s="1634" t="str">
        <f>IF(B217="","",Output!AJ203)</f>
        <v/>
      </c>
      <c r="N217" s="1612" t="str">
        <f>IF(B217="","",Output!AK203)</f>
        <v/>
      </c>
      <c r="O217" s="1613" t="str">
        <f>IF(B217="","",Output!AL203)</f>
        <v/>
      </c>
      <c r="P217" s="1614" t="str">
        <f>IF(B217="","",Output!AM203)</f>
        <v/>
      </c>
      <c r="R217" s="1615" t="str">
        <f>IF(B217="","",Output!AN203)</f>
        <v/>
      </c>
      <c r="S217" s="1613" t="str">
        <f>IF(B217="","",Output!AO203)</f>
        <v/>
      </c>
      <c r="T217" s="1614" t="str">
        <f>IF(B217="","",Output!AP203)</f>
        <v/>
      </c>
      <c r="V217" s="1615" t="str">
        <f>IF(B217="","",Output!AQ203)</f>
        <v/>
      </c>
      <c r="W217" s="1613" t="str">
        <f>IF(B217="","",Output!AR203)</f>
        <v/>
      </c>
      <c r="X217" s="1613" t="str">
        <f>IF(B217="","",Output!AS203)</f>
        <v/>
      </c>
      <c r="Y217" s="1614" t="str">
        <f>IF(B217="","",Output!AT203)</f>
        <v/>
      </c>
      <c r="AA217" s="1615" t="str">
        <f>IF(B217="","",Output!AU203)</f>
        <v/>
      </c>
      <c r="AB217" s="1613" t="str">
        <f>IF(B217="","",Output!AV203)</f>
        <v/>
      </c>
      <c r="AC217" s="1613" t="str">
        <f>IF(B217="","",Output!AW203)</f>
        <v/>
      </c>
      <c r="AD217" s="1614" t="str">
        <f>IF(B217="","",Output!AX203)</f>
        <v/>
      </c>
      <c r="AF217" s="1616" t="str">
        <f>IF(B217="","",Output!AY203)</f>
        <v/>
      </c>
      <c r="AG217" s="1610" t="str">
        <f>IF(B217="","",Output!AZ203)</f>
        <v/>
      </c>
      <c r="AH217" s="1611" t="str">
        <f>IF(B217="","",Output!BA203)</f>
        <v/>
      </c>
      <c r="AJ217" s="1617" t="str">
        <f>IF(B217="","",Output!BB203)</f>
        <v/>
      </c>
      <c r="AK217" s="1618" t="str">
        <f>IF(B217="","",Output!BC203)</f>
        <v/>
      </c>
      <c r="AL217" s="1618" t="str">
        <f>IF(B217="","",Output!BD203)</f>
        <v/>
      </c>
      <c r="AM217" s="1619" t="str">
        <f>IF(B217="","",Output!BE203)</f>
        <v/>
      </c>
    </row>
    <row r="218" spans="2:39">
      <c r="B218" s="143" t="str">
        <f>IF(Output!C204=0,"",Output!C204)</f>
        <v/>
      </c>
      <c r="D218" s="1567" t="str">
        <f>IF(B218="","",Output!AC204)</f>
        <v/>
      </c>
      <c r="E218" s="1568" t="str">
        <f>IF(B218="","",Output!AD204)</f>
        <v/>
      </c>
      <c r="F218" s="1569" t="str">
        <f>IF(B218="","",Output!AE204)</f>
        <v/>
      </c>
      <c r="H218" s="1609" t="str">
        <f>IF(B218="","",Output!AF204)</f>
        <v/>
      </c>
      <c r="I218" s="1610" t="str">
        <f>IF(B218="","",Output!AG204)</f>
        <v/>
      </c>
      <c r="J218" s="1610" t="str">
        <f>IF(B218="","",Output!AH204)</f>
        <v/>
      </c>
      <c r="K218" s="1610" t="str">
        <f>IF(B218="","",Output!AI204)</f>
        <v/>
      </c>
      <c r="L218" s="1634" t="str">
        <f>IF(B218="","",Output!AJ204)</f>
        <v/>
      </c>
      <c r="N218" s="1612" t="str">
        <f>IF(B218="","",Output!AK204)</f>
        <v/>
      </c>
      <c r="O218" s="1613" t="str">
        <f>IF(B218="","",Output!AL204)</f>
        <v/>
      </c>
      <c r="P218" s="1614" t="str">
        <f>IF(B218="","",Output!AM204)</f>
        <v/>
      </c>
      <c r="R218" s="1615" t="str">
        <f>IF(B218="","",Output!AN204)</f>
        <v/>
      </c>
      <c r="S218" s="1613" t="str">
        <f>IF(B218="","",Output!AO204)</f>
        <v/>
      </c>
      <c r="T218" s="1614" t="str">
        <f>IF(B218="","",Output!AP204)</f>
        <v/>
      </c>
      <c r="V218" s="1615" t="str">
        <f>IF(B218="","",Output!AQ204)</f>
        <v/>
      </c>
      <c r="W218" s="1613" t="str">
        <f>IF(B218="","",Output!AR204)</f>
        <v/>
      </c>
      <c r="X218" s="1613" t="str">
        <f>IF(B218="","",Output!AS204)</f>
        <v/>
      </c>
      <c r="Y218" s="1614" t="str">
        <f>IF(B218="","",Output!AT204)</f>
        <v/>
      </c>
      <c r="AA218" s="1615" t="str">
        <f>IF(B218="","",Output!AU204)</f>
        <v/>
      </c>
      <c r="AB218" s="1613" t="str">
        <f>IF(B218="","",Output!AV204)</f>
        <v/>
      </c>
      <c r="AC218" s="1613" t="str">
        <f>IF(B218="","",Output!AW204)</f>
        <v/>
      </c>
      <c r="AD218" s="1614" t="str">
        <f>IF(B218="","",Output!AX204)</f>
        <v/>
      </c>
      <c r="AF218" s="1616" t="str">
        <f>IF(B218="","",Output!AY204)</f>
        <v/>
      </c>
      <c r="AG218" s="1610" t="str">
        <f>IF(B218="","",Output!AZ204)</f>
        <v/>
      </c>
      <c r="AH218" s="1611" t="str">
        <f>IF(B218="","",Output!BA204)</f>
        <v/>
      </c>
      <c r="AJ218" s="1617" t="str">
        <f>IF(B218="","",Output!BB204)</f>
        <v/>
      </c>
      <c r="AK218" s="1618" t="str">
        <f>IF(B218="","",Output!BC204)</f>
        <v/>
      </c>
      <c r="AL218" s="1618" t="str">
        <f>IF(B218="","",Output!BD204)</f>
        <v/>
      </c>
      <c r="AM218" s="1619" t="str">
        <f>IF(B218="","",Output!BE204)</f>
        <v/>
      </c>
    </row>
    <row r="219" spans="2:39">
      <c r="B219" s="143" t="str">
        <f>IF(Output!C205=0,"",Output!C205)</f>
        <v/>
      </c>
      <c r="D219" s="1567" t="str">
        <f>IF(B219="","",Output!AC205)</f>
        <v/>
      </c>
      <c r="E219" s="1568" t="str">
        <f>IF(B219="","",Output!AD205)</f>
        <v/>
      </c>
      <c r="F219" s="1569" t="str">
        <f>IF(B219="","",Output!AE205)</f>
        <v/>
      </c>
      <c r="H219" s="1609" t="str">
        <f>IF(B219="","",Output!AF205)</f>
        <v/>
      </c>
      <c r="I219" s="1610" t="str">
        <f>IF(B219="","",Output!AG205)</f>
        <v/>
      </c>
      <c r="J219" s="1610" t="str">
        <f>IF(B219="","",Output!AH205)</f>
        <v/>
      </c>
      <c r="K219" s="1610" t="str">
        <f>IF(B219="","",Output!AI205)</f>
        <v/>
      </c>
      <c r="L219" s="1634" t="str">
        <f>IF(B219="","",Output!AJ205)</f>
        <v/>
      </c>
      <c r="N219" s="1612" t="str">
        <f>IF(B219="","",Output!AK205)</f>
        <v/>
      </c>
      <c r="O219" s="1613" t="str">
        <f>IF(B219="","",Output!AL205)</f>
        <v/>
      </c>
      <c r="P219" s="1614" t="str">
        <f>IF(B219="","",Output!AM205)</f>
        <v/>
      </c>
      <c r="R219" s="1615" t="str">
        <f>IF(B219="","",Output!AN205)</f>
        <v/>
      </c>
      <c r="S219" s="1613" t="str">
        <f>IF(B219="","",Output!AO205)</f>
        <v/>
      </c>
      <c r="T219" s="1614" t="str">
        <f>IF(B219="","",Output!AP205)</f>
        <v/>
      </c>
      <c r="V219" s="1615" t="str">
        <f>IF(B219="","",Output!AQ205)</f>
        <v/>
      </c>
      <c r="W219" s="1613" t="str">
        <f>IF(B219="","",Output!AR205)</f>
        <v/>
      </c>
      <c r="X219" s="1613" t="str">
        <f>IF(B219="","",Output!AS205)</f>
        <v/>
      </c>
      <c r="Y219" s="1614" t="str">
        <f>IF(B219="","",Output!AT205)</f>
        <v/>
      </c>
      <c r="AA219" s="1615" t="str">
        <f>IF(B219="","",Output!AU205)</f>
        <v/>
      </c>
      <c r="AB219" s="1613" t="str">
        <f>IF(B219="","",Output!AV205)</f>
        <v/>
      </c>
      <c r="AC219" s="1613" t="str">
        <f>IF(B219="","",Output!AW205)</f>
        <v/>
      </c>
      <c r="AD219" s="1614" t="str">
        <f>IF(B219="","",Output!AX205)</f>
        <v/>
      </c>
      <c r="AF219" s="1616" t="str">
        <f>IF(B219="","",Output!AY205)</f>
        <v/>
      </c>
      <c r="AG219" s="1610" t="str">
        <f>IF(B219="","",Output!AZ205)</f>
        <v/>
      </c>
      <c r="AH219" s="1611" t="str">
        <f>IF(B219="","",Output!BA205)</f>
        <v/>
      </c>
      <c r="AJ219" s="1617" t="str">
        <f>IF(B219="","",Output!BB205)</f>
        <v/>
      </c>
      <c r="AK219" s="1618" t="str">
        <f>IF(B219="","",Output!BC205)</f>
        <v/>
      </c>
      <c r="AL219" s="1618" t="str">
        <f>IF(B219="","",Output!BD205)</f>
        <v/>
      </c>
      <c r="AM219" s="1619" t="str">
        <f>IF(B219="","",Output!BE205)</f>
        <v/>
      </c>
    </row>
    <row r="220" spans="2:39">
      <c r="B220" s="143" t="str">
        <f>IF(Output!C206=0,"",Output!C206)</f>
        <v/>
      </c>
      <c r="D220" s="1567" t="str">
        <f>IF(B220="","",Output!AC206)</f>
        <v/>
      </c>
      <c r="E220" s="1568" t="str">
        <f>IF(B220="","",Output!AD206)</f>
        <v/>
      </c>
      <c r="F220" s="1569" t="str">
        <f>IF(B220="","",Output!AE206)</f>
        <v/>
      </c>
      <c r="H220" s="1609" t="str">
        <f>IF(B220="","",Output!AF206)</f>
        <v/>
      </c>
      <c r="I220" s="1610" t="str">
        <f>IF(B220="","",Output!AG206)</f>
        <v/>
      </c>
      <c r="J220" s="1610" t="str">
        <f>IF(B220="","",Output!AH206)</f>
        <v/>
      </c>
      <c r="K220" s="1610" t="str">
        <f>IF(B220="","",Output!AI206)</f>
        <v/>
      </c>
      <c r="L220" s="1634" t="str">
        <f>IF(B220="","",Output!AJ206)</f>
        <v/>
      </c>
      <c r="N220" s="1612" t="str">
        <f>IF(B220="","",Output!AK206)</f>
        <v/>
      </c>
      <c r="O220" s="1613" t="str">
        <f>IF(B220="","",Output!AL206)</f>
        <v/>
      </c>
      <c r="P220" s="1614" t="str">
        <f>IF(B220="","",Output!AM206)</f>
        <v/>
      </c>
      <c r="R220" s="1615" t="str">
        <f>IF(B220="","",Output!AN206)</f>
        <v/>
      </c>
      <c r="S220" s="1613" t="str">
        <f>IF(B220="","",Output!AO206)</f>
        <v/>
      </c>
      <c r="T220" s="1614" t="str">
        <f>IF(B220="","",Output!AP206)</f>
        <v/>
      </c>
      <c r="V220" s="1615" t="str">
        <f>IF(B220="","",Output!AQ206)</f>
        <v/>
      </c>
      <c r="W220" s="1613" t="str">
        <f>IF(B220="","",Output!AR206)</f>
        <v/>
      </c>
      <c r="X220" s="1613" t="str">
        <f>IF(B220="","",Output!AS206)</f>
        <v/>
      </c>
      <c r="Y220" s="1614" t="str">
        <f>IF(B220="","",Output!AT206)</f>
        <v/>
      </c>
      <c r="AA220" s="1615" t="str">
        <f>IF(B220="","",Output!AU206)</f>
        <v/>
      </c>
      <c r="AB220" s="1613" t="str">
        <f>IF(B220="","",Output!AV206)</f>
        <v/>
      </c>
      <c r="AC220" s="1613" t="str">
        <f>IF(B220="","",Output!AW206)</f>
        <v/>
      </c>
      <c r="AD220" s="1614" t="str">
        <f>IF(B220="","",Output!AX206)</f>
        <v/>
      </c>
      <c r="AF220" s="1616" t="str">
        <f>IF(B220="","",Output!AY206)</f>
        <v/>
      </c>
      <c r="AG220" s="1610" t="str">
        <f>IF(B220="","",Output!AZ206)</f>
        <v/>
      </c>
      <c r="AH220" s="1611" t="str">
        <f>IF(B220="","",Output!BA206)</f>
        <v/>
      </c>
      <c r="AJ220" s="1617" t="str">
        <f>IF(B220="","",Output!BB206)</f>
        <v/>
      </c>
      <c r="AK220" s="1618" t="str">
        <f>IF(B220="","",Output!BC206)</f>
        <v/>
      </c>
      <c r="AL220" s="1618" t="str">
        <f>IF(B220="","",Output!BD206)</f>
        <v/>
      </c>
      <c r="AM220" s="1619" t="str">
        <f>IF(B220="","",Output!BE206)</f>
        <v/>
      </c>
    </row>
    <row r="221" spans="2:39">
      <c r="B221" s="1574" t="str">
        <f>IF(Output!C207=0,"",Output!C207)</f>
        <v/>
      </c>
      <c r="D221" s="1570" t="str">
        <f>IF(B221="","",Output!AC207)</f>
        <v/>
      </c>
      <c r="E221" s="1571" t="str">
        <f>IF(B221="","",Output!AD207)</f>
        <v/>
      </c>
      <c r="F221" s="1572" t="str">
        <f>IF(B221="","",Output!AE207)</f>
        <v/>
      </c>
      <c r="H221" s="1620" t="str">
        <f>IF(B221="","",Output!AF207)</f>
        <v/>
      </c>
      <c r="I221" s="1621" t="str">
        <f>IF(B221="","",Output!AG207)</f>
        <v/>
      </c>
      <c r="J221" s="1621" t="str">
        <f>IF(B221="","",Output!AH207)</f>
        <v/>
      </c>
      <c r="K221" s="1621" t="str">
        <f>IF(B221="","",Output!AI207)</f>
        <v/>
      </c>
      <c r="L221" s="1635" t="str">
        <f>IF(B221="","",Output!AJ207)</f>
        <v/>
      </c>
      <c r="N221" s="1623" t="str">
        <f>IF(B221="","",Output!AK207)</f>
        <v/>
      </c>
      <c r="O221" s="1624" t="str">
        <f>IF(B221="","",Output!AL207)</f>
        <v/>
      </c>
      <c r="P221" s="1625" t="str">
        <f>IF(B221="","",Output!AM207)</f>
        <v/>
      </c>
      <c r="R221" s="1626" t="str">
        <f>IF(B221="","",Output!AN207)</f>
        <v/>
      </c>
      <c r="S221" s="1624" t="str">
        <f>IF(B221="","",Output!AO207)</f>
        <v/>
      </c>
      <c r="T221" s="1625" t="str">
        <f>IF(B221="","",Output!AP207)</f>
        <v/>
      </c>
      <c r="V221" s="1626" t="str">
        <f>IF(B221="","",Output!AQ207)</f>
        <v/>
      </c>
      <c r="W221" s="1624" t="str">
        <f>IF(B221="","",Output!AR207)</f>
        <v/>
      </c>
      <c r="X221" s="1624" t="str">
        <f>IF(B221="","",Output!AS207)</f>
        <v/>
      </c>
      <c r="Y221" s="1625" t="str">
        <f>IF(B221="","",Output!AT207)</f>
        <v/>
      </c>
      <c r="AA221" s="1626" t="str">
        <f>IF(B221="","",Output!AU207)</f>
        <v/>
      </c>
      <c r="AB221" s="1624" t="str">
        <f>IF(B221="","",Output!AV207)</f>
        <v/>
      </c>
      <c r="AC221" s="1624" t="str">
        <f>IF(B221="","",Output!AW207)</f>
        <v/>
      </c>
      <c r="AD221" s="1625" t="str">
        <f>IF(B221="","",Output!AX207)</f>
        <v/>
      </c>
      <c r="AF221" s="1627" t="str">
        <f>IF(B221="","",Output!AY207)</f>
        <v/>
      </c>
      <c r="AG221" s="1621" t="str">
        <f>IF(B221="","",Output!AZ207)</f>
        <v/>
      </c>
      <c r="AH221" s="1622" t="str">
        <f>IF(B221="","",Output!BA207)</f>
        <v/>
      </c>
      <c r="AJ221" s="1628" t="str">
        <f>IF(B221="","",Output!BB207)</f>
        <v/>
      </c>
      <c r="AK221" s="1629" t="str">
        <f>IF(B221="","",Output!BC207)</f>
        <v/>
      </c>
      <c r="AL221" s="1629" t="str">
        <f>IF(B221="","",Output!BD207)</f>
        <v/>
      </c>
      <c r="AM221" s="1630" t="str">
        <f>IF(B221="","",Output!BE207)</f>
        <v/>
      </c>
    </row>
    <row r="222" spans="2:39">
      <c r="H222" s="1631"/>
      <c r="N222" s="1631"/>
    </row>
  </sheetData>
  <mergeCells count="10">
    <mergeCell ref="B11:W11"/>
    <mergeCell ref="D14:F14"/>
    <mergeCell ref="V14:Y14"/>
    <mergeCell ref="N14:P14"/>
    <mergeCell ref="H14:L14"/>
    <mergeCell ref="AF14:AH14"/>
    <mergeCell ref="B14:B16"/>
    <mergeCell ref="R14:T14"/>
    <mergeCell ref="AA14:AD14"/>
    <mergeCell ref="AJ14:AM14"/>
  </mergeCells>
  <conditionalFormatting sqref="B18:B221">
    <cfRule type="cellIs" dxfId="53"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tabColor theme="0" tint="-0.249977111117893"/>
  </sheetPr>
  <dimension ref="B3:BJ221"/>
  <sheetViews>
    <sheetView showGridLines="0" topLeftCell="D1" zoomScale="80" zoomScaleNormal="80" workbookViewId="0">
      <selection activeCell="M28" sqref="M28:P29"/>
    </sheetView>
  </sheetViews>
  <sheetFormatPr baseColWidth="10" defaultColWidth="21.42578125" defaultRowHeight="12.75"/>
  <cols>
    <col min="1" max="1" width="6.140625" style="247" customWidth="1"/>
    <col min="2" max="2" width="24.42578125" style="247" customWidth="1"/>
    <col min="3" max="3" width="4.42578125" style="247" customWidth="1"/>
    <col min="4" max="4" width="25.85546875" style="247" customWidth="1"/>
    <col min="5" max="5" width="28.140625" style="247" customWidth="1"/>
    <col min="6" max="6" width="25" style="247" customWidth="1"/>
    <col min="7" max="7" width="18.85546875" style="247" customWidth="1"/>
    <col min="8" max="8" width="21.5703125" style="247" bestFit="1" customWidth="1"/>
    <col min="9" max="9" width="21.5703125" style="1292" customWidth="1"/>
    <col min="10" max="10" width="25" style="247" bestFit="1" customWidth="1"/>
    <col min="11" max="11" width="32" style="247" bestFit="1" customWidth="1"/>
    <col min="12" max="12" width="7.42578125" style="247" customWidth="1"/>
    <col min="13" max="16384" width="21.42578125" style="247"/>
  </cols>
  <sheetData>
    <row r="3" spans="2:20" ht="15" customHeight="1">
      <c r="D3" s="37"/>
      <c r="E3" s="37"/>
      <c r="F3" s="37"/>
      <c r="G3" s="37"/>
      <c r="H3" s="37"/>
      <c r="I3" s="1475"/>
    </row>
    <row r="4" spans="2:20" ht="15" customHeight="1">
      <c r="D4" s="37"/>
      <c r="E4" s="37"/>
      <c r="F4" s="38"/>
      <c r="S4" s="1272" t="s">
        <v>103</v>
      </c>
      <c r="T4" s="1272"/>
    </row>
    <row r="5" spans="2:20" ht="15" customHeight="1">
      <c r="D5" s="37"/>
      <c r="E5" s="37"/>
      <c r="F5" s="38"/>
      <c r="S5" s="1272" t="s">
        <v>4</v>
      </c>
      <c r="T5" s="1272"/>
    </row>
    <row r="6" spans="2:20" ht="12.75" customHeight="1">
      <c r="D6" s="37"/>
      <c r="E6" s="37"/>
      <c r="F6" s="38"/>
      <c r="S6" s="1272" t="s">
        <v>5</v>
      </c>
      <c r="T6" s="1272"/>
    </row>
    <row r="7" spans="2:20">
      <c r="D7" s="37"/>
      <c r="E7" s="37"/>
      <c r="F7" s="37"/>
      <c r="G7" s="37"/>
      <c r="H7" s="37"/>
      <c r="I7" s="1475"/>
      <c r="J7" s="88"/>
      <c r="K7" s="88"/>
    </row>
    <row r="10" spans="2:20" ht="15.75">
      <c r="D10" s="1884" t="s">
        <v>668</v>
      </c>
      <c r="E10" s="1885"/>
      <c r="F10" s="1885"/>
      <c r="G10" s="1885"/>
      <c r="H10" s="1885"/>
      <c r="I10" s="1885"/>
      <c r="J10" s="1885"/>
      <c r="K10" s="1885"/>
      <c r="L10" s="1885"/>
      <c r="M10" s="1885"/>
      <c r="N10" s="1885"/>
      <c r="O10" s="1885"/>
      <c r="P10" s="1885"/>
      <c r="Q10" s="1885"/>
      <c r="R10" s="1885"/>
      <c r="S10" s="1885"/>
      <c r="T10" s="1885"/>
    </row>
    <row r="11" spans="2:20">
      <c r="D11" s="347"/>
      <c r="E11" s="348"/>
      <c r="F11" s="349"/>
      <c r="G11" s="349"/>
      <c r="H11" s="349"/>
      <c r="I11" s="1476"/>
      <c r="J11" s="350"/>
      <c r="K11" s="350"/>
    </row>
    <row r="12" spans="2:20">
      <c r="D12" s="347"/>
      <c r="E12" s="348"/>
      <c r="F12" s="349"/>
      <c r="G12" s="349"/>
      <c r="H12" s="349"/>
      <c r="I12" s="1476"/>
      <c r="J12" s="1887"/>
      <c r="K12" s="350"/>
    </row>
    <row r="13" spans="2:20">
      <c r="D13" s="347"/>
      <c r="E13" s="348"/>
      <c r="F13" s="349"/>
      <c r="G13" s="349"/>
      <c r="H13" s="349"/>
      <c r="I13" s="1476"/>
      <c r="J13" s="1888"/>
      <c r="K13" s="350"/>
      <c r="R13" s="247" t="s">
        <v>1139</v>
      </c>
    </row>
    <row r="14" spans="2:20" ht="15.75">
      <c r="B14" s="1879" t="s">
        <v>5</v>
      </c>
      <c r="D14" s="351" t="s">
        <v>125</v>
      </c>
      <c r="E14" s="352"/>
      <c r="F14" s="352"/>
      <c r="G14" s="353"/>
      <c r="H14" s="354"/>
      <c r="I14" s="1477"/>
      <c r="J14" s="356"/>
      <c r="K14" s="357" t="s">
        <v>151</v>
      </c>
      <c r="M14" s="351" t="s">
        <v>126</v>
      </c>
      <c r="N14" s="352"/>
      <c r="O14" s="352"/>
      <c r="P14" s="353"/>
      <c r="Q14" s="354"/>
      <c r="R14" s="355"/>
      <c r="S14" s="356"/>
      <c r="T14" s="357" t="s">
        <v>151</v>
      </c>
    </row>
    <row r="15" spans="2:20">
      <c r="B15" s="1880"/>
      <c r="D15" s="1889" t="s">
        <v>152</v>
      </c>
      <c r="E15" s="1889" t="s">
        <v>153</v>
      </c>
      <c r="F15" s="1890" t="s">
        <v>154</v>
      </c>
      <c r="G15" s="1890"/>
      <c r="H15" s="1890"/>
      <c r="I15" s="1892" t="s">
        <v>1137</v>
      </c>
      <c r="J15" s="1889" t="s">
        <v>156</v>
      </c>
      <c r="K15" s="1889" t="s">
        <v>157</v>
      </c>
      <c r="M15" s="1886" t="s">
        <v>152</v>
      </c>
      <c r="N15" s="1886" t="s">
        <v>153</v>
      </c>
      <c r="O15" s="1891" t="s">
        <v>154</v>
      </c>
      <c r="P15" s="1891"/>
      <c r="Q15" s="1891"/>
      <c r="R15" s="1894" t="s">
        <v>1137</v>
      </c>
      <c r="S15" s="1886" t="s">
        <v>156</v>
      </c>
      <c r="T15" s="1886" t="s">
        <v>161</v>
      </c>
    </row>
    <row r="16" spans="2:20" ht="20.25" customHeight="1">
      <c r="B16" s="1881"/>
      <c r="D16" s="1889"/>
      <c r="E16" s="1889"/>
      <c r="F16" s="358" t="s">
        <v>158</v>
      </c>
      <c r="G16" s="358" t="s">
        <v>159</v>
      </c>
      <c r="H16" s="358" t="s">
        <v>160</v>
      </c>
      <c r="I16" s="1893"/>
      <c r="J16" s="1889"/>
      <c r="K16" s="1889"/>
      <c r="M16" s="1886"/>
      <c r="N16" s="1886"/>
      <c r="O16" s="365" t="s">
        <v>158</v>
      </c>
      <c r="P16" s="365" t="s">
        <v>159</v>
      </c>
      <c r="Q16" s="365" t="s">
        <v>160</v>
      </c>
      <c r="R16" s="1895"/>
      <c r="S16" s="1886"/>
      <c r="T16" s="1886"/>
    </row>
    <row r="17" spans="2:62">
      <c r="B17" s="1573">
        <f>'00 - Cover'!F20</f>
        <v>0</v>
      </c>
      <c r="D17" s="359">
        <f>'11 - Notes Follow-up'!H25</f>
        <v>77732</v>
      </c>
      <c r="E17" s="360">
        <f>'11 - Notes Follow-up'!D25</f>
        <v>0</v>
      </c>
      <c r="F17" s="361" t="str">
        <f>G18</f>
        <v/>
      </c>
      <c r="G17" s="361">
        <f>'00 - Cover'!F20</f>
        <v>0</v>
      </c>
      <c r="H17" s="362" t="str">
        <f>IFERROR(G17-F17,"N/A")</f>
        <v>N/A</v>
      </c>
      <c r="I17" s="1479">
        <v>6.0000000000000001E-3</v>
      </c>
      <c r="J17" s="1478" t="e">
        <f>ROUND(E17*(I17)*H17/365,2)</f>
        <v>#VALUE!</v>
      </c>
      <c r="K17" s="363" t="e">
        <f>J17*D17</f>
        <v>#VALUE!</v>
      </c>
      <c r="M17" s="359" t="str">
        <f>'11 - Notes Follow-up'!P26</f>
        <v/>
      </c>
      <c r="N17" s="360" t="str">
        <f>'11 - Notes Follow-up'!Q26</f>
        <v/>
      </c>
      <c r="O17" s="361" t="str">
        <f>P18</f>
        <v/>
      </c>
      <c r="P17" s="361">
        <f>'00 - Cover'!F20</f>
        <v>0</v>
      </c>
      <c r="Q17" s="362" t="str">
        <f>IFERROR(P17-O17,"N/A")</f>
        <v>N/A</v>
      </c>
      <c r="R17" s="1479">
        <v>1.4999999999999999E-2</v>
      </c>
      <c r="S17" s="1478" t="e">
        <f>ROUND(N17*(R17)*Q17/365,2)</f>
        <v>#VALUE!</v>
      </c>
      <c r="T17" s="363" t="e">
        <f>S17*M17</f>
        <v>#VALUE!</v>
      </c>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row>
    <row r="18" spans="2:62">
      <c r="B18" s="143" t="str">
        <f>IF(Output!C4=0,"",Output!C4)</f>
        <v/>
      </c>
      <c r="D18" s="359" t="str">
        <f>IF(B18="","",Output!BF4)</f>
        <v/>
      </c>
      <c r="E18" s="360" t="str">
        <f>IF(B18="","",Output!BG4)</f>
        <v/>
      </c>
      <c r="F18" s="361" t="str">
        <f>IF(B18="","",Output!BH4)</f>
        <v/>
      </c>
      <c r="G18" s="361" t="str">
        <f>IF(B18="","",Output!BI4)</f>
        <v/>
      </c>
      <c r="H18" s="362" t="str">
        <f>IF(B18="","",Output!BJ4)</f>
        <v/>
      </c>
      <c r="I18" s="1479" t="str">
        <f>IF(B18="","",Output!BK4)</f>
        <v/>
      </c>
      <c r="J18" s="1478" t="str">
        <f>IF(B18="","",Output!BL4)</f>
        <v/>
      </c>
      <c r="K18" s="363" t="str">
        <f>IF(B18="","",Output!BM4)</f>
        <v/>
      </c>
      <c r="M18" s="359" t="str">
        <f>IF(B18="","",Output!BN4)</f>
        <v/>
      </c>
      <c r="N18" s="360" t="str">
        <f>IF(B18="","",Output!BO4)</f>
        <v/>
      </c>
      <c r="O18" s="361" t="str">
        <f>IF(B18="","",Output!BP4)</f>
        <v/>
      </c>
      <c r="P18" s="361" t="str">
        <f>IF(B18="","",Output!BQ4)</f>
        <v/>
      </c>
      <c r="Q18" s="362" t="str">
        <f>IF(B18="","",Output!BR4)</f>
        <v/>
      </c>
      <c r="R18" s="1479" t="str">
        <f>IF(B18="","",Output!BS4)</f>
        <v/>
      </c>
      <c r="S18" s="1478" t="str">
        <f>IF(B18="","",Output!BT4)</f>
        <v/>
      </c>
      <c r="T18" s="363" t="str">
        <f>IF(B18="","",Output!BU4)</f>
        <v/>
      </c>
    </row>
    <row r="19" spans="2:62">
      <c r="B19" s="143" t="str">
        <f>IF(Output!C5=0,"",Output!C5)</f>
        <v/>
      </c>
      <c r="D19" s="359" t="str">
        <f>IF(B19="","",Output!BF5)</f>
        <v/>
      </c>
      <c r="E19" s="360" t="str">
        <f>IF(B19="","",Output!BG5)</f>
        <v/>
      </c>
      <c r="F19" s="361" t="str">
        <f>IF(B19="","",Output!BH5)</f>
        <v/>
      </c>
      <c r="G19" s="361" t="str">
        <f>IF(B19="","",Output!BI5)</f>
        <v/>
      </c>
      <c r="H19" s="362" t="str">
        <f>IF(B19="","",Output!BJ5)</f>
        <v/>
      </c>
      <c r="I19" s="1479" t="str">
        <f>IF(B19="","",Output!BK5)</f>
        <v/>
      </c>
      <c r="J19" s="1478" t="str">
        <f>IF(B19="","",Output!BL5)</f>
        <v/>
      </c>
      <c r="K19" s="363" t="str">
        <f>IF(B19="","",Output!BM5)</f>
        <v/>
      </c>
      <c r="M19" s="359" t="str">
        <f>IF(B19="","",Output!BN5)</f>
        <v/>
      </c>
      <c r="N19" s="360" t="str">
        <f>IF(B19="","",Output!BO5)</f>
        <v/>
      </c>
      <c r="O19" s="361" t="str">
        <f>IF(B19="","",Output!BP5)</f>
        <v/>
      </c>
      <c r="P19" s="361" t="str">
        <f>IF(B19="","",Output!BQ5)</f>
        <v/>
      </c>
      <c r="Q19" s="362" t="str">
        <f>IF(B19="","",Output!BR5)</f>
        <v/>
      </c>
      <c r="R19" s="1479" t="str">
        <f>IF(B19="","",Output!BS5)</f>
        <v/>
      </c>
      <c r="S19" s="1478" t="str">
        <f>IF(B19="","",Output!BT5)</f>
        <v/>
      </c>
      <c r="T19" s="363" t="str">
        <f>IF(B19="","",Output!BU5)</f>
        <v/>
      </c>
    </row>
    <row r="20" spans="2:62">
      <c r="B20" s="143" t="str">
        <f>IF(Output!C6=0,"",Output!C6)</f>
        <v/>
      </c>
      <c r="D20" s="359" t="str">
        <f>IF(B20="","",Output!BF6)</f>
        <v/>
      </c>
      <c r="E20" s="360" t="str">
        <f>IF(B20="","",Output!BG6)</f>
        <v/>
      </c>
      <c r="F20" s="361" t="str">
        <f>IF(B20="","",Output!BH6)</f>
        <v/>
      </c>
      <c r="G20" s="361" t="str">
        <f>IF(B20="","",Output!BI6)</f>
        <v/>
      </c>
      <c r="H20" s="362" t="str">
        <f>IF(B20="","",Output!BJ6)</f>
        <v/>
      </c>
      <c r="I20" s="1479" t="str">
        <f>IF(B20="","",Output!BK6)</f>
        <v/>
      </c>
      <c r="J20" s="1478" t="str">
        <f>IF(B20="","",Output!BL6)</f>
        <v/>
      </c>
      <c r="K20" s="363" t="str">
        <f>IF(B20="","",Output!BM6)</f>
        <v/>
      </c>
      <c r="M20" s="359" t="str">
        <f>IF(B20="","",Output!BN6)</f>
        <v/>
      </c>
      <c r="N20" s="360" t="str">
        <f>IF(B20="","",Output!BO6)</f>
        <v/>
      </c>
      <c r="O20" s="361" t="str">
        <f>IF(B20="","",Output!BP6)</f>
        <v/>
      </c>
      <c r="P20" s="361" t="str">
        <f>IF(B20="","",Output!BQ6)</f>
        <v/>
      </c>
      <c r="Q20" s="362" t="str">
        <f>IF(B20="","",Output!BR6)</f>
        <v/>
      </c>
      <c r="R20" s="1479" t="str">
        <f>IF(B20="","",Output!BS6)</f>
        <v/>
      </c>
      <c r="S20" s="1478" t="str">
        <f>IF(B20="","",Output!BT6)</f>
        <v/>
      </c>
      <c r="T20" s="363" t="str">
        <f>IF(B20="","",Output!BU6)</f>
        <v/>
      </c>
    </row>
    <row r="21" spans="2:62" ht="14.25" customHeight="1">
      <c r="B21" s="143" t="str">
        <f>IF(Output!C7=0,"",Output!C7)</f>
        <v/>
      </c>
      <c r="D21" s="359" t="str">
        <f>IF(B21="","",Output!BF7)</f>
        <v/>
      </c>
      <c r="E21" s="360" t="str">
        <f>IF(B21="","",Output!BG7)</f>
        <v/>
      </c>
      <c r="F21" s="361" t="str">
        <f>IF(B21="","",Output!BH7)</f>
        <v/>
      </c>
      <c r="G21" s="361" t="str">
        <f>IF(B21="","",Output!BI7)</f>
        <v/>
      </c>
      <c r="H21" s="362" t="str">
        <f>IF(B21="","",Output!BJ7)</f>
        <v/>
      </c>
      <c r="I21" s="1479" t="str">
        <f>IF(B21="","",Output!BK7)</f>
        <v/>
      </c>
      <c r="J21" s="1478" t="str">
        <f>IF(B21="","",Output!BL7)</f>
        <v/>
      </c>
      <c r="K21" s="363" t="str">
        <f>IF(B21="","",Output!BM7)</f>
        <v/>
      </c>
      <c r="M21" s="359" t="str">
        <f>IF(B21="","",Output!BN7)</f>
        <v/>
      </c>
      <c r="N21" s="360" t="str">
        <f>IF(B21="","",Output!BO7)</f>
        <v/>
      </c>
      <c r="O21" s="361" t="str">
        <f>IF(B21="","",Output!BP7)</f>
        <v/>
      </c>
      <c r="P21" s="361" t="str">
        <f>IF(B21="","",Output!BQ7)</f>
        <v/>
      </c>
      <c r="Q21" s="362" t="str">
        <f>IF(B21="","",Output!BR7)</f>
        <v/>
      </c>
      <c r="R21" s="1479" t="str">
        <f>IF(B21="","",Output!BS7)</f>
        <v/>
      </c>
      <c r="S21" s="1478" t="str">
        <f>IF(B21="","",Output!BT7)</f>
        <v/>
      </c>
      <c r="T21" s="363" t="str">
        <f>IF(B21="","",Output!BU7)</f>
        <v/>
      </c>
    </row>
    <row r="22" spans="2:62" ht="14.25" customHeight="1">
      <c r="B22" s="143" t="str">
        <f>IF(Output!C8=0,"",Output!C8)</f>
        <v/>
      </c>
      <c r="D22" s="359" t="str">
        <f>IF(B22="","",Output!BF8)</f>
        <v/>
      </c>
      <c r="E22" s="360" t="str">
        <f>IF(B22="","",Output!BG8)</f>
        <v/>
      </c>
      <c r="F22" s="361" t="str">
        <f>IF(B22="","",Output!BH8)</f>
        <v/>
      </c>
      <c r="G22" s="361" t="str">
        <f>IF(B22="","",Output!BI8)</f>
        <v/>
      </c>
      <c r="H22" s="362" t="str">
        <f>IF(B22="","",Output!BJ8)</f>
        <v/>
      </c>
      <c r="I22" s="1479" t="str">
        <f>IF(B22="","",Output!BK8)</f>
        <v/>
      </c>
      <c r="J22" s="1478" t="str">
        <f>IF(B22="","",Output!BL8)</f>
        <v/>
      </c>
      <c r="K22" s="363" t="str">
        <f>IF(B22="","",Output!BM8)</f>
        <v/>
      </c>
      <c r="M22" s="359" t="str">
        <f>IF(B22="","",Output!BN8)</f>
        <v/>
      </c>
      <c r="N22" s="360" t="str">
        <f>IF(B22="","",Output!BO8)</f>
        <v/>
      </c>
      <c r="O22" s="361" t="str">
        <f>IF(B22="","",Output!BP8)</f>
        <v/>
      </c>
      <c r="P22" s="361" t="str">
        <f>IF(B22="","",Output!BQ8)</f>
        <v/>
      </c>
      <c r="Q22" s="362" t="str">
        <f>IF(B22="","",Output!BR8)</f>
        <v/>
      </c>
      <c r="R22" s="1479" t="str">
        <f>IF(B22="","",Output!BS8)</f>
        <v/>
      </c>
      <c r="S22" s="1478" t="str">
        <f>IF(B22="","",Output!BT8)</f>
        <v/>
      </c>
      <c r="T22" s="363" t="str">
        <f>IF(B22="","",Output!BU8)</f>
        <v/>
      </c>
    </row>
    <row r="23" spans="2:62">
      <c r="B23" s="143" t="str">
        <f>IF(Output!C9=0,"",Output!C9)</f>
        <v/>
      </c>
      <c r="D23" s="359" t="str">
        <f>IF(B23="","",Output!BF9)</f>
        <v/>
      </c>
      <c r="E23" s="360" t="str">
        <f>IF(B23="","",Output!BG9)</f>
        <v/>
      </c>
      <c r="F23" s="361" t="str">
        <f>IF(B23="","",Output!BH9)</f>
        <v/>
      </c>
      <c r="G23" s="361" t="str">
        <f>IF(B23="","",Output!BI9)</f>
        <v/>
      </c>
      <c r="H23" s="362" t="str">
        <f>IF(B23="","",Output!BJ9)</f>
        <v/>
      </c>
      <c r="I23" s="1479" t="str">
        <f>IF(B23="","",Output!BK9)</f>
        <v/>
      </c>
      <c r="J23" s="1478" t="str">
        <f>IF(B23="","",Output!BL9)</f>
        <v/>
      </c>
      <c r="K23" s="363" t="str">
        <f>IF(B23="","",Output!BM9)</f>
        <v/>
      </c>
      <c r="M23" s="359" t="str">
        <f>IF(B23="","",Output!BN9)</f>
        <v/>
      </c>
      <c r="N23" s="360" t="str">
        <f>IF(B23="","",Output!BO9)</f>
        <v/>
      </c>
      <c r="O23" s="361" t="str">
        <f>IF(B23="","",Output!BP9)</f>
        <v/>
      </c>
      <c r="P23" s="361" t="str">
        <f>IF(B23="","",Output!BQ9)</f>
        <v/>
      </c>
      <c r="Q23" s="362" t="str">
        <f>IF(B23="","",Output!BR9)</f>
        <v/>
      </c>
      <c r="R23" s="1479" t="str">
        <f>IF(B23="","",Output!BS9)</f>
        <v/>
      </c>
      <c r="S23" s="1478" t="str">
        <f>IF(B23="","",Output!BT9)</f>
        <v/>
      </c>
      <c r="T23" s="363" t="str">
        <f>IF(B23="","",Output!BU9)</f>
        <v/>
      </c>
    </row>
    <row r="24" spans="2:62">
      <c r="B24" s="143" t="str">
        <f>IF(Output!C10=0,"",Output!C10)</f>
        <v/>
      </c>
      <c r="D24" s="359" t="str">
        <f>IF(B24="","",Output!BF10)</f>
        <v/>
      </c>
      <c r="E24" s="360" t="str">
        <f>IF(B24="","",Output!BG10)</f>
        <v/>
      </c>
      <c r="F24" s="361" t="str">
        <f>IF(B24="","",Output!BH10)</f>
        <v/>
      </c>
      <c r="G24" s="361" t="str">
        <f>IF(B24="","",Output!BI10)</f>
        <v/>
      </c>
      <c r="H24" s="362" t="str">
        <f>IF(B24="","",Output!BJ10)</f>
        <v/>
      </c>
      <c r="I24" s="1479" t="str">
        <f>IF(B24="","",Output!BK10)</f>
        <v/>
      </c>
      <c r="J24" s="1478" t="str">
        <f>IF(B24="","",Output!BL10)</f>
        <v/>
      </c>
      <c r="K24" s="363" t="str">
        <f>IF(B24="","",Output!BM10)</f>
        <v/>
      </c>
      <c r="M24" s="359" t="str">
        <f>IF(B24="","",Output!BN10)</f>
        <v/>
      </c>
      <c r="N24" s="360" t="str">
        <f>IF(B24="","",Output!BO10)</f>
        <v/>
      </c>
      <c r="O24" s="361" t="str">
        <f>IF(B24="","",Output!BP10)</f>
        <v/>
      </c>
      <c r="P24" s="361" t="str">
        <f>IF(B24="","",Output!BQ10)</f>
        <v/>
      </c>
      <c r="Q24" s="362" t="str">
        <f>IF(B24="","",Output!BR10)</f>
        <v/>
      </c>
      <c r="R24" s="1479" t="str">
        <f>IF(B24="","",Output!BS10)</f>
        <v/>
      </c>
      <c r="S24" s="1478" t="str">
        <f>IF(B24="","",Output!BT10)</f>
        <v/>
      </c>
      <c r="T24" s="363" t="str">
        <f>IF(B24="","",Output!BU10)</f>
        <v/>
      </c>
    </row>
    <row r="25" spans="2:62">
      <c r="B25" s="143" t="str">
        <f>IF(Output!C11=0,"",Output!C11)</f>
        <v/>
      </c>
      <c r="D25" s="359" t="str">
        <f>IF(B25="","",Output!BF11)</f>
        <v/>
      </c>
      <c r="E25" s="360" t="str">
        <f>IF(B25="","",Output!BG11)</f>
        <v/>
      </c>
      <c r="F25" s="361" t="str">
        <f>IF(B25="","",Output!BH11)</f>
        <v/>
      </c>
      <c r="G25" s="361" t="str">
        <f>IF(B25="","",Output!BI11)</f>
        <v/>
      </c>
      <c r="H25" s="362" t="str">
        <f>IF(B25="","",Output!BJ11)</f>
        <v/>
      </c>
      <c r="I25" s="1479" t="str">
        <f>IF(B25="","",Output!BK11)</f>
        <v/>
      </c>
      <c r="J25" s="1478" t="str">
        <f>IF(B25="","",Output!BL11)</f>
        <v/>
      </c>
      <c r="K25" s="363" t="str">
        <f>IF(B25="","",Output!BM11)</f>
        <v/>
      </c>
      <c r="M25" s="359" t="str">
        <f>IF(B25="","",Output!BN11)</f>
        <v/>
      </c>
      <c r="N25" s="360" t="str">
        <f>IF(B25="","",Output!BO11)</f>
        <v/>
      </c>
      <c r="O25" s="361" t="str">
        <f>IF(B25="","",Output!BP11)</f>
        <v/>
      </c>
      <c r="P25" s="361" t="str">
        <f>IF(B25="","",Output!BQ11)</f>
        <v/>
      </c>
      <c r="Q25" s="362" t="str">
        <f>IF(B25="","",Output!BR11)</f>
        <v/>
      </c>
      <c r="R25" s="1479" t="str">
        <f>IF(B25="","",Output!BS11)</f>
        <v/>
      </c>
      <c r="S25" s="1478" t="str">
        <f>IF(B25="","",Output!BT11)</f>
        <v/>
      </c>
      <c r="T25" s="363" t="str">
        <f>IF(B25="","",Output!BU11)</f>
        <v/>
      </c>
    </row>
    <row r="26" spans="2:62">
      <c r="B26" s="143" t="str">
        <f>IF(Output!C12=0,"",Output!C12)</f>
        <v/>
      </c>
      <c r="C26" s="1642"/>
      <c r="D26" s="359" t="str">
        <f>IF(B26="","",Output!BF12)</f>
        <v/>
      </c>
      <c r="E26" s="360" t="str">
        <f>IF(B26="","",Output!BG12)</f>
        <v/>
      </c>
      <c r="F26" s="361" t="str">
        <f>IF(B26="","",Output!BH12)</f>
        <v/>
      </c>
      <c r="G26" s="361" t="str">
        <f>IF(B26="","",Output!BI12)</f>
        <v/>
      </c>
      <c r="H26" s="362" t="str">
        <f>IF(B26="","",Output!BJ12)</f>
        <v/>
      </c>
      <c r="I26" s="1479" t="str">
        <f>IF(B26="","",Output!BK12)</f>
        <v/>
      </c>
      <c r="J26" s="1478" t="str">
        <f>IF(B26="","",Output!BL12)</f>
        <v/>
      </c>
      <c r="K26" s="363" t="str">
        <f>IF(B26="","",Output!BM12)</f>
        <v/>
      </c>
      <c r="M26" s="359" t="str">
        <f>IF(B26="","",Output!BN12)</f>
        <v/>
      </c>
      <c r="N26" s="360" t="str">
        <f>IF(B26="","",Output!BO12)</f>
        <v/>
      </c>
      <c r="O26" s="361" t="str">
        <f>IF(B26="","",Output!BP12)</f>
        <v/>
      </c>
      <c r="P26" s="361" t="str">
        <f>IF(B26="","",Output!BQ12)</f>
        <v/>
      </c>
      <c r="Q26" s="362" t="str">
        <f>IF(B26="","",Output!BR12)</f>
        <v/>
      </c>
      <c r="R26" s="1479" t="str">
        <f>IF(B26="","",Output!BS12)</f>
        <v/>
      </c>
      <c r="S26" s="1478" t="str">
        <f>IF(B26="","",Output!BT12)</f>
        <v/>
      </c>
      <c r="T26" s="363" t="str">
        <f>IF(B26="","",Output!BU12)</f>
        <v/>
      </c>
    </row>
    <row r="27" spans="2:62">
      <c r="B27" s="143" t="str">
        <f>IF(Output!C13=0,"",Output!C13)</f>
        <v/>
      </c>
      <c r="C27" s="1642"/>
      <c r="D27" s="359" t="str">
        <f>IF(B27="","",Output!BF13)</f>
        <v/>
      </c>
      <c r="E27" s="360" t="str">
        <f>IF(B27="","",Output!BG13)</f>
        <v/>
      </c>
      <c r="F27" s="361" t="str">
        <f>IF(B27="","",Output!BH13)</f>
        <v/>
      </c>
      <c r="G27" s="361" t="str">
        <f>IF(B27="","",Output!BI13)</f>
        <v/>
      </c>
      <c r="H27" s="362" t="str">
        <f>IF(B27="","",Output!BJ13)</f>
        <v/>
      </c>
      <c r="I27" s="1479" t="str">
        <f>IF(B27="","",Output!BK13)</f>
        <v/>
      </c>
      <c r="J27" s="1478" t="str">
        <f>IF(B27="","",Output!BL13)</f>
        <v/>
      </c>
      <c r="K27" s="363" t="str">
        <f>IF(B27="","",Output!BM13)</f>
        <v/>
      </c>
      <c r="M27" s="359" t="str">
        <f>IF(B27="","",Output!BN13)</f>
        <v/>
      </c>
      <c r="N27" s="360" t="str">
        <f>IF(B27="","",Output!BO13)</f>
        <v/>
      </c>
      <c r="O27" s="361" t="str">
        <f>IF(B27="","",Output!BP13)</f>
        <v/>
      </c>
      <c r="P27" s="361" t="str">
        <f>IF(B27="","",Output!BQ13)</f>
        <v/>
      </c>
      <c r="Q27" s="362" t="str">
        <f>IF(B27="","",Output!BR13)</f>
        <v/>
      </c>
      <c r="R27" s="1479" t="str">
        <f>IF(B27="","",Output!BS13)</f>
        <v/>
      </c>
      <c r="S27" s="1478" t="str">
        <f>IF(B27="","",Output!BT13)</f>
        <v/>
      </c>
      <c r="T27" s="363" t="str">
        <f>IF(B27="","",Output!BU13)</f>
        <v/>
      </c>
    </row>
    <row r="28" spans="2:62">
      <c r="B28" s="143" t="str">
        <f>IF(Output!C14=0,"",Output!C14)</f>
        <v/>
      </c>
      <c r="C28" s="1642"/>
      <c r="D28" s="359" t="str">
        <f>IF(B28="","",Output!BF14)</f>
        <v/>
      </c>
      <c r="E28" s="360" t="str">
        <f>IF(B28="","",Output!BG14)</f>
        <v/>
      </c>
      <c r="F28" s="361" t="str">
        <f>IF(B28="","",Output!BH14)</f>
        <v/>
      </c>
      <c r="G28" s="361" t="str">
        <f>IF(B28="","",Output!BI14)</f>
        <v/>
      </c>
      <c r="H28" s="362" t="str">
        <f>IF(B28="","",Output!BJ14)</f>
        <v/>
      </c>
      <c r="I28" s="1479" t="str">
        <f>IF(B28="","",Output!BK14)</f>
        <v/>
      </c>
      <c r="J28" s="1478" t="str">
        <f>IF(B28="","",Output!BL14)</f>
        <v/>
      </c>
      <c r="K28" s="363" t="str">
        <f>IF(B28="","",Output!BM14)</f>
        <v/>
      </c>
      <c r="M28" s="359" t="str">
        <f>IF(B28="","",Output!BN14)</f>
        <v/>
      </c>
      <c r="N28" s="360" t="str">
        <f>IF(B28="","",Output!BO14)</f>
        <v/>
      </c>
      <c r="O28" s="361" t="str">
        <f>IF(B28="","",Output!BP14)</f>
        <v/>
      </c>
      <c r="P28" s="361" t="str">
        <f>IF(B28="","",Output!BQ14)</f>
        <v/>
      </c>
      <c r="Q28" s="362" t="str">
        <f>IF(B28="","",Output!BR14)</f>
        <v/>
      </c>
      <c r="R28" s="1479" t="str">
        <f>IF(B28="","",Output!BS14)</f>
        <v/>
      </c>
      <c r="S28" s="1478" t="str">
        <f>IF(B28="","",Output!BT14)</f>
        <v/>
      </c>
      <c r="T28" s="363" t="str">
        <f>IF(B28="","",Output!BU14)</f>
        <v/>
      </c>
    </row>
    <row r="29" spans="2:62">
      <c r="B29" s="143" t="str">
        <f>IF(Output!C15=0,"",Output!C15)</f>
        <v/>
      </c>
      <c r="C29" s="1642"/>
      <c r="D29" s="359" t="str">
        <f>IF(B29="","",Output!BF15)</f>
        <v/>
      </c>
      <c r="E29" s="360" t="str">
        <f>IF(B29="","",Output!BG15)</f>
        <v/>
      </c>
      <c r="F29" s="361" t="str">
        <f>IF(B29="","",Output!BH15)</f>
        <v/>
      </c>
      <c r="G29" s="361" t="str">
        <f>IF(B29="","",Output!BI15)</f>
        <v/>
      </c>
      <c r="H29" s="362" t="str">
        <f>IF(B29="","",Output!BJ15)</f>
        <v/>
      </c>
      <c r="I29" s="1479" t="str">
        <f>IF(B29="","",Output!BK15)</f>
        <v/>
      </c>
      <c r="J29" s="1478" t="str">
        <f>IF(B29="","",Output!BL15)</f>
        <v/>
      </c>
      <c r="K29" s="363" t="str">
        <f>IF(B29="","",Output!BM15)</f>
        <v/>
      </c>
      <c r="M29" s="359" t="str">
        <f>IF(B29="","",Output!BN15)</f>
        <v/>
      </c>
      <c r="N29" s="360" t="str">
        <f>IF(B29="","",Output!BO15)</f>
        <v/>
      </c>
      <c r="O29" s="361" t="str">
        <f>IF(B29="","",Output!BP15)</f>
        <v/>
      </c>
      <c r="P29" s="361" t="str">
        <f>IF(B29="","",Output!BQ15)</f>
        <v/>
      </c>
      <c r="Q29" s="362" t="str">
        <f>IF(B29="","",Output!BR15)</f>
        <v/>
      </c>
      <c r="R29" s="1479" t="str">
        <f>IF(B29="","",Output!BS15)</f>
        <v/>
      </c>
      <c r="S29" s="1478" t="str">
        <f>IF(B29="","",Output!BT15)</f>
        <v/>
      </c>
      <c r="T29" s="363" t="str">
        <f>IF(B29="","",Output!BU15)</f>
        <v/>
      </c>
    </row>
    <row r="30" spans="2:62">
      <c r="B30" s="143" t="str">
        <f>IF(Output!C16=0,"",Output!C16)</f>
        <v/>
      </c>
      <c r="C30" s="1642"/>
      <c r="D30" s="359" t="str">
        <f>IF(B30="","",Output!BF16)</f>
        <v/>
      </c>
      <c r="E30" s="360" t="str">
        <f>IF(B30="","",Output!BG16)</f>
        <v/>
      </c>
      <c r="F30" s="361" t="str">
        <f>IF(B30="","",Output!BH16)</f>
        <v/>
      </c>
      <c r="G30" s="361" t="str">
        <f>IF(B30="","",Output!BI16)</f>
        <v/>
      </c>
      <c r="H30" s="362" t="str">
        <f>IF(B30="","",Output!BJ16)</f>
        <v/>
      </c>
      <c r="I30" s="1479" t="str">
        <f>IF(B30="","",Output!BK16)</f>
        <v/>
      </c>
      <c r="J30" s="1478" t="str">
        <f>IF(B30="","",Output!BL16)</f>
        <v/>
      </c>
      <c r="K30" s="363" t="str">
        <f>IF(B30="","",Output!BM16)</f>
        <v/>
      </c>
      <c r="M30" s="359" t="str">
        <f>IF(B30="","",Output!BN16)</f>
        <v/>
      </c>
      <c r="N30" s="360" t="str">
        <f>IF(B30="","",Output!BO16)</f>
        <v/>
      </c>
      <c r="O30" s="361" t="str">
        <f>IF(B30="","",Output!BP16)</f>
        <v/>
      </c>
      <c r="P30" s="361" t="str">
        <f>IF(B30="","",Output!BQ16)</f>
        <v/>
      </c>
      <c r="Q30" s="362" t="str">
        <f>IF(B30="","",Output!BR16)</f>
        <v/>
      </c>
      <c r="R30" s="1479" t="str">
        <f>IF(B30="","",Output!BS16)</f>
        <v/>
      </c>
      <c r="S30" s="1478" t="str">
        <f>IF(B30="","",Output!BT16)</f>
        <v/>
      </c>
      <c r="T30" s="363" t="str">
        <f>IF(B30="","",Output!BU16)</f>
        <v/>
      </c>
    </row>
    <row r="31" spans="2:62">
      <c r="B31" s="143" t="str">
        <f>IF(Output!C17=0,"",Output!C17)</f>
        <v/>
      </c>
      <c r="C31" s="1642"/>
      <c r="D31" s="359" t="str">
        <f>IF(B31="","",Output!BF17)</f>
        <v/>
      </c>
      <c r="E31" s="360" t="str">
        <f>IF(B31="","",Output!BG17)</f>
        <v/>
      </c>
      <c r="F31" s="361" t="str">
        <f>IF(B31="","",Output!BH17)</f>
        <v/>
      </c>
      <c r="G31" s="361" t="str">
        <f>IF(B31="","",Output!BI17)</f>
        <v/>
      </c>
      <c r="H31" s="362" t="str">
        <f>IF(B31="","",Output!BJ17)</f>
        <v/>
      </c>
      <c r="I31" s="1479" t="str">
        <f>IF(B31="","",Output!BK17)</f>
        <v/>
      </c>
      <c r="J31" s="1478" t="str">
        <f>IF(B31="","",Output!BL17)</f>
        <v/>
      </c>
      <c r="K31" s="363" t="str">
        <f>IF(B31="","",Output!BM17)</f>
        <v/>
      </c>
      <c r="M31" s="359" t="str">
        <f>IF(B31="","",Output!BN17)</f>
        <v/>
      </c>
      <c r="N31" s="360" t="str">
        <f>IF(B31="","",Output!BO17)</f>
        <v/>
      </c>
      <c r="O31" s="361" t="str">
        <f>IF(B31="","",Output!BP17)</f>
        <v/>
      </c>
      <c r="P31" s="361" t="str">
        <f>IF(B31="","",Output!BQ17)</f>
        <v/>
      </c>
      <c r="Q31" s="362" t="str">
        <f>IF(B31="","",Output!BR17)</f>
        <v/>
      </c>
      <c r="R31" s="1479" t="str">
        <f>IF(B31="","",Output!BS17)</f>
        <v/>
      </c>
      <c r="S31" s="1478" t="str">
        <f>IF(B31="","",Output!BT17)</f>
        <v/>
      </c>
      <c r="T31" s="363" t="str">
        <f>IF(B31="","",Output!BU17)</f>
        <v/>
      </c>
    </row>
    <row r="32" spans="2:62">
      <c r="B32" s="143" t="str">
        <f>IF(Output!C18=0,"",Output!C18)</f>
        <v/>
      </c>
      <c r="C32" s="1642"/>
      <c r="D32" s="359" t="str">
        <f>IF(B32="","",Output!BF18)</f>
        <v/>
      </c>
      <c r="E32" s="360" t="str">
        <f>IF(B32="","",Output!BG18)</f>
        <v/>
      </c>
      <c r="F32" s="361" t="str">
        <f>IF(B32="","",Output!BH18)</f>
        <v/>
      </c>
      <c r="G32" s="361" t="str">
        <f>IF(B32="","",Output!BI18)</f>
        <v/>
      </c>
      <c r="H32" s="362" t="str">
        <f>IF(B32="","",Output!BJ18)</f>
        <v/>
      </c>
      <c r="I32" s="1479" t="str">
        <f>IF(B32="","",Output!BK18)</f>
        <v/>
      </c>
      <c r="J32" s="1478" t="str">
        <f>IF(B32="","",Output!BL18)</f>
        <v/>
      </c>
      <c r="K32" s="363" t="str">
        <f>IF(B32="","",Output!BM18)</f>
        <v/>
      </c>
      <c r="M32" s="359" t="str">
        <f>IF(B32="","",Output!BN18)</f>
        <v/>
      </c>
      <c r="N32" s="360" t="str">
        <f>IF(B32="","",Output!BO18)</f>
        <v/>
      </c>
      <c r="O32" s="361" t="str">
        <f>IF(B32="","",Output!BP18)</f>
        <v/>
      </c>
      <c r="P32" s="361" t="str">
        <f>IF(B32="","",Output!BQ18)</f>
        <v/>
      </c>
      <c r="Q32" s="362" t="str">
        <f>IF(B32="","",Output!BR18)</f>
        <v/>
      </c>
      <c r="R32" s="1479" t="str">
        <f>IF(B32="","",Output!BS18)</f>
        <v/>
      </c>
      <c r="S32" s="1478" t="str">
        <f>IF(B32="","",Output!BT18)</f>
        <v/>
      </c>
      <c r="T32" s="363" t="str">
        <f>IF(B32="","",Output!BU18)</f>
        <v/>
      </c>
    </row>
    <row r="33" spans="2:20">
      <c r="B33" s="143" t="str">
        <f>IF(Output!C19=0,"",Output!C19)</f>
        <v/>
      </c>
      <c r="C33" s="1642"/>
      <c r="D33" s="359" t="str">
        <f>IF(B33="","",Output!BF19)</f>
        <v/>
      </c>
      <c r="E33" s="360" t="str">
        <f>IF(B33="","",Output!BG19)</f>
        <v/>
      </c>
      <c r="F33" s="361" t="str">
        <f>IF(B33="","",Output!BH19)</f>
        <v/>
      </c>
      <c r="G33" s="361" t="str">
        <f>IF(B33="","",Output!BI19)</f>
        <v/>
      </c>
      <c r="H33" s="362" t="str">
        <f>IF(B33="","",Output!BJ19)</f>
        <v/>
      </c>
      <c r="I33" s="1479" t="str">
        <f>IF(B33="","",Output!BK19)</f>
        <v/>
      </c>
      <c r="J33" s="1478" t="str">
        <f>IF(B33="","",Output!BL19)</f>
        <v/>
      </c>
      <c r="K33" s="363" t="str">
        <f>IF(B33="","",Output!BM19)</f>
        <v/>
      </c>
      <c r="M33" s="359" t="str">
        <f>IF(B33="","",Output!BN19)</f>
        <v/>
      </c>
      <c r="N33" s="360" t="str">
        <f>IF(B33="","",Output!BO19)</f>
        <v/>
      </c>
      <c r="O33" s="361" t="str">
        <f>IF(B33="","",Output!BP19)</f>
        <v/>
      </c>
      <c r="P33" s="361" t="str">
        <f>IF(B33="","",Output!BQ19)</f>
        <v/>
      </c>
      <c r="Q33" s="362" t="str">
        <f>IF(B33="","",Output!BR19)</f>
        <v/>
      </c>
      <c r="R33" s="1479" t="str">
        <f>IF(B33="","",Output!BS19)</f>
        <v/>
      </c>
      <c r="S33" s="1478" t="str">
        <f>IF(B33="","",Output!BT19)</f>
        <v/>
      </c>
      <c r="T33" s="363" t="str">
        <f>IF(B33="","",Output!BU19)</f>
        <v/>
      </c>
    </row>
    <row r="34" spans="2:20">
      <c r="B34" s="143" t="str">
        <f>IF(Output!C20=0,"",Output!C20)</f>
        <v/>
      </c>
      <c r="C34" s="1642"/>
      <c r="D34" s="359" t="str">
        <f>IF(B34="","",Output!BF20)</f>
        <v/>
      </c>
      <c r="E34" s="360" t="str">
        <f>IF(B34="","",Output!BG20)</f>
        <v/>
      </c>
      <c r="F34" s="361" t="str">
        <f>IF(B34="","",Output!BH20)</f>
        <v/>
      </c>
      <c r="G34" s="361" t="str">
        <f>IF(B34="","",Output!BI20)</f>
        <v/>
      </c>
      <c r="H34" s="362" t="str">
        <f>IF(B34="","",Output!BJ20)</f>
        <v/>
      </c>
      <c r="I34" s="1479" t="str">
        <f>IF(B34="","",Output!BK20)</f>
        <v/>
      </c>
      <c r="J34" s="1478" t="str">
        <f>IF(B34="","",Output!BL20)</f>
        <v/>
      </c>
      <c r="K34" s="363" t="str">
        <f>IF(B34="","",Output!BM20)</f>
        <v/>
      </c>
      <c r="M34" s="359" t="str">
        <f>IF(B34="","",Output!BN20)</f>
        <v/>
      </c>
      <c r="N34" s="360" t="str">
        <f>IF(B34="","",Output!BO20)</f>
        <v/>
      </c>
      <c r="O34" s="361" t="str">
        <f>IF(B34="","",Output!BP20)</f>
        <v/>
      </c>
      <c r="P34" s="361" t="str">
        <f>IF(B34="","",Output!BQ20)</f>
        <v/>
      </c>
      <c r="Q34" s="362" t="str">
        <f>IF(B34="","",Output!BR20)</f>
        <v/>
      </c>
      <c r="R34" s="1479" t="str">
        <f>IF(B34="","",Output!BS20)</f>
        <v/>
      </c>
      <c r="S34" s="1478" t="str">
        <f>IF(B34="","",Output!BT20)</f>
        <v/>
      </c>
      <c r="T34" s="363" t="str">
        <f>IF(B34="","",Output!BU20)</f>
        <v/>
      </c>
    </row>
    <row r="35" spans="2:20">
      <c r="B35" s="143" t="str">
        <f>IF(Output!C21=0,"",Output!C21)</f>
        <v/>
      </c>
      <c r="C35" s="1642"/>
      <c r="D35" s="359" t="str">
        <f>IF(B35="","",Output!BF21)</f>
        <v/>
      </c>
      <c r="E35" s="360" t="str">
        <f>IF(B35="","",Output!BG21)</f>
        <v/>
      </c>
      <c r="F35" s="361" t="str">
        <f>IF(B35="","",Output!BH21)</f>
        <v/>
      </c>
      <c r="G35" s="361" t="str">
        <f>IF(B35="","",Output!BI21)</f>
        <v/>
      </c>
      <c r="H35" s="362" t="str">
        <f>IF(B35="","",Output!BJ21)</f>
        <v/>
      </c>
      <c r="I35" s="1479" t="str">
        <f>IF(B35="","",Output!BK21)</f>
        <v/>
      </c>
      <c r="J35" s="1478" t="str">
        <f>IF(B35="","",Output!BL21)</f>
        <v/>
      </c>
      <c r="K35" s="363" t="str">
        <f>IF(B35="","",Output!BM21)</f>
        <v/>
      </c>
      <c r="M35" s="359" t="str">
        <f>IF(B35="","",Output!BN21)</f>
        <v/>
      </c>
      <c r="N35" s="360" t="str">
        <f>IF(B35="","",Output!BO21)</f>
        <v/>
      </c>
      <c r="O35" s="361" t="str">
        <f>IF(B35="","",Output!BP21)</f>
        <v/>
      </c>
      <c r="P35" s="361" t="str">
        <f>IF(B35="","",Output!BQ21)</f>
        <v/>
      </c>
      <c r="Q35" s="362" t="str">
        <f>IF(B35="","",Output!BR21)</f>
        <v/>
      </c>
      <c r="R35" s="1479" t="str">
        <f>IF(B35="","",Output!BS21)</f>
        <v/>
      </c>
      <c r="S35" s="1478" t="str">
        <f>IF(B35="","",Output!BT21)</f>
        <v/>
      </c>
      <c r="T35" s="363" t="str">
        <f>IF(B35="","",Output!BU21)</f>
        <v/>
      </c>
    </row>
    <row r="36" spans="2:20">
      <c r="B36" s="143" t="str">
        <f>IF(Output!C22=0,"",Output!C22)</f>
        <v/>
      </c>
      <c r="C36" s="1642"/>
      <c r="D36" s="359" t="str">
        <f>IF(B36="","",Output!BF22)</f>
        <v/>
      </c>
      <c r="E36" s="360" t="str">
        <f>IF(B36="","",Output!BG22)</f>
        <v/>
      </c>
      <c r="F36" s="361" t="str">
        <f>IF(B36="","",Output!BH22)</f>
        <v/>
      </c>
      <c r="G36" s="361" t="str">
        <f>IF(B36="","",Output!BI22)</f>
        <v/>
      </c>
      <c r="H36" s="362" t="str">
        <f>IF(B36="","",Output!BJ22)</f>
        <v/>
      </c>
      <c r="I36" s="1479" t="str">
        <f>IF(B36="","",Output!BK22)</f>
        <v/>
      </c>
      <c r="J36" s="1478" t="str">
        <f>IF(B36="","",Output!BL22)</f>
        <v/>
      </c>
      <c r="K36" s="363" t="str">
        <f>IF(B36="","",Output!BM22)</f>
        <v/>
      </c>
      <c r="M36" s="359" t="str">
        <f>IF(B36="","",Output!BN22)</f>
        <v/>
      </c>
      <c r="N36" s="360" t="str">
        <f>IF(B36="","",Output!BO22)</f>
        <v/>
      </c>
      <c r="O36" s="361" t="str">
        <f>IF(B36="","",Output!BP22)</f>
        <v/>
      </c>
      <c r="P36" s="361" t="str">
        <f>IF(B36="","",Output!BQ22)</f>
        <v/>
      </c>
      <c r="Q36" s="362" t="str">
        <f>IF(B36="","",Output!BR22)</f>
        <v/>
      </c>
      <c r="R36" s="1479" t="str">
        <f>IF(B36="","",Output!BS22)</f>
        <v/>
      </c>
      <c r="S36" s="1478" t="str">
        <f>IF(B36="","",Output!BT22)</f>
        <v/>
      </c>
      <c r="T36" s="363" t="str">
        <f>IF(B36="","",Output!BU22)</f>
        <v/>
      </c>
    </row>
    <row r="37" spans="2:20">
      <c r="B37" s="143" t="str">
        <f>IF(Output!C23=0,"",Output!C23)</f>
        <v/>
      </c>
      <c r="C37" s="1642"/>
      <c r="D37" s="359" t="str">
        <f>IF(B37="","",Output!BF23)</f>
        <v/>
      </c>
      <c r="E37" s="360" t="str">
        <f>IF(B37="","",Output!BG23)</f>
        <v/>
      </c>
      <c r="F37" s="361" t="str">
        <f>IF(B37="","",Output!BH23)</f>
        <v/>
      </c>
      <c r="G37" s="361" t="str">
        <f>IF(B37="","",Output!BI23)</f>
        <v/>
      </c>
      <c r="H37" s="362" t="str">
        <f>IF(B37="","",Output!BJ23)</f>
        <v/>
      </c>
      <c r="I37" s="1479" t="str">
        <f>IF(B37="","",Output!BK23)</f>
        <v/>
      </c>
      <c r="J37" s="1478" t="str">
        <f>IF(B37="","",Output!BL23)</f>
        <v/>
      </c>
      <c r="K37" s="363" t="str">
        <f>IF(B37="","",Output!BM23)</f>
        <v/>
      </c>
      <c r="M37" s="359" t="str">
        <f>IF(B37="","",Output!BN23)</f>
        <v/>
      </c>
      <c r="N37" s="360" t="str">
        <f>IF(B37="","",Output!BO23)</f>
        <v/>
      </c>
      <c r="O37" s="361" t="str">
        <f>IF(B37="","",Output!BP23)</f>
        <v/>
      </c>
      <c r="P37" s="361" t="str">
        <f>IF(B37="","",Output!BQ23)</f>
        <v/>
      </c>
      <c r="Q37" s="362" t="str">
        <f>IF(B37="","",Output!BR23)</f>
        <v/>
      </c>
      <c r="R37" s="1479" t="str">
        <f>IF(B37="","",Output!BS23)</f>
        <v/>
      </c>
      <c r="S37" s="1478" t="str">
        <f>IF(B37="","",Output!BT23)</f>
        <v/>
      </c>
      <c r="T37" s="363" t="str">
        <f>IF(B37="","",Output!BU23)</f>
        <v/>
      </c>
    </row>
    <row r="38" spans="2:20">
      <c r="B38" s="143" t="str">
        <f>IF(Output!C24=0,"",Output!C24)</f>
        <v/>
      </c>
      <c r="C38" s="1642"/>
      <c r="D38" s="359" t="str">
        <f>IF(B38="","",Output!BF24)</f>
        <v/>
      </c>
      <c r="E38" s="360" t="str">
        <f>IF(B38="","",Output!BG24)</f>
        <v/>
      </c>
      <c r="F38" s="361" t="str">
        <f>IF(B38="","",Output!BH24)</f>
        <v/>
      </c>
      <c r="G38" s="361" t="str">
        <f>IF(B38="","",Output!BI24)</f>
        <v/>
      </c>
      <c r="H38" s="362" t="str">
        <f>IF(B38="","",Output!BJ24)</f>
        <v/>
      </c>
      <c r="I38" s="1479" t="str">
        <f>IF(B38="","",Output!BK24)</f>
        <v/>
      </c>
      <c r="J38" s="1478" t="str">
        <f>IF(B38="","",Output!BL24)</f>
        <v/>
      </c>
      <c r="K38" s="363" t="str">
        <f>IF(B38="","",Output!BM24)</f>
        <v/>
      </c>
      <c r="M38" s="359" t="str">
        <f>IF(B38="","",Output!BN24)</f>
        <v/>
      </c>
      <c r="N38" s="360" t="str">
        <f>IF(B38="","",Output!BO24)</f>
        <v/>
      </c>
      <c r="O38" s="361" t="str">
        <f>IF(B38="","",Output!BP24)</f>
        <v/>
      </c>
      <c r="P38" s="361" t="str">
        <f>IF(B38="","",Output!BQ24)</f>
        <v/>
      </c>
      <c r="Q38" s="362" t="str">
        <f>IF(B38="","",Output!BR24)</f>
        <v/>
      </c>
      <c r="R38" s="1479" t="str">
        <f>IF(B38="","",Output!BS24)</f>
        <v/>
      </c>
      <c r="S38" s="1478" t="str">
        <f>IF(B38="","",Output!BT24)</f>
        <v/>
      </c>
      <c r="T38" s="363" t="str">
        <f>IF(B38="","",Output!BU24)</f>
        <v/>
      </c>
    </row>
    <row r="39" spans="2:20">
      <c r="B39" s="143" t="str">
        <f>IF(Output!C25=0,"",Output!C25)</f>
        <v/>
      </c>
      <c r="C39" s="1642"/>
      <c r="D39" s="359" t="str">
        <f>IF(B39="","",Output!BF25)</f>
        <v/>
      </c>
      <c r="E39" s="360" t="str">
        <f>IF(B39="","",Output!BG25)</f>
        <v/>
      </c>
      <c r="F39" s="361" t="str">
        <f>IF(B39="","",Output!BH25)</f>
        <v/>
      </c>
      <c r="G39" s="361" t="str">
        <f>IF(B39="","",Output!BI25)</f>
        <v/>
      </c>
      <c r="H39" s="362" t="str">
        <f>IF(B39="","",Output!BJ25)</f>
        <v/>
      </c>
      <c r="I39" s="1479" t="str">
        <f>IF(B39="","",Output!BK25)</f>
        <v/>
      </c>
      <c r="J39" s="1478" t="str">
        <f>IF(B39="","",Output!BL25)</f>
        <v/>
      </c>
      <c r="K39" s="363" t="str">
        <f>IF(B39="","",Output!BM25)</f>
        <v/>
      </c>
      <c r="M39" s="359" t="str">
        <f>IF(B39="","",Output!BN25)</f>
        <v/>
      </c>
      <c r="N39" s="360" t="str">
        <f>IF(B39="","",Output!BO25)</f>
        <v/>
      </c>
      <c r="O39" s="361" t="str">
        <f>IF(B39="","",Output!BP25)</f>
        <v/>
      </c>
      <c r="P39" s="361" t="str">
        <f>IF(B39="","",Output!BQ25)</f>
        <v/>
      </c>
      <c r="Q39" s="362" t="str">
        <f>IF(B39="","",Output!BR25)</f>
        <v/>
      </c>
      <c r="R39" s="1479" t="str">
        <f>IF(B39="","",Output!BS25)</f>
        <v/>
      </c>
      <c r="S39" s="1478" t="str">
        <f>IF(B39="","",Output!BT25)</f>
        <v/>
      </c>
      <c r="T39" s="363" t="str">
        <f>IF(B39="","",Output!BU25)</f>
        <v/>
      </c>
    </row>
    <row r="40" spans="2:20">
      <c r="B40" s="143" t="str">
        <f>IF(Output!C26=0,"",Output!C26)</f>
        <v/>
      </c>
      <c r="C40" s="1642"/>
      <c r="D40" s="359" t="str">
        <f>IF(B40="","",Output!BF26)</f>
        <v/>
      </c>
      <c r="E40" s="360" t="str">
        <f>IF(B40="","",Output!BG26)</f>
        <v/>
      </c>
      <c r="F40" s="361" t="str">
        <f>IF(B40="","",Output!BH26)</f>
        <v/>
      </c>
      <c r="G40" s="361" t="str">
        <f>IF(B40="","",Output!BI26)</f>
        <v/>
      </c>
      <c r="H40" s="362" t="str">
        <f>IF(B40="","",Output!BJ26)</f>
        <v/>
      </c>
      <c r="I40" s="1479" t="str">
        <f>IF(B40="","",Output!BK26)</f>
        <v/>
      </c>
      <c r="J40" s="1478" t="str">
        <f>IF(B40="","",Output!BL26)</f>
        <v/>
      </c>
      <c r="K40" s="363" t="str">
        <f>IF(B40="","",Output!BM26)</f>
        <v/>
      </c>
      <c r="M40" s="359" t="str">
        <f>IF(B40="","",Output!BN26)</f>
        <v/>
      </c>
      <c r="N40" s="360" t="str">
        <f>IF(B40="","",Output!BO26)</f>
        <v/>
      </c>
      <c r="O40" s="361" t="str">
        <f>IF(B40="","",Output!BP26)</f>
        <v/>
      </c>
      <c r="P40" s="361" t="str">
        <f>IF(B40="","",Output!BQ26)</f>
        <v/>
      </c>
      <c r="Q40" s="362" t="str">
        <f>IF(B40="","",Output!BR26)</f>
        <v/>
      </c>
      <c r="R40" s="1479" t="str">
        <f>IF(B40="","",Output!BS26)</f>
        <v/>
      </c>
      <c r="S40" s="1478" t="str">
        <f>IF(B40="","",Output!BT26)</f>
        <v/>
      </c>
      <c r="T40" s="363" t="str">
        <f>IF(B40="","",Output!BU26)</f>
        <v/>
      </c>
    </row>
    <row r="41" spans="2:20">
      <c r="B41" s="143" t="str">
        <f>IF(Output!C27=0,"",Output!C27)</f>
        <v/>
      </c>
      <c r="C41" s="1642"/>
      <c r="D41" s="359" t="str">
        <f>IF(B41="","",Output!BF27)</f>
        <v/>
      </c>
      <c r="E41" s="360" t="str">
        <f>IF(B41="","",Output!BG27)</f>
        <v/>
      </c>
      <c r="F41" s="361" t="str">
        <f>IF(B41="","",Output!BH27)</f>
        <v/>
      </c>
      <c r="G41" s="361" t="str">
        <f>IF(B41="","",Output!BI27)</f>
        <v/>
      </c>
      <c r="H41" s="362" t="str">
        <f>IF(B41="","",Output!BJ27)</f>
        <v/>
      </c>
      <c r="I41" s="1479" t="str">
        <f>IF(B41="","",Output!BK27)</f>
        <v/>
      </c>
      <c r="J41" s="1478" t="str">
        <f>IF(B41="","",Output!BL27)</f>
        <v/>
      </c>
      <c r="K41" s="363" t="str">
        <f>IF(B41="","",Output!BM27)</f>
        <v/>
      </c>
      <c r="M41" s="359" t="str">
        <f>IF(B41="","",Output!BN27)</f>
        <v/>
      </c>
      <c r="N41" s="360" t="str">
        <f>IF(B41="","",Output!BO27)</f>
        <v/>
      </c>
      <c r="O41" s="361" t="str">
        <f>IF(B41="","",Output!BP27)</f>
        <v/>
      </c>
      <c r="P41" s="361" t="str">
        <f>IF(B41="","",Output!BQ27)</f>
        <v/>
      </c>
      <c r="Q41" s="362" t="str">
        <f>IF(B41="","",Output!BR27)</f>
        <v/>
      </c>
      <c r="R41" s="1479" t="str">
        <f>IF(B41="","",Output!BS27)</f>
        <v/>
      </c>
      <c r="S41" s="1478" t="str">
        <f>IF(B41="","",Output!BT27)</f>
        <v/>
      </c>
      <c r="T41" s="363" t="str">
        <f>IF(B41="","",Output!BU27)</f>
        <v/>
      </c>
    </row>
    <row r="42" spans="2:20">
      <c r="B42" s="143" t="str">
        <f>IF(Output!C28=0,"",Output!C28)</f>
        <v/>
      </c>
      <c r="C42" s="1642"/>
      <c r="D42" s="359" t="str">
        <f>IF(B42="","",Output!BF28)</f>
        <v/>
      </c>
      <c r="E42" s="360" t="str">
        <f>IF(B42="","",Output!BG28)</f>
        <v/>
      </c>
      <c r="F42" s="361" t="str">
        <f>IF(B42="","",Output!BH28)</f>
        <v/>
      </c>
      <c r="G42" s="361" t="str">
        <f>IF(B42="","",Output!BI28)</f>
        <v/>
      </c>
      <c r="H42" s="362" t="str">
        <f>IF(B42="","",Output!BJ28)</f>
        <v/>
      </c>
      <c r="I42" s="1479" t="str">
        <f>IF(B42="","",Output!BK28)</f>
        <v/>
      </c>
      <c r="J42" s="1478" t="str">
        <f>IF(B42="","",Output!BL28)</f>
        <v/>
      </c>
      <c r="K42" s="363" t="str">
        <f>IF(B42="","",Output!BM28)</f>
        <v/>
      </c>
      <c r="M42" s="359" t="str">
        <f>IF(B42="","",Output!BN28)</f>
        <v/>
      </c>
      <c r="N42" s="360" t="str">
        <f>IF(B42="","",Output!BO28)</f>
        <v/>
      </c>
      <c r="O42" s="361" t="str">
        <f>IF(B42="","",Output!BP28)</f>
        <v/>
      </c>
      <c r="P42" s="361" t="str">
        <f>IF(B42="","",Output!BQ28)</f>
        <v/>
      </c>
      <c r="Q42" s="362" t="str">
        <f>IF(B42="","",Output!BR28)</f>
        <v/>
      </c>
      <c r="R42" s="1479" t="str">
        <f>IF(B42="","",Output!BS28)</f>
        <v/>
      </c>
      <c r="S42" s="1478" t="str">
        <f>IF(B42="","",Output!BT28)</f>
        <v/>
      </c>
      <c r="T42" s="363" t="str">
        <f>IF(B42="","",Output!BU28)</f>
        <v/>
      </c>
    </row>
    <row r="43" spans="2:20">
      <c r="B43" s="143" t="str">
        <f>IF(Output!C29=0,"",Output!C29)</f>
        <v/>
      </c>
      <c r="C43" s="1642"/>
      <c r="D43" s="359" t="str">
        <f>IF(B43="","",Output!BF29)</f>
        <v/>
      </c>
      <c r="E43" s="360" t="str">
        <f>IF(B43="","",Output!BG29)</f>
        <v/>
      </c>
      <c r="F43" s="361" t="str">
        <f>IF(B43="","",Output!BH29)</f>
        <v/>
      </c>
      <c r="G43" s="361" t="str">
        <f>IF(B43="","",Output!BI29)</f>
        <v/>
      </c>
      <c r="H43" s="362" t="str">
        <f>IF(B43="","",Output!BJ29)</f>
        <v/>
      </c>
      <c r="I43" s="1479" t="str">
        <f>IF(B43="","",Output!BK29)</f>
        <v/>
      </c>
      <c r="J43" s="1478" t="str">
        <f>IF(B43="","",Output!BL29)</f>
        <v/>
      </c>
      <c r="K43" s="363" t="str">
        <f>IF(B43="","",Output!BM29)</f>
        <v/>
      </c>
      <c r="M43" s="359" t="str">
        <f>IF(B43="","",Output!BN29)</f>
        <v/>
      </c>
      <c r="N43" s="360" t="str">
        <f>IF(B43="","",Output!BO29)</f>
        <v/>
      </c>
      <c r="O43" s="361" t="str">
        <f>IF(B43="","",Output!BP29)</f>
        <v/>
      </c>
      <c r="P43" s="361" t="str">
        <f>IF(B43="","",Output!BQ29)</f>
        <v/>
      </c>
      <c r="Q43" s="362" t="str">
        <f>IF(B43="","",Output!BR29)</f>
        <v/>
      </c>
      <c r="R43" s="1479" t="str">
        <f>IF(B43="","",Output!BS29)</f>
        <v/>
      </c>
      <c r="S43" s="1478" t="str">
        <f>IF(B43="","",Output!BT29)</f>
        <v/>
      </c>
      <c r="T43" s="363" t="str">
        <f>IF(B43="","",Output!BU29)</f>
        <v/>
      </c>
    </row>
    <row r="44" spans="2:20">
      <c r="B44" s="143" t="str">
        <f>IF(Output!C30=0,"",Output!C30)</f>
        <v/>
      </c>
      <c r="C44" s="1642"/>
      <c r="D44" s="359" t="str">
        <f>IF(B44="","",Output!BF30)</f>
        <v/>
      </c>
      <c r="E44" s="360" t="str">
        <f>IF(B44="","",Output!BG30)</f>
        <v/>
      </c>
      <c r="F44" s="361" t="str">
        <f>IF(B44="","",Output!BH30)</f>
        <v/>
      </c>
      <c r="G44" s="361" t="str">
        <f>IF(B44="","",Output!BI30)</f>
        <v/>
      </c>
      <c r="H44" s="362" t="str">
        <f>IF(B44="","",Output!BJ30)</f>
        <v/>
      </c>
      <c r="I44" s="1479" t="str">
        <f>IF(B44="","",Output!BK30)</f>
        <v/>
      </c>
      <c r="J44" s="1478" t="str">
        <f>IF(B44="","",Output!BL30)</f>
        <v/>
      </c>
      <c r="K44" s="363" t="str">
        <f>IF(B44="","",Output!BM30)</f>
        <v/>
      </c>
      <c r="M44" s="359" t="str">
        <f>IF(B44="","",Output!BN30)</f>
        <v/>
      </c>
      <c r="N44" s="360" t="str">
        <f>IF(B44="","",Output!BO30)</f>
        <v/>
      </c>
      <c r="O44" s="361" t="str">
        <f>IF(B44="","",Output!BP30)</f>
        <v/>
      </c>
      <c r="P44" s="361" t="str">
        <f>IF(B44="","",Output!BQ30)</f>
        <v/>
      </c>
      <c r="Q44" s="362" t="str">
        <f>IF(B44="","",Output!BR30)</f>
        <v/>
      </c>
      <c r="R44" s="1479" t="str">
        <f>IF(B44="","",Output!BS30)</f>
        <v/>
      </c>
      <c r="S44" s="1478" t="str">
        <f>IF(B44="","",Output!BT30)</f>
        <v/>
      </c>
      <c r="T44" s="363" t="str">
        <f>IF(B44="","",Output!BU30)</f>
        <v/>
      </c>
    </row>
    <row r="45" spans="2:20">
      <c r="B45" s="143" t="str">
        <f>IF(Output!C31=0,"",Output!C31)</f>
        <v/>
      </c>
      <c r="C45" s="1642"/>
      <c r="D45" s="359" t="str">
        <f>IF(B45="","",Output!BF31)</f>
        <v/>
      </c>
      <c r="E45" s="360" t="str">
        <f>IF(B45="","",Output!BG31)</f>
        <v/>
      </c>
      <c r="F45" s="361" t="str">
        <f>IF(B45="","",Output!BH31)</f>
        <v/>
      </c>
      <c r="G45" s="361" t="str">
        <f>IF(B45="","",Output!BI31)</f>
        <v/>
      </c>
      <c r="H45" s="362" t="str">
        <f>IF(B45="","",Output!BJ31)</f>
        <v/>
      </c>
      <c r="I45" s="1479" t="str">
        <f>IF(B45="","",Output!BK31)</f>
        <v/>
      </c>
      <c r="J45" s="1478" t="str">
        <f>IF(B45="","",Output!BL31)</f>
        <v/>
      </c>
      <c r="K45" s="363" t="str">
        <f>IF(B45="","",Output!BM31)</f>
        <v/>
      </c>
      <c r="M45" s="359" t="str">
        <f>IF(B45="","",Output!BN31)</f>
        <v/>
      </c>
      <c r="N45" s="360" t="str">
        <f>IF(B45="","",Output!BO31)</f>
        <v/>
      </c>
      <c r="O45" s="361" t="str">
        <f>IF(B45="","",Output!BP31)</f>
        <v/>
      </c>
      <c r="P45" s="361" t="str">
        <f>IF(B45="","",Output!BQ31)</f>
        <v/>
      </c>
      <c r="Q45" s="362" t="str">
        <f>IF(B45="","",Output!BR31)</f>
        <v/>
      </c>
      <c r="R45" s="1479" t="str">
        <f>IF(B45="","",Output!BS31)</f>
        <v/>
      </c>
      <c r="S45" s="1478" t="str">
        <f>IF(B45="","",Output!BT31)</f>
        <v/>
      </c>
      <c r="T45" s="363" t="str">
        <f>IF(B45="","",Output!BU31)</f>
        <v/>
      </c>
    </row>
    <row r="46" spans="2:20">
      <c r="B46" s="143" t="str">
        <f>IF(Output!C32=0,"",Output!C32)</f>
        <v/>
      </c>
      <c r="C46" s="1642"/>
      <c r="D46" s="359" t="str">
        <f>IF(B46="","",Output!BF32)</f>
        <v/>
      </c>
      <c r="E46" s="360" t="str">
        <f>IF(B46="","",Output!BG32)</f>
        <v/>
      </c>
      <c r="F46" s="361" t="str">
        <f>IF(B46="","",Output!BH32)</f>
        <v/>
      </c>
      <c r="G46" s="361" t="str">
        <f>IF(B46="","",Output!BI32)</f>
        <v/>
      </c>
      <c r="H46" s="362" t="str">
        <f>IF(B46="","",Output!BJ32)</f>
        <v/>
      </c>
      <c r="I46" s="1479" t="str">
        <f>IF(B46="","",Output!BK32)</f>
        <v/>
      </c>
      <c r="J46" s="1478" t="str">
        <f>IF(B46="","",Output!BL32)</f>
        <v/>
      </c>
      <c r="K46" s="363" t="str">
        <f>IF(B46="","",Output!BM32)</f>
        <v/>
      </c>
      <c r="M46" s="359" t="str">
        <f>IF(B46="","",Output!BN32)</f>
        <v/>
      </c>
      <c r="N46" s="360" t="str">
        <f>IF(B46="","",Output!BO32)</f>
        <v/>
      </c>
      <c r="O46" s="361" t="str">
        <f>IF(B46="","",Output!BP32)</f>
        <v/>
      </c>
      <c r="P46" s="361" t="str">
        <f>IF(B46="","",Output!BQ32)</f>
        <v/>
      </c>
      <c r="Q46" s="362" t="str">
        <f>IF(B46="","",Output!BR32)</f>
        <v/>
      </c>
      <c r="R46" s="1479" t="str">
        <f>IF(B46="","",Output!BS32)</f>
        <v/>
      </c>
      <c r="S46" s="1478" t="str">
        <f>IF(B46="","",Output!BT32)</f>
        <v/>
      </c>
      <c r="T46" s="363" t="str">
        <f>IF(B46="","",Output!BU32)</f>
        <v/>
      </c>
    </row>
    <row r="47" spans="2:20">
      <c r="B47" s="143" t="str">
        <f>IF(Output!C33=0,"",Output!C33)</f>
        <v/>
      </c>
      <c r="C47" s="1642"/>
      <c r="D47" s="359" t="str">
        <f>IF(B47="","",Output!BF33)</f>
        <v/>
      </c>
      <c r="E47" s="360" t="str">
        <f>IF(B47="","",Output!BG33)</f>
        <v/>
      </c>
      <c r="F47" s="361" t="str">
        <f>IF(B47="","",Output!BH33)</f>
        <v/>
      </c>
      <c r="G47" s="361" t="str">
        <f>IF(B47="","",Output!BI33)</f>
        <v/>
      </c>
      <c r="H47" s="362" t="str">
        <f>IF(B47="","",Output!BJ33)</f>
        <v/>
      </c>
      <c r="I47" s="1479" t="str">
        <f>IF(B47="","",Output!BK33)</f>
        <v/>
      </c>
      <c r="J47" s="1478" t="str">
        <f>IF(B47="","",Output!BL33)</f>
        <v/>
      </c>
      <c r="K47" s="363" t="str">
        <f>IF(B47="","",Output!BM33)</f>
        <v/>
      </c>
      <c r="M47" s="359" t="str">
        <f>IF(B47="","",Output!BN33)</f>
        <v/>
      </c>
      <c r="N47" s="360" t="str">
        <f>IF(B47="","",Output!BO33)</f>
        <v/>
      </c>
      <c r="O47" s="361" t="str">
        <f>IF(B47="","",Output!BP33)</f>
        <v/>
      </c>
      <c r="P47" s="361" t="str">
        <f>IF(B47="","",Output!BQ33)</f>
        <v/>
      </c>
      <c r="Q47" s="362" t="str">
        <f>IF(B47="","",Output!BR33)</f>
        <v/>
      </c>
      <c r="R47" s="1479" t="str">
        <f>IF(B47="","",Output!BS33)</f>
        <v/>
      </c>
      <c r="S47" s="1478" t="str">
        <f>IF(B47="","",Output!BT33)</f>
        <v/>
      </c>
      <c r="T47" s="363" t="str">
        <f>IF(B47="","",Output!BU33)</f>
        <v/>
      </c>
    </row>
    <row r="48" spans="2:20">
      <c r="B48" s="143" t="str">
        <f>IF(Output!C34=0,"",Output!C34)</f>
        <v/>
      </c>
      <c r="C48" s="1642"/>
      <c r="D48" s="359" t="str">
        <f>IF(B48="","",Output!BF34)</f>
        <v/>
      </c>
      <c r="E48" s="360" t="str">
        <f>IF(B48="","",Output!BG34)</f>
        <v/>
      </c>
      <c r="F48" s="361" t="str">
        <f>IF(B48="","",Output!BH34)</f>
        <v/>
      </c>
      <c r="G48" s="361" t="str">
        <f>IF(B48="","",Output!BI34)</f>
        <v/>
      </c>
      <c r="H48" s="362" t="str">
        <f>IF(B48="","",Output!BJ34)</f>
        <v/>
      </c>
      <c r="I48" s="1479" t="str">
        <f>IF(B48="","",Output!BK34)</f>
        <v/>
      </c>
      <c r="J48" s="1478" t="str">
        <f>IF(B48="","",Output!BL34)</f>
        <v/>
      </c>
      <c r="K48" s="363" t="str">
        <f>IF(B48="","",Output!BM34)</f>
        <v/>
      </c>
      <c r="M48" s="359" t="str">
        <f>IF(B48="","",Output!BN34)</f>
        <v/>
      </c>
      <c r="N48" s="360" t="str">
        <f>IF(B48="","",Output!BO34)</f>
        <v/>
      </c>
      <c r="O48" s="361" t="str">
        <f>IF(B48="","",Output!BP34)</f>
        <v/>
      </c>
      <c r="P48" s="361" t="str">
        <f>IF(B48="","",Output!BQ34)</f>
        <v/>
      </c>
      <c r="Q48" s="362" t="str">
        <f>IF(B48="","",Output!BR34)</f>
        <v/>
      </c>
      <c r="R48" s="1479" t="str">
        <f>IF(B48="","",Output!BS34)</f>
        <v/>
      </c>
      <c r="S48" s="1478" t="str">
        <f>IF(B48="","",Output!BT34)</f>
        <v/>
      </c>
      <c r="T48" s="363" t="str">
        <f>IF(B48="","",Output!BU34)</f>
        <v/>
      </c>
    </row>
    <row r="49" spans="2:20">
      <c r="B49" s="143" t="str">
        <f>IF(Output!C35=0,"",Output!C35)</f>
        <v/>
      </c>
      <c r="C49" s="1642"/>
      <c r="D49" s="359" t="str">
        <f>IF(B49="","",Output!BF35)</f>
        <v/>
      </c>
      <c r="E49" s="360" t="str">
        <f>IF(B49="","",Output!BG35)</f>
        <v/>
      </c>
      <c r="F49" s="361" t="str">
        <f>IF(B49="","",Output!BH35)</f>
        <v/>
      </c>
      <c r="G49" s="361" t="str">
        <f>IF(B49="","",Output!BI35)</f>
        <v/>
      </c>
      <c r="H49" s="362" t="str">
        <f>IF(B49="","",Output!BJ35)</f>
        <v/>
      </c>
      <c r="I49" s="1479" t="str">
        <f>IF(B49="","",Output!BK35)</f>
        <v/>
      </c>
      <c r="J49" s="1478" t="str">
        <f>IF(B49="","",Output!BL35)</f>
        <v/>
      </c>
      <c r="K49" s="363" t="str">
        <f>IF(B49="","",Output!BM35)</f>
        <v/>
      </c>
      <c r="M49" s="359" t="str">
        <f>IF(B49="","",Output!BN35)</f>
        <v/>
      </c>
      <c r="N49" s="360" t="str">
        <f>IF(B49="","",Output!BO35)</f>
        <v/>
      </c>
      <c r="O49" s="361" t="str">
        <f>IF(B49="","",Output!BP35)</f>
        <v/>
      </c>
      <c r="P49" s="361" t="str">
        <f>IF(B49="","",Output!BQ35)</f>
        <v/>
      </c>
      <c r="Q49" s="362" t="str">
        <f>IF(B49="","",Output!BR35)</f>
        <v/>
      </c>
      <c r="R49" s="1479" t="str">
        <f>IF(B49="","",Output!BS35)</f>
        <v/>
      </c>
      <c r="S49" s="1478" t="str">
        <f>IF(B49="","",Output!BT35)</f>
        <v/>
      </c>
      <c r="T49" s="363" t="str">
        <f>IF(B49="","",Output!BU35)</f>
        <v/>
      </c>
    </row>
    <row r="50" spans="2:20">
      <c r="B50" s="143" t="str">
        <f>IF(Output!C36=0,"",Output!C36)</f>
        <v/>
      </c>
      <c r="C50" s="1642"/>
      <c r="D50" s="359" t="str">
        <f>IF(B50="","",Output!BF36)</f>
        <v/>
      </c>
      <c r="E50" s="360" t="str">
        <f>IF(B50="","",Output!BG36)</f>
        <v/>
      </c>
      <c r="F50" s="361" t="str">
        <f>IF(B50="","",Output!BH36)</f>
        <v/>
      </c>
      <c r="G50" s="361" t="str">
        <f>IF(B50="","",Output!BI36)</f>
        <v/>
      </c>
      <c r="H50" s="362" t="str">
        <f>IF(B50="","",Output!BJ36)</f>
        <v/>
      </c>
      <c r="I50" s="1479" t="str">
        <f>IF(B50="","",Output!BK36)</f>
        <v/>
      </c>
      <c r="J50" s="1478" t="str">
        <f>IF(B50="","",Output!BL36)</f>
        <v/>
      </c>
      <c r="K50" s="363" t="str">
        <f>IF(B50="","",Output!BM36)</f>
        <v/>
      </c>
      <c r="M50" s="359" t="str">
        <f>IF(B50="","",Output!BN36)</f>
        <v/>
      </c>
      <c r="N50" s="360" t="str">
        <f>IF(B50="","",Output!BO36)</f>
        <v/>
      </c>
      <c r="O50" s="361" t="str">
        <f>IF(B50="","",Output!BP36)</f>
        <v/>
      </c>
      <c r="P50" s="361" t="str">
        <f>IF(B50="","",Output!BQ36)</f>
        <v/>
      </c>
      <c r="Q50" s="362" t="str">
        <f>IF(B50="","",Output!BR36)</f>
        <v/>
      </c>
      <c r="R50" s="1479" t="str">
        <f>IF(B50="","",Output!BS36)</f>
        <v/>
      </c>
      <c r="S50" s="1478" t="str">
        <f>IF(B50="","",Output!BT36)</f>
        <v/>
      </c>
      <c r="T50" s="363" t="str">
        <f>IF(B50="","",Output!BU36)</f>
        <v/>
      </c>
    </row>
    <row r="51" spans="2:20">
      <c r="B51" s="143" t="str">
        <f>IF(Output!C37=0,"",Output!C37)</f>
        <v/>
      </c>
      <c r="C51" s="1642"/>
      <c r="D51" s="359" t="str">
        <f>IF(B51="","",Output!BF37)</f>
        <v/>
      </c>
      <c r="E51" s="360" t="str">
        <f>IF(B51="","",Output!BG37)</f>
        <v/>
      </c>
      <c r="F51" s="361" t="str">
        <f>IF(B51="","",Output!BH37)</f>
        <v/>
      </c>
      <c r="G51" s="361" t="str">
        <f>IF(B51="","",Output!BI37)</f>
        <v/>
      </c>
      <c r="H51" s="362" t="str">
        <f>IF(B51="","",Output!BJ37)</f>
        <v/>
      </c>
      <c r="I51" s="1479" t="str">
        <f>IF(B51="","",Output!BK37)</f>
        <v/>
      </c>
      <c r="J51" s="1478" t="str">
        <f>IF(B51="","",Output!BL37)</f>
        <v/>
      </c>
      <c r="K51" s="363" t="str">
        <f>IF(B51="","",Output!BM37)</f>
        <v/>
      </c>
      <c r="M51" s="359" t="str">
        <f>IF(B51="","",Output!BN37)</f>
        <v/>
      </c>
      <c r="N51" s="360" t="str">
        <f>IF(B51="","",Output!BO37)</f>
        <v/>
      </c>
      <c r="O51" s="361" t="str">
        <f>IF(B51="","",Output!BP37)</f>
        <v/>
      </c>
      <c r="P51" s="361" t="str">
        <f>IF(B51="","",Output!BQ37)</f>
        <v/>
      </c>
      <c r="Q51" s="362" t="str">
        <f>IF(B51="","",Output!BR37)</f>
        <v/>
      </c>
      <c r="R51" s="1479" t="str">
        <f>IF(B51="","",Output!BS37)</f>
        <v/>
      </c>
      <c r="S51" s="1478" t="str">
        <f>IF(B51="","",Output!BT37)</f>
        <v/>
      </c>
      <c r="T51" s="363" t="str">
        <f>IF(B51="","",Output!BU37)</f>
        <v/>
      </c>
    </row>
    <row r="52" spans="2:20">
      <c r="B52" s="143" t="str">
        <f>IF(Output!C38=0,"",Output!C38)</f>
        <v/>
      </c>
      <c r="C52" s="1642"/>
      <c r="D52" s="359" t="str">
        <f>IF(B52="","",Output!BF38)</f>
        <v/>
      </c>
      <c r="E52" s="360" t="str">
        <f>IF(B52="","",Output!BG38)</f>
        <v/>
      </c>
      <c r="F52" s="361" t="str">
        <f>IF(B52="","",Output!BH38)</f>
        <v/>
      </c>
      <c r="G52" s="361" t="str">
        <f>IF(B52="","",Output!BI38)</f>
        <v/>
      </c>
      <c r="H52" s="362" t="str">
        <f>IF(B52="","",Output!BJ38)</f>
        <v/>
      </c>
      <c r="I52" s="1479" t="str">
        <f>IF(B52="","",Output!BK38)</f>
        <v/>
      </c>
      <c r="J52" s="1478" t="str">
        <f>IF(B52="","",Output!BL38)</f>
        <v/>
      </c>
      <c r="K52" s="363" t="str">
        <f>IF(B52="","",Output!BM38)</f>
        <v/>
      </c>
      <c r="M52" s="359" t="str">
        <f>IF(B52="","",Output!BN38)</f>
        <v/>
      </c>
      <c r="N52" s="360" t="str">
        <f>IF(B52="","",Output!BO38)</f>
        <v/>
      </c>
      <c r="O52" s="361" t="str">
        <f>IF(B52="","",Output!BP38)</f>
        <v/>
      </c>
      <c r="P52" s="361" t="str">
        <f>IF(B52="","",Output!BQ38)</f>
        <v/>
      </c>
      <c r="Q52" s="362" t="str">
        <f>IF(B52="","",Output!BR38)</f>
        <v/>
      </c>
      <c r="R52" s="1479" t="str">
        <f>IF(B52="","",Output!BS38)</f>
        <v/>
      </c>
      <c r="S52" s="1478" t="str">
        <f>IF(B52="","",Output!BT38)</f>
        <v/>
      </c>
      <c r="T52" s="363" t="str">
        <f>IF(B52="","",Output!BU38)</f>
        <v/>
      </c>
    </row>
    <row r="53" spans="2:20">
      <c r="B53" s="143" t="str">
        <f>IF(Output!C39=0,"",Output!C39)</f>
        <v/>
      </c>
      <c r="C53" s="1642"/>
      <c r="D53" s="359" t="str">
        <f>IF(B53="","",Output!BF39)</f>
        <v/>
      </c>
      <c r="E53" s="360" t="str">
        <f>IF(B53="","",Output!BG39)</f>
        <v/>
      </c>
      <c r="F53" s="361" t="str">
        <f>IF(B53="","",Output!BH39)</f>
        <v/>
      </c>
      <c r="G53" s="361" t="str">
        <f>IF(B53="","",Output!BI39)</f>
        <v/>
      </c>
      <c r="H53" s="362" t="str">
        <f>IF(B53="","",Output!BJ39)</f>
        <v/>
      </c>
      <c r="I53" s="1479" t="str">
        <f>IF(B53="","",Output!BK39)</f>
        <v/>
      </c>
      <c r="J53" s="1478" t="str">
        <f>IF(B53="","",Output!BL39)</f>
        <v/>
      </c>
      <c r="K53" s="363" t="str">
        <f>IF(B53="","",Output!BM39)</f>
        <v/>
      </c>
      <c r="M53" s="359" t="str">
        <f>IF(B53="","",Output!BN39)</f>
        <v/>
      </c>
      <c r="N53" s="360" t="str">
        <f>IF(B53="","",Output!BO39)</f>
        <v/>
      </c>
      <c r="O53" s="361" t="str">
        <f>IF(B53="","",Output!BP39)</f>
        <v/>
      </c>
      <c r="P53" s="361" t="str">
        <f>IF(B53="","",Output!BQ39)</f>
        <v/>
      </c>
      <c r="Q53" s="362" t="str">
        <f>IF(B53="","",Output!BR39)</f>
        <v/>
      </c>
      <c r="R53" s="1479" t="str">
        <f>IF(B53="","",Output!BS39)</f>
        <v/>
      </c>
      <c r="S53" s="1478" t="str">
        <f>IF(B53="","",Output!BT39)</f>
        <v/>
      </c>
      <c r="T53" s="363" t="str">
        <f>IF(B53="","",Output!BU39)</f>
        <v/>
      </c>
    </row>
    <row r="54" spans="2:20">
      <c r="B54" s="143" t="str">
        <f>IF(Output!C40=0,"",Output!C40)</f>
        <v/>
      </c>
      <c r="C54" s="1642"/>
      <c r="D54" s="359" t="str">
        <f>IF(B54="","",Output!BF40)</f>
        <v/>
      </c>
      <c r="E54" s="360" t="str">
        <f>IF(B54="","",Output!BG40)</f>
        <v/>
      </c>
      <c r="F54" s="361" t="str">
        <f>IF(B54="","",Output!BH40)</f>
        <v/>
      </c>
      <c r="G54" s="361" t="str">
        <f>IF(B54="","",Output!BI40)</f>
        <v/>
      </c>
      <c r="H54" s="362" t="str">
        <f>IF(B54="","",Output!BJ40)</f>
        <v/>
      </c>
      <c r="I54" s="1479" t="str">
        <f>IF(B54="","",Output!BK40)</f>
        <v/>
      </c>
      <c r="J54" s="1478" t="str">
        <f>IF(B54="","",Output!BL40)</f>
        <v/>
      </c>
      <c r="K54" s="363" t="str">
        <f>IF(B54="","",Output!BM40)</f>
        <v/>
      </c>
      <c r="M54" s="359" t="str">
        <f>IF(B54="","",Output!BN40)</f>
        <v/>
      </c>
      <c r="N54" s="360" t="str">
        <f>IF(B54="","",Output!BO40)</f>
        <v/>
      </c>
      <c r="O54" s="361" t="str">
        <f>IF(B54="","",Output!BP40)</f>
        <v/>
      </c>
      <c r="P54" s="361" t="str">
        <f>IF(B54="","",Output!BQ40)</f>
        <v/>
      </c>
      <c r="Q54" s="362" t="str">
        <f>IF(B54="","",Output!BR40)</f>
        <v/>
      </c>
      <c r="R54" s="1479" t="str">
        <f>IF(B54="","",Output!BS40)</f>
        <v/>
      </c>
      <c r="S54" s="1478" t="str">
        <f>IF(B54="","",Output!BT40)</f>
        <v/>
      </c>
      <c r="T54" s="363" t="str">
        <f>IF(B54="","",Output!BU40)</f>
        <v/>
      </c>
    </row>
    <row r="55" spans="2:20">
      <c r="B55" s="143" t="str">
        <f>IF(Output!C41=0,"",Output!C41)</f>
        <v/>
      </c>
      <c r="C55" s="1642"/>
      <c r="D55" s="359" t="str">
        <f>IF(B55="","",Output!BF41)</f>
        <v/>
      </c>
      <c r="E55" s="360" t="str">
        <f>IF(B55="","",Output!BG41)</f>
        <v/>
      </c>
      <c r="F55" s="361" t="str">
        <f>IF(B55="","",Output!BH41)</f>
        <v/>
      </c>
      <c r="G55" s="361" t="str">
        <f>IF(B55="","",Output!BI41)</f>
        <v/>
      </c>
      <c r="H55" s="362" t="str">
        <f>IF(B55="","",Output!BJ41)</f>
        <v/>
      </c>
      <c r="I55" s="1479" t="str">
        <f>IF(B55="","",Output!BK41)</f>
        <v/>
      </c>
      <c r="J55" s="1478" t="str">
        <f>IF(B55="","",Output!BL41)</f>
        <v/>
      </c>
      <c r="K55" s="363" t="str">
        <f>IF(B55="","",Output!BM41)</f>
        <v/>
      </c>
      <c r="M55" s="359" t="str">
        <f>IF(B55="","",Output!BN41)</f>
        <v/>
      </c>
      <c r="N55" s="360" t="str">
        <f>IF(B55="","",Output!BO41)</f>
        <v/>
      </c>
      <c r="O55" s="361" t="str">
        <f>IF(B55="","",Output!BP41)</f>
        <v/>
      </c>
      <c r="P55" s="361" t="str">
        <f>IF(B55="","",Output!BQ41)</f>
        <v/>
      </c>
      <c r="Q55" s="362" t="str">
        <f>IF(B55="","",Output!BR41)</f>
        <v/>
      </c>
      <c r="R55" s="1479" t="str">
        <f>IF(B55="","",Output!BS41)</f>
        <v/>
      </c>
      <c r="S55" s="1478" t="str">
        <f>IF(B55="","",Output!BT41)</f>
        <v/>
      </c>
      <c r="T55" s="363" t="str">
        <f>IF(B55="","",Output!BU41)</f>
        <v/>
      </c>
    </row>
    <row r="56" spans="2:20">
      <c r="B56" s="143" t="str">
        <f>IF(Output!C42=0,"",Output!C42)</f>
        <v/>
      </c>
      <c r="C56" s="1642"/>
      <c r="D56" s="359" t="str">
        <f>IF(B56="","",Output!BF42)</f>
        <v/>
      </c>
      <c r="E56" s="360" t="str">
        <f>IF(B56="","",Output!BG42)</f>
        <v/>
      </c>
      <c r="F56" s="361" t="str">
        <f>IF(B56="","",Output!BH42)</f>
        <v/>
      </c>
      <c r="G56" s="361" t="str">
        <f>IF(B56="","",Output!BI42)</f>
        <v/>
      </c>
      <c r="H56" s="362" t="str">
        <f>IF(B56="","",Output!BJ42)</f>
        <v/>
      </c>
      <c r="I56" s="1479" t="str">
        <f>IF(B56="","",Output!BK42)</f>
        <v/>
      </c>
      <c r="J56" s="1478" t="str">
        <f>IF(B56="","",Output!BL42)</f>
        <v/>
      </c>
      <c r="K56" s="363" t="str">
        <f>IF(B56="","",Output!BM42)</f>
        <v/>
      </c>
      <c r="M56" s="359" t="str">
        <f>IF(B56="","",Output!BN42)</f>
        <v/>
      </c>
      <c r="N56" s="360" t="str">
        <f>IF(B56="","",Output!BO42)</f>
        <v/>
      </c>
      <c r="O56" s="361" t="str">
        <f>IF(B56="","",Output!BP42)</f>
        <v/>
      </c>
      <c r="P56" s="361" t="str">
        <f>IF(B56="","",Output!BQ42)</f>
        <v/>
      </c>
      <c r="Q56" s="362" t="str">
        <f>IF(B56="","",Output!BR42)</f>
        <v/>
      </c>
      <c r="R56" s="1479" t="str">
        <f>IF(B56="","",Output!BS42)</f>
        <v/>
      </c>
      <c r="S56" s="1478" t="str">
        <f>IF(B56="","",Output!BT42)</f>
        <v/>
      </c>
      <c r="T56" s="363" t="str">
        <f>IF(B56="","",Output!BU42)</f>
        <v/>
      </c>
    </row>
    <row r="57" spans="2:20">
      <c r="B57" s="143" t="str">
        <f>IF(Output!C43=0,"",Output!C43)</f>
        <v/>
      </c>
      <c r="C57" s="1642"/>
      <c r="D57" s="359" t="str">
        <f>IF(B57="","",Output!BF43)</f>
        <v/>
      </c>
      <c r="E57" s="360" t="str">
        <f>IF(B57="","",Output!BG43)</f>
        <v/>
      </c>
      <c r="F57" s="361" t="str">
        <f>IF(B57="","",Output!BH43)</f>
        <v/>
      </c>
      <c r="G57" s="361" t="str">
        <f>IF(B57="","",Output!BI43)</f>
        <v/>
      </c>
      <c r="H57" s="362" t="str">
        <f>IF(B57="","",Output!BJ43)</f>
        <v/>
      </c>
      <c r="I57" s="1479" t="str">
        <f>IF(B57="","",Output!BK43)</f>
        <v/>
      </c>
      <c r="J57" s="1478" t="str">
        <f>IF(B57="","",Output!BL43)</f>
        <v/>
      </c>
      <c r="K57" s="363" t="str">
        <f>IF(B57="","",Output!BM43)</f>
        <v/>
      </c>
      <c r="M57" s="359" t="str">
        <f>IF(B57="","",Output!BN43)</f>
        <v/>
      </c>
      <c r="N57" s="360" t="str">
        <f>IF(B57="","",Output!BO43)</f>
        <v/>
      </c>
      <c r="O57" s="361" t="str">
        <f>IF(B57="","",Output!BP43)</f>
        <v/>
      </c>
      <c r="P57" s="361" t="str">
        <f>IF(B57="","",Output!BQ43)</f>
        <v/>
      </c>
      <c r="Q57" s="362" t="str">
        <f>IF(B57="","",Output!BR43)</f>
        <v/>
      </c>
      <c r="R57" s="1479" t="str">
        <f>IF(B57="","",Output!BS43)</f>
        <v/>
      </c>
      <c r="S57" s="1478" t="str">
        <f>IF(B57="","",Output!BT43)</f>
        <v/>
      </c>
      <c r="T57" s="363" t="str">
        <f>IF(B57="","",Output!BU43)</f>
        <v/>
      </c>
    </row>
    <row r="58" spans="2:20">
      <c r="B58" s="143" t="str">
        <f>IF(Output!C44=0,"",Output!C44)</f>
        <v/>
      </c>
      <c r="C58" s="1642"/>
      <c r="D58" s="359" t="str">
        <f>IF(B58="","",Output!BF44)</f>
        <v/>
      </c>
      <c r="E58" s="360" t="str">
        <f>IF(B58="","",Output!BG44)</f>
        <v/>
      </c>
      <c r="F58" s="361" t="str">
        <f>IF(B58="","",Output!BH44)</f>
        <v/>
      </c>
      <c r="G58" s="361" t="str">
        <f>IF(B58="","",Output!BI44)</f>
        <v/>
      </c>
      <c r="H58" s="362" t="str">
        <f>IF(B58="","",Output!BJ44)</f>
        <v/>
      </c>
      <c r="I58" s="1479" t="str">
        <f>IF(B58="","",Output!BK44)</f>
        <v/>
      </c>
      <c r="J58" s="1478" t="str">
        <f>IF(B58="","",Output!BL44)</f>
        <v/>
      </c>
      <c r="K58" s="363" t="str">
        <f>IF(B58="","",Output!BM44)</f>
        <v/>
      </c>
      <c r="M58" s="359" t="str">
        <f>IF(B58="","",Output!BN44)</f>
        <v/>
      </c>
      <c r="N58" s="360" t="str">
        <f>IF(B58="","",Output!BO44)</f>
        <v/>
      </c>
      <c r="O58" s="361" t="str">
        <f>IF(B58="","",Output!BP44)</f>
        <v/>
      </c>
      <c r="P58" s="361" t="str">
        <f>IF(B58="","",Output!BQ44)</f>
        <v/>
      </c>
      <c r="Q58" s="362" t="str">
        <f>IF(B58="","",Output!BR44)</f>
        <v/>
      </c>
      <c r="R58" s="1479" t="str">
        <f>IF(B58="","",Output!BS44)</f>
        <v/>
      </c>
      <c r="S58" s="1478" t="str">
        <f>IF(B58="","",Output!BT44)</f>
        <v/>
      </c>
      <c r="T58" s="363" t="str">
        <f>IF(B58="","",Output!BU44)</f>
        <v/>
      </c>
    </row>
    <row r="59" spans="2:20">
      <c r="B59" s="143" t="str">
        <f>IF(Output!C45=0,"",Output!C45)</f>
        <v/>
      </c>
      <c r="C59" s="1642"/>
      <c r="D59" s="359" t="str">
        <f>IF(B59="","",Output!BF45)</f>
        <v/>
      </c>
      <c r="E59" s="360" t="str">
        <f>IF(B59="","",Output!BG45)</f>
        <v/>
      </c>
      <c r="F59" s="361" t="str">
        <f>IF(B59="","",Output!BH45)</f>
        <v/>
      </c>
      <c r="G59" s="361" t="str">
        <f>IF(B59="","",Output!BI45)</f>
        <v/>
      </c>
      <c r="H59" s="362" t="str">
        <f>IF(B59="","",Output!BJ45)</f>
        <v/>
      </c>
      <c r="I59" s="1479" t="str">
        <f>IF(B59="","",Output!BK45)</f>
        <v/>
      </c>
      <c r="J59" s="1478" t="str">
        <f>IF(B59="","",Output!BL45)</f>
        <v/>
      </c>
      <c r="K59" s="363" t="str">
        <f>IF(B59="","",Output!BM45)</f>
        <v/>
      </c>
      <c r="M59" s="359" t="str">
        <f>IF(B59="","",Output!BN45)</f>
        <v/>
      </c>
      <c r="N59" s="360" t="str">
        <f>IF(B59="","",Output!BO45)</f>
        <v/>
      </c>
      <c r="O59" s="361" t="str">
        <f>IF(B59="","",Output!BP45)</f>
        <v/>
      </c>
      <c r="P59" s="361" t="str">
        <f>IF(B59="","",Output!BQ45)</f>
        <v/>
      </c>
      <c r="Q59" s="362" t="str">
        <f>IF(B59="","",Output!BR45)</f>
        <v/>
      </c>
      <c r="R59" s="1479" t="str">
        <f>IF(B59="","",Output!BS45)</f>
        <v/>
      </c>
      <c r="S59" s="1478" t="str">
        <f>IF(B59="","",Output!BT45)</f>
        <v/>
      </c>
      <c r="T59" s="363" t="str">
        <f>IF(B59="","",Output!BU45)</f>
        <v/>
      </c>
    </row>
    <row r="60" spans="2:20">
      <c r="B60" s="143" t="str">
        <f>IF(Output!C46=0,"",Output!C46)</f>
        <v/>
      </c>
      <c r="C60" s="1642"/>
      <c r="D60" s="359" t="str">
        <f>IF(B60="","",Output!BF46)</f>
        <v/>
      </c>
      <c r="E60" s="360" t="str">
        <f>IF(B60="","",Output!BG46)</f>
        <v/>
      </c>
      <c r="F60" s="361" t="str">
        <f>IF(B60="","",Output!BH46)</f>
        <v/>
      </c>
      <c r="G60" s="361" t="str">
        <f>IF(B60="","",Output!BI46)</f>
        <v/>
      </c>
      <c r="H60" s="362" t="str">
        <f>IF(B60="","",Output!BJ46)</f>
        <v/>
      </c>
      <c r="I60" s="1479" t="str">
        <f>IF(B60="","",Output!BK46)</f>
        <v/>
      </c>
      <c r="J60" s="1478" t="str">
        <f>IF(B60="","",Output!BL46)</f>
        <v/>
      </c>
      <c r="K60" s="363" t="str">
        <f>IF(B60="","",Output!BM46)</f>
        <v/>
      </c>
      <c r="M60" s="359" t="str">
        <f>IF(B60="","",Output!BN46)</f>
        <v/>
      </c>
      <c r="N60" s="360" t="str">
        <f>IF(B60="","",Output!BO46)</f>
        <v/>
      </c>
      <c r="O60" s="361" t="str">
        <f>IF(B60="","",Output!BP46)</f>
        <v/>
      </c>
      <c r="P60" s="361" t="str">
        <f>IF(B60="","",Output!BQ46)</f>
        <v/>
      </c>
      <c r="Q60" s="362" t="str">
        <f>IF(B60="","",Output!BR46)</f>
        <v/>
      </c>
      <c r="R60" s="1479" t="str">
        <f>IF(B60="","",Output!BS46)</f>
        <v/>
      </c>
      <c r="S60" s="1478" t="str">
        <f>IF(B60="","",Output!BT46)</f>
        <v/>
      </c>
      <c r="T60" s="363" t="str">
        <f>IF(B60="","",Output!BU46)</f>
        <v/>
      </c>
    </row>
    <row r="61" spans="2:20">
      <c r="B61" s="143" t="str">
        <f>IF(Output!C47=0,"",Output!C47)</f>
        <v/>
      </c>
      <c r="C61" s="1642"/>
      <c r="D61" s="359" t="str">
        <f>IF(B61="","",Output!BF47)</f>
        <v/>
      </c>
      <c r="E61" s="360" t="str">
        <f>IF(B61="","",Output!BG47)</f>
        <v/>
      </c>
      <c r="F61" s="361" t="str">
        <f>IF(B61="","",Output!BH47)</f>
        <v/>
      </c>
      <c r="G61" s="361" t="str">
        <f>IF(B61="","",Output!BI47)</f>
        <v/>
      </c>
      <c r="H61" s="362" t="str">
        <f>IF(B61="","",Output!BJ47)</f>
        <v/>
      </c>
      <c r="I61" s="1479" t="str">
        <f>IF(B61="","",Output!BK47)</f>
        <v/>
      </c>
      <c r="J61" s="1478" t="str">
        <f>IF(B61="","",Output!BL47)</f>
        <v/>
      </c>
      <c r="K61" s="363" t="str">
        <f>IF(B61="","",Output!BM47)</f>
        <v/>
      </c>
      <c r="M61" s="359" t="str">
        <f>IF(B61="","",Output!BN47)</f>
        <v/>
      </c>
      <c r="N61" s="360" t="str">
        <f>IF(B61="","",Output!BO47)</f>
        <v/>
      </c>
      <c r="O61" s="361" t="str">
        <f>IF(B61="","",Output!BP47)</f>
        <v/>
      </c>
      <c r="P61" s="361" t="str">
        <f>IF(B61="","",Output!BQ47)</f>
        <v/>
      </c>
      <c r="Q61" s="362" t="str">
        <f>IF(B61="","",Output!BR47)</f>
        <v/>
      </c>
      <c r="R61" s="1479" t="str">
        <f>IF(B61="","",Output!BS47)</f>
        <v/>
      </c>
      <c r="S61" s="1478" t="str">
        <f>IF(B61="","",Output!BT47)</f>
        <v/>
      </c>
      <c r="T61" s="363" t="str">
        <f>IF(B61="","",Output!BU47)</f>
        <v/>
      </c>
    </row>
    <row r="62" spans="2:20">
      <c r="B62" s="143" t="str">
        <f>IF(Output!C48=0,"",Output!C48)</f>
        <v/>
      </c>
      <c r="C62" s="1642"/>
      <c r="D62" s="359" t="str">
        <f>IF(B62="","",Output!BF48)</f>
        <v/>
      </c>
      <c r="E62" s="360" t="str">
        <f>IF(B62="","",Output!BG48)</f>
        <v/>
      </c>
      <c r="F62" s="361" t="str">
        <f>IF(B62="","",Output!BH48)</f>
        <v/>
      </c>
      <c r="G62" s="361" t="str">
        <f>IF(B62="","",Output!BI48)</f>
        <v/>
      </c>
      <c r="H62" s="362" t="str">
        <f>IF(B62="","",Output!BJ48)</f>
        <v/>
      </c>
      <c r="I62" s="1479" t="str">
        <f>IF(B62="","",Output!BK48)</f>
        <v/>
      </c>
      <c r="J62" s="1478" t="str">
        <f>IF(B62="","",Output!BL48)</f>
        <v/>
      </c>
      <c r="K62" s="363" t="str">
        <f>IF(B62="","",Output!BM48)</f>
        <v/>
      </c>
      <c r="M62" s="359" t="str">
        <f>IF(B62="","",Output!BN48)</f>
        <v/>
      </c>
      <c r="N62" s="360" t="str">
        <f>IF(B62="","",Output!BO48)</f>
        <v/>
      </c>
      <c r="O62" s="361" t="str">
        <f>IF(B62="","",Output!BP48)</f>
        <v/>
      </c>
      <c r="P62" s="361" t="str">
        <f>IF(B62="","",Output!BQ48)</f>
        <v/>
      </c>
      <c r="Q62" s="362" t="str">
        <f>IF(B62="","",Output!BR48)</f>
        <v/>
      </c>
      <c r="R62" s="1479" t="str">
        <f>IF(B62="","",Output!BS48)</f>
        <v/>
      </c>
      <c r="S62" s="1478" t="str">
        <f>IF(B62="","",Output!BT48)</f>
        <v/>
      </c>
      <c r="T62" s="363" t="str">
        <f>IF(B62="","",Output!BU48)</f>
        <v/>
      </c>
    </row>
    <row r="63" spans="2:20">
      <c r="B63" s="143" t="str">
        <f>IF(Output!C49=0,"",Output!C49)</f>
        <v/>
      </c>
      <c r="C63" s="1642"/>
      <c r="D63" s="359" t="str">
        <f>IF(B63="","",Output!BF49)</f>
        <v/>
      </c>
      <c r="E63" s="360" t="str">
        <f>IF(B63="","",Output!BG49)</f>
        <v/>
      </c>
      <c r="F63" s="361" t="str">
        <f>IF(B63="","",Output!BH49)</f>
        <v/>
      </c>
      <c r="G63" s="361" t="str">
        <f>IF(B63="","",Output!BI49)</f>
        <v/>
      </c>
      <c r="H63" s="362" t="str">
        <f>IF(B63="","",Output!BJ49)</f>
        <v/>
      </c>
      <c r="I63" s="1479" t="str">
        <f>IF(B63="","",Output!BK49)</f>
        <v/>
      </c>
      <c r="J63" s="1478" t="str">
        <f>IF(B63="","",Output!BL49)</f>
        <v/>
      </c>
      <c r="K63" s="363" t="str">
        <f>IF(B63="","",Output!BM49)</f>
        <v/>
      </c>
      <c r="M63" s="359" t="str">
        <f>IF(B63="","",Output!BN49)</f>
        <v/>
      </c>
      <c r="N63" s="360" t="str">
        <f>IF(B63="","",Output!BO49)</f>
        <v/>
      </c>
      <c r="O63" s="361" t="str">
        <f>IF(B63="","",Output!BP49)</f>
        <v/>
      </c>
      <c r="P63" s="361" t="str">
        <f>IF(B63="","",Output!BQ49)</f>
        <v/>
      </c>
      <c r="Q63" s="362" t="str">
        <f>IF(B63="","",Output!BR49)</f>
        <v/>
      </c>
      <c r="R63" s="1479" t="str">
        <f>IF(B63="","",Output!BS49)</f>
        <v/>
      </c>
      <c r="S63" s="1478" t="str">
        <f>IF(B63="","",Output!BT49)</f>
        <v/>
      </c>
      <c r="T63" s="363" t="str">
        <f>IF(B63="","",Output!BU49)</f>
        <v/>
      </c>
    </row>
    <row r="64" spans="2:20">
      <c r="B64" s="143" t="str">
        <f>IF(Output!C50=0,"",Output!C50)</f>
        <v/>
      </c>
      <c r="C64" s="1642"/>
      <c r="D64" s="359" t="str">
        <f>IF(B64="","",Output!BF50)</f>
        <v/>
      </c>
      <c r="E64" s="360" t="str">
        <f>IF(B64="","",Output!BG50)</f>
        <v/>
      </c>
      <c r="F64" s="361" t="str">
        <f>IF(B64="","",Output!BH50)</f>
        <v/>
      </c>
      <c r="G64" s="361" t="str">
        <f>IF(B64="","",Output!BI50)</f>
        <v/>
      </c>
      <c r="H64" s="362" t="str">
        <f>IF(B64="","",Output!BJ50)</f>
        <v/>
      </c>
      <c r="I64" s="1479" t="str">
        <f>IF(B64="","",Output!BK50)</f>
        <v/>
      </c>
      <c r="J64" s="1478" t="str">
        <f>IF(B64="","",Output!BL50)</f>
        <v/>
      </c>
      <c r="K64" s="363" t="str">
        <f>IF(B64="","",Output!BM50)</f>
        <v/>
      </c>
      <c r="M64" s="359" t="str">
        <f>IF(B64="","",Output!BN50)</f>
        <v/>
      </c>
      <c r="N64" s="360" t="str">
        <f>IF(B64="","",Output!BO50)</f>
        <v/>
      </c>
      <c r="O64" s="361" t="str">
        <f>IF(B64="","",Output!BP50)</f>
        <v/>
      </c>
      <c r="P64" s="361" t="str">
        <f>IF(B64="","",Output!BQ50)</f>
        <v/>
      </c>
      <c r="Q64" s="362" t="str">
        <f>IF(B64="","",Output!BR50)</f>
        <v/>
      </c>
      <c r="R64" s="1479" t="str">
        <f>IF(B64="","",Output!BS50)</f>
        <v/>
      </c>
      <c r="S64" s="1478" t="str">
        <f>IF(B64="","",Output!BT50)</f>
        <v/>
      </c>
      <c r="T64" s="363" t="str">
        <f>IF(B64="","",Output!BU50)</f>
        <v/>
      </c>
    </row>
    <row r="65" spans="2:20">
      <c r="B65" s="143" t="str">
        <f>IF(Output!C51=0,"",Output!C51)</f>
        <v/>
      </c>
      <c r="C65" s="1642"/>
      <c r="D65" s="359" t="str">
        <f>IF(B65="","",Output!BF51)</f>
        <v/>
      </c>
      <c r="E65" s="360" t="str">
        <f>IF(B65="","",Output!BG51)</f>
        <v/>
      </c>
      <c r="F65" s="361" t="str">
        <f>IF(B65="","",Output!BH51)</f>
        <v/>
      </c>
      <c r="G65" s="361" t="str">
        <f>IF(B65="","",Output!BI51)</f>
        <v/>
      </c>
      <c r="H65" s="362" t="str">
        <f>IF(B65="","",Output!BJ51)</f>
        <v/>
      </c>
      <c r="I65" s="1479" t="str">
        <f>IF(B65="","",Output!BK51)</f>
        <v/>
      </c>
      <c r="J65" s="1478" t="str">
        <f>IF(B65="","",Output!BL51)</f>
        <v/>
      </c>
      <c r="K65" s="363" t="str">
        <f>IF(B65="","",Output!BM51)</f>
        <v/>
      </c>
      <c r="M65" s="359" t="str">
        <f>IF(B65="","",Output!BN51)</f>
        <v/>
      </c>
      <c r="N65" s="360" t="str">
        <f>IF(B65="","",Output!BO51)</f>
        <v/>
      </c>
      <c r="O65" s="361" t="str">
        <f>IF(B65="","",Output!BP51)</f>
        <v/>
      </c>
      <c r="P65" s="361" t="str">
        <f>IF(B65="","",Output!BQ51)</f>
        <v/>
      </c>
      <c r="Q65" s="362" t="str">
        <f>IF(B65="","",Output!BR51)</f>
        <v/>
      </c>
      <c r="R65" s="1479" t="str">
        <f>IF(B65="","",Output!BS51)</f>
        <v/>
      </c>
      <c r="S65" s="1478" t="str">
        <f>IF(B65="","",Output!BT51)</f>
        <v/>
      </c>
      <c r="T65" s="363" t="str">
        <f>IF(B65="","",Output!BU51)</f>
        <v/>
      </c>
    </row>
    <row r="66" spans="2:20">
      <c r="B66" s="143" t="str">
        <f>IF(Output!C52=0,"",Output!C52)</f>
        <v/>
      </c>
      <c r="C66" s="1642"/>
      <c r="D66" s="359" t="str">
        <f>IF(B66="","",Output!BF52)</f>
        <v/>
      </c>
      <c r="E66" s="360" t="str">
        <f>IF(B66="","",Output!BG52)</f>
        <v/>
      </c>
      <c r="F66" s="361" t="str">
        <f>IF(B66="","",Output!BH52)</f>
        <v/>
      </c>
      <c r="G66" s="361" t="str">
        <f>IF(B66="","",Output!BI52)</f>
        <v/>
      </c>
      <c r="H66" s="362" t="str">
        <f>IF(B66="","",Output!BJ52)</f>
        <v/>
      </c>
      <c r="I66" s="1479" t="str">
        <f>IF(B66="","",Output!BK52)</f>
        <v/>
      </c>
      <c r="J66" s="1478" t="str">
        <f>IF(B66="","",Output!BL52)</f>
        <v/>
      </c>
      <c r="K66" s="363" t="str">
        <f>IF(B66="","",Output!BM52)</f>
        <v/>
      </c>
      <c r="M66" s="359" t="str">
        <f>IF(B66="","",Output!BN52)</f>
        <v/>
      </c>
      <c r="N66" s="360" t="str">
        <f>IF(B66="","",Output!BO52)</f>
        <v/>
      </c>
      <c r="O66" s="361" t="str">
        <f>IF(B66="","",Output!BP52)</f>
        <v/>
      </c>
      <c r="P66" s="361" t="str">
        <f>IF(B66="","",Output!BQ52)</f>
        <v/>
      </c>
      <c r="Q66" s="362" t="str">
        <f>IF(B66="","",Output!BR52)</f>
        <v/>
      </c>
      <c r="R66" s="1479" t="str">
        <f>IF(B66="","",Output!BS52)</f>
        <v/>
      </c>
      <c r="S66" s="1478" t="str">
        <f>IF(B66="","",Output!BT52)</f>
        <v/>
      </c>
      <c r="T66" s="363" t="str">
        <f>IF(B66="","",Output!BU52)</f>
        <v/>
      </c>
    </row>
    <row r="67" spans="2:20">
      <c r="B67" s="143" t="str">
        <f>IF(Output!C53=0,"",Output!C53)</f>
        <v/>
      </c>
      <c r="C67" s="1642"/>
      <c r="D67" s="359" t="str">
        <f>IF(B67="","",Output!BF53)</f>
        <v/>
      </c>
      <c r="E67" s="360" t="str">
        <f>IF(B67="","",Output!BG53)</f>
        <v/>
      </c>
      <c r="F67" s="361" t="str">
        <f>IF(B67="","",Output!BH53)</f>
        <v/>
      </c>
      <c r="G67" s="361" t="str">
        <f>IF(B67="","",Output!BI53)</f>
        <v/>
      </c>
      <c r="H67" s="362" t="str">
        <f>IF(B67="","",Output!BJ53)</f>
        <v/>
      </c>
      <c r="I67" s="1479" t="str">
        <f>IF(B67="","",Output!BK53)</f>
        <v/>
      </c>
      <c r="J67" s="1478" t="str">
        <f>IF(B67="","",Output!BL53)</f>
        <v/>
      </c>
      <c r="K67" s="363" t="str">
        <f>IF(B67="","",Output!BM53)</f>
        <v/>
      </c>
      <c r="M67" s="359" t="str">
        <f>IF(B67="","",Output!BN53)</f>
        <v/>
      </c>
      <c r="N67" s="360" t="str">
        <f>IF(B67="","",Output!BO53)</f>
        <v/>
      </c>
      <c r="O67" s="361" t="str">
        <f>IF(B67="","",Output!BP53)</f>
        <v/>
      </c>
      <c r="P67" s="361" t="str">
        <f>IF(B67="","",Output!BQ53)</f>
        <v/>
      </c>
      <c r="Q67" s="362" t="str">
        <f>IF(B67="","",Output!BR53)</f>
        <v/>
      </c>
      <c r="R67" s="1479" t="str">
        <f>IF(B67="","",Output!BS53)</f>
        <v/>
      </c>
      <c r="S67" s="1478" t="str">
        <f>IF(B67="","",Output!BT53)</f>
        <v/>
      </c>
      <c r="T67" s="363" t="str">
        <f>IF(B67="","",Output!BU53)</f>
        <v/>
      </c>
    </row>
    <row r="68" spans="2:20">
      <c r="B68" s="143" t="str">
        <f>IF(Output!C54=0,"",Output!C54)</f>
        <v/>
      </c>
      <c r="C68" s="1642"/>
      <c r="D68" s="359" t="str">
        <f>IF(B68="","",Output!BF54)</f>
        <v/>
      </c>
      <c r="E68" s="360" t="str">
        <f>IF(B68="","",Output!BG54)</f>
        <v/>
      </c>
      <c r="F68" s="361" t="str">
        <f>IF(B68="","",Output!BH54)</f>
        <v/>
      </c>
      <c r="G68" s="361" t="str">
        <f>IF(B68="","",Output!BI54)</f>
        <v/>
      </c>
      <c r="H68" s="362" t="str">
        <f>IF(B68="","",Output!BJ54)</f>
        <v/>
      </c>
      <c r="I68" s="1479" t="str">
        <f>IF(B68="","",Output!BK54)</f>
        <v/>
      </c>
      <c r="J68" s="1478" t="str">
        <f>IF(B68="","",Output!BL54)</f>
        <v/>
      </c>
      <c r="K68" s="363" t="str">
        <f>IF(B68="","",Output!BM54)</f>
        <v/>
      </c>
      <c r="M68" s="359" t="str">
        <f>IF(B68="","",Output!BN54)</f>
        <v/>
      </c>
      <c r="N68" s="360" t="str">
        <f>IF(B68="","",Output!BO54)</f>
        <v/>
      </c>
      <c r="O68" s="361" t="str">
        <f>IF(B68="","",Output!BP54)</f>
        <v/>
      </c>
      <c r="P68" s="361" t="str">
        <f>IF(B68="","",Output!BQ54)</f>
        <v/>
      </c>
      <c r="Q68" s="362" t="str">
        <f>IF(B68="","",Output!BR54)</f>
        <v/>
      </c>
      <c r="R68" s="1479" t="str">
        <f>IF(B68="","",Output!BS54)</f>
        <v/>
      </c>
      <c r="S68" s="1478" t="str">
        <f>IF(B68="","",Output!BT54)</f>
        <v/>
      </c>
      <c r="T68" s="363" t="str">
        <f>IF(B68="","",Output!BU54)</f>
        <v/>
      </c>
    </row>
    <row r="69" spans="2:20">
      <c r="B69" s="143" t="str">
        <f>IF(Output!C55=0,"",Output!C55)</f>
        <v/>
      </c>
      <c r="C69" s="1642"/>
      <c r="D69" s="359" t="str">
        <f>IF(B69="","",Output!BF55)</f>
        <v/>
      </c>
      <c r="E69" s="360" t="str">
        <f>IF(B69="","",Output!BG55)</f>
        <v/>
      </c>
      <c r="F69" s="361" t="str">
        <f>IF(B69="","",Output!BH55)</f>
        <v/>
      </c>
      <c r="G69" s="361" t="str">
        <f>IF(B69="","",Output!BI55)</f>
        <v/>
      </c>
      <c r="H69" s="362" t="str">
        <f>IF(B69="","",Output!BJ55)</f>
        <v/>
      </c>
      <c r="I69" s="1479" t="str">
        <f>IF(B69="","",Output!BK55)</f>
        <v/>
      </c>
      <c r="J69" s="1478" t="str">
        <f>IF(B69="","",Output!BL55)</f>
        <v/>
      </c>
      <c r="K69" s="363" t="str">
        <f>IF(B69="","",Output!BM55)</f>
        <v/>
      </c>
      <c r="M69" s="359" t="str">
        <f>IF(B69="","",Output!BN55)</f>
        <v/>
      </c>
      <c r="N69" s="360" t="str">
        <f>IF(B69="","",Output!BO55)</f>
        <v/>
      </c>
      <c r="O69" s="361" t="str">
        <f>IF(B69="","",Output!BP55)</f>
        <v/>
      </c>
      <c r="P69" s="361" t="str">
        <f>IF(B69="","",Output!BQ55)</f>
        <v/>
      </c>
      <c r="Q69" s="362" t="str">
        <f>IF(B69="","",Output!BR55)</f>
        <v/>
      </c>
      <c r="R69" s="1479" t="str">
        <f>IF(B69="","",Output!BS55)</f>
        <v/>
      </c>
      <c r="S69" s="1478" t="str">
        <f>IF(B69="","",Output!BT55)</f>
        <v/>
      </c>
      <c r="T69" s="363" t="str">
        <f>IF(B69="","",Output!BU55)</f>
        <v/>
      </c>
    </row>
    <row r="70" spans="2:20">
      <c r="B70" s="143" t="str">
        <f>IF(Output!C56=0,"",Output!C56)</f>
        <v/>
      </c>
      <c r="C70" s="1642"/>
      <c r="D70" s="359" t="str">
        <f>IF(B70="","",Output!BF56)</f>
        <v/>
      </c>
      <c r="E70" s="360" t="str">
        <f>IF(B70="","",Output!BG56)</f>
        <v/>
      </c>
      <c r="F70" s="361" t="str">
        <f>IF(B70="","",Output!BH56)</f>
        <v/>
      </c>
      <c r="G70" s="361" t="str">
        <f>IF(B70="","",Output!BI56)</f>
        <v/>
      </c>
      <c r="H70" s="362" t="str">
        <f>IF(B70="","",Output!BJ56)</f>
        <v/>
      </c>
      <c r="I70" s="1479" t="str">
        <f>IF(B70="","",Output!BK56)</f>
        <v/>
      </c>
      <c r="J70" s="1478" t="str">
        <f>IF(B70="","",Output!BL56)</f>
        <v/>
      </c>
      <c r="K70" s="363" t="str">
        <f>IF(B70="","",Output!BM56)</f>
        <v/>
      </c>
      <c r="M70" s="359" t="str">
        <f>IF(B70="","",Output!BN56)</f>
        <v/>
      </c>
      <c r="N70" s="360" t="str">
        <f>IF(B70="","",Output!BO56)</f>
        <v/>
      </c>
      <c r="O70" s="361" t="str">
        <f>IF(B70="","",Output!BP56)</f>
        <v/>
      </c>
      <c r="P70" s="361" t="str">
        <f>IF(B70="","",Output!BQ56)</f>
        <v/>
      </c>
      <c r="Q70" s="362" t="str">
        <f>IF(B70="","",Output!BR56)</f>
        <v/>
      </c>
      <c r="R70" s="1479" t="str">
        <f>IF(B70="","",Output!BS56)</f>
        <v/>
      </c>
      <c r="S70" s="1478" t="str">
        <f>IF(B70="","",Output!BT56)</f>
        <v/>
      </c>
      <c r="T70" s="363" t="str">
        <f>IF(B70="","",Output!BU56)</f>
        <v/>
      </c>
    </row>
    <row r="71" spans="2:20">
      <c r="B71" s="143" t="str">
        <f>IF(Output!C57=0,"",Output!C57)</f>
        <v/>
      </c>
      <c r="C71" s="1642"/>
      <c r="D71" s="359" t="str">
        <f>IF(B71="","",Output!BF57)</f>
        <v/>
      </c>
      <c r="E71" s="360" t="str">
        <f>IF(B71="","",Output!BG57)</f>
        <v/>
      </c>
      <c r="F71" s="361" t="str">
        <f>IF(B71="","",Output!BH57)</f>
        <v/>
      </c>
      <c r="G71" s="361" t="str">
        <f>IF(B71="","",Output!BI57)</f>
        <v/>
      </c>
      <c r="H71" s="362" t="str">
        <f>IF(B71="","",Output!BJ57)</f>
        <v/>
      </c>
      <c r="I71" s="1479" t="str">
        <f>IF(B71="","",Output!BK57)</f>
        <v/>
      </c>
      <c r="J71" s="1478" t="str">
        <f>IF(B71="","",Output!BL57)</f>
        <v/>
      </c>
      <c r="K71" s="363" t="str">
        <f>IF(B71="","",Output!BM57)</f>
        <v/>
      </c>
      <c r="M71" s="359" t="str">
        <f>IF(B71="","",Output!BN57)</f>
        <v/>
      </c>
      <c r="N71" s="360" t="str">
        <f>IF(B71="","",Output!BO57)</f>
        <v/>
      </c>
      <c r="O71" s="361" t="str">
        <f>IF(B71="","",Output!BP57)</f>
        <v/>
      </c>
      <c r="P71" s="361" t="str">
        <f>IF(B71="","",Output!BQ57)</f>
        <v/>
      </c>
      <c r="Q71" s="362" t="str">
        <f>IF(B71="","",Output!BR57)</f>
        <v/>
      </c>
      <c r="R71" s="1479" t="str">
        <f>IF(B71="","",Output!BS57)</f>
        <v/>
      </c>
      <c r="S71" s="1478" t="str">
        <f>IF(B71="","",Output!BT57)</f>
        <v/>
      </c>
      <c r="T71" s="363" t="str">
        <f>IF(B71="","",Output!BU57)</f>
        <v/>
      </c>
    </row>
    <row r="72" spans="2:20">
      <c r="B72" s="143" t="str">
        <f>IF(Output!C58=0,"",Output!C58)</f>
        <v/>
      </c>
      <c r="C72" s="1642"/>
      <c r="D72" s="359" t="str">
        <f>IF(B72="","",Output!BF58)</f>
        <v/>
      </c>
      <c r="E72" s="360" t="str">
        <f>IF(B72="","",Output!BG58)</f>
        <v/>
      </c>
      <c r="F72" s="361" t="str">
        <f>IF(B72="","",Output!BH58)</f>
        <v/>
      </c>
      <c r="G72" s="361" t="str">
        <f>IF(B72="","",Output!BI58)</f>
        <v/>
      </c>
      <c r="H72" s="362" t="str">
        <f>IF(B72="","",Output!BJ58)</f>
        <v/>
      </c>
      <c r="I72" s="1479" t="str">
        <f>IF(B72="","",Output!BK58)</f>
        <v/>
      </c>
      <c r="J72" s="1478" t="str">
        <f>IF(B72="","",Output!BL58)</f>
        <v/>
      </c>
      <c r="K72" s="363" t="str">
        <f>IF(B72="","",Output!BM58)</f>
        <v/>
      </c>
      <c r="M72" s="359" t="str">
        <f>IF(B72="","",Output!BN58)</f>
        <v/>
      </c>
      <c r="N72" s="360" t="str">
        <f>IF(B72="","",Output!BO58)</f>
        <v/>
      </c>
      <c r="O72" s="361" t="str">
        <f>IF(B72="","",Output!BP58)</f>
        <v/>
      </c>
      <c r="P72" s="361" t="str">
        <f>IF(B72="","",Output!BQ58)</f>
        <v/>
      </c>
      <c r="Q72" s="362" t="str">
        <f>IF(B72="","",Output!BR58)</f>
        <v/>
      </c>
      <c r="R72" s="1479" t="str">
        <f>IF(B72="","",Output!BS58)</f>
        <v/>
      </c>
      <c r="S72" s="1478" t="str">
        <f>IF(B72="","",Output!BT58)</f>
        <v/>
      </c>
      <c r="T72" s="363" t="str">
        <f>IF(B72="","",Output!BU58)</f>
        <v/>
      </c>
    </row>
    <row r="73" spans="2:20">
      <c r="B73" s="143" t="str">
        <f>IF(Output!C59=0,"",Output!C59)</f>
        <v/>
      </c>
      <c r="C73" s="1642"/>
      <c r="D73" s="359" t="str">
        <f>IF(B73="","",Output!BF59)</f>
        <v/>
      </c>
      <c r="E73" s="360" t="str">
        <f>IF(B73="","",Output!BG59)</f>
        <v/>
      </c>
      <c r="F73" s="361" t="str">
        <f>IF(B73="","",Output!BH59)</f>
        <v/>
      </c>
      <c r="G73" s="361" t="str">
        <f>IF(B73="","",Output!BI59)</f>
        <v/>
      </c>
      <c r="H73" s="362" t="str">
        <f>IF(B73="","",Output!BJ59)</f>
        <v/>
      </c>
      <c r="I73" s="1479" t="str">
        <f>IF(B73="","",Output!BK59)</f>
        <v/>
      </c>
      <c r="J73" s="1478" t="str">
        <f>IF(B73="","",Output!BL59)</f>
        <v/>
      </c>
      <c r="K73" s="363" t="str">
        <f>IF(B73="","",Output!BM59)</f>
        <v/>
      </c>
      <c r="M73" s="359" t="str">
        <f>IF(B73="","",Output!BN59)</f>
        <v/>
      </c>
      <c r="N73" s="360" t="str">
        <f>IF(B73="","",Output!BO59)</f>
        <v/>
      </c>
      <c r="O73" s="361" t="str">
        <f>IF(B73="","",Output!BP59)</f>
        <v/>
      </c>
      <c r="P73" s="361" t="str">
        <f>IF(B73="","",Output!BQ59)</f>
        <v/>
      </c>
      <c r="Q73" s="362" t="str">
        <f>IF(B73="","",Output!BR59)</f>
        <v/>
      </c>
      <c r="R73" s="1479" t="str">
        <f>IF(B73="","",Output!BS59)</f>
        <v/>
      </c>
      <c r="S73" s="1478" t="str">
        <f>IF(B73="","",Output!BT59)</f>
        <v/>
      </c>
      <c r="T73" s="363" t="str">
        <f>IF(B73="","",Output!BU59)</f>
        <v/>
      </c>
    </row>
    <row r="74" spans="2:20">
      <c r="B74" s="143" t="str">
        <f>IF(Output!C60=0,"",Output!C60)</f>
        <v/>
      </c>
      <c r="C74" s="1642"/>
      <c r="D74" s="359" t="str">
        <f>IF(B74="","",Output!BF60)</f>
        <v/>
      </c>
      <c r="E74" s="360" t="str">
        <f>IF(B74="","",Output!BG60)</f>
        <v/>
      </c>
      <c r="F74" s="361" t="str">
        <f>IF(B74="","",Output!BH60)</f>
        <v/>
      </c>
      <c r="G74" s="361" t="str">
        <f>IF(B74="","",Output!BI60)</f>
        <v/>
      </c>
      <c r="H74" s="362" t="str">
        <f>IF(B74="","",Output!BJ60)</f>
        <v/>
      </c>
      <c r="I74" s="1479" t="str">
        <f>IF(B74="","",Output!BK60)</f>
        <v/>
      </c>
      <c r="J74" s="1478" t="str">
        <f>IF(B74="","",Output!BL60)</f>
        <v/>
      </c>
      <c r="K74" s="363" t="str">
        <f>IF(B74="","",Output!BM60)</f>
        <v/>
      </c>
      <c r="M74" s="359" t="str">
        <f>IF(B74="","",Output!BN60)</f>
        <v/>
      </c>
      <c r="N74" s="360" t="str">
        <f>IF(B74="","",Output!BO60)</f>
        <v/>
      </c>
      <c r="O74" s="361" t="str">
        <f>IF(B74="","",Output!BP60)</f>
        <v/>
      </c>
      <c r="P74" s="361" t="str">
        <f>IF(B74="","",Output!BQ60)</f>
        <v/>
      </c>
      <c r="Q74" s="362" t="str">
        <f>IF(B74="","",Output!BR60)</f>
        <v/>
      </c>
      <c r="R74" s="1479" t="str">
        <f>IF(B74="","",Output!BS60)</f>
        <v/>
      </c>
      <c r="S74" s="1478" t="str">
        <f>IF(B74="","",Output!BT60)</f>
        <v/>
      </c>
      <c r="T74" s="363" t="str">
        <f>IF(B74="","",Output!BU60)</f>
        <v/>
      </c>
    </row>
    <row r="75" spans="2:20">
      <c r="B75" s="143" t="str">
        <f>IF(Output!C61=0,"",Output!C61)</f>
        <v/>
      </c>
      <c r="C75" s="1642"/>
      <c r="D75" s="359" t="str">
        <f>IF(B75="","",Output!BF61)</f>
        <v/>
      </c>
      <c r="E75" s="360" t="str">
        <f>IF(B75="","",Output!BG61)</f>
        <v/>
      </c>
      <c r="F75" s="361" t="str">
        <f>IF(B75="","",Output!BH61)</f>
        <v/>
      </c>
      <c r="G75" s="361" t="str">
        <f>IF(B75="","",Output!BI61)</f>
        <v/>
      </c>
      <c r="H75" s="362" t="str">
        <f>IF(B75="","",Output!BJ61)</f>
        <v/>
      </c>
      <c r="I75" s="1479" t="str">
        <f>IF(B75="","",Output!BK61)</f>
        <v/>
      </c>
      <c r="J75" s="1478" t="str">
        <f>IF(B75="","",Output!BL61)</f>
        <v/>
      </c>
      <c r="K75" s="363" t="str">
        <f>IF(B75="","",Output!BM61)</f>
        <v/>
      </c>
      <c r="M75" s="359" t="str">
        <f>IF(B75="","",Output!BN61)</f>
        <v/>
      </c>
      <c r="N75" s="360" t="str">
        <f>IF(B75="","",Output!BO61)</f>
        <v/>
      </c>
      <c r="O75" s="361" t="str">
        <f>IF(B75="","",Output!BP61)</f>
        <v/>
      </c>
      <c r="P75" s="361" t="str">
        <f>IF(B75="","",Output!BQ61)</f>
        <v/>
      </c>
      <c r="Q75" s="362" t="str">
        <f>IF(B75="","",Output!BR61)</f>
        <v/>
      </c>
      <c r="R75" s="1479" t="str">
        <f>IF(B75="","",Output!BS61)</f>
        <v/>
      </c>
      <c r="S75" s="1478" t="str">
        <f>IF(B75="","",Output!BT61)</f>
        <v/>
      </c>
      <c r="T75" s="363" t="str">
        <f>IF(B75="","",Output!BU61)</f>
        <v/>
      </c>
    </row>
    <row r="76" spans="2:20">
      <c r="B76" s="143" t="str">
        <f>IF(Output!C62=0,"",Output!C62)</f>
        <v/>
      </c>
      <c r="C76" s="1642"/>
      <c r="D76" s="359" t="str">
        <f>IF(B76="","",Output!BF62)</f>
        <v/>
      </c>
      <c r="E76" s="360" t="str">
        <f>IF(B76="","",Output!BG62)</f>
        <v/>
      </c>
      <c r="F76" s="361" t="str">
        <f>IF(B76="","",Output!BH62)</f>
        <v/>
      </c>
      <c r="G76" s="361" t="str">
        <f>IF(B76="","",Output!BI62)</f>
        <v/>
      </c>
      <c r="H76" s="362" t="str">
        <f>IF(B76="","",Output!BJ62)</f>
        <v/>
      </c>
      <c r="I76" s="1479" t="str">
        <f>IF(B76="","",Output!BK62)</f>
        <v/>
      </c>
      <c r="J76" s="1478" t="str">
        <f>IF(B76="","",Output!BL62)</f>
        <v/>
      </c>
      <c r="K76" s="363" t="str">
        <f>IF(B76="","",Output!BM62)</f>
        <v/>
      </c>
      <c r="M76" s="359" t="str">
        <f>IF(B76="","",Output!BN62)</f>
        <v/>
      </c>
      <c r="N76" s="360" t="str">
        <f>IF(B76="","",Output!BO62)</f>
        <v/>
      </c>
      <c r="O76" s="361" t="str">
        <f>IF(B76="","",Output!BP62)</f>
        <v/>
      </c>
      <c r="P76" s="361" t="str">
        <f>IF(B76="","",Output!BQ62)</f>
        <v/>
      </c>
      <c r="Q76" s="362" t="str">
        <f>IF(B76="","",Output!BR62)</f>
        <v/>
      </c>
      <c r="R76" s="1479" t="str">
        <f>IF(B76="","",Output!BS62)</f>
        <v/>
      </c>
      <c r="S76" s="1478" t="str">
        <f>IF(B76="","",Output!BT62)</f>
        <v/>
      </c>
      <c r="T76" s="363" t="str">
        <f>IF(B76="","",Output!BU62)</f>
        <v/>
      </c>
    </row>
    <row r="77" spans="2:20">
      <c r="B77" s="143" t="str">
        <f>IF(Output!C63=0,"",Output!C63)</f>
        <v/>
      </c>
      <c r="C77" s="1642"/>
      <c r="D77" s="359" t="str">
        <f>IF(B77="","",Output!BF63)</f>
        <v/>
      </c>
      <c r="E77" s="360" t="str">
        <f>IF(B77="","",Output!BG63)</f>
        <v/>
      </c>
      <c r="F77" s="361" t="str">
        <f>IF(B77="","",Output!BH63)</f>
        <v/>
      </c>
      <c r="G77" s="361" t="str">
        <f>IF(B77="","",Output!BI63)</f>
        <v/>
      </c>
      <c r="H77" s="362" t="str">
        <f>IF(B77="","",Output!BJ63)</f>
        <v/>
      </c>
      <c r="I77" s="1479" t="str">
        <f>IF(B77="","",Output!BK63)</f>
        <v/>
      </c>
      <c r="J77" s="1478" t="str">
        <f>IF(B77="","",Output!BL63)</f>
        <v/>
      </c>
      <c r="K77" s="363" t="str">
        <f>IF(B77="","",Output!BM63)</f>
        <v/>
      </c>
      <c r="M77" s="359" t="str">
        <f>IF(B77="","",Output!BN63)</f>
        <v/>
      </c>
      <c r="N77" s="360" t="str">
        <f>IF(B77="","",Output!BO63)</f>
        <v/>
      </c>
      <c r="O77" s="361" t="str">
        <f>IF(B77="","",Output!BP63)</f>
        <v/>
      </c>
      <c r="P77" s="361" t="str">
        <f>IF(B77="","",Output!BQ63)</f>
        <v/>
      </c>
      <c r="Q77" s="362" t="str">
        <f>IF(B77="","",Output!BR63)</f>
        <v/>
      </c>
      <c r="R77" s="1479" t="str">
        <f>IF(B77="","",Output!BS63)</f>
        <v/>
      </c>
      <c r="S77" s="1478" t="str">
        <f>IF(B77="","",Output!BT63)</f>
        <v/>
      </c>
      <c r="T77" s="363" t="str">
        <f>IF(B77="","",Output!BU63)</f>
        <v/>
      </c>
    </row>
    <row r="78" spans="2:20">
      <c r="B78" s="143" t="str">
        <f>IF(Output!C64=0,"",Output!C64)</f>
        <v/>
      </c>
      <c r="C78" s="1642"/>
      <c r="D78" s="359" t="str">
        <f>IF(B78="","",Output!BF64)</f>
        <v/>
      </c>
      <c r="E78" s="360" t="str">
        <f>IF(B78="","",Output!BG64)</f>
        <v/>
      </c>
      <c r="F78" s="361" t="str">
        <f>IF(B78="","",Output!BH64)</f>
        <v/>
      </c>
      <c r="G78" s="361" t="str">
        <f>IF(B78="","",Output!BI64)</f>
        <v/>
      </c>
      <c r="H78" s="362" t="str">
        <f>IF(B78="","",Output!BJ64)</f>
        <v/>
      </c>
      <c r="I78" s="1479" t="str">
        <f>IF(B78="","",Output!BK64)</f>
        <v/>
      </c>
      <c r="J78" s="1478" t="str">
        <f>IF(B78="","",Output!BL64)</f>
        <v/>
      </c>
      <c r="K78" s="363" t="str">
        <f>IF(B78="","",Output!BM64)</f>
        <v/>
      </c>
      <c r="M78" s="359" t="str">
        <f>IF(B78="","",Output!BN64)</f>
        <v/>
      </c>
      <c r="N78" s="360" t="str">
        <f>IF(B78="","",Output!BO64)</f>
        <v/>
      </c>
      <c r="O78" s="361" t="str">
        <f>IF(B78="","",Output!BP64)</f>
        <v/>
      </c>
      <c r="P78" s="361" t="str">
        <f>IF(B78="","",Output!BQ64)</f>
        <v/>
      </c>
      <c r="Q78" s="362" t="str">
        <f>IF(B78="","",Output!BR64)</f>
        <v/>
      </c>
      <c r="R78" s="1479" t="str">
        <f>IF(B78="","",Output!BS64)</f>
        <v/>
      </c>
      <c r="S78" s="1478" t="str">
        <f>IF(B78="","",Output!BT64)</f>
        <v/>
      </c>
      <c r="T78" s="363" t="str">
        <f>IF(B78="","",Output!BU64)</f>
        <v/>
      </c>
    </row>
    <row r="79" spans="2:20">
      <c r="B79" s="143" t="str">
        <f>IF(Output!C65=0,"",Output!C65)</f>
        <v/>
      </c>
      <c r="C79" s="1642"/>
      <c r="D79" s="359" t="str">
        <f>IF(B79="","",Output!BF65)</f>
        <v/>
      </c>
      <c r="E79" s="360" t="str">
        <f>IF(B79="","",Output!BG65)</f>
        <v/>
      </c>
      <c r="F79" s="361" t="str">
        <f>IF(B79="","",Output!BH65)</f>
        <v/>
      </c>
      <c r="G79" s="361" t="str">
        <f>IF(B79="","",Output!BI65)</f>
        <v/>
      </c>
      <c r="H79" s="362" t="str">
        <f>IF(B79="","",Output!BJ65)</f>
        <v/>
      </c>
      <c r="I79" s="1479" t="str">
        <f>IF(B79="","",Output!BK65)</f>
        <v/>
      </c>
      <c r="J79" s="1478" t="str">
        <f>IF(B79="","",Output!BL65)</f>
        <v/>
      </c>
      <c r="K79" s="363" t="str">
        <f>IF(B79="","",Output!BM65)</f>
        <v/>
      </c>
      <c r="M79" s="359" t="str">
        <f>IF(B79="","",Output!BN65)</f>
        <v/>
      </c>
      <c r="N79" s="360" t="str">
        <f>IF(B79="","",Output!BO65)</f>
        <v/>
      </c>
      <c r="O79" s="361" t="str">
        <f>IF(B79="","",Output!BP65)</f>
        <v/>
      </c>
      <c r="P79" s="361" t="str">
        <f>IF(B79="","",Output!BQ65)</f>
        <v/>
      </c>
      <c r="Q79" s="362" t="str">
        <f>IF(B79="","",Output!BR65)</f>
        <v/>
      </c>
      <c r="R79" s="1479" t="str">
        <f>IF(B79="","",Output!BS65)</f>
        <v/>
      </c>
      <c r="S79" s="1478" t="str">
        <f>IF(B79="","",Output!BT65)</f>
        <v/>
      </c>
      <c r="T79" s="363" t="str">
        <f>IF(B79="","",Output!BU65)</f>
        <v/>
      </c>
    </row>
    <row r="80" spans="2:20">
      <c r="B80" s="143" t="str">
        <f>IF(Output!C66=0,"",Output!C66)</f>
        <v/>
      </c>
      <c r="C80" s="1642"/>
      <c r="D80" s="359" t="str">
        <f>IF(B80="","",Output!BF66)</f>
        <v/>
      </c>
      <c r="E80" s="360" t="str">
        <f>IF(B80="","",Output!BG66)</f>
        <v/>
      </c>
      <c r="F80" s="361" t="str">
        <f>IF(B80="","",Output!BH66)</f>
        <v/>
      </c>
      <c r="G80" s="361" t="str">
        <f>IF(B80="","",Output!BI66)</f>
        <v/>
      </c>
      <c r="H80" s="362" t="str">
        <f>IF(B80="","",Output!BJ66)</f>
        <v/>
      </c>
      <c r="I80" s="1479" t="str">
        <f>IF(B80="","",Output!BK66)</f>
        <v/>
      </c>
      <c r="J80" s="1478" t="str">
        <f>IF(B80="","",Output!BL66)</f>
        <v/>
      </c>
      <c r="K80" s="363" t="str">
        <f>IF(B80="","",Output!BM66)</f>
        <v/>
      </c>
      <c r="M80" s="359" t="str">
        <f>IF(B80="","",Output!BN66)</f>
        <v/>
      </c>
      <c r="N80" s="360" t="str">
        <f>IF(B80="","",Output!BO66)</f>
        <v/>
      </c>
      <c r="O80" s="361" t="str">
        <f>IF(B80="","",Output!BP66)</f>
        <v/>
      </c>
      <c r="P80" s="361" t="str">
        <f>IF(B80="","",Output!BQ66)</f>
        <v/>
      </c>
      <c r="Q80" s="362" t="str">
        <f>IF(B80="","",Output!BR66)</f>
        <v/>
      </c>
      <c r="R80" s="1479" t="str">
        <f>IF(B80="","",Output!BS66)</f>
        <v/>
      </c>
      <c r="S80" s="1478" t="str">
        <f>IF(B80="","",Output!BT66)</f>
        <v/>
      </c>
      <c r="T80" s="363" t="str">
        <f>IF(B80="","",Output!BU66)</f>
        <v/>
      </c>
    </row>
    <row r="81" spans="2:20">
      <c r="B81" s="143" t="str">
        <f>IF(Output!C67=0,"",Output!C67)</f>
        <v/>
      </c>
      <c r="C81" s="1642"/>
      <c r="D81" s="359" t="str">
        <f>IF(B81="","",Output!BF67)</f>
        <v/>
      </c>
      <c r="E81" s="360" t="str">
        <f>IF(B81="","",Output!BG67)</f>
        <v/>
      </c>
      <c r="F81" s="361" t="str">
        <f>IF(B81="","",Output!BH67)</f>
        <v/>
      </c>
      <c r="G81" s="361" t="str">
        <f>IF(B81="","",Output!BI67)</f>
        <v/>
      </c>
      <c r="H81" s="362" t="str">
        <f>IF(B81="","",Output!BJ67)</f>
        <v/>
      </c>
      <c r="I81" s="1479" t="str">
        <f>IF(B81="","",Output!BK67)</f>
        <v/>
      </c>
      <c r="J81" s="1478" t="str">
        <f>IF(B81="","",Output!BL67)</f>
        <v/>
      </c>
      <c r="K81" s="363" t="str">
        <f>IF(B81="","",Output!BM67)</f>
        <v/>
      </c>
      <c r="M81" s="359" t="str">
        <f>IF(B81="","",Output!BN67)</f>
        <v/>
      </c>
      <c r="N81" s="360" t="str">
        <f>IF(B81="","",Output!BO67)</f>
        <v/>
      </c>
      <c r="O81" s="361" t="str">
        <f>IF(B81="","",Output!BP67)</f>
        <v/>
      </c>
      <c r="P81" s="361" t="str">
        <f>IF(B81="","",Output!BQ67)</f>
        <v/>
      </c>
      <c r="Q81" s="362" t="str">
        <f>IF(B81="","",Output!BR67)</f>
        <v/>
      </c>
      <c r="R81" s="1479" t="str">
        <f>IF(B81="","",Output!BS67)</f>
        <v/>
      </c>
      <c r="S81" s="1478" t="str">
        <f>IF(B81="","",Output!BT67)</f>
        <v/>
      </c>
      <c r="T81" s="363" t="str">
        <f>IF(B81="","",Output!BU67)</f>
        <v/>
      </c>
    </row>
    <row r="82" spans="2:20">
      <c r="B82" s="143" t="str">
        <f>IF(Output!C68=0,"",Output!C68)</f>
        <v/>
      </c>
      <c r="C82" s="1642"/>
      <c r="D82" s="359" t="str">
        <f>IF(B82="","",Output!BF68)</f>
        <v/>
      </c>
      <c r="E82" s="360" t="str">
        <f>IF(B82="","",Output!BG68)</f>
        <v/>
      </c>
      <c r="F82" s="361" t="str">
        <f>IF(B82="","",Output!BH68)</f>
        <v/>
      </c>
      <c r="G82" s="361" t="str">
        <f>IF(B82="","",Output!BI68)</f>
        <v/>
      </c>
      <c r="H82" s="362" t="str">
        <f>IF(B82="","",Output!BJ68)</f>
        <v/>
      </c>
      <c r="I82" s="1479" t="str">
        <f>IF(B82="","",Output!BK68)</f>
        <v/>
      </c>
      <c r="J82" s="1478" t="str">
        <f>IF(B82="","",Output!BL68)</f>
        <v/>
      </c>
      <c r="K82" s="363" t="str">
        <f>IF(B82="","",Output!BM68)</f>
        <v/>
      </c>
      <c r="M82" s="359" t="str">
        <f>IF(B82="","",Output!BN68)</f>
        <v/>
      </c>
      <c r="N82" s="360" t="str">
        <f>IF(B82="","",Output!BO68)</f>
        <v/>
      </c>
      <c r="O82" s="361" t="str">
        <f>IF(B82="","",Output!BP68)</f>
        <v/>
      </c>
      <c r="P82" s="361" t="str">
        <f>IF(B82="","",Output!BQ68)</f>
        <v/>
      </c>
      <c r="Q82" s="362" t="str">
        <f>IF(B82="","",Output!BR68)</f>
        <v/>
      </c>
      <c r="R82" s="1479" t="str">
        <f>IF(B82="","",Output!BS68)</f>
        <v/>
      </c>
      <c r="S82" s="1478" t="str">
        <f>IF(B82="","",Output!BT68)</f>
        <v/>
      </c>
      <c r="T82" s="363" t="str">
        <f>IF(B82="","",Output!BU68)</f>
        <v/>
      </c>
    </row>
    <row r="83" spans="2:20">
      <c r="B83" s="143" t="str">
        <f>IF(Output!C69=0,"",Output!C69)</f>
        <v/>
      </c>
      <c r="C83" s="1642"/>
      <c r="D83" s="359" t="str">
        <f>IF(B83="","",Output!BF69)</f>
        <v/>
      </c>
      <c r="E83" s="360" t="str">
        <f>IF(B83="","",Output!BG69)</f>
        <v/>
      </c>
      <c r="F83" s="361" t="str">
        <f>IF(B83="","",Output!BH69)</f>
        <v/>
      </c>
      <c r="G83" s="361" t="str">
        <f>IF(B83="","",Output!BI69)</f>
        <v/>
      </c>
      <c r="H83" s="362" t="str">
        <f>IF(B83="","",Output!BJ69)</f>
        <v/>
      </c>
      <c r="I83" s="1479" t="str">
        <f>IF(B83="","",Output!BK69)</f>
        <v/>
      </c>
      <c r="J83" s="1478" t="str">
        <f>IF(B83="","",Output!BL69)</f>
        <v/>
      </c>
      <c r="K83" s="363" t="str">
        <f>IF(B83="","",Output!BM69)</f>
        <v/>
      </c>
      <c r="M83" s="359" t="str">
        <f>IF(B83="","",Output!BN69)</f>
        <v/>
      </c>
      <c r="N83" s="360" t="str">
        <f>IF(B83="","",Output!BO69)</f>
        <v/>
      </c>
      <c r="O83" s="361" t="str">
        <f>IF(B83="","",Output!BP69)</f>
        <v/>
      </c>
      <c r="P83" s="361" t="str">
        <f>IF(B83="","",Output!BQ69)</f>
        <v/>
      </c>
      <c r="Q83" s="362" t="str">
        <f>IF(B83="","",Output!BR69)</f>
        <v/>
      </c>
      <c r="R83" s="1479" t="str">
        <f>IF(B83="","",Output!BS69)</f>
        <v/>
      </c>
      <c r="S83" s="1478" t="str">
        <f>IF(B83="","",Output!BT69)</f>
        <v/>
      </c>
      <c r="T83" s="363" t="str">
        <f>IF(B83="","",Output!BU69)</f>
        <v/>
      </c>
    </row>
    <row r="84" spans="2:20">
      <c r="B84" s="143" t="str">
        <f>IF(Output!C70=0,"",Output!C70)</f>
        <v/>
      </c>
      <c r="C84" s="1642"/>
      <c r="D84" s="359" t="str">
        <f>IF(B84="","",Output!BF70)</f>
        <v/>
      </c>
      <c r="E84" s="360" t="str">
        <f>IF(B84="","",Output!BG70)</f>
        <v/>
      </c>
      <c r="F84" s="361" t="str">
        <f>IF(B84="","",Output!BH70)</f>
        <v/>
      </c>
      <c r="G84" s="361" t="str">
        <f>IF(B84="","",Output!BI70)</f>
        <v/>
      </c>
      <c r="H84" s="362" t="str">
        <f>IF(B84="","",Output!BJ70)</f>
        <v/>
      </c>
      <c r="I84" s="1479" t="str">
        <f>IF(B84="","",Output!BK70)</f>
        <v/>
      </c>
      <c r="J84" s="1478" t="str">
        <f>IF(B84="","",Output!BL70)</f>
        <v/>
      </c>
      <c r="K84" s="363" t="str">
        <f>IF(B84="","",Output!BM70)</f>
        <v/>
      </c>
      <c r="M84" s="359" t="str">
        <f>IF(B84="","",Output!BN70)</f>
        <v/>
      </c>
      <c r="N84" s="360" t="str">
        <f>IF(B84="","",Output!BO70)</f>
        <v/>
      </c>
      <c r="O84" s="361" t="str">
        <f>IF(B84="","",Output!BP70)</f>
        <v/>
      </c>
      <c r="P84" s="361" t="str">
        <f>IF(B84="","",Output!BQ70)</f>
        <v/>
      </c>
      <c r="Q84" s="362" t="str">
        <f>IF(B84="","",Output!BR70)</f>
        <v/>
      </c>
      <c r="R84" s="1479" t="str">
        <f>IF(B84="","",Output!BS70)</f>
        <v/>
      </c>
      <c r="S84" s="1478" t="str">
        <f>IF(B84="","",Output!BT70)</f>
        <v/>
      </c>
      <c r="T84" s="363" t="str">
        <f>IF(B84="","",Output!BU70)</f>
        <v/>
      </c>
    </row>
    <row r="85" spans="2:20">
      <c r="B85" s="143" t="str">
        <f>IF(Output!C71=0,"",Output!C71)</f>
        <v/>
      </c>
      <c r="C85" s="1642"/>
      <c r="D85" s="359" t="str">
        <f>IF(B85="","",Output!BF71)</f>
        <v/>
      </c>
      <c r="E85" s="360" t="str">
        <f>IF(B85="","",Output!BG71)</f>
        <v/>
      </c>
      <c r="F85" s="361" t="str">
        <f>IF(B85="","",Output!BH71)</f>
        <v/>
      </c>
      <c r="G85" s="361" t="str">
        <f>IF(B85="","",Output!BI71)</f>
        <v/>
      </c>
      <c r="H85" s="362" t="str">
        <f>IF(B85="","",Output!BJ71)</f>
        <v/>
      </c>
      <c r="I85" s="1479" t="str">
        <f>IF(B85="","",Output!BK71)</f>
        <v/>
      </c>
      <c r="J85" s="1478" t="str">
        <f>IF(B85="","",Output!BL71)</f>
        <v/>
      </c>
      <c r="K85" s="363" t="str">
        <f>IF(B85="","",Output!BM71)</f>
        <v/>
      </c>
      <c r="M85" s="359" t="str">
        <f>IF(B85="","",Output!BN71)</f>
        <v/>
      </c>
      <c r="N85" s="360" t="str">
        <f>IF(B85="","",Output!BO71)</f>
        <v/>
      </c>
      <c r="O85" s="361" t="str">
        <f>IF(B85="","",Output!BP71)</f>
        <v/>
      </c>
      <c r="P85" s="361" t="str">
        <f>IF(B85="","",Output!BQ71)</f>
        <v/>
      </c>
      <c r="Q85" s="362" t="str">
        <f>IF(B85="","",Output!BR71)</f>
        <v/>
      </c>
      <c r="R85" s="1479" t="str">
        <f>IF(B85="","",Output!BS71)</f>
        <v/>
      </c>
      <c r="S85" s="1478" t="str">
        <f>IF(B85="","",Output!BT71)</f>
        <v/>
      </c>
      <c r="T85" s="363" t="str">
        <f>IF(B85="","",Output!BU71)</f>
        <v/>
      </c>
    </row>
    <row r="86" spans="2:20">
      <c r="B86" s="143" t="str">
        <f>IF(Output!C72=0,"",Output!C72)</f>
        <v/>
      </c>
      <c r="C86" s="1642"/>
      <c r="D86" s="359" t="str">
        <f>IF(B86="","",Output!BF72)</f>
        <v/>
      </c>
      <c r="E86" s="360" t="str">
        <f>IF(B86="","",Output!BG72)</f>
        <v/>
      </c>
      <c r="F86" s="361" t="str">
        <f>IF(B86="","",Output!BH72)</f>
        <v/>
      </c>
      <c r="G86" s="361" t="str">
        <f>IF(B86="","",Output!BI72)</f>
        <v/>
      </c>
      <c r="H86" s="362" t="str">
        <f>IF(B86="","",Output!BJ72)</f>
        <v/>
      </c>
      <c r="I86" s="1479" t="str">
        <f>IF(B86="","",Output!BK72)</f>
        <v/>
      </c>
      <c r="J86" s="1478" t="str">
        <f>IF(B86="","",Output!BL72)</f>
        <v/>
      </c>
      <c r="K86" s="363" t="str">
        <f>IF(B86="","",Output!BM72)</f>
        <v/>
      </c>
      <c r="M86" s="359" t="str">
        <f>IF(B86="","",Output!BN72)</f>
        <v/>
      </c>
      <c r="N86" s="360" t="str">
        <f>IF(B86="","",Output!BO72)</f>
        <v/>
      </c>
      <c r="O86" s="361" t="str">
        <f>IF(B86="","",Output!BP72)</f>
        <v/>
      </c>
      <c r="P86" s="361" t="str">
        <f>IF(B86="","",Output!BQ72)</f>
        <v/>
      </c>
      <c r="Q86" s="362" t="str">
        <f>IF(B86="","",Output!BR72)</f>
        <v/>
      </c>
      <c r="R86" s="1479" t="str">
        <f>IF(B86="","",Output!BS72)</f>
        <v/>
      </c>
      <c r="S86" s="1478" t="str">
        <f>IF(B86="","",Output!BT72)</f>
        <v/>
      </c>
      <c r="T86" s="363" t="str">
        <f>IF(B86="","",Output!BU72)</f>
        <v/>
      </c>
    </row>
    <row r="87" spans="2:20">
      <c r="B87" s="143" t="str">
        <f>IF(Output!C73=0,"",Output!C73)</f>
        <v/>
      </c>
      <c r="C87" s="1642"/>
      <c r="D87" s="359" t="str">
        <f>IF(B87="","",Output!BF73)</f>
        <v/>
      </c>
      <c r="E87" s="360" t="str">
        <f>IF(B87="","",Output!BG73)</f>
        <v/>
      </c>
      <c r="F87" s="361" t="str">
        <f>IF(B87="","",Output!BH73)</f>
        <v/>
      </c>
      <c r="G87" s="361" t="str">
        <f>IF(B87="","",Output!BI73)</f>
        <v/>
      </c>
      <c r="H87" s="362" t="str">
        <f>IF(B87="","",Output!BJ73)</f>
        <v/>
      </c>
      <c r="I87" s="1479" t="str">
        <f>IF(B87="","",Output!BK73)</f>
        <v/>
      </c>
      <c r="J87" s="1478" t="str">
        <f>IF(B87="","",Output!BL73)</f>
        <v/>
      </c>
      <c r="K87" s="363" t="str">
        <f>IF(B87="","",Output!BM73)</f>
        <v/>
      </c>
      <c r="M87" s="359" t="str">
        <f>IF(B87="","",Output!BN73)</f>
        <v/>
      </c>
      <c r="N87" s="360" t="str">
        <f>IF(B87="","",Output!BO73)</f>
        <v/>
      </c>
      <c r="O87" s="361" t="str">
        <f>IF(B87="","",Output!BP73)</f>
        <v/>
      </c>
      <c r="P87" s="361" t="str">
        <f>IF(B87="","",Output!BQ73)</f>
        <v/>
      </c>
      <c r="Q87" s="362" t="str">
        <f>IF(B87="","",Output!BR73)</f>
        <v/>
      </c>
      <c r="R87" s="1479" t="str">
        <f>IF(B87="","",Output!BS73)</f>
        <v/>
      </c>
      <c r="S87" s="1478" t="str">
        <f>IF(B87="","",Output!BT73)</f>
        <v/>
      </c>
      <c r="T87" s="363" t="str">
        <f>IF(B87="","",Output!BU73)</f>
        <v/>
      </c>
    </row>
    <row r="88" spans="2:20">
      <c r="B88" s="143" t="str">
        <f>IF(Output!C74=0,"",Output!C74)</f>
        <v/>
      </c>
      <c r="C88" s="1642"/>
      <c r="D88" s="359" t="str">
        <f>IF(B88="","",Output!BF74)</f>
        <v/>
      </c>
      <c r="E88" s="360" t="str">
        <f>IF(B88="","",Output!BG74)</f>
        <v/>
      </c>
      <c r="F88" s="361" t="str">
        <f>IF(B88="","",Output!BH74)</f>
        <v/>
      </c>
      <c r="G88" s="361" t="str">
        <f>IF(B88="","",Output!BI74)</f>
        <v/>
      </c>
      <c r="H88" s="362" t="str">
        <f>IF(B88="","",Output!BJ74)</f>
        <v/>
      </c>
      <c r="I88" s="1479" t="str">
        <f>IF(B88="","",Output!BK74)</f>
        <v/>
      </c>
      <c r="J88" s="1478" t="str">
        <f>IF(B88="","",Output!BL74)</f>
        <v/>
      </c>
      <c r="K88" s="363" t="str">
        <f>IF(B88="","",Output!BM74)</f>
        <v/>
      </c>
      <c r="M88" s="359" t="str">
        <f>IF(B88="","",Output!BN74)</f>
        <v/>
      </c>
      <c r="N88" s="360" t="str">
        <f>IF(B88="","",Output!BO74)</f>
        <v/>
      </c>
      <c r="O88" s="361" t="str">
        <f>IF(B88="","",Output!BP74)</f>
        <v/>
      </c>
      <c r="P88" s="361" t="str">
        <f>IF(B88="","",Output!BQ74)</f>
        <v/>
      </c>
      <c r="Q88" s="362" t="str">
        <f>IF(B88="","",Output!BR74)</f>
        <v/>
      </c>
      <c r="R88" s="1479" t="str">
        <f>IF(B88="","",Output!BS74)</f>
        <v/>
      </c>
      <c r="S88" s="1478" t="str">
        <f>IF(B88="","",Output!BT74)</f>
        <v/>
      </c>
      <c r="T88" s="363" t="str">
        <f>IF(B88="","",Output!BU74)</f>
        <v/>
      </c>
    </row>
    <row r="89" spans="2:20">
      <c r="B89" s="143" t="str">
        <f>IF(Output!C75=0,"",Output!C75)</f>
        <v/>
      </c>
      <c r="C89" s="1642"/>
      <c r="D89" s="359" t="str">
        <f>IF(B89="","",Output!BF75)</f>
        <v/>
      </c>
      <c r="E89" s="360" t="str">
        <f>IF(B89="","",Output!BG75)</f>
        <v/>
      </c>
      <c r="F89" s="361" t="str">
        <f>IF(B89="","",Output!BH75)</f>
        <v/>
      </c>
      <c r="G89" s="361" t="str">
        <f>IF(B89="","",Output!BI75)</f>
        <v/>
      </c>
      <c r="H89" s="362" t="str">
        <f>IF(B89="","",Output!BJ75)</f>
        <v/>
      </c>
      <c r="I89" s="1479" t="str">
        <f>IF(B89="","",Output!BK75)</f>
        <v/>
      </c>
      <c r="J89" s="1478" t="str">
        <f>IF(B89="","",Output!BL75)</f>
        <v/>
      </c>
      <c r="K89" s="363" t="str">
        <f>IF(B89="","",Output!BM75)</f>
        <v/>
      </c>
      <c r="M89" s="359" t="str">
        <f>IF(B89="","",Output!BN75)</f>
        <v/>
      </c>
      <c r="N89" s="360" t="str">
        <f>IF(B89="","",Output!BO75)</f>
        <v/>
      </c>
      <c r="O89" s="361" t="str">
        <f>IF(B89="","",Output!BP75)</f>
        <v/>
      </c>
      <c r="P89" s="361" t="str">
        <f>IF(B89="","",Output!BQ75)</f>
        <v/>
      </c>
      <c r="Q89" s="362" t="str">
        <f>IF(B89="","",Output!BR75)</f>
        <v/>
      </c>
      <c r="R89" s="1479" t="str">
        <f>IF(B89="","",Output!BS75)</f>
        <v/>
      </c>
      <c r="S89" s="1478" t="str">
        <f>IF(B89="","",Output!BT75)</f>
        <v/>
      </c>
      <c r="T89" s="363" t="str">
        <f>IF(B89="","",Output!BU75)</f>
        <v/>
      </c>
    </row>
    <row r="90" spans="2:20">
      <c r="B90" s="143" t="str">
        <f>IF(Output!C76=0,"",Output!C76)</f>
        <v/>
      </c>
      <c r="C90" s="1642"/>
      <c r="D90" s="359" t="str">
        <f>IF(B90="","",Output!BF76)</f>
        <v/>
      </c>
      <c r="E90" s="360" t="str">
        <f>IF(B90="","",Output!BG76)</f>
        <v/>
      </c>
      <c r="F90" s="361" t="str">
        <f>IF(B90="","",Output!BH76)</f>
        <v/>
      </c>
      <c r="G90" s="361" t="str">
        <f>IF(B90="","",Output!BI76)</f>
        <v/>
      </c>
      <c r="H90" s="362" t="str">
        <f>IF(B90="","",Output!BJ76)</f>
        <v/>
      </c>
      <c r="I90" s="1479" t="str">
        <f>IF(B90="","",Output!BK76)</f>
        <v/>
      </c>
      <c r="J90" s="1478" t="str">
        <f>IF(B90="","",Output!BL76)</f>
        <v/>
      </c>
      <c r="K90" s="363" t="str">
        <f>IF(B90="","",Output!BM76)</f>
        <v/>
      </c>
      <c r="M90" s="359" t="str">
        <f>IF(B90="","",Output!BN76)</f>
        <v/>
      </c>
      <c r="N90" s="360" t="str">
        <f>IF(B90="","",Output!BO76)</f>
        <v/>
      </c>
      <c r="O90" s="361" t="str">
        <f>IF(B90="","",Output!BP76)</f>
        <v/>
      </c>
      <c r="P90" s="361" t="str">
        <f>IF(B90="","",Output!BQ76)</f>
        <v/>
      </c>
      <c r="Q90" s="362" t="str">
        <f>IF(B90="","",Output!BR76)</f>
        <v/>
      </c>
      <c r="R90" s="1479" t="str">
        <f>IF(B90="","",Output!BS76)</f>
        <v/>
      </c>
      <c r="S90" s="1478" t="str">
        <f>IF(B90="","",Output!BT76)</f>
        <v/>
      </c>
      <c r="T90" s="363" t="str">
        <f>IF(B90="","",Output!BU76)</f>
        <v/>
      </c>
    </row>
    <row r="91" spans="2:20">
      <c r="B91" s="143" t="str">
        <f>IF(Output!C77=0,"",Output!C77)</f>
        <v/>
      </c>
      <c r="C91" s="1642"/>
      <c r="D91" s="359" t="str">
        <f>IF(B91="","",Output!BF77)</f>
        <v/>
      </c>
      <c r="E91" s="360" t="str">
        <f>IF(B91="","",Output!BG77)</f>
        <v/>
      </c>
      <c r="F91" s="361" t="str">
        <f>IF(B91="","",Output!BH77)</f>
        <v/>
      </c>
      <c r="G91" s="361" t="str">
        <f>IF(B91="","",Output!BI77)</f>
        <v/>
      </c>
      <c r="H91" s="362" t="str">
        <f>IF(B91="","",Output!BJ77)</f>
        <v/>
      </c>
      <c r="I91" s="1479" t="str">
        <f>IF(B91="","",Output!BK77)</f>
        <v/>
      </c>
      <c r="J91" s="1478" t="str">
        <f>IF(B91="","",Output!BL77)</f>
        <v/>
      </c>
      <c r="K91" s="363" t="str">
        <f>IF(B91="","",Output!BM77)</f>
        <v/>
      </c>
      <c r="M91" s="359" t="str">
        <f>IF(B91="","",Output!BN77)</f>
        <v/>
      </c>
      <c r="N91" s="360" t="str">
        <f>IF(B91="","",Output!BO77)</f>
        <v/>
      </c>
      <c r="O91" s="361" t="str">
        <f>IF(B91="","",Output!BP77)</f>
        <v/>
      </c>
      <c r="P91" s="361" t="str">
        <f>IF(B91="","",Output!BQ77)</f>
        <v/>
      </c>
      <c r="Q91" s="362" t="str">
        <f>IF(B91="","",Output!BR77)</f>
        <v/>
      </c>
      <c r="R91" s="1479" t="str">
        <f>IF(B91="","",Output!BS77)</f>
        <v/>
      </c>
      <c r="S91" s="1478" t="str">
        <f>IF(B91="","",Output!BT77)</f>
        <v/>
      </c>
      <c r="T91" s="363" t="str">
        <f>IF(B91="","",Output!BU77)</f>
        <v/>
      </c>
    </row>
    <row r="92" spans="2:20">
      <c r="B92" s="143" t="str">
        <f>IF(Output!C78=0,"",Output!C78)</f>
        <v/>
      </c>
      <c r="C92" s="1642"/>
      <c r="D92" s="359" t="str">
        <f>IF(B92="","",Output!BF78)</f>
        <v/>
      </c>
      <c r="E92" s="360" t="str">
        <f>IF(B92="","",Output!BG78)</f>
        <v/>
      </c>
      <c r="F92" s="361" t="str">
        <f>IF(B92="","",Output!BH78)</f>
        <v/>
      </c>
      <c r="G92" s="361" t="str">
        <f>IF(B92="","",Output!BI78)</f>
        <v/>
      </c>
      <c r="H92" s="362" t="str">
        <f>IF(B92="","",Output!BJ78)</f>
        <v/>
      </c>
      <c r="I92" s="1479" t="str">
        <f>IF(B92="","",Output!BK78)</f>
        <v/>
      </c>
      <c r="J92" s="1478" t="str">
        <f>IF(B92="","",Output!BL78)</f>
        <v/>
      </c>
      <c r="K92" s="363" t="str">
        <f>IF(B92="","",Output!BM78)</f>
        <v/>
      </c>
      <c r="M92" s="359" t="str">
        <f>IF(B92="","",Output!BN78)</f>
        <v/>
      </c>
      <c r="N92" s="360" t="str">
        <f>IF(B92="","",Output!BO78)</f>
        <v/>
      </c>
      <c r="O92" s="361" t="str">
        <f>IF(B92="","",Output!BP78)</f>
        <v/>
      </c>
      <c r="P92" s="361" t="str">
        <f>IF(B92="","",Output!BQ78)</f>
        <v/>
      </c>
      <c r="Q92" s="362" t="str">
        <f>IF(B92="","",Output!BR78)</f>
        <v/>
      </c>
      <c r="R92" s="1479" t="str">
        <f>IF(B92="","",Output!BS78)</f>
        <v/>
      </c>
      <c r="S92" s="1478" t="str">
        <f>IF(B92="","",Output!BT78)</f>
        <v/>
      </c>
      <c r="T92" s="363" t="str">
        <f>IF(B92="","",Output!BU78)</f>
        <v/>
      </c>
    </row>
    <row r="93" spans="2:20">
      <c r="B93" s="143" t="str">
        <f>IF(Output!C79=0,"",Output!C79)</f>
        <v/>
      </c>
      <c r="C93" s="1642"/>
      <c r="D93" s="359" t="str">
        <f>IF(B93="","",Output!BF79)</f>
        <v/>
      </c>
      <c r="E93" s="360" t="str">
        <f>IF(B93="","",Output!BG79)</f>
        <v/>
      </c>
      <c r="F93" s="361" t="str">
        <f>IF(B93="","",Output!BH79)</f>
        <v/>
      </c>
      <c r="G93" s="361" t="str">
        <f>IF(B93="","",Output!BI79)</f>
        <v/>
      </c>
      <c r="H93" s="362" t="str">
        <f>IF(B93="","",Output!BJ79)</f>
        <v/>
      </c>
      <c r="I93" s="1479" t="str">
        <f>IF(B93="","",Output!BK79)</f>
        <v/>
      </c>
      <c r="J93" s="1478" t="str">
        <f>IF(B93="","",Output!BL79)</f>
        <v/>
      </c>
      <c r="K93" s="363" t="str">
        <f>IF(B93="","",Output!BM79)</f>
        <v/>
      </c>
      <c r="M93" s="359" t="str">
        <f>IF(B93="","",Output!BN79)</f>
        <v/>
      </c>
      <c r="N93" s="360" t="str">
        <f>IF(B93="","",Output!BO79)</f>
        <v/>
      </c>
      <c r="O93" s="361" t="str">
        <f>IF(B93="","",Output!BP79)</f>
        <v/>
      </c>
      <c r="P93" s="361" t="str">
        <f>IF(B93="","",Output!BQ79)</f>
        <v/>
      </c>
      <c r="Q93" s="362" t="str">
        <f>IF(B93="","",Output!BR79)</f>
        <v/>
      </c>
      <c r="R93" s="1479" t="str">
        <f>IF(B93="","",Output!BS79)</f>
        <v/>
      </c>
      <c r="S93" s="1478" t="str">
        <f>IF(B93="","",Output!BT79)</f>
        <v/>
      </c>
      <c r="T93" s="363" t="str">
        <f>IF(B93="","",Output!BU79)</f>
        <v/>
      </c>
    </row>
    <row r="94" spans="2:20">
      <c r="B94" s="143" t="str">
        <f>IF(Output!C80=0,"",Output!C80)</f>
        <v/>
      </c>
      <c r="C94" s="1642"/>
      <c r="D94" s="359" t="str">
        <f>IF(B94="","",Output!BF80)</f>
        <v/>
      </c>
      <c r="E94" s="360" t="str">
        <f>IF(B94="","",Output!BG80)</f>
        <v/>
      </c>
      <c r="F94" s="361" t="str">
        <f>IF(B94="","",Output!BH80)</f>
        <v/>
      </c>
      <c r="G94" s="361" t="str">
        <f>IF(B94="","",Output!BI80)</f>
        <v/>
      </c>
      <c r="H94" s="362" t="str">
        <f>IF(B94="","",Output!BJ80)</f>
        <v/>
      </c>
      <c r="I94" s="1479" t="str">
        <f>IF(B94="","",Output!BK80)</f>
        <v/>
      </c>
      <c r="J94" s="1478" t="str">
        <f>IF(B94="","",Output!BL80)</f>
        <v/>
      </c>
      <c r="K94" s="363" t="str">
        <f>IF(B94="","",Output!BM80)</f>
        <v/>
      </c>
      <c r="M94" s="359" t="str">
        <f>IF(B94="","",Output!BN80)</f>
        <v/>
      </c>
      <c r="N94" s="360" t="str">
        <f>IF(B94="","",Output!BO80)</f>
        <v/>
      </c>
      <c r="O94" s="361" t="str">
        <f>IF(B94="","",Output!BP80)</f>
        <v/>
      </c>
      <c r="P94" s="361" t="str">
        <f>IF(B94="","",Output!BQ80)</f>
        <v/>
      </c>
      <c r="Q94" s="362" t="str">
        <f>IF(B94="","",Output!BR80)</f>
        <v/>
      </c>
      <c r="R94" s="1479" t="str">
        <f>IF(B94="","",Output!BS80)</f>
        <v/>
      </c>
      <c r="S94" s="1478" t="str">
        <f>IF(B94="","",Output!BT80)</f>
        <v/>
      </c>
      <c r="T94" s="363" t="str">
        <f>IF(B94="","",Output!BU80)</f>
        <v/>
      </c>
    </row>
    <row r="95" spans="2:20">
      <c r="B95" s="143" t="str">
        <f>IF(Output!C81=0,"",Output!C81)</f>
        <v/>
      </c>
      <c r="C95" s="1642"/>
      <c r="D95" s="359" t="str">
        <f>IF(B95="","",Output!BF81)</f>
        <v/>
      </c>
      <c r="E95" s="360" t="str">
        <f>IF(B95="","",Output!BG81)</f>
        <v/>
      </c>
      <c r="F95" s="361" t="str">
        <f>IF(B95="","",Output!BH81)</f>
        <v/>
      </c>
      <c r="G95" s="361" t="str">
        <f>IF(B95="","",Output!BI81)</f>
        <v/>
      </c>
      <c r="H95" s="362" t="str">
        <f>IF(B95="","",Output!BJ81)</f>
        <v/>
      </c>
      <c r="I95" s="1479" t="str">
        <f>IF(B95="","",Output!BK81)</f>
        <v/>
      </c>
      <c r="J95" s="1478" t="str">
        <f>IF(B95="","",Output!BL81)</f>
        <v/>
      </c>
      <c r="K95" s="363" t="str">
        <f>IF(B95="","",Output!BM81)</f>
        <v/>
      </c>
      <c r="M95" s="359" t="str">
        <f>IF(B95="","",Output!BN81)</f>
        <v/>
      </c>
      <c r="N95" s="360" t="str">
        <f>IF(B95="","",Output!BO81)</f>
        <v/>
      </c>
      <c r="O95" s="361" t="str">
        <f>IF(B95="","",Output!BP81)</f>
        <v/>
      </c>
      <c r="P95" s="361" t="str">
        <f>IF(B95="","",Output!BQ81)</f>
        <v/>
      </c>
      <c r="Q95" s="362" t="str">
        <f>IF(B95="","",Output!BR81)</f>
        <v/>
      </c>
      <c r="R95" s="1479" t="str">
        <f>IF(B95="","",Output!BS81)</f>
        <v/>
      </c>
      <c r="S95" s="1478" t="str">
        <f>IF(B95="","",Output!BT81)</f>
        <v/>
      </c>
      <c r="T95" s="363" t="str">
        <f>IF(B95="","",Output!BU81)</f>
        <v/>
      </c>
    </row>
    <row r="96" spans="2:20">
      <c r="B96" s="143" t="str">
        <f>IF(Output!C82=0,"",Output!C82)</f>
        <v/>
      </c>
      <c r="C96" s="1642"/>
      <c r="D96" s="359" t="str">
        <f>IF(B96="","",Output!BF82)</f>
        <v/>
      </c>
      <c r="E96" s="360" t="str">
        <f>IF(B96="","",Output!BG82)</f>
        <v/>
      </c>
      <c r="F96" s="361" t="str">
        <f>IF(B96="","",Output!BH82)</f>
        <v/>
      </c>
      <c r="G96" s="361" t="str">
        <f>IF(B96="","",Output!BI82)</f>
        <v/>
      </c>
      <c r="H96" s="362" t="str">
        <f>IF(B96="","",Output!BJ82)</f>
        <v/>
      </c>
      <c r="I96" s="1479" t="str">
        <f>IF(B96="","",Output!BK82)</f>
        <v/>
      </c>
      <c r="J96" s="1478" t="str">
        <f>IF(B96="","",Output!BL82)</f>
        <v/>
      </c>
      <c r="K96" s="363" t="str">
        <f>IF(B96="","",Output!BM82)</f>
        <v/>
      </c>
      <c r="M96" s="359" t="str">
        <f>IF(B96="","",Output!BN82)</f>
        <v/>
      </c>
      <c r="N96" s="360" t="str">
        <f>IF(B96="","",Output!BO82)</f>
        <v/>
      </c>
      <c r="O96" s="361" t="str">
        <f>IF(B96="","",Output!BP82)</f>
        <v/>
      </c>
      <c r="P96" s="361" t="str">
        <f>IF(B96="","",Output!BQ82)</f>
        <v/>
      </c>
      <c r="Q96" s="362" t="str">
        <f>IF(B96="","",Output!BR82)</f>
        <v/>
      </c>
      <c r="R96" s="1479" t="str">
        <f>IF(B96="","",Output!BS82)</f>
        <v/>
      </c>
      <c r="S96" s="1478" t="str">
        <f>IF(B96="","",Output!BT82)</f>
        <v/>
      </c>
      <c r="T96" s="363" t="str">
        <f>IF(B96="","",Output!BU82)</f>
        <v/>
      </c>
    </row>
    <row r="97" spans="2:20">
      <c r="B97" s="143" t="str">
        <f>IF(Output!C83=0,"",Output!C83)</f>
        <v/>
      </c>
      <c r="C97" s="1642"/>
      <c r="D97" s="359" t="str">
        <f>IF(B97="","",Output!BF83)</f>
        <v/>
      </c>
      <c r="E97" s="360" t="str">
        <f>IF(B97="","",Output!BG83)</f>
        <v/>
      </c>
      <c r="F97" s="361" t="str">
        <f>IF(B97="","",Output!BH83)</f>
        <v/>
      </c>
      <c r="G97" s="361" t="str">
        <f>IF(B97="","",Output!BI83)</f>
        <v/>
      </c>
      <c r="H97" s="362" t="str">
        <f>IF(B97="","",Output!BJ83)</f>
        <v/>
      </c>
      <c r="I97" s="1479" t="str">
        <f>IF(B97="","",Output!BK83)</f>
        <v/>
      </c>
      <c r="J97" s="1478" t="str">
        <f>IF(B97="","",Output!BL83)</f>
        <v/>
      </c>
      <c r="K97" s="363" t="str">
        <f>IF(B97="","",Output!BM83)</f>
        <v/>
      </c>
      <c r="M97" s="359" t="str">
        <f>IF(B97="","",Output!BN83)</f>
        <v/>
      </c>
      <c r="N97" s="360" t="str">
        <f>IF(B97="","",Output!BO83)</f>
        <v/>
      </c>
      <c r="O97" s="361" t="str">
        <f>IF(B97="","",Output!BP83)</f>
        <v/>
      </c>
      <c r="P97" s="361" t="str">
        <f>IF(B97="","",Output!BQ83)</f>
        <v/>
      </c>
      <c r="Q97" s="362" t="str">
        <f>IF(B97="","",Output!BR83)</f>
        <v/>
      </c>
      <c r="R97" s="1479" t="str">
        <f>IF(B97="","",Output!BS83)</f>
        <v/>
      </c>
      <c r="S97" s="1478" t="str">
        <f>IF(B97="","",Output!BT83)</f>
        <v/>
      </c>
      <c r="T97" s="363" t="str">
        <f>IF(B97="","",Output!BU83)</f>
        <v/>
      </c>
    </row>
    <row r="98" spans="2:20">
      <c r="B98" s="143" t="str">
        <f>IF(Output!C84=0,"",Output!C84)</f>
        <v/>
      </c>
      <c r="C98" s="1642"/>
      <c r="D98" s="359" t="str">
        <f>IF(B98="","",Output!BF84)</f>
        <v/>
      </c>
      <c r="E98" s="360" t="str">
        <f>IF(B98="","",Output!BG84)</f>
        <v/>
      </c>
      <c r="F98" s="361" t="str">
        <f>IF(B98="","",Output!BH84)</f>
        <v/>
      </c>
      <c r="G98" s="361" t="str">
        <f>IF(B98="","",Output!BI84)</f>
        <v/>
      </c>
      <c r="H98" s="362" t="str">
        <f>IF(B98="","",Output!BJ84)</f>
        <v/>
      </c>
      <c r="I98" s="1479" t="str">
        <f>IF(B98="","",Output!BK84)</f>
        <v/>
      </c>
      <c r="J98" s="1478" t="str">
        <f>IF(B98="","",Output!BL84)</f>
        <v/>
      </c>
      <c r="K98" s="363" t="str">
        <f>IF(B98="","",Output!BM84)</f>
        <v/>
      </c>
      <c r="M98" s="359" t="str">
        <f>IF(B98="","",Output!BN84)</f>
        <v/>
      </c>
      <c r="N98" s="360" t="str">
        <f>IF(B98="","",Output!BO84)</f>
        <v/>
      </c>
      <c r="O98" s="361" t="str">
        <f>IF(B98="","",Output!BP84)</f>
        <v/>
      </c>
      <c r="P98" s="361" t="str">
        <f>IF(B98="","",Output!BQ84)</f>
        <v/>
      </c>
      <c r="Q98" s="362" t="str">
        <f>IF(B98="","",Output!BR84)</f>
        <v/>
      </c>
      <c r="R98" s="1479" t="str">
        <f>IF(B98="","",Output!BS84)</f>
        <v/>
      </c>
      <c r="S98" s="1478" t="str">
        <f>IF(B98="","",Output!BT84)</f>
        <v/>
      </c>
      <c r="T98" s="363" t="str">
        <f>IF(B98="","",Output!BU84)</f>
        <v/>
      </c>
    </row>
    <row r="99" spans="2:20">
      <c r="B99" s="143" t="str">
        <f>IF(Output!C85=0,"",Output!C85)</f>
        <v/>
      </c>
      <c r="C99" s="1642"/>
      <c r="D99" s="359" t="str">
        <f>IF(B99="","",Output!BF85)</f>
        <v/>
      </c>
      <c r="E99" s="360" t="str">
        <f>IF(B99="","",Output!BG85)</f>
        <v/>
      </c>
      <c r="F99" s="361" t="str">
        <f>IF(B99="","",Output!BH85)</f>
        <v/>
      </c>
      <c r="G99" s="361" t="str">
        <f>IF(B99="","",Output!BI85)</f>
        <v/>
      </c>
      <c r="H99" s="362" t="str">
        <f>IF(B99="","",Output!BJ85)</f>
        <v/>
      </c>
      <c r="I99" s="1479" t="str">
        <f>IF(B99="","",Output!BK85)</f>
        <v/>
      </c>
      <c r="J99" s="1478" t="str">
        <f>IF(B99="","",Output!BL85)</f>
        <v/>
      </c>
      <c r="K99" s="363" t="str">
        <f>IF(B99="","",Output!BM85)</f>
        <v/>
      </c>
      <c r="M99" s="359" t="str">
        <f>IF(B99="","",Output!BN85)</f>
        <v/>
      </c>
      <c r="N99" s="360" t="str">
        <f>IF(B99="","",Output!BO85)</f>
        <v/>
      </c>
      <c r="O99" s="361" t="str">
        <f>IF(B99="","",Output!BP85)</f>
        <v/>
      </c>
      <c r="P99" s="361" t="str">
        <f>IF(B99="","",Output!BQ85)</f>
        <v/>
      </c>
      <c r="Q99" s="362" t="str">
        <f>IF(B99="","",Output!BR85)</f>
        <v/>
      </c>
      <c r="R99" s="1479" t="str">
        <f>IF(B99="","",Output!BS85)</f>
        <v/>
      </c>
      <c r="S99" s="1478" t="str">
        <f>IF(B99="","",Output!BT85)</f>
        <v/>
      </c>
      <c r="T99" s="363" t="str">
        <f>IF(B99="","",Output!BU85)</f>
        <v/>
      </c>
    </row>
    <row r="100" spans="2:20">
      <c r="B100" s="143" t="str">
        <f>IF(Output!C86=0,"",Output!C86)</f>
        <v/>
      </c>
      <c r="C100" s="1642"/>
      <c r="D100" s="359" t="str">
        <f>IF(B100="","",Output!BF86)</f>
        <v/>
      </c>
      <c r="E100" s="360" t="str">
        <f>IF(B100="","",Output!BG86)</f>
        <v/>
      </c>
      <c r="F100" s="361" t="str">
        <f>IF(B100="","",Output!BH86)</f>
        <v/>
      </c>
      <c r="G100" s="361" t="str">
        <f>IF(B100="","",Output!BI86)</f>
        <v/>
      </c>
      <c r="H100" s="362" t="str">
        <f>IF(B100="","",Output!BJ86)</f>
        <v/>
      </c>
      <c r="I100" s="1479" t="str">
        <f>IF(B100="","",Output!BK86)</f>
        <v/>
      </c>
      <c r="J100" s="1478" t="str">
        <f>IF(B100="","",Output!BL86)</f>
        <v/>
      </c>
      <c r="K100" s="363" t="str">
        <f>IF(B100="","",Output!BM86)</f>
        <v/>
      </c>
      <c r="M100" s="359" t="str">
        <f>IF(B100="","",Output!BN86)</f>
        <v/>
      </c>
      <c r="N100" s="360" t="str">
        <f>IF(B100="","",Output!BO86)</f>
        <v/>
      </c>
      <c r="O100" s="361" t="str">
        <f>IF(B100="","",Output!BP86)</f>
        <v/>
      </c>
      <c r="P100" s="361" t="str">
        <f>IF(B100="","",Output!BQ86)</f>
        <v/>
      </c>
      <c r="Q100" s="362" t="str">
        <f>IF(B100="","",Output!BR86)</f>
        <v/>
      </c>
      <c r="R100" s="1479" t="str">
        <f>IF(B100="","",Output!BS86)</f>
        <v/>
      </c>
      <c r="S100" s="1478" t="str">
        <f>IF(B100="","",Output!BT86)</f>
        <v/>
      </c>
      <c r="T100" s="363" t="str">
        <f>IF(B100="","",Output!BU86)</f>
        <v/>
      </c>
    </row>
    <row r="101" spans="2:20">
      <c r="B101" s="143" t="str">
        <f>IF(Output!C87=0,"",Output!C87)</f>
        <v/>
      </c>
      <c r="C101" s="1642"/>
      <c r="D101" s="359" t="str">
        <f>IF(B101="","",Output!BF87)</f>
        <v/>
      </c>
      <c r="E101" s="360" t="str">
        <f>IF(B101="","",Output!BG87)</f>
        <v/>
      </c>
      <c r="F101" s="361" t="str">
        <f>IF(B101="","",Output!BH87)</f>
        <v/>
      </c>
      <c r="G101" s="361" t="str">
        <f>IF(B101="","",Output!BI87)</f>
        <v/>
      </c>
      <c r="H101" s="362" t="str">
        <f>IF(B101="","",Output!BJ87)</f>
        <v/>
      </c>
      <c r="I101" s="1479" t="str">
        <f>IF(B101="","",Output!BK87)</f>
        <v/>
      </c>
      <c r="J101" s="1478" t="str">
        <f>IF(B101="","",Output!BL87)</f>
        <v/>
      </c>
      <c r="K101" s="363" t="str">
        <f>IF(B101="","",Output!BM87)</f>
        <v/>
      </c>
      <c r="M101" s="359" t="str">
        <f>IF(B101="","",Output!BN87)</f>
        <v/>
      </c>
      <c r="N101" s="360" t="str">
        <f>IF(B101="","",Output!BO87)</f>
        <v/>
      </c>
      <c r="O101" s="361" t="str">
        <f>IF(B101="","",Output!BP87)</f>
        <v/>
      </c>
      <c r="P101" s="361" t="str">
        <f>IF(B101="","",Output!BQ87)</f>
        <v/>
      </c>
      <c r="Q101" s="362" t="str">
        <f>IF(B101="","",Output!BR87)</f>
        <v/>
      </c>
      <c r="R101" s="1479" t="str">
        <f>IF(B101="","",Output!BS87)</f>
        <v/>
      </c>
      <c r="S101" s="1478" t="str">
        <f>IF(B101="","",Output!BT87)</f>
        <v/>
      </c>
      <c r="T101" s="363" t="str">
        <f>IF(B101="","",Output!BU87)</f>
        <v/>
      </c>
    </row>
    <row r="102" spans="2:20">
      <c r="B102" s="143" t="str">
        <f>IF(Output!C88=0,"",Output!C88)</f>
        <v/>
      </c>
      <c r="C102" s="1642"/>
      <c r="D102" s="359" t="str">
        <f>IF(B102="","",Output!BF88)</f>
        <v/>
      </c>
      <c r="E102" s="360" t="str">
        <f>IF(B102="","",Output!BG88)</f>
        <v/>
      </c>
      <c r="F102" s="361" t="str">
        <f>IF(B102="","",Output!BH88)</f>
        <v/>
      </c>
      <c r="G102" s="361" t="str">
        <f>IF(B102="","",Output!BI88)</f>
        <v/>
      </c>
      <c r="H102" s="362" t="str">
        <f>IF(B102="","",Output!BJ88)</f>
        <v/>
      </c>
      <c r="I102" s="1479" t="str">
        <f>IF(B102="","",Output!BK88)</f>
        <v/>
      </c>
      <c r="J102" s="1478" t="str">
        <f>IF(B102="","",Output!BL88)</f>
        <v/>
      </c>
      <c r="K102" s="363" t="str">
        <f>IF(B102="","",Output!BM88)</f>
        <v/>
      </c>
      <c r="M102" s="359" t="str">
        <f>IF(B102="","",Output!BN88)</f>
        <v/>
      </c>
      <c r="N102" s="360" t="str">
        <f>IF(B102="","",Output!BO88)</f>
        <v/>
      </c>
      <c r="O102" s="361" t="str">
        <f>IF(B102="","",Output!BP88)</f>
        <v/>
      </c>
      <c r="P102" s="361" t="str">
        <f>IF(B102="","",Output!BQ88)</f>
        <v/>
      </c>
      <c r="Q102" s="362" t="str">
        <f>IF(B102="","",Output!BR88)</f>
        <v/>
      </c>
      <c r="R102" s="1479" t="str">
        <f>IF(B102="","",Output!BS88)</f>
        <v/>
      </c>
      <c r="S102" s="1478" t="str">
        <f>IF(B102="","",Output!BT88)</f>
        <v/>
      </c>
      <c r="T102" s="363" t="str">
        <f>IF(B102="","",Output!BU88)</f>
        <v/>
      </c>
    </row>
    <row r="103" spans="2:20">
      <c r="B103" s="143" t="str">
        <f>IF(Output!C89=0,"",Output!C89)</f>
        <v/>
      </c>
      <c r="C103" s="1642"/>
      <c r="D103" s="359" t="str">
        <f>IF(B103="","",Output!BF89)</f>
        <v/>
      </c>
      <c r="E103" s="360" t="str">
        <f>IF(B103="","",Output!BG89)</f>
        <v/>
      </c>
      <c r="F103" s="361" t="str">
        <f>IF(B103="","",Output!BH89)</f>
        <v/>
      </c>
      <c r="G103" s="361" t="str">
        <f>IF(B103="","",Output!BI89)</f>
        <v/>
      </c>
      <c r="H103" s="362" t="str">
        <f>IF(B103="","",Output!BJ89)</f>
        <v/>
      </c>
      <c r="I103" s="1479" t="str">
        <f>IF(B103="","",Output!BK89)</f>
        <v/>
      </c>
      <c r="J103" s="1478" t="str">
        <f>IF(B103="","",Output!BL89)</f>
        <v/>
      </c>
      <c r="K103" s="363" t="str">
        <f>IF(B103="","",Output!BM89)</f>
        <v/>
      </c>
      <c r="M103" s="359" t="str">
        <f>IF(B103="","",Output!BN89)</f>
        <v/>
      </c>
      <c r="N103" s="360" t="str">
        <f>IF(B103="","",Output!BO89)</f>
        <v/>
      </c>
      <c r="O103" s="361" t="str">
        <f>IF(B103="","",Output!BP89)</f>
        <v/>
      </c>
      <c r="P103" s="361" t="str">
        <f>IF(B103="","",Output!BQ89)</f>
        <v/>
      </c>
      <c r="Q103" s="362" t="str">
        <f>IF(B103="","",Output!BR89)</f>
        <v/>
      </c>
      <c r="R103" s="1479" t="str">
        <f>IF(B103="","",Output!BS89)</f>
        <v/>
      </c>
      <c r="S103" s="1478" t="str">
        <f>IF(B103="","",Output!BT89)</f>
        <v/>
      </c>
      <c r="T103" s="363" t="str">
        <f>IF(B103="","",Output!BU89)</f>
        <v/>
      </c>
    </row>
    <row r="104" spans="2:20">
      <c r="B104" s="143" t="str">
        <f>IF(Output!C90=0,"",Output!C90)</f>
        <v/>
      </c>
      <c r="C104" s="1642"/>
      <c r="D104" s="359" t="str">
        <f>IF(B104="","",Output!BF90)</f>
        <v/>
      </c>
      <c r="E104" s="360" t="str">
        <f>IF(B104="","",Output!BG90)</f>
        <v/>
      </c>
      <c r="F104" s="361" t="str">
        <f>IF(B104="","",Output!BH90)</f>
        <v/>
      </c>
      <c r="G104" s="361" t="str">
        <f>IF(B104="","",Output!BI90)</f>
        <v/>
      </c>
      <c r="H104" s="362" t="str">
        <f>IF(B104="","",Output!BJ90)</f>
        <v/>
      </c>
      <c r="I104" s="1479" t="str">
        <f>IF(B104="","",Output!BK90)</f>
        <v/>
      </c>
      <c r="J104" s="1478" t="str">
        <f>IF(B104="","",Output!BL90)</f>
        <v/>
      </c>
      <c r="K104" s="363" t="str">
        <f>IF(B104="","",Output!BM90)</f>
        <v/>
      </c>
      <c r="M104" s="359" t="str">
        <f>IF(B104="","",Output!BN90)</f>
        <v/>
      </c>
      <c r="N104" s="360" t="str">
        <f>IF(B104="","",Output!BO90)</f>
        <v/>
      </c>
      <c r="O104" s="361" t="str">
        <f>IF(B104="","",Output!BP90)</f>
        <v/>
      </c>
      <c r="P104" s="361" t="str">
        <f>IF(B104="","",Output!BQ90)</f>
        <v/>
      </c>
      <c r="Q104" s="362" t="str">
        <f>IF(B104="","",Output!BR90)</f>
        <v/>
      </c>
      <c r="R104" s="1479" t="str">
        <f>IF(B104="","",Output!BS90)</f>
        <v/>
      </c>
      <c r="S104" s="1478" t="str">
        <f>IF(B104="","",Output!BT90)</f>
        <v/>
      </c>
      <c r="T104" s="363" t="str">
        <f>IF(B104="","",Output!BU90)</f>
        <v/>
      </c>
    </row>
    <row r="105" spans="2:20">
      <c r="B105" s="143" t="str">
        <f>IF(Output!C91=0,"",Output!C91)</f>
        <v/>
      </c>
      <c r="C105" s="1642"/>
      <c r="D105" s="359" t="str">
        <f>IF(B105="","",Output!BF91)</f>
        <v/>
      </c>
      <c r="E105" s="360" t="str">
        <f>IF(B105="","",Output!BG91)</f>
        <v/>
      </c>
      <c r="F105" s="361" t="str">
        <f>IF(B105="","",Output!BH91)</f>
        <v/>
      </c>
      <c r="G105" s="361" t="str">
        <f>IF(B105="","",Output!BI91)</f>
        <v/>
      </c>
      <c r="H105" s="362" t="str">
        <f>IF(B105="","",Output!BJ91)</f>
        <v/>
      </c>
      <c r="I105" s="1479" t="str">
        <f>IF(B105="","",Output!BK91)</f>
        <v/>
      </c>
      <c r="J105" s="1478" t="str">
        <f>IF(B105="","",Output!BL91)</f>
        <v/>
      </c>
      <c r="K105" s="363" t="str">
        <f>IF(B105="","",Output!BM91)</f>
        <v/>
      </c>
      <c r="M105" s="359" t="str">
        <f>IF(B105="","",Output!BN91)</f>
        <v/>
      </c>
      <c r="N105" s="360" t="str">
        <f>IF(B105="","",Output!BO91)</f>
        <v/>
      </c>
      <c r="O105" s="361" t="str">
        <f>IF(B105="","",Output!BP91)</f>
        <v/>
      </c>
      <c r="P105" s="361" t="str">
        <f>IF(B105="","",Output!BQ91)</f>
        <v/>
      </c>
      <c r="Q105" s="362" t="str">
        <f>IF(B105="","",Output!BR91)</f>
        <v/>
      </c>
      <c r="R105" s="1479" t="str">
        <f>IF(B105="","",Output!BS91)</f>
        <v/>
      </c>
      <c r="S105" s="1478" t="str">
        <f>IF(B105="","",Output!BT91)</f>
        <v/>
      </c>
      <c r="T105" s="363" t="str">
        <f>IF(B105="","",Output!BU91)</f>
        <v/>
      </c>
    </row>
    <row r="106" spans="2:20">
      <c r="B106" s="143" t="str">
        <f>IF(Output!C92=0,"",Output!C92)</f>
        <v/>
      </c>
      <c r="C106" s="1642"/>
      <c r="D106" s="359" t="str">
        <f>IF(B106="","",Output!BF92)</f>
        <v/>
      </c>
      <c r="E106" s="360" t="str">
        <f>IF(B106="","",Output!BG92)</f>
        <v/>
      </c>
      <c r="F106" s="361" t="str">
        <f>IF(B106="","",Output!BH92)</f>
        <v/>
      </c>
      <c r="G106" s="361" t="str">
        <f>IF(B106="","",Output!BI92)</f>
        <v/>
      </c>
      <c r="H106" s="362" t="str">
        <f>IF(B106="","",Output!BJ92)</f>
        <v/>
      </c>
      <c r="I106" s="1479" t="str">
        <f>IF(B106="","",Output!BK92)</f>
        <v/>
      </c>
      <c r="J106" s="1478" t="str">
        <f>IF(B106="","",Output!BL92)</f>
        <v/>
      </c>
      <c r="K106" s="363" t="str">
        <f>IF(B106="","",Output!BM92)</f>
        <v/>
      </c>
      <c r="M106" s="359" t="str">
        <f>IF(B106="","",Output!BN92)</f>
        <v/>
      </c>
      <c r="N106" s="360" t="str">
        <f>IF(B106="","",Output!BO92)</f>
        <v/>
      </c>
      <c r="O106" s="361" t="str">
        <f>IF(B106="","",Output!BP92)</f>
        <v/>
      </c>
      <c r="P106" s="361" t="str">
        <f>IF(B106="","",Output!BQ92)</f>
        <v/>
      </c>
      <c r="Q106" s="362" t="str">
        <f>IF(B106="","",Output!BR92)</f>
        <v/>
      </c>
      <c r="R106" s="1479" t="str">
        <f>IF(B106="","",Output!BS92)</f>
        <v/>
      </c>
      <c r="S106" s="1478" t="str">
        <f>IF(B106="","",Output!BT92)</f>
        <v/>
      </c>
      <c r="T106" s="363" t="str">
        <f>IF(B106="","",Output!BU92)</f>
        <v/>
      </c>
    </row>
    <row r="107" spans="2:20">
      <c r="B107" s="143" t="str">
        <f>IF(Output!C93=0,"",Output!C93)</f>
        <v/>
      </c>
      <c r="C107" s="1642"/>
      <c r="D107" s="359" t="str">
        <f>IF(B107="","",Output!BF93)</f>
        <v/>
      </c>
      <c r="E107" s="360" t="str">
        <f>IF(B107="","",Output!BG93)</f>
        <v/>
      </c>
      <c r="F107" s="361" t="str">
        <f>IF(B107="","",Output!BH93)</f>
        <v/>
      </c>
      <c r="G107" s="361" t="str">
        <f>IF(B107="","",Output!BI93)</f>
        <v/>
      </c>
      <c r="H107" s="362" t="str">
        <f>IF(B107="","",Output!BJ93)</f>
        <v/>
      </c>
      <c r="I107" s="1479" t="str">
        <f>IF(B107="","",Output!BK93)</f>
        <v/>
      </c>
      <c r="J107" s="1478" t="str">
        <f>IF(B107="","",Output!BL93)</f>
        <v/>
      </c>
      <c r="K107" s="363" t="str">
        <f>IF(B107="","",Output!BM93)</f>
        <v/>
      </c>
      <c r="M107" s="359" t="str">
        <f>IF(B107="","",Output!BN93)</f>
        <v/>
      </c>
      <c r="N107" s="360" t="str">
        <f>IF(B107="","",Output!BO93)</f>
        <v/>
      </c>
      <c r="O107" s="361" t="str">
        <f>IF(B107="","",Output!BP93)</f>
        <v/>
      </c>
      <c r="P107" s="361" t="str">
        <f>IF(B107="","",Output!BQ93)</f>
        <v/>
      </c>
      <c r="Q107" s="362" t="str">
        <f>IF(B107="","",Output!BR93)</f>
        <v/>
      </c>
      <c r="R107" s="1479" t="str">
        <f>IF(B107="","",Output!BS93)</f>
        <v/>
      </c>
      <c r="S107" s="1478" t="str">
        <f>IF(B107="","",Output!BT93)</f>
        <v/>
      </c>
      <c r="T107" s="363" t="str">
        <f>IF(B107="","",Output!BU93)</f>
        <v/>
      </c>
    </row>
    <row r="108" spans="2:20">
      <c r="B108" s="143" t="str">
        <f>IF(Output!C94=0,"",Output!C94)</f>
        <v/>
      </c>
      <c r="C108" s="1642"/>
      <c r="D108" s="359" t="str">
        <f>IF(B108="","",Output!BF94)</f>
        <v/>
      </c>
      <c r="E108" s="360" t="str">
        <f>IF(B108="","",Output!BG94)</f>
        <v/>
      </c>
      <c r="F108" s="361" t="str">
        <f>IF(B108="","",Output!BH94)</f>
        <v/>
      </c>
      <c r="G108" s="361" t="str">
        <f>IF(B108="","",Output!BI94)</f>
        <v/>
      </c>
      <c r="H108" s="362" t="str">
        <f>IF(B108="","",Output!BJ94)</f>
        <v/>
      </c>
      <c r="I108" s="1479" t="str">
        <f>IF(B108="","",Output!BK94)</f>
        <v/>
      </c>
      <c r="J108" s="1478" t="str">
        <f>IF(B108="","",Output!BL94)</f>
        <v/>
      </c>
      <c r="K108" s="363" t="str">
        <f>IF(B108="","",Output!BM94)</f>
        <v/>
      </c>
      <c r="M108" s="359" t="str">
        <f>IF(B108="","",Output!BN94)</f>
        <v/>
      </c>
      <c r="N108" s="360" t="str">
        <f>IF(B108="","",Output!BO94)</f>
        <v/>
      </c>
      <c r="O108" s="361" t="str">
        <f>IF(B108="","",Output!BP94)</f>
        <v/>
      </c>
      <c r="P108" s="361" t="str">
        <f>IF(B108="","",Output!BQ94)</f>
        <v/>
      </c>
      <c r="Q108" s="362" t="str">
        <f>IF(B108="","",Output!BR94)</f>
        <v/>
      </c>
      <c r="R108" s="1479" t="str">
        <f>IF(B108="","",Output!BS94)</f>
        <v/>
      </c>
      <c r="S108" s="1478" t="str">
        <f>IF(B108="","",Output!BT94)</f>
        <v/>
      </c>
      <c r="T108" s="363" t="str">
        <f>IF(B108="","",Output!BU94)</f>
        <v/>
      </c>
    </row>
    <row r="109" spans="2:20">
      <c r="B109" s="143" t="str">
        <f>IF(Output!C95=0,"",Output!C95)</f>
        <v/>
      </c>
      <c r="C109" s="1642"/>
      <c r="D109" s="359" t="str">
        <f>IF(B109="","",Output!BF95)</f>
        <v/>
      </c>
      <c r="E109" s="360" t="str">
        <f>IF(B109="","",Output!BG95)</f>
        <v/>
      </c>
      <c r="F109" s="361" t="str">
        <f>IF(B109="","",Output!BH95)</f>
        <v/>
      </c>
      <c r="G109" s="361" t="str">
        <f>IF(B109="","",Output!BI95)</f>
        <v/>
      </c>
      <c r="H109" s="362" t="str">
        <f>IF(B109="","",Output!BJ95)</f>
        <v/>
      </c>
      <c r="I109" s="1479" t="str">
        <f>IF(B109="","",Output!BK95)</f>
        <v/>
      </c>
      <c r="J109" s="1478" t="str">
        <f>IF(B109="","",Output!BL95)</f>
        <v/>
      </c>
      <c r="K109" s="363" t="str">
        <f>IF(B109="","",Output!BM95)</f>
        <v/>
      </c>
      <c r="M109" s="359" t="str">
        <f>IF(B109="","",Output!BN95)</f>
        <v/>
      </c>
      <c r="N109" s="360" t="str">
        <f>IF(B109="","",Output!BO95)</f>
        <v/>
      </c>
      <c r="O109" s="361" t="str">
        <f>IF(B109="","",Output!BP95)</f>
        <v/>
      </c>
      <c r="P109" s="361" t="str">
        <f>IF(B109="","",Output!BQ95)</f>
        <v/>
      </c>
      <c r="Q109" s="362" t="str">
        <f>IF(B109="","",Output!BR95)</f>
        <v/>
      </c>
      <c r="R109" s="1479" t="str">
        <f>IF(B109="","",Output!BS95)</f>
        <v/>
      </c>
      <c r="S109" s="1478" t="str">
        <f>IF(B109="","",Output!BT95)</f>
        <v/>
      </c>
      <c r="T109" s="363" t="str">
        <f>IF(B109="","",Output!BU95)</f>
        <v/>
      </c>
    </row>
    <row r="110" spans="2:20">
      <c r="B110" s="143" t="str">
        <f>IF(Output!C96=0,"",Output!C96)</f>
        <v/>
      </c>
      <c r="C110" s="1642"/>
      <c r="D110" s="359" t="str">
        <f>IF(B110="","",Output!BF96)</f>
        <v/>
      </c>
      <c r="E110" s="360" t="str">
        <f>IF(B110="","",Output!BG96)</f>
        <v/>
      </c>
      <c r="F110" s="361" t="str">
        <f>IF(B110="","",Output!BH96)</f>
        <v/>
      </c>
      <c r="G110" s="361" t="str">
        <f>IF(B110="","",Output!BI96)</f>
        <v/>
      </c>
      <c r="H110" s="362" t="str">
        <f>IF(B110="","",Output!BJ96)</f>
        <v/>
      </c>
      <c r="I110" s="1479" t="str">
        <f>IF(B110="","",Output!BK96)</f>
        <v/>
      </c>
      <c r="J110" s="1478" t="str">
        <f>IF(B110="","",Output!BL96)</f>
        <v/>
      </c>
      <c r="K110" s="363" t="str">
        <f>IF(B110="","",Output!BM96)</f>
        <v/>
      </c>
      <c r="M110" s="359" t="str">
        <f>IF(B110="","",Output!BN96)</f>
        <v/>
      </c>
      <c r="N110" s="360" t="str">
        <f>IF(B110="","",Output!BO96)</f>
        <v/>
      </c>
      <c r="O110" s="361" t="str">
        <f>IF(B110="","",Output!BP96)</f>
        <v/>
      </c>
      <c r="P110" s="361" t="str">
        <f>IF(B110="","",Output!BQ96)</f>
        <v/>
      </c>
      <c r="Q110" s="362" t="str">
        <f>IF(B110="","",Output!BR96)</f>
        <v/>
      </c>
      <c r="R110" s="1479" t="str">
        <f>IF(B110="","",Output!BS96)</f>
        <v/>
      </c>
      <c r="S110" s="1478" t="str">
        <f>IF(B110="","",Output!BT96)</f>
        <v/>
      </c>
      <c r="T110" s="363" t="str">
        <f>IF(B110="","",Output!BU96)</f>
        <v/>
      </c>
    </row>
    <row r="111" spans="2:20">
      <c r="B111" s="143" t="str">
        <f>IF(Output!C97=0,"",Output!C97)</f>
        <v/>
      </c>
      <c r="C111" s="1642"/>
      <c r="D111" s="359" t="str">
        <f>IF(B111="","",Output!BF97)</f>
        <v/>
      </c>
      <c r="E111" s="360" t="str">
        <f>IF(B111="","",Output!BG97)</f>
        <v/>
      </c>
      <c r="F111" s="361" t="str">
        <f>IF(B111="","",Output!BH97)</f>
        <v/>
      </c>
      <c r="G111" s="361" t="str">
        <f>IF(B111="","",Output!BI97)</f>
        <v/>
      </c>
      <c r="H111" s="362" t="str">
        <f>IF(B111="","",Output!BJ97)</f>
        <v/>
      </c>
      <c r="I111" s="1479" t="str">
        <f>IF(B111="","",Output!BK97)</f>
        <v/>
      </c>
      <c r="J111" s="1478" t="str">
        <f>IF(B111="","",Output!BL97)</f>
        <v/>
      </c>
      <c r="K111" s="363" t="str">
        <f>IF(B111="","",Output!BM97)</f>
        <v/>
      </c>
      <c r="M111" s="359" t="str">
        <f>IF(B111="","",Output!BN97)</f>
        <v/>
      </c>
      <c r="N111" s="360" t="str">
        <f>IF(B111="","",Output!BO97)</f>
        <v/>
      </c>
      <c r="O111" s="361" t="str">
        <f>IF(B111="","",Output!BP97)</f>
        <v/>
      </c>
      <c r="P111" s="361" t="str">
        <f>IF(B111="","",Output!BQ97)</f>
        <v/>
      </c>
      <c r="Q111" s="362" t="str">
        <f>IF(B111="","",Output!BR97)</f>
        <v/>
      </c>
      <c r="R111" s="1479" t="str">
        <f>IF(B111="","",Output!BS97)</f>
        <v/>
      </c>
      <c r="S111" s="1478" t="str">
        <f>IF(B111="","",Output!BT97)</f>
        <v/>
      </c>
      <c r="T111" s="363" t="str">
        <f>IF(B111="","",Output!BU97)</f>
        <v/>
      </c>
    </row>
    <row r="112" spans="2:20">
      <c r="B112" s="143" t="str">
        <f>IF(Output!C98=0,"",Output!C98)</f>
        <v/>
      </c>
      <c r="C112" s="1642"/>
      <c r="D112" s="359" t="str">
        <f>IF(B112="","",Output!BF98)</f>
        <v/>
      </c>
      <c r="E112" s="360" t="str">
        <f>IF(B112="","",Output!BG98)</f>
        <v/>
      </c>
      <c r="F112" s="361" t="str">
        <f>IF(B112="","",Output!BH98)</f>
        <v/>
      </c>
      <c r="G112" s="361" t="str">
        <f>IF(B112="","",Output!BI98)</f>
        <v/>
      </c>
      <c r="H112" s="362" t="str">
        <f>IF(B112="","",Output!BJ98)</f>
        <v/>
      </c>
      <c r="I112" s="1479" t="str">
        <f>IF(B112="","",Output!BK98)</f>
        <v/>
      </c>
      <c r="J112" s="1478" t="str">
        <f>IF(B112="","",Output!BL98)</f>
        <v/>
      </c>
      <c r="K112" s="363" t="str">
        <f>IF(B112="","",Output!BM98)</f>
        <v/>
      </c>
      <c r="M112" s="359" t="str">
        <f>IF(B112="","",Output!BN98)</f>
        <v/>
      </c>
      <c r="N112" s="360" t="str">
        <f>IF(B112="","",Output!BO98)</f>
        <v/>
      </c>
      <c r="O112" s="361" t="str">
        <f>IF(B112="","",Output!BP98)</f>
        <v/>
      </c>
      <c r="P112" s="361" t="str">
        <f>IF(B112="","",Output!BQ98)</f>
        <v/>
      </c>
      <c r="Q112" s="362" t="str">
        <f>IF(B112="","",Output!BR98)</f>
        <v/>
      </c>
      <c r="R112" s="1479" t="str">
        <f>IF(B112="","",Output!BS98)</f>
        <v/>
      </c>
      <c r="S112" s="1478" t="str">
        <f>IF(B112="","",Output!BT98)</f>
        <v/>
      </c>
      <c r="T112" s="363" t="str">
        <f>IF(B112="","",Output!BU98)</f>
        <v/>
      </c>
    </row>
    <row r="113" spans="2:20">
      <c r="B113" s="143" t="str">
        <f>IF(Output!C99=0,"",Output!C99)</f>
        <v/>
      </c>
      <c r="C113" s="1642"/>
      <c r="D113" s="359" t="str">
        <f>IF(B113="","",Output!BF99)</f>
        <v/>
      </c>
      <c r="E113" s="360" t="str">
        <f>IF(B113="","",Output!BG99)</f>
        <v/>
      </c>
      <c r="F113" s="361" t="str">
        <f>IF(B113="","",Output!BH99)</f>
        <v/>
      </c>
      <c r="G113" s="361" t="str">
        <f>IF(B113="","",Output!BI99)</f>
        <v/>
      </c>
      <c r="H113" s="362" t="str">
        <f>IF(B113="","",Output!BJ99)</f>
        <v/>
      </c>
      <c r="I113" s="1479" t="str">
        <f>IF(B113="","",Output!BK99)</f>
        <v/>
      </c>
      <c r="J113" s="1478" t="str">
        <f>IF(B113="","",Output!BL99)</f>
        <v/>
      </c>
      <c r="K113" s="363" t="str">
        <f>IF(B113="","",Output!BM99)</f>
        <v/>
      </c>
      <c r="M113" s="359" t="str">
        <f>IF(B113="","",Output!BN99)</f>
        <v/>
      </c>
      <c r="N113" s="360" t="str">
        <f>IF(B113="","",Output!BO99)</f>
        <v/>
      </c>
      <c r="O113" s="361" t="str">
        <f>IF(B113="","",Output!BP99)</f>
        <v/>
      </c>
      <c r="P113" s="361" t="str">
        <f>IF(B113="","",Output!BQ99)</f>
        <v/>
      </c>
      <c r="Q113" s="362" t="str">
        <f>IF(B113="","",Output!BR99)</f>
        <v/>
      </c>
      <c r="R113" s="1479" t="str">
        <f>IF(B113="","",Output!BS99)</f>
        <v/>
      </c>
      <c r="S113" s="1478" t="str">
        <f>IF(B113="","",Output!BT99)</f>
        <v/>
      </c>
      <c r="T113" s="363" t="str">
        <f>IF(B113="","",Output!BU99)</f>
        <v/>
      </c>
    </row>
    <row r="114" spans="2:20">
      <c r="B114" s="143" t="str">
        <f>IF(Output!C100=0,"",Output!C100)</f>
        <v/>
      </c>
      <c r="C114" s="1642"/>
      <c r="D114" s="359" t="str">
        <f>IF(B114="","",Output!BF100)</f>
        <v/>
      </c>
      <c r="E114" s="360" t="str">
        <f>IF(B114="","",Output!BG100)</f>
        <v/>
      </c>
      <c r="F114" s="361" t="str">
        <f>IF(B114="","",Output!BH100)</f>
        <v/>
      </c>
      <c r="G114" s="361" t="str">
        <f>IF(B114="","",Output!BI100)</f>
        <v/>
      </c>
      <c r="H114" s="362" t="str">
        <f>IF(B114="","",Output!BJ100)</f>
        <v/>
      </c>
      <c r="I114" s="1479" t="str">
        <f>IF(B114="","",Output!BK100)</f>
        <v/>
      </c>
      <c r="J114" s="1478" t="str">
        <f>IF(B114="","",Output!BL100)</f>
        <v/>
      </c>
      <c r="K114" s="363" t="str">
        <f>IF(B114="","",Output!BM100)</f>
        <v/>
      </c>
      <c r="M114" s="359" t="str">
        <f>IF(B114="","",Output!BN100)</f>
        <v/>
      </c>
      <c r="N114" s="360" t="str">
        <f>IF(B114="","",Output!BO100)</f>
        <v/>
      </c>
      <c r="O114" s="361" t="str">
        <f>IF(B114="","",Output!BP100)</f>
        <v/>
      </c>
      <c r="P114" s="361" t="str">
        <f>IF(B114="","",Output!BQ100)</f>
        <v/>
      </c>
      <c r="Q114" s="362" t="str">
        <f>IF(B114="","",Output!BR100)</f>
        <v/>
      </c>
      <c r="R114" s="1479" t="str">
        <f>IF(B114="","",Output!BS100)</f>
        <v/>
      </c>
      <c r="S114" s="1478" t="str">
        <f>IF(B114="","",Output!BT100)</f>
        <v/>
      </c>
      <c r="T114" s="363" t="str">
        <f>IF(B114="","",Output!BU100)</f>
        <v/>
      </c>
    </row>
    <row r="115" spans="2:20">
      <c r="B115" s="143" t="str">
        <f>IF(Output!C101=0,"",Output!C101)</f>
        <v/>
      </c>
      <c r="C115" s="1642"/>
      <c r="D115" s="359" t="str">
        <f>IF(B115="","",Output!BF101)</f>
        <v/>
      </c>
      <c r="E115" s="360" t="str">
        <f>IF(B115="","",Output!BG101)</f>
        <v/>
      </c>
      <c r="F115" s="361" t="str">
        <f>IF(B115="","",Output!BH101)</f>
        <v/>
      </c>
      <c r="G115" s="361" t="str">
        <f>IF(B115="","",Output!BI101)</f>
        <v/>
      </c>
      <c r="H115" s="362" t="str">
        <f>IF(B115="","",Output!BJ101)</f>
        <v/>
      </c>
      <c r="I115" s="1479" t="str">
        <f>IF(B115="","",Output!BK101)</f>
        <v/>
      </c>
      <c r="J115" s="1478" t="str">
        <f>IF(B115="","",Output!BL101)</f>
        <v/>
      </c>
      <c r="K115" s="363" t="str">
        <f>IF(B115="","",Output!BM101)</f>
        <v/>
      </c>
      <c r="M115" s="359" t="str">
        <f>IF(B115="","",Output!BN101)</f>
        <v/>
      </c>
      <c r="N115" s="360" t="str">
        <f>IF(B115="","",Output!BO101)</f>
        <v/>
      </c>
      <c r="O115" s="361" t="str">
        <f>IF(B115="","",Output!BP101)</f>
        <v/>
      </c>
      <c r="P115" s="361" t="str">
        <f>IF(B115="","",Output!BQ101)</f>
        <v/>
      </c>
      <c r="Q115" s="362" t="str">
        <f>IF(B115="","",Output!BR101)</f>
        <v/>
      </c>
      <c r="R115" s="1479" t="str">
        <f>IF(B115="","",Output!BS101)</f>
        <v/>
      </c>
      <c r="S115" s="1478" t="str">
        <f>IF(B115="","",Output!BT101)</f>
        <v/>
      </c>
      <c r="T115" s="363" t="str">
        <f>IF(B115="","",Output!BU101)</f>
        <v/>
      </c>
    </row>
    <row r="116" spans="2:20">
      <c r="B116" s="143" t="str">
        <f>IF(Output!C102=0,"",Output!C102)</f>
        <v/>
      </c>
      <c r="C116" s="1642"/>
      <c r="D116" s="359" t="str">
        <f>IF(B116="","",Output!BF102)</f>
        <v/>
      </c>
      <c r="E116" s="360" t="str">
        <f>IF(B116="","",Output!BG102)</f>
        <v/>
      </c>
      <c r="F116" s="361" t="str">
        <f>IF(B116="","",Output!BH102)</f>
        <v/>
      </c>
      <c r="G116" s="361" t="str">
        <f>IF(B116="","",Output!BI102)</f>
        <v/>
      </c>
      <c r="H116" s="362" t="str">
        <f>IF(B116="","",Output!BJ102)</f>
        <v/>
      </c>
      <c r="I116" s="1479" t="str">
        <f>IF(B116="","",Output!BK102)</f>
        <v/>
      </c>
      <c r="J116" s="1478" t="str">
        <f>IF(B116="","",Output!BL102)</f>
        <v/>
      </c>
      <c r="K116" s="363" t="str">
        <f>IF(B116="","",Output!BM102)</f>
        <v/>
      </c>
      <c r="M116" s="359" t="str">
        <f>IF(B116="","",Output!BN102)</f>
        <v/>
      </c>
      <c r="N116" s="360" t="str">
        <f>IF(B116="","",Output!BO102)</f>
        <v/>
      </c>
      <c r="O116" s="361" t="str">
        <f>IF(B116="","",Output!BP102)</f>
        <v/>
      </c>
      <c r="P116" s="361" t="str">
        <f>IF(B116="","",Output!BQ102)</f>
        <v/>
      </c>
      <c r="Q116" s="362" t="str">
        <f>IF(B116="","",Output!BR102)</f>
        <v/>
      </c>
      <c r="R116" s="1479" t="str">
        <f>IF(B116="","",Output!BS102)</f>
        <v/>
      </c>
      <c r="S116" s="1478" t="str">
        <f>IF(B116="","",Output!BT102)</f>
        <v/>
      </c>
      <c r="T116" s="363" t="str">
        <f>IF(B116="","",Output!BU102)</f>
        <v/>
      </c>
    </row>
    <row r="117" spans="2:20">
      <c r="B117" s="143" t="str">
        <f>IF(Output!C103=0,"",Output!C103)</f>
        <v/>
      </c>
      <c r="C117" s="1642"/>
      <c r="D117" s="359" t="str">
        <f>IF(B117="","",Output!BF103)</f>
        <v/>
      </c>
      <c r="E117" s="360" t="str">
        <f>IF(B117="","",Output!BG103)</f>
        <v/>
      </c>
      <c r="F117" s="361" t="str">
        <f>IF(B117="","",Output!BH103)</f>
        <v/>
      </c>
      <c r="G117" s="361" t="str">
        <f>IF(B117="","",Output!BI103)</f>
        <v/>
      </c>
      <c r="H117" s="362" t="str">
        <f>IF(B117="","",Output!BJ103)</f>
        <v/>
      </c>
      <c r="I117" s="1479" t="str">
        <f>IF(B117="","",Output!BK103)</f>
        <v/>
      </c>
      <c r="J117" s="1478" t="str">
        <f>IF(B117="","",Output!BL103)</f>
        <v/>
      </c>
      <c r="K117" s="363" t="str">
        <f>IF(B117="","",Output!BM103)</f>
        <v/>
      </c>
      <c r="M117" s="359" t="str">
        <f>IF(B117="","",Output!BN103)</f>
        <v/>
      </c>
      <c r="N117" s="360" t="str">
        <f>IF(B117="","",Output!BO103)</f>
        <v/>
      </c>
      <c r="O117" s="361" t="str">
        <f>IF(B117="","",Output!BP103)</f>
        <v/>
      </c>
      <c r="P117" s="361" t="str">
        <f>IF(B117="","",Output!BQ103)</f>
        <v/>
      </c>
      <c r="Q117" s="362" t="str">
        <f>IF(B117="","",Output!BR103)</f>
        <v/>
      </c>
      <c r="R117" s="1479" t="str">
        <f>IF(B117="","",Output!BS103)</f>
        <v/>
      </c>
      <c r="S117" s="1478" t="str">
        <f>IF(B117="","",Output!BT103)</f>
        <v/>
      </c>
      <c r="T117" s="363" t="str">
        <f>IF(B117="","",Output!BU103)</f>
        <v/>
      </c>
    </row>
    <row r="118" spans="2:20">
      <c r="B118" s="143" t="str">
        <f>IF(Output!C104=0,"",Output!C104)</f>
        <v/>
      </c>
      <c r="C118" s="1642"/>
      <c r="D118" s="359" t="str">
        <f>IF(B118="","",Output!BF104)</f>
        <v/>
      </c>
      <c r="E118" s="360" t="str">
        <f>IF(B118="","",Output!BG104)</f>
        <v/>
      </c>
      <c r="F118" s="361" t="str">
        <f>IF(B118="","",Output!BH104)</f>
        <v/>
      </c>
      <c r="G118" s="361" t="str">
        <f>IF(B118="","",Output!BI104)</f>
        <v/>
      </c>
      <c r="H118" s="362" t="str">
        <f>IF(B118="","",Output!BJ104)</f>
        <v/>
      </c>
      <c r="I118" s="1479" t="str">
        <f>IF(B118="","",Output!BK104)</f>
        <v/>
      </c>
      <c r="J118" s="1478" t="str">
        <f>IF(B118="","",Output!BL104)</f>
        <v/>
      </c>
      <c r="K118" s="363" t="str">
        <f>IF(B118="","",Output!BM104)</f>
        <v/>
      </c>
      <c r="M118" s="359" t="str">
        <f>IF(B118="","",Output!BN104)</f>
        <v/>
      </c>
      <c r="N118" s="360" t="str">
        <f>IF(B118="","",Output!BO104)</f>
        <v/>
      </c>
      <c r="O118" s="361" t="str">
        <f>IF(B118="","",Output!BP104)</f>
        <v/>
      </c>
      <c r="P118" s="361" t="str">
        <f>IF(B118="","",Output!BQ104)</f>
        <v/>
      </c>
      <c r="Q118" s="362" t="str">
        <f>IF(B118="","",Output!BR104)</f>
        <v/>
      </c>
      <c r="R118" s="1479" t="str">
        <f>IF(B118="","",Output!BS104)</f>
        <v/>
      </c>
      <c r="S118" s="1478" t="str">
        <f>IF(B118="","",Output!BT104)</f>
        <v/>
      </c>
      <c r="T118" s="363" t="str">
        <f>IF(B118="","",Output!BU104)</f>
        <v/>
      </c>
    </row>
    <row r="119" spans="2:20">
      <c r="B119" s="143" t="str">
        <f>IF(Output!C105=0,"",Output!C105)</f>
        <v/>
      </c>
      <c r="C119" s="1642"/>
      <c r="D119" s="359" t="str">
        <f>IF(B119="","",Output!BF105)</f>
        <v/>
      </c>
      <c r="E119" s="360" t="str">
        <f>IF(B119="","",Output!BG105)</f>
        <v/>
      </c>
      <c r="F119" s="361" t="str">
        <f>IF(B119="","",Output!BH105)</f>
        <v/>
      </c>
      <c r="G119" s="361" t="str">
        <f>IF(B119="","",Output!BI105)</f>
        <v/>
      </c>
      <c r="H119" s="362" t="str">
        <f>IF(B119="","",Output!BJ105)</f>
        <v/>
      </c>
      <c r="I119" s="1479" t="str">
        <f>IF(B119="","",Output!BK105)</f>
        <v/>
      </c>
      <c r="J119" s="1478" t="str">
        <f>IF(B119="","",Output!BL105)</f>
        <v/>
      </c>
      <c r="K119" s="363" t="str">
        <f>IF(B119="","",Output!BM105)</f>
        <v/>
      </c>
      <c r="M119" s="359" t="str">
        <f>IF(B119="","",Output!BN105)</f>
        <v/>
      </c>
      <c r="N119" s="360" t="str">
        <f>IF(B119="","",Output!BO105)</f>
        <v/>
      </c>
      <c r="O119" s="361" t="str">
        <f>IF(B119="","",Output!BP105)</f>
        <v/>
      </c>
      <c r="P119" s="361" t="str">
        <f>IF(B119="","",Output!BQ105)</f>
        <v/>
      </c>
      <c r="Q119" s="362" t="str">
        <f>IF(B119="","",Output!BR105)</f>
        <v/>
      </c>
      <c r="R119" s="1479" t="str">
        <f>IF(B119="","",Output!BS105)</f>
        <v/>
      </c>
      <c r="S119" s="1478" t="str">
        <f>IF(B119="","",Output!BT105)</f>
        <v/>
      </c>
      <c r="T119" s="363" t="str">
        <f>IF(B119="","",Output!BU105)</f>
        <v/>
      </c>
    </row>
    <row r="120" spans="2:20">
      <c r="B120" s="143" t="str">
        <f>IF(Output!C106=0,"",Output!C106)</f>
        <v/>
      </c>
      <c r="C120" s="1642"/>
      <c r="D120" s="359" t="str">
        <f>IF(B120="","",Output!BF106)</f>
        <v/>
      </c>
      <c r="E120" s="360" t="str">
        <f>IF(B120="","",Output!BG106)</f>
        <v/>
      </c>
      <c r="F120" s="361" t="str">
        <f>IF(B120="","",Output!BH106)</f>
        <v/>
      </c>
      <c r="G120" s="361" t="str">
        <f>IF(B120="","",Output!BI106)</f>
        <v/>
      </c>
      <c r="H120" s="362" t="str">
        <f>IF(B120="","",Output!BJ106)</f>
        <v/>
      </c>
      <c r="I120" s="1479" t="str">
        <f>IF(B120="","",Output!BK106)</f>
        <v/>
      </c>
      <c r="J120" s="1478" t="str">
        <f>IF(B120="","",Output!BL106)</f>
        <v/>
      </c>
      <c r="K120" s="363" t="str">
        <f>IF(B120="","",Output!BM106)</f>
        <v/>
      </c>
      <c r="M120" s="359" t="str">
        <f>IF(B120="","",Output!BN106)</f>
        <v/>
      </c>
      <c r="N120" s="360" t="str">
        <f>IF(B120="","",Output!BO106)</f>
        <v/>
      </c>
      <c r="O120" s="361" t="str">
        <f>IF(B120="","",Output!BP106)</f>
        <v/>
      </c>
      <c r="P120" s="361" t="str">
        <f>IF(B120="","",Output!BQ106)</f>
        <v/>
      </c>
      <c r="Q120" s="362" t="str">
        <f>IF(B120="","",Output!BR106)</f>
        <v/>
      </c>
      <c r="R120" s="1479" t="str">
        <f>IF(B120="","",Output!BS106)</f>
        <v/>
      </c>
      <c r="S120" s="1478" t="str">
        <f>IF(B120="","",Output!BT106)</f>
        <v/>
      </c>
      <c r="T120" s="363" t="str">
        <f>IF(B120="","",Output!BU106)</f>
        <v/>
      </c>
    </row>
    <row r="121" spans="2:20">
      <c r="B121" s="143" t="str">
        <f>IF(Output!C107=0,"",Output!C107)</f>
        <v/>
      </c>
      <c r="C121" s="1642"/>
      <c r="D121" s="359" t="str">
        <f>IF(B121="","",Output!BF107)</f>
        <v/>
      </c>
      <c r="E121" s="360" t="str">
        <f>IF(B121="","",Output!BG107)</f>
        <v/>
      </c>
      <c r="F121" s="361" t="str">
        <f>IF(B121="","",Output!BH107)</f>
        <v/>
      </c>
      <c r="G121" s="361" t="str">
        <f>IF(B121="","",Output!BI107)</f>
        <v/>
      </c>
      <c r="H121" s="362" t="str">
        <f>IF(B121="","",Output!BJ107)</f>
        <v/>
      </c>
      <c r="I121" s="1479" t="str">
        <f>IF(B121="","",Output!BK107)</f>
        <v/>
      </c>
      <c r="J121" s="1478" t="str">
        <f>IF(B121="","",Output!BL107)</f>
        <v/>
      </c>
      <c r="K121" s="363" t="str">
        <f>IF(B121="","",Output!BM107)</f>
        <v/>
      </c>
      <c r="M121" s="359" t="str">
        <f>IF(B121="","",Output!BN107)</f>
        <v/>
      </c>
      <c r="N121" s="360" t="str">
        <f>IF(B121="","",Output!BO107)</f>
        <v/>
      </c>
      <c r="O121" s="361" t="str">
        <f>IF(B121="","",Output!BP107)</f>
        <v/>
      </c>
      <c r="P121" s="361" t="str">
        <f>IF(B121="","",Output!BQ107)</f>
        <v/>
      </c>
      <c r="Q121" s="362" t="str">
        <f>IF(B121="","",Output!BR107)</f>
        <v/>
      </c>
      <c r="R121" s="1479" t="str">
        <f>IF(B121="","",Output!BS107)</f>
        <v/>
      </c>
      <c r="S121" s="1478" t="str">
        <f>IF(B121="","",Output!BT107)</f>
        <v/>
      </c>
      <c r="T121" s="363" t="str">
        <f>IF(B121="","",Output!BU107)</f>
        <v/>
      </c>
    </row>
    <row r="122" spans="2:20">
      <c r="B122" s="143" t="str">
        <f>IF(Output!C108=0,"",Output!C108)</f>
        <v/>
      </c>
      <c r="C122" s="1642"/>
      <c r="D122" s="359" t="str">
        <f>IF(B122="","",Output!BF108)</f>
        <v/>
      </c>
      <c r="E122" s="360" t="str">
        <f>IF(B122="","",Output!BG108)</f>
        <v/>
      </c>
      <c r="F122" s="361" t="str">
        <f>IF(B122="","",Output!BH108)</f>
        <v/>
      </c>
      <c r="G122" s="361" t="str">
        <f>IF(B122="","",Output!BI108)</f>
        <v/>
      </c>
      <c r="H122" s="362" t="str">
        <f>IF(B122="","",Output!BJ108)</f>
        <v/>
      </c>
      <c r="I122" s="1479" t="str">
        <f>IF(B122="","",Output!BK108)</f>
        <v/>
      </c>
      <c r="J122" s="1478" t="str">
        <f>IF(B122="","",Output!BL108)</f>
        <v/>
      </c>
      <c r="K122" s="363" t="str">
        <f>IF(B122="","",Output!BM108)</f>
        <v/>
      </c>
      <c r="M122" s="359" t="str">
        <f>IF(B122="","",Output!BN108)</f>
        <v/>
      </c>
      <c r="N122" s="360" t="str">
        <f>IF(B122="","",Output!BO108)</f>
        <v/>
      </c>
      <c r="O122" s="361" t="str">
        <f>IF(B122="","",Output!BP108)</f>
        <v/>
      </c>
      <c r="P122" s="361" t="str">
        <f>IF(B122="","",Output!BQ108)</f>
        <v/>
      </c>
      <c r="Q122" s="362" t="str">
        <f>IF(B122="","",Output!BR108)</f>
        <v/>
      </c>
      <c r="R122" s="1479" t="str">
        <f>IF(B122="","",Output!BS108)</f>
        <v/>
      </c>
      <c r="S122" s="1478" t="str">
        <f>IF(B122="","",Output!BT108)</f>
        <v/>
      </c>
      <c r="T122" s="363" t="str">
        <f>IF(B122="","",Output!BU108)</f>
        <v/>
      </c>
    </row>
    <row r="123" spans="2:20">
      <c r="B123" s="143" t="str">
        <f>IF(Output!C109=0,"",Output!C109)</f>
        <v/>
      </c>
      <c r="C123" s="1642"/>
      <c r="D123" s="359" t="str">
        <f>IF(B123="","",Output!BF109)</f>
        <v/>
      </c>
      <c r="E123" s="360" t="str">
        <f>IF(B123="","",Output!BG109)</f>
        <v/>
      </c>
      <c r="F123" s="361" t="str">
        <f>IF(B123="","",Output!BH109)</f>
        <v/>
      </c>
      <c r="G123" s="361" t="str">
        <f>IF(B123="","",Output!BI109)</f>
        <v/>
      </c>
      <c r="H123" s="362" t="str">
        <f>IF(B123="","",Output!BJ109)</f>
        <v/>
      </c>
      <c r="I123" s="1479" t="str">
        <f>IF(B123="","",Output!BK109)</f>
        <v/>
      </c>
      <c r="J123" s="1478" t="str">
        <f>IF(B123="","",Output!BL109)</f>
        <v/>
      </c>
      <c r="K123" s="363" t="str">
        <f>IF(B123="","",Output!BM109)</f>
        <v/>
      </c>
      <c r="M123" s="359" t="str">
        <f>IF(B123="","",Output!BN109)</f>
        <v/>
      </c>
      <c r="N123" s="360" t="str">
        <f>IF(B123="","",Output!BO109)</f>
        <v/>
      </c>
      <c r="O123" s="361" t="str">
        <f>IF(B123="","",Output!BP109)</f>
        <v/>
      </c>
      <c r="P123" s="361" t="str">
        <f>IF(B123="","",Output!BQ109)</f>
        <v/>
      </c>
      <c r="Q123" s="362" t="str">
        <f>IF(B123="","",Output!BR109)</f>
        <v/>
      </c>
      <c r="R123" s="1479" t="str">
        <f>IF(B123="","",Output!BS109)</f>
        <v/>
      </c>
      <c r="S123" s="1478" t="str">
        <f>IF(B123="","",Output!BT109)</f>
        <v/>
      </c>
      <c r="T123" s="363" t="str">
        <f>IF(B123="","",Output!BU109)</f>
        <v/>
      </c>
    </row>
    <row r="124" spans="2:20">
      <c r="B124" s="143" t="str">
        <f>IF(Output!C110=0,"",Output!C110)</f>
        <v/>
      </c>
      <c r="C124" s="1642"/>
      <c r="D124" s="359" t="str">
        <f>IF(B124="","",Output!BF110)</f>
        <v/>
      </c>
      <c r="E124" s="360" t="str">
        <f>IF(B124="","",Output!BG110)</f>
        <v/>
      </c>
      <c r="F124" s="361" t="str">
        <f>IF(B124="","",Output!BH110)</f>
        <v/>
      </c>
      <c r="G124" s="361" t="str">
        <f>IF(B124="","",Output!BI110)</f>
        <v/>
      </c>
      <c r="H124" s="362" t="str">
        <f>IF(B124="","",Output!BJ110)</f>
        <v/>
      </c>
      <c r="I124" s="1479" t="str">
        <f>IF(B124="","",Output!BK110)</f>
        <v/>
      </c>
      <c r="J124" s="1478" t="str">
        <f>IF(B124="","",Output!BL110)</f>
        <v/>
      </c>
      <c r="K124" s="363" t="str">
        <f>IF(B124="","",Output!BM110)</f>
        <v/>
      </c>
      <c r="M124" s="359" t="str">
        <f>IF(B124="","",Output!BN110)</f>
        <v/>
      </c>
      <c r="N124" s="360" t="str">
        <f>IF(B124="","",Output!BO110)</f>
        <v/>
      </c>
      <c r="O124" s="361" t="str">
        <f>IF(B124="","",Output!BP110)</f>
        <v/>
      </c>
      <c r="P124" s="361" t="str">
        <f>IF(B124="","",Output!BQ110)</f>
        <v/>
      </c>
      <c r="Q124" s="362" t="str">
        <f>IF(B124="","",Output!BR110)</f>
        <v/>
      </c>
      <c r="R124" s="1479" t="str">
        <f>IF(B124="","",Output!BS110)</f>
        <v/>
      </c>
      <c r="S124" s="1478" t="str">
        <f>IF(B124="","",Output!BT110)</f>
        <v/>
      </c>
      <c r="T124" s="363" t="str">
        <f>IF(B124="","",Output!BU110)</f>
        <v/>
      </c>
    </row>
    <row r="125" spans="2:20">
      <c r="B125" s="143" t="str">
        <f>IF(Output!C111=0,"",Output!C111)</f>
        <v/>
      </c>
      <c r="C125" s="1642"/>
      <c r="D125" s="359" t="str">
        <f>IF(B125="","",Output!BF111)</f>
        <v/>
      </c>
      <c r="E125" s="360" t="str">
        <f>IF(B125="","",Output!BG111)</f>
        <v/>
      </c>
      <c r="F125" s="361" t="str">
        <f>IF(B125="","",Output!BH111)</f>
        <v/>
      </c>
      <c r="G125" s="361" t="str">
        <f>IF(B125="","",Output!BI111)</f>
        <v/>
      </c>
      <c r="H125" s="362" t="str">
        <f>IF(B125="","",Output!BJ111)</f>
        <v/>
      </c>
      <c r="I125" s="1479" t="str">
        <f>IF(B125="","",Output!BK111)</f>
        <v/>
      </c>
      <c r="J125" s="1478" t="str">
        <f>IF(B125="","",Output!BL111)</f>
        <v/>
      </c>
      <c r="K125" s="363" t="str">
        <f>IF(B125="","",Output!BM111)</f>
        <v/>
      </c>
      <c r="M125" s="359" t="str">
        <f>IF(B125="","",Output!BN111)</f>
        <v/>
      </c>
      <c r="N125" s="360" t="str">
        <f>IF(B125="","",Output!BO111)</f>
        <v/>
      </c>
      <c r="O125" s="361" t="str">
        <f>IF(B125="","",Output!BP111)</f>
        <v/>
      </c>
      <c r="P125" s="361" t="str">
        <f>IF(B125="","",Output!BQ111)</f>
        <v/>
      </c>
      <c r="Q125" s="362" t="str">
        <f>IF(B125="","",Output!BR111)</f>
        <v/>
      </c>
      <c r="R125" s="1479" t="str">
        <f>IF(B125="","",Output!BS111)</f>
        <v/>
      </c>
      <c r="S125" s="1478" t="str">
        <f>IF(B125="","",Output!BT111)</f>
        <v/>
      </c>
      <c r="T125" s="363" t="str">
        <f>IF(B125="","",Output!BU111)</f>
        <v/>
      </c>
    </row>
    <row r="126" spans="2:20">
      <c r="B126" s="143" t="str">
        <f>IF(Output!C112=0,"",Output!C112)</f>
        <v/>
      </c>
      <c r="C126" s="1642"/>
      <c r="D126" s="359" t="str">
        <f>IF(B126="","",Output!BF112)</f>
        <v/>
      </c>
      <c r="E126" s="360" t="str">
        <f>IF(B126="","",Output!BG112)</f>
        <v/>
      </c>
      <c r="F126" s="361" t="str">
        <f>IF(B126="","",Output!BH112)</f>
        <v/>
      </c>
      <c r="G126" s="361" t="str">
        <f>IF(B126="","",Output!BI112)</f>
        <v/>
      </c>
      <c r="H126" s="362" t="str">
        <f>IF(B126="","",Output!BJ112)</f>
        <v/>
      </c>
      <c r="I126" s="1479" t="str">
        <f>IF(B126="","",Output!BK112)</f>
        <v/>
      </c>
      <c r="J126" s="1478" t="str">
        <f>IF(B126="","",Output!BL112)</f>
        <v/>
      </c>
      <c r="K126" s="363" t="str">
        <f>IF(B126="","",Output!BM112)</f>
        <v/>
      </c>
      <c r="M126" s="359" t="str">
        <f>IF(B126="","",Output!BN112)</f>
        <v/>
      </c>
      <c r="N126" s="360" t="str">
        <f>IF(B126="","",Output!BO112)</f>
        <v/>
      </c>
      <c r="O126" s="361" t="str">
        <f>IF(B126="","",Output!BP112)</f>
        <v/>
      </c>
      <c r="P126" s="361" t="str">
        <f>IF(B126="","",Output!BQ112)</f>
        <v/>
      </c>
      <c r="Q126" s="362" t="str">
        <f>IF(B126="","",Output!BR112)</f>
        <v/>
      </c>
      <c r="R126" s="1479" t="str">
        <f>IF(B126="","",Output!BS112)</f>
        <v/>
      </c>
      <c r="S126" s="1478" t="str">
        <f>IF(B126="","",Output!BT112)</f>
        <v/>
      </c>
      <c r="T126" s="363" t="str">
        <f>IF(B126="","",Output!BU112)</f>
        <v/>
      </c>
    </row>
    <row r="127" spans="2:20">
      <c r="B127" s="143" t="str">
        <f>IF(Output!C113=0,"",Output!C113)</f>
        <v/>
      </c>
      <c r="C127" s="1642"/>
      <c r="D127" s="359" t="str">
        <f>IF(B127="","",Output!BF113)</f>
        <v/>
      </c>
      <c r="E127" s="360" t="str">
        <f>IF(B127="","",Output!BG113)</f>
        <v/>
      </c>
      <c r="F127" s="361" t="str">
        <f>IF(B127="","",Output!BH113)</f>
        <v/>
      </c>
      <c r="G127" s="361" t="str">
        <f>IF(B127="","",Output!BI113)</f>
        <v/>
      </c>
      <c r="H127" s="362" t="str">
        <f>IF(B127="","",Output!BJ113)</f>
        <v/>
      </c>
      <c r="I127" s="1479" t="str">
        <f>IF(B127="","",Output!BK113)</f>
        <v/>
      </c>
      <c r="J127" s="1478" t="str">
        <f>IF(B127="","",Output!BL113)</f>
        <v/>
      </c>
      <c r="K127" s="363" t="str">
        <f>IF(B127="","",Output!BM113)</f>
        <v/>
      </c>
      <c r="M127" s="359" t="str">
        <f>IF(B127="","",Output!BN113)</f>
        <v/>
      </c>
      <c r="N127" s="360" t="str">
        <f>IF(B127="","",Output!BO113)</f>
        <v/>
      </c>
      <c r="O127" s="361" t="str">
        <f>IF(B127="","",Output!BP113)</f>
        <v/>
      </c>
      <c r="P127" s="361" t="str">
        <f>IF(B127="","",Output!BQ113)</f>
        <v/>
      </c>
      <c r="Q127" s="362" t="str">
        <f>IF(B127="","",Output!BR113)</f>
        <v/>
      </c>
      <c r="R127" s="1479" t="str">
        <f>IF(B127="","",Output!BS113)</f>
        <v/>
      </c>
      <c r="S127" s="1478" t="str">
        <f>IF(B127="","",Output!BT113)</f>
        <v/>
      </c>
      <c r="T127" s="363" t="str">
        <f>IF(B127="","",Output!BU113)</f>
        <v/>
      </c>
    </row>
    <row r="128" spans="2:20">
      <c r="B128" s="143" t="str">
        <f>IF(Output!C114=0,"",Output!C114)</f>
        <v/>
      </c>
      <c r="C128" s="1642"/>
      <c r="D128" s="359" t="str">
        <f>IF(B128="","",Output!BF114)</f>
        <v/>
      </c>
      <c r="E128" s="360" t="str">
        <f>IF(B128="","",Output!BG114)</f>
        <v/>
      </c>
      <c r="F128" s="361" t="str">
        <f>IF(B128="","",Output!BH114)</f>
        <v/>
      </c>
      <c r="G128" s="361" t="str">
        <f>IF(B128="","",Output!BI114)</f>
        <v/>
      </c>
      <c r="H128" s="362" t="str">
        <f>IF(B128="","",Output!BJ114)</f>
        <v/>
      </c>
      <c r="I128" s="1479" t="str">
        <f>IF(B128="","",Output!BK114)</f>
        <v/>
      </c>
      <c r="J128" s="1478" t="str">
        <f>IF(B128="","",Output!BL114)</f>
        <v/>
      </c>
      <c r="K128" s="363" t="str">
        <f>IF(B128="","",Output!BM114)</f>
        <v/>
      </c>
      <c r="M128" s="359" t="str">
        <f>IF(B128="","",Output!BN114)</f>
        <v/>
      </c>
      <c r="N128" s="360" t="str">
        <f>IF(B128="","",Output!BO114)</f>
        <v/>
      </c>
      <c r="O128" s="361" t="str">
        <f>IF(B128="","",Output!BP114)</f>
        <v/>
      </c>
      <c r="P128" s="361" t="str">
        <f>IF(B128="","",Output!BQ114)</f>
        <v/>
      </c>
      <c r="Q128" s="362" t="str">
        <f>IF(B128="","",Output!BR114)</f>
        <v/>
      </c>
      <c r="R128" s="1479" t="str">
        <f>IF(B128="","",Output!BS114)</f>
        <v/>
      </c>
      <c r="S128" s="1478" t="str">
        <f>IF(B128="","",Output!BT114)</f>
        <v/>
      </c>
      <c r="T128" s="363" t="str">
        <f>IF(B128="","",Output!BU114)</f>
        <v/>
      </c>
    </row>
    <row r="129" spans="2:20">
      <c r="B129" s="143" t="str">
        <f>IF(Output!C115=0,"",Output!C115)</f>
        <v/>
      </c>
      <c r="C129" s="1642"/>
      <c r="D129" s="359" t="str">
        <f>IF(B129="","",Output!BF115)</f>
        <v/>
      </c>
      <c r="E129" s="360" t="str">
        <f>IF(B129="","",Output!BG115)</f>
        <v/>
      </c>
      <c r="F129" s="361" t="str">
        <f>IF(B129="","",Output!BH115)</f>
        <v/>
      </c>
      <c r="G129" s="361" t="str">
        <f>IF(B129="","",Output!BI115)</f>
        <v/>
      </c>
      <c r="H129" s="362" t="str">
        <f>IF(B129="","",Output!BJ115)</f>
        <v/>
      </c>
      <c r="I129" s="1479" t="str">
        <f>IF(B129="","",Output!BK115)</f>
        <v/>
      </c>
      <c r="J129" s="1478" t="str">
        <f>IF(B129="","",Output!BL115)</f>
        <v/>
      </c>
      <c r="K129" s="363" t="str">
        <f>IF(B129="","",Output!BM115)</f>
        <v/>
      </c>
      <c r="M129" s="359" t="str">
        <f>IF(B129="","",Output!BN115)</f>
        <v/>
      </c>
      <c r="N129" s="360" t="str">
        <f>IF(B129="","",Output!BO115)</f>
        <v/>
      </c>
      <c r="O129" s="361" t="str">
        <f>IF(B129="","",Output!BP115)</f>
        <v/>
      </c>
      <c r="P129" s="361" t="str">
        <f>IF(B129="","",Output!BQ115)</f>
        <v/>
      </c>
      <c r="Q129" s="362" t="str">
        <f>IF(B129="","",Output!BR115)</f>
        <v/>
      </c>
      <c r="R129" s="1479" t="str">
        <f>IF(B129="","",Output!BS115)</f>
        <v/>
      </c>
      <c r="S129" s="1478" t="str">
        <f>IF(B129="","",Output!BT115)</f>
        <v/>
      </c>
      <c r="T129" s="363" t="str">
        <f>IF(B129="","",Output!BU115)</f>
        <v/>
      </c>
    </row>
    <row r="130" spans="2:20">
      <c r="B130" s="143" t="str">
        <f>IF(Output!C116=0,"",Output!C116)</f>
        <v/>
      </c>
      <c r="C130" s="1642"/>
      <c r="D130" s="359" t="str">
        <f>IF(B130="","",Output!BF116)</f>
        <v/>
      </c>
      <c r="E130" s="360" t="str">
        <f>IF(B130="","",Output!BG116)</f>
        <v/>
      </c>
      <c r="F130" s="361" t="str">
        <f>IF(B130="","",Output!BH116)</f>
        <v/>
      </c>
      <c r="G130" s="361" t="str">
        <f>IF(B130="","",Output!BI116)</f>
        <v/>
      </c>
      <c r="H130" s="362" t="str">
        <f>IF(B130="","",Output!BJ116)</f>
        <v/>
      </c>
      <c r="I130" s="1479" t="str">
        <f>IF(B130="","",Output!BK116)</f>
        <v/>
      </c>
      <c r="J130" s="1478" t="str">
        <f>IF(B130="","",Output!BL116)</f>
        <v/>
      </c>
      <c r="K130" s="363" t="str">
        <f>IF(B130="","",Output!BM116)</f>
        <v/>
      </c>
      <c r="M130" s="359" t="str">
        <f>IF(B130="","",Output!BN116)</f>
        <v/>
      </c>
      <c r="N130" s="360" t="str">
        <f>IF(B130="","",Output!BO116)</f>
        <v/>
      </c>
      <c r="O130" s="361" t="str">
        <f>IF(B130="","",Output!BP116)</f>
        <v/>
      </c>
      <c r="P130" s="361" t="str">
        <f>IF(B130="","",Output!BQ116)</f>
        <v/>
      </c>
      <c r="Q130" s="362" t="str">
        <f>IF(B130="","",Output!BR116)</f>
        <v/>
      </c>
      <c r="R130" s="1479" t="str">
        <f>IF(B130="","",Output!BS116)</f>
        <v/>
      </c>
      <c r="S130" s="1478" t="str">
        <f>IF(B130="","",Output!BT116)</f>
        <v/>
      </c>
      <c r="T130" s="363" t="str">
        <f>IF(B130="","",Output!BU116)</f>
        <v/>
      </c>
    </row>
    <row r="131" spans="2:20">
      <c r="B131" s="143" t="str">
        <f>IF(Output!C117=0,"",Output!C117)</f>
        <v/>
      </c>
      <c r="C131" s="1642"/>
      <c r="D131" s="359" t="str">
        <f>IF(B131="","",Output!BF117)</f>
        <v/>
      </c>
      <c r="E131" s="360" t="str">
        <f>IF(B131="","",Output!BG117)</f>
        <v/>
      </c>
      <c r="F131" s="361" t="str">
        <f>IF(B131="","",Output!BH117)</f>
        <v/>
      </c>
      <c r="G131" s="361" t="str">
        <f>IF(B131="","",Output!BI117)</f>
        <v/>
      </c>
      <c r="H131" s="362" t="str">
        <f>IF(B131="","",Output!BJ117)</f>
        <v/>
      </c>
      <c r="I131" s="1479" t="str">
        <f>IF(B131="","",Output!BK117)</f>
        <v/>
      </c>
      <c r="J131" s="1478" t="str">
        <f>IF(B131="","",Output!BL117)</f>
        <v/>
      </c>
      <c r="K131" s="363" t="str">
        <f>IF(B131="","",Output!BM117)</f>
        <v/>
      </c>
      <c r="M131" s="359" t="str">
        <f>IF(B131="","",Output!BN117)</f>
        <v/>
      </c>
      <c r="N131" s="360" t="str">
        <f>IF(B131="","",Output!BO117)</f>
        <v/>
      </c>
      <c r="O131" s="361" t="str">
        <f>IF(B131="","",Output!BP117)</f>
        <v/>
      </c>
      <c r="P131" s="361" t="str">
        <f>IF(B131="","",Output!BQ117)</f>
        <v/>
      </c>
      <c r="Q131" s="362" t="str">
        <f>IF(B131="","",Output!BR117)</f>
        <v/>
      </c>
      <c r="R131" s="1479" t="str">
        <f>IF(B131="","",Output!BS117)</f>
        <v/>
      </c>
      <c r="S131" s="1478" t="str">
        <f>IF(B131="","",Output!BT117)</f>
        <v/>
      </c>
      <c r="T131" s="363" t="str">
        <f>IF(B131="","",Output!BU117)</f>
        <v/>
      </c>
    </row>
    <row r="132" spans="2:20">
      <c r="B132" s="143" t="str">
        <f>IF(Output!C118=0,"",Output!C118)</f>
        <v/>
      </c>
      <c r="C132" s="1642"/>
      <c r="D132" s="359" t="str">
        <f>IF(B132="","",Output!BF118)</f>
        <v/>
      </c>
      <c r="E132" s="360" t="str">
        <f>IF(B132="","",Output!BG118)</f>
        <v/>
      </c>
      <c r="F132" s="361" t="str">
        <f>IF(B132="","",Output!BH118)</f>
        <v/>
      </c>
      <c r="G132" s="361" t="str">
        <f>IF(B132="","",Output!BI118)</f>
        <v/>
      </c>
      <c r="H132" s="362" t="str">
        <f>IF(B132="","",Output!BJ118)</f>
        <v/>
      </c>
      <c r="I132" s="1479" t="str">
        <f>IF(B132="","",Output!BK118)</f>
        <v/>
      </c>
      <c r="J132" s="1478" t="str">
        <f>IF(B132="","",Output!BL118)</f>
        <v/>
      </c>
      <c r="K132" s="363" t="str">
        <f>IF(B132="","",Output!BM118)</f>
        <v/>
      </c>
      <c r="M132" s="359" t="str">
        <f>IF(B132="","",Output!BN118)</f>
        <v/>
      </c>
      <c r="N132" s="360" t="str">
        <f>IF(B132="","",Output!BO118)</f>
        <v/>
      </c>
      <c r="O132" s="361" t="str">
        <f>IF(B132="","",Output!BP118)</f>
        <v/>
      </c>
      <c r="P132" s="361" t="str">
        <f>IF(B132="","",Output!BQ118)</f>
        <v/>
      </c>
      <c r="Q132" s="362" t="str">
        <f>IF(B132="","",Output!BR118)</f>
        <v/>
      </c>
      <c r="R132" s="1479" t="str">
        <f>IF(B132="","",Output!BS118)</f>
        <v/>
      </c>
      <c r="S132" s="1478" t="str">
        <f>IF(B132="","",Output!BT118)</f>
        <v/>
      </c>
      <c r="T132" s="363" t="str">
        <f>IF(B132="","",Output!BU118)</f>
        <v/>
      </c>
    </row>
    <row r="133" spans="2:20">
      <c r="B133" s="143" t="str">
        <f>IF(Output!C119=0,"",Output!C119)</f>
        <v/>
      </c>
      <c r="C133" s="1642"/>
      <c r="D133" s="359" t="str">
        <f>IF(B133="","",Output!BF119)</f>
        <v/>
      </c>
      <c r="E133" s="360" t="str">
        <f>IF(B133="","",Output!BG119)</f>
        <v/>
      </c>
      <c r="F133" s="361" t="str">
        <f>IF(B133="","",Output!BH119)</f>
        <v/>
      </c>
      <c r="G133" s="361" t="str">
        <f>IF(B133="","",Output!BI119)</f>
        <v/>
      </c>
      <c r="H133" s="362" t="str">
        <f>IF(B133="","",Output!BJ119)</f>
        <v/>
      </c>
      <c r="I133" s="1479" t="str">
        <f>IF(B133="","",Output!BK119)</f>
        <v/>
      </c>
      <c r="J133" s="1478" t="str">
        <f>IF(B133="","",Output!BL119)</f>
        <v/>
      </c>
      <c r="K133" s="363" t="str">
        <f>IF(B133="","",Output!BM119)</f>
        <v/>
      </c>
      <c r="M133" s="359" t="str">
        <f>IF(B133="","",Output!BN119)</f>
        <v/>
      </c>
      <c r="N133" s="360" t="str">
        <f>IF(B133="","",Output!BO119)</f>
        <v/>
      </c>
      <c r="O133" s="361" t="str">
        <f>IF(B133="","",Output!BP119)</f>
        <v/>
      </c>
      <c r="P133" s="361" t="str">
        <f>IF(B133="","",Output!BQ119)</f>
        <v/>
      </c>
      <c r="Q133" s="362" t="str">
        <f>IF(B133="","",Output!BR119)</f>
        <v/>
      </c>
      <c r="R133" s="1479" t="str">
        <f>IF(B133="","",Output!BS119)</f>
        <v/>
      </c>
      <c r="S133" s="1478" t="str">
        <f>IF(B133="","",Output!BT119)</f>
        <v/>
      </c>
      <c r="T133" s="363" t="str">
        <f>IF(B133="","",Output!BU119)</f>
        <v/>
      </c>
    </row>
    <row r="134" spans="2:20">
      <c r="B134" s="143" t="str">
        <f>IF(Output!C120=0,"",Output!C120)</f>
        <v/>
      </c>
      <c r="C134" s="1642"/>
      <c r="D134" s="359" t="str">
        <f>IF(B134="","",Output!BF120)</f>
        <v/>
      </c>
      <c r="E134" s="360" t="str">
        <f>IF(B134="","",Output!BG120)</f>
        <v/>
      </c>
      <c r="F134" s="361" t="str">
        <f>IF(B134="","",Output!BH120)</f>
        <v/>
      </c>
      <c r="G134" s="361" t="str">
        <f>IF(B134="","",Output!BI120)</f>
        <v/>
      </c>
      <c r="H134" s="362" t="str">
        <f>IF(B134="","",Output!BJ120)</f>
        <v/>
      </c>
      <c r="I134" s="1479" t="str">
        <f>IF(B134="","",Output!BK120)</f>
        <v/>
      </c>
      <c r="J134" s="1478" t="str">
        <f>IF(B134="","",Output!BL120)</f>
        <v/>
      </c>
      <c r="K134" s="363" t="str">
        <f>IF(B134="","",Output!BM120)</f>
        <v/>
      </c>
      <c r="M134" s="359" t="str">
        <f>IF(B134="","",Output!BN120)</f>
        <v/>
      </c>
      <c r="N134" s="360" t="str">
        <f>IF(B134="","",Output!BO120)</f>
        <v/>
      </c>
      <c r="O134" s="361" t="str">
        <f>IF(B134="","",Output!BP120)</f>
        <v/>
      </c>
      <c r="P134" s="361" t="str">
        <f>IF(B134="","",Output!BQ120)</f>
        <v/>
      </c>
      <c r="Q134" s="362" t="str">
        <f>IF(B134="","",Output!BR120)</f>
        <v/>
      </c>
      <c r="R134" s="1479" t="str">
        <f>IF(B134="","",Output!BS120)</f>
        <v/>
      </c>
      <c r="S134" s="1478" t="str">
        <f>IF(B134="","",Output!BT120)</f>
        <v/>
      </c>
      <c r="T134" s="363" t="str">
        <f>IF(B134="","",Output!BU120)</f>
        <v/>
      </c>
    </row>
    <row r="135" spans="2:20">
      <c r="B135" s="143" t="str">
        <f>IF(Output!C121=0,"",Output!C121)</f>
        <v/>
      </c>
      <c r="C135" s="1642"/>
      <c r="D135" s="359" t="str">
        <f>IF(B135="","",Output!BF121)</f>
        <v/>
      </c>
      <c r="E135" s="360" t="str">
        <f>IF(B135="","",Output!BG121)</f>
        <v/>
      </c>
      <c r="F135" s="361" t="str">
        <f>IF(B135="","",Output!BH121)</f>
        <v/>
      </c>
      <c r="G135" s="361" t="str">
        <f>IF(B135="","",Output!BI121)</f>
        <v/>
      </c>
      <c r="H135" s="362" t="str">
        <f>IF(B135="","",Output!BJ121)</f>
        <v/>
      </c>
      <c r="I135" s="1479" t="str">
        <f>IF(B135="","",Output!BK121)</f>
        <v/>
      </c>
      <c r="J135" s="1478" t="str">
        <f>IF(B135="","",Output!BL121)</f>
        <v/>
      </c>
      <c r="K135" s="363" t="str">
        <f>IF(B135="","",Output!BM121)</f>
        <v/>
      </c>
      <c r="M135" s="359" t="str">
        <f>IF(B135="","",Output!BN121)</f>
        <v/>
      </c>
      <c r="N135" s="360" t="str">
        <f>IF(B135="","",Output!BO121)</f>
        <v/>
      </c>
      <c r="O135" s="361" t="str">
        <f>IF(B135="","",Output!BP121)</f>
        <v/>
      </c>
      <c r="P135" s="361" t="str">
        <f>IF(B135="","",Output!BQ121)</f>
        <v/>
      </c>
      <c r="Q135" s="362" t="str">
        <f>IF(B135="","",Output!BR121)</f>
        <v/>
      </c>
      <c r="R135" s="1479" t="str">
        <f>IF(B135="","",Output!BS121)</f>
        <v/>
      </c>
      <c r="S135" s="1478" t="str">
        <f>IF(B135="","",Output!BT121)</f>
        <v/>
      </c>
      <c r="T135" s="363" t="str">
        <f>IF(B135="","",Output!BU121)</f>
        <v/>
      </c>
    </row>
    <row r="136" spans="2:20">
      <c r="B136" s="143" t="str">
        <f>IF(Output!C122=0,"",Output!C122)</f>
        <v/>
      </c>
      <c r="C136" s="1642"/>
      <c r="D136" s="359" t="str">
        <f>IF(B136="","",Output!BF122)</f>
        <v/>
      </c>
      <c r="E136" s="360" t="str">
        <f>IF(B136="","",Output!BG122)</f>
        <v/>
      </c>
      <c r="F136" s="361" t="str">
        <f>IF(B136="","",Output!BH122)</f>
        <v/>
      </c>
      <c r="G136" s="361" t="str">
        <f>IF(B136="","",Output!BI122)</f>
        <v/>
      </c>
      <c r="H136" s="362" t="str">
        <f>IF(B136="","",Output!BJ122)</f>
        <v/>
      </c>
      <c r="I136" s="1479" t="str">
        <f>IF(B136="","",Output!BK122)</f>
        <v/>
      </c>
      <c r="J136" s="1478" t="str">
        <f>IF(B136="","",Output!BL122)</f>
        <v/>
      </c>
      <c r="K136" s="363" t="str">
        <f>IF(B136="","",Output!BM122)</f>
        <v/>
      </c>
      <c r="M136" s="359" t="str">
        <f>IF(B136="","",Output!BN122)</f>
        <v/>
      </c>
      <c r="N136" s="360" t="str">
        <f>IF(B136="","",Output!BO122)</f>
        <v/>
      </c>
      <c r="O136" s="361" t="str">
        <f>IF(B136="","",Output!BP122)</f>
        <v/>
      </c>
      <c r="P136" s="361" t="str">
        <f>IF(B136="","",Output!BQ122)</f>
        <v/>
      </c>
      <c r="Q136" s="362" t="str">
        <f>IF(B136="","",Output!BR122)</f>
        <v/>
      </c>
      <c r="R136" s="1479" t="str">
        <f>IF(B136="","",Output!BS122)</f>
        <v/>
      </c>
      <c r="S136" s="1478" t="str">
        <f>IF(B136="","",Output!BT122)</f>
        <v/>
      </c>
      <c r="T136" s="363" t="str">
        <f>IF(B136="","",Output!BU122)</f>
        <v/>
      </c>
    </row>
    <row r="137" spans="2:20">
      <c r="B137" s="143" t="str">
        <f>IF(Output!C123=0,"",Output!C123)</f>
        <v/>
      </c>
      <c r="C137" s="1642"/>
      <c r="D137" s="359" t="str">
        <f>IF(B137="","",Output!BF123)</f>
        <v/>
      </c>
      <c r="E137" s="360" t="str">
        <f>IF(B137="","",Output!BG123)</f>
        <v/>
      </c>
      <c r="F137" s="361" t="str">
        <f>IF(B137="","",Output!BH123)</f>
        <v/>
      </c>
      <c r="G137" s="361" t="str">
        <f>IF(B137="","",Output!BI123)</f>
        <v/>
      </c>
      <c r="H137" s="362" t="str">
        <f>IF(B137="","",Output!BJ123)</f>
        <v/>
      </c>
      <c r="I137" s="1479" t="str">
        <f>IF(B137="","",Output!BK123)</f>
        <v/>
      </c>
      <c r="J137" s="1478" t="str">
        <f>IF(B137="","",Output!BL123)</f>
        <v/>
      </c>
      <c r="K137" s="363" t="str">
        <f>IF(B137="","",Output!BM123)</f>
        <v/>
      </c>
      <c r="M137" s="359" t="str">
        <f>IF(B137="","",Output!BN123)</f>
        <v/>
      </c>
      <c r="N137" s="360" t="str">
        <f>IF(B137="","",Output!BO123)</f>
        <v/>
      </c>
      <c r="O137" s="361" t="str">
        <f>IF(B137="","",Output!BP123)</f>
        <v/>
      </c>
      <c r="P137" s="361" t="str">
        <f>IF(B137="","",Output!BQ123)</f>
        <v/>
      </c>
      <c r="Q137" s="362" t="str">
        <f>IF(B137="","",Output!BR123)</f>
        <v/>
      </c>
      <c r="R137" s="1479" t="str">
        <f>IF(B137="","",Output!BS123)</f>
        <v/>
      </c>
      <c r="S137" s="1478" t="str">
        <f>IF(B137="","",Output!BT123)</f>
        <v/>
      </c>
      <c r="T137" s="363" t="str">
        <f>IF(B137="","",Output!BU123)</f>
        <v/>
      </c>
    </row>
    <row r="138" spans="2:20">
      <c r="B138" s="143" t="str">
        <f>IF(Output!C124=0,"",Output!C124)</f>
        <v/>
      </c>
      <c r="C138" s="1642"/>
      <c r="D138" s="359" t="str">
        <f>IF(B138="","",Output!BF124)</f>
        <v/>
      </c>
      <c r="E138" s="360" t="str">
        <f>IF(B138="","",Output!BG124)</f>
        <v/>
      </c>
      <c r="F138" s="361" t="str">
        <f>IF(B138="","",Output!BH124)</f>
        <v/>
      </c>
      <c r="G138" s="361" t="str">
        <f>IF(B138="","",Output!BI124)</f>
        <v/>
      </c>
      <c r="H138" s="362" t="str">
        <f>IF(B138="","",Output!BJ124)</f>
        <v/>
      </c>
      <c r="I138" s="1479" t="str">
        <f>IF(B138="","",Output!BK124)</f>
        <v/>
      </c>
      <c r="J138" s="1478" t="str">
        <f>IF(B138="","",Output!BL124)</f>
        <v/>
      </c>
      <c r="K138" s="363" t="str">
        <f>IF(B138="","",Output!BM124)</f>
        <v/>
      </c>
      <c r="M138" s="359" t="str">
        <f>IF(B138="","",Output!BN124)</f>
        <v/>
      </c>
      <c r="N138" s="360" t="str">
        <f>IF(B138="","",Output!BO124)</f>
        <v/>
      </c>
      <c r="O138" s="361" t="str">
        <f>IF(B138="","",Output!BP124)</f>
        <v/>
      </c>
      <c r="P138" s="361" t="str">
        <f>IF(B138="","",Output!BQ124)</f>
        <v/>
      </c>
      <c r="Q138" s="362" t="str">
        <f>IF(B138="","",Output!BR124)</f>
        <v/>
      </c>
      <c r="R138" s="1479" t="str">
        <f>IF(B138="","",Output!BS124)</f>
        <v/>
      </c>
      <c r="S138" s="1478" t="str">
        <f>IF(B138="","",Output!BT124)</f>
        <v/>
      </c>
      <c r="T138" s="363" t="str">
        <f>IF(B138="","",Output!BU124)</f>
        <v/>
      </c>
    </row>
    <row r="139" spans="2:20">
      <c r="B139" s="143" t="str">
        <f>IF(Output!C125=0,"",Output!C125)</f>
        <v/>
      </c>
      <c r="C139" s="1642"/>
      <c r="D139" s="359" t="str">
        <f>IF(B139="","",Output!BF125)</f>
        <v/>
      </c>
      <c r="E139" s="360" t="str">
        <f>IF(B139="","",Output!BG125)</f>
        <v/>
      </c>
      <c r="F139" s="361" t="str">
        <f>IF(B139="","",Output!BH125)</f>
        <v/>
      </c>
      <c r="G139" s="361" t="str">
        <f>IF(B139="","",Output!BI125)</f>
        <v/>
      </c>
      <c r="H139" s="362" t="str">
        <f>IF(B139="","",Output!BJ125)</f>
        <v/>
      </c>
      <c r="I139" s="1479" t="str">
        <f>IF(B139="","",Output!BK125)</f>
        <v/>
      </c>
      <c r="J139" s="1478" t="str">
        <f>IF(B139="","",Output!BL125)</f>
        <v/>
      </c>
      <c r="K139" s="363" t="str">
        <f>IF(B139="","",Output!BM125)</f>
        <v/>
      </c>
      <c r="M139" s="359" t="str">
        <f>IF(B139="","",Output!BN125)</f>
        <v/>
      </c>
      <c r="N139" s="360" t="str">
        <f>IF(B139="","",Output!BO125)</f>
        <v/>
      </c>
      <c r="O139" s="361" t="str">
        <f>IF(B139="","",Output!BP125)</f>
        <v/>
      </c>
      <c r="P139" s="361" t="str">
        <f>IF(B139="","",Output!BQ125)</f>
        <v/>
      </c>
      <c r="Q139" s="362" t="str">
        <f>IF(B139="","",Output!BR125)</f>
        <v/>
      </c>
      <c r="R139" s="1479" t="str">
        <f>IF(B139="","",Output!BS125)</f>
        <v/>
      </c>
      <c r="S139" s="1478" t="str">
        <f>IF(B139="","",Output!BT125)</f>
        <v/>
      </c>
      <c r="T139" s="363" t="str">
        <f>IF(B139="","",Output!BU125)</f>
        <v/>
      </c>
    </row>
    <row r="140" spans="2:20">
      <c r="B140" s="143" t="str">
        <f>IF(Output!C126=0,"",Output!C126)</f>
        <v/>
      </c>
      <c r="C140" s="1642"/>
      <c r="D140" s="359" t="str">
        <f>IF(B140="","",Output!BF126)</f>
        <v/>
      </c>
      <c r="E140" s="360" t="str">
        <f>IF(B140="","",Output!BG126)</f>
        <v/>
      </c>
      <c r="F140" s="361" t="str">
        <f>IF(B140="","",Output!BH126)</f>
        <v/>
      </c>
      <c r="G140" s="361" t="str">
        <f>IF(B140="","",Output!BI126)</f>
        <v/>
      </c>
      <c r="H140" s="362" t="str">
        <f>IF(B140="","",Output!BJ126)</f>
        <v/>
      </c>
      <c r="I140" s="1479" t="str">
        <f>IF(B140="","",Output!BK126)</f>
        <v/>
      </c>
      <c r="J140" s="1478" t="str">
        <f>IF(B140="","",Output!BL126)</f>
        <v/>
      </c>
      <c r="K140" s="363" t="str">
        <f>IF(B140="","",Output!BM126)</f>
        <v/>
      </c>
      <c r="M140" s="359" t="str">
        <f>IF(B140="","",Output!BN126)</f>
        <v/>
      </c>
      <c r="N140" s="360" t="str">
        <f>IF(B140="","",Output!BO126)</f>
        <v/>
      </c>
      <c r="O140" s="361" t="str">
        <f>IF(B140="","",Output!BP126)</f>
        <v/>
      </c>
      <c r="P140" s="361" t="str">
        <f>IF(B140="","",Output!BQ126)</f>
        <v/>
      </c>
      <c r="Q140" s="362" t="str">
        <f>IF(B140="","",Output!BR126)</f>
        <v/>
      </c>
      <c r="R140" s="1479" t="str">
        <f>IF(B140="","",Output!BS126)</f>
        <v/>
      </c>
      <c r="S140" s="1478" t="str">
        <f>IF(B140="","",Output!BT126)</f>
        <v/>
      </c>
      <c r="T140" s="363" t="str">
        <f>IF(B140="","",Output!BU126)</f>
        <v/>
      </c>
    </row>
    <row r="141" spans="2:20">
      <c r="B141" s="143" t="str">
        <f>IF(Output!C127=0,"",Output!C127)</f>
        <v/>
      </c>
      <c r="C141" s="1642"/>
      <c r="D141" s="359" t="str">
        <f>IF(B141="","",Output!BF127)</f>
        <v/>
      </c>
      <c r="E141" s="360" t="str">
        <f>IF(B141="","",Output!BG127)</f>
        <v/>
      </c>
      <c r="F141" s="361" t="str">
        <f>IF(B141="","",Output!BH127)</f>
        <v/>
      </c>
      <c r="G141" s="361" t="str">
        <f>IF(B141="","",Output!BI127)</f>
        <v/>
      </c>
      <c r="H141" s="362" t="str">
        <f>IF(B141="","",Output!BJ127)</f>
        <v/>
      </c>
      <c r="I141" s="1479" t="str">
        <f>IF(B141="","",Output!BK127)</f>
        <v/>
      </c>
      <c r="J141" s="1478" t="str">
        <f>IF(B141="","",Output!BL127)</f>
        <v/>
      </c>
      <c r="K141" s="363" t="str">
        <f>IF(B141="","",Output!BM127)</f>
        <v/>
      </c>
      <c r="M141" s="359" t="str">
        <f>IF(B141="","",Output!BN127)</f>
        <v/>
      </c>
      <c r="N141" s="360" t="str">
        <f>IF(B141="","",Output!BO127)</f>
        <v/>
      </c>
      <c r="O141" s="361" t="str">
        <f>IF(B141="","",Output!BP127)</f>
        <v/>
      </c>
      <c r="P141" s="361" t="str">
        <f>IF(B141="","",Output!BQ127)</f>
        <v/>
      </c>
      <c r="Q141" s="362" t="str">
        <f>IF(B141="","",Output!BR127)</f>
        <v/>
      </c>
      <c r="R141" s="1479" t="str">
        <f>IF(B141="","",Output!BS127)</f>
        <v/>
      </c>
      <c r="S141" s="1478" t="str">
        <f>IF(B141="","",Output!BT127)</f>
        <v/>
      </c>
      <c r="T141" s="363" t="str">
        <f>IF(B141="","",Output!BU127)</f>
        <v/>
      </c>
    </row>
    <row r="142" spans="2:20">
      <c r="B142" s="143" t="str">
        <f>IF(Output!C128=0,"",Output!C128)</f>
        <v/>
      </c>
      <c r="C142" s="1642"/>
      <c r="D142" s="359" t="str">
        <f>IF(B142="","",Output!BF128)</f>
        <v/>
      </c>
      <c r="E142" s="360" t="str">
        <f>IF(B142="","",Output!BG128)</f>
        <v/>
      </c>
      <c r="F142" s="361" t="str">
        <f>IF(B142="","",Output!BH128)</f>
        <v/>
      </c>
      <c r="G142" s="361" t="str">
        <f>IF(B142="","",Output!BI128)</f>
        <v/>
      </c>
      <c r="H142" s="362" t="str">
        <f>IF(B142="","",Output!BJ128)</f>
        <v/>
      </c>
      <c r="I142" s="1479" t="str">
        <f>IF(B142="","",Output!BK128)</f>
        <v/>
      </c>
      <c r="J142" s="1478" t="str">
        <f>IF(B142="","",Output!BL128)</f>
        <v/>
      </c>
      <c r="K142" s="363" t="str">
        <f>IF(B142="","",Output!BM128)</f>
        <v/>
      </c>
      <c r="M142" s="359" t="str">
        <f>IF(B142="","",Output!BN128)</f>
        <v/>
      </c>
      <c r="N142" s="360" t="str">
        <f>IF(B142="","",Output!BO128)</f>
        <v/>
      </c>
      <c r="O142" s="361" t="str">
        <f>IF(B142="","",Output!BP128)</f>
        <v/>
      </c>
      <c r="P142" s="361" t="str">
        <f>IF(B142="","",Output!BQ128)</f>
        <v/>
      </c>
      <c r="Q142" s="362" t="str">
        <f>IF(B142="","",Output!BR128)</f>
        <v/>
      </c>
      <c r="R142" s="1479" t="str">
        <f>IF(B142="","",Output!BS128)</f>
        <v/>
      </c>
      <c r="S142" s="1478" t="str">
        <f>IF(B142="","",Output!BT128)</f>
        <v/>
      </c>
      <c r="T142" s="363" t="str">
        <f>IF(B142="","",Output!BU128)</f>
        <v/>
      </c>
    </row>
    <row r="143" spans="2:20">
      <c r="B143" s="143" t="str">
        <f>IF(Output!C129=0,"",Output!C129)</f>
        <v/>
      </c>
      <c r="C143" s="1642"/>
      <c r="D143" s="359" t="str">
        <f>IF(B143="","",Output!BF129)</f>
        <v/>
      </c>
      <c r="E143" s="360" t="str">
        <f>IF(B143="","",Output!BG129)</f>
        <v/>
      </c>
      <c r="F143" s="361" t="str">
        <f>IF(B143="","",Output!BH129)</f>
        <v/>
      </c>
      <c r="G143" s="361" t="str">
        <f>IF(B143="","",Output!BI129)</f>
        <v/>
      </c>
      <c r="H143" s="362" t="str">
        <f>IF(B143="","",Output!BJ129)</f>
        <v/>
      </c>
      <c r="I143" s="1479" t="str">
        <f>IF(B143="","",Output!BK129)</f>
        <v/>
      </c>
      <c r="J143" s="1478" t="str">
        <f>IF(B143="","",Output!BL129)</f>
        <v/>
      </c>
      <c r="K143" s="363" t="str">
        <f>IF(B143="","",Output!BM129)</f>
        <v/>
      </c>
      <c r="M143" s="359" t="str">
        <f>IF(B143="","",Output!BN129)</f>
        <v/>
      </c>
      <c r="N143" s="360" t="str">
        <f>IF(B143="","",Output!BO129)</f>
        <v/>
      </c>
      <c r="O143" s="361" t="str">
        <f>IF(B143="","",Output!BP129)</f>
        <v/>
      </c>
      <c r="P143" s="361" t="str">
        <f>IF(B143="","",Output!BQ129)</f>
        <v/>
      </c>
      <c r="Q143" s="362" t="str">
        <f>IF(B143="","",Output!BR129)</f>
        <v/>
      </c>
      <c r="R143" s="1479" t="str">
        <f>IF(B143="","",Output!BS129)</f>
        <v/>
      </c>
      <c r="S143" s="1478" t="str">
        <f>IF(B143="","",Output!BT129)</f>
        <v/>
      </c>
      <c r="T143" s="363" t="str">
        <f>IF(B143="","",Output!BU129)</f>
        <v/>
      </c>
    </row>
    <row r="144" spans="2:20">
      <c r="B144" s="143" t="str">
        <f>IF(Output!C130=0,"",Output!C130)</f>
        <v/>
      </c>
      <c r="C144" s="1642"/>
      <c r="D144" s="359" t="str">
        <f>IF(B144="","",Output!BF130)</f>
        <v/>
      </c>
      <c r="E144" s="360" t="str">
        <f>IF(B144="","",Output!BG130)</f>
        <v/>
      </c>
      <c r="F144" s="361" t="str">
        <f>IF(B144="","",Output!BH130)</f>
        <v/>
      </c>
      <c r="G144" s="361" t="str">
        <f>IF(B144="","",Output!BI130)</f>
        <v/>
      </c>
      <c r="H144" s="362" t="str">
        <f>IF(B144="","",Output!BJ130)</f>
        <v/>
      </c>
      <c r="I144" s="1479" t="str">
        <f>IF(B144="","",Output!BK130)</f>
        <v/>
      </c>
      <c r="J144" s="1478" t="str">
        <f>IF(B144="","",Output!BL130)</f>
        <v/>
      </c>
      <c r="K144" s="363" t="str">
        <f>IF(B144="","",Output!BM130)</f>
        <v/>
      </c>
      <c r="M144" s="359" t="str">
        <f>IF(B144="","",Output!BN130)</f>
        <v/>
      </c>
      <c r="N144" s="360" t="str">
        <f>IF(B144="","",Output!BO130)</f>
        <v/>
      </c>
      <c r="O144" s="361" t="str">
        <f>IF(B144="","",Output!BP130)</f>
        <v/>
      </c>
      <c r="P144" s="361" t="str">
        <f>IF(B144="","",Output!BQ130)</f>
        <v/>
      </c>
      <c r="Q144" s="362" t="str">
        <f>IF(B144="","",Output!BR130)</f>
        <v/>
      </c>
      <c r="R144" s="1479" t="str">
        <f>IF(B144="","",Output!BS130)</f>
        <v/>
      </c>
      <c r="S144" s="1478" t="str">
        <f>IF(B144="","",Output!BT130)</f>
        <v/>
      </c>
      <c r="T144" s="363" t="str">
        <f>IF(B144="","",Output!BU130)</f>
        <v/>
      </c>
    </row>
    <row r="145" spans="2:20">
      <c r="B145" s="143" t="str">
        <f>IF(Output!C131=0,"",Output!C131)</f>
        <v/>
      </c>
      <c r="C145" s="1642"/>
      <c r="D145" s="359" t="str">
        <f>IF(B145="","",Output!BF131)</f>
        <v/>
      </c>
      <c r="E145" s="360" t="str">
        <f>IF(B145="","",Output!BG131)</f>
        <v/>
      </c>
      <c r="F145" s="361" t="str">
        <f>IF(B145="","",Output!BH131)</f>
        <v/>
      </c>
      <c r="G145" s="361" t="str">
        <f>IF(B145="","",Output!BI131)</f>
        <v/>
      </c>
      <c r="H145" s="362" t="str">
        <f>IF(B145="","",Output!BJ131)</f>
        <v/>
      </c>
      <c r="I145" s="1479" t="str">
        <f>IF(B145="","",Output!BK131)</f>
        <v/>
      </c>
      <c r="J145" s="1478" t="str">
        <f>IF(B145="","",Output!BL131)</f>
        <v/>
      </c>
      <c r="K145" s="363" t="str">
        <f>IF(B145="","",Output!BM131)</f>
        <v/>
      </c>
      <c r="M145" s="359" t="str">
        <f>IF(B145="","",Output!BN131)</f>
        <v/>
      </c>
      <c r="N145" s="360" t="str">
        <f>IF(B145="","",Output!BO131)</f>
        <v/>
      </c>
      <c r="O145" s="361" t="str">
        <f>IF(B145="","",Output!BP131)</f>
        <v/>
      </c>
      <c r="P145" s="361" t="str">
        <f>IF(B145="","",Output!BQ131)</f>
        <v/>
      </c>
      <c r="Q145" s="362" t="str">
        <f>IF(B145="","",Output!BR131)</f>
        <v/>
      </c>
      <c r="R145" s="1479" t="str">
        <f>IF(B145="","",Output!BS131)</f>
        <v/>
      </c>
      <c r="S145" s="1478" t="str">
        <f>IF(B145="","",Output!BT131)</f>
        <v/>
      </c>
      <c r="T145" s="363" t="str">
        <f>IF(B145="","",Output!BU131)</f>
        <v/>
      </c>
    </row>
    <row r="146" spans="2:20">
      <c r="B146" s="143" t="str">
        <f>IF(Output!C132=0,"",Output!C132)</f>
        <v/>
      </c>
      <c r="C146" s="1642"/>
      <c r="D146" s="359" t="str">
        <f>IF(B146="","",Output!BF132)</f>
        <v/>
      </c>
      <c r="E146" s="360" t="str">
        <f>IF(B146="","",Output!BG132)</f>
        <v/>
      </c>
      <c r="F146" s="361" t="str">
        <f>IF(B146="","",Output!BH132)</f>
        <v/>
      </c>
      <c r="G146" s="361" t="str">
        <f>IF(B146="","",Output!BI132)</f>
        <v/>
      </c>
      <c r="H146" s="362" t="str">
        <f>IF(B146="","",Output!BJ132)</f>
        <v/>
      </c>
      <c r="I146" s="1479" t="str">
        <f>IF(B146="","",Output!BK132)</f>
        <v/>
      </c>
      <c r="J146" s="1478" t="str">
        <f>IF(B146="","",Output!BL132)</f>
        <v/>
      </c>
      <c r="K146" s="363" t="str">
        <f>IF(B146="","",Output!BM132)</f>
        <v/>
      </c>
      <c r="M146" s="359" t="str">
        <f>IF(B146="","",Output!BN132)</f>
        <v/>
      </c>
      <c r="N146" s="360" t="str">
        <f>IF(B146="","",Output!BO132)</f>
        <v/>
      </c>
      <c r="O146" s="361" t="str">
        <f>IF(B146="","",Output!BP132)</f>
        <v/>
      </c>
      <c r="P146" s="361" t="str">
        <f>IF(B146="","",Output!BQ132)</f>
        <v/>
      </c>
      <c r="Q146" s="362" t="str">
        <f>IF(B146="","",Output!BR132)</f>
        <v/>
      </c>
      <c r="R146" s="1479" t="str">
        <f>IF(B146="","",Output!BS132)</f>
        <v/>
      </c>
      <c r="S146" s="1478" t="str">
        <f>IF(B146="","",Output!BT132)</f>
        <v/>
      </c>
      <c r="T146" s="363" t="str">
        <f>IF(B146="","",Output!BU132)</f>
        <v/>
      </c>
    </row>
    <row r="147" spans="2:20">
      <c r="B147" s="143" t="str">
        <f>IF(Output!C133=0,"",Output!C133)</f>
        <v/>
      </c>
      <c r="C147" s="1642"/>
      <c r="D147" s="359" t="str">
        <f>IF(B147="","",Output!BF133)</f>
        <v/>
      </c>
      <c r="E147" s="360" t="str">
        <f>IF(B147="","",Output!BG133)</f>
        <v/>
      </c>
      <c r="F147" s="361" t="str">
        <f>IF(B147="","",Output!BH133)</f>
        <v/>
      </c>
      <c r="G147" s="361" t="str">
        <f>IF(B147="","",Output!BI133)</f>
        <v/>
      </c>
      <c r="H147" s="362" t="str">
        <f>IF(B147="","",Output!BJ133)</f>
        <v/>
      </c>
      <c r="I147" s="1479" t="str">
        <f>IF(B147="","",Output!BK133)</f>
        <v/>
      </c>
      <c r="J147" s="1478" t="str">
        <f>IF(B147="","",Output!BL133)</f>
        <v/>
      </c>
      <c r="K147" s="363" t="str">
        <f>IF(B147="","",Output!BM133)</f>
        <v/>
      </c>
      <c r="M147" s="359" t="str">
        <f>IF(B147="","",Output!BN133)</f>
        <v/>
      </c>
      <c r="N147" s="360" t="str">
        <f>IF(B147="","",Output!BO133)</f>
        <v/>
      </c>
      <c r="O147" s="361" t="str">
        <f>IF(B147="","",Output!BP133)</f>
        <v/>
      </c>
      <c r="P147" s="361" t="str">
        <f>IF(B147="","",Output!BQ133)</f>
        <v/>
      </c>
      <c r="Q147" s="362" t="str">
        <f>IF(B147="","",Output!BR133)</f>
        <v/>
      </c>
      <c r="R147" s="1479" t="str">
        <f>IF(B147="","",Output!BS133)</f>
        <v/>
      </c>
      <c r="S147" s="1478" t="str">
        <f>IF(B147="","",Output!BT133)</f>
        <v/>
      </c>
      <c r="T147" s="363" t="str">
        <f>IF(B147="","",Output!BU133)</f>
        <v/>
      </c>
    </row>
    <row r="148" spans="2:20">
      <c r="B148" s="143" t="str">
        <f>IF(Output!C134=0,"",Output!C134)</f>
        <v/>
      </c>
      <c r="C148" s="1642"/>
      <c r="D148" s="359" t="str">
        <f>IF(B148="","",Output!BF134)</f>
        <v/>
      </c>
      <c r="E148" s="360" t="str">
        <f>IF(B148="","",Output!BG134)</f>
        <v/>
      </c>
      <c r="F148" s="361" t="str">
        <f>IF(B148="","",Output!BH134)</f>
        <v/>
      </c>
      <c r="G148" s="361" t="str">
        <f>IF(B148="","",Output!BI134)</f>
        <v/>
      </c>
      <c r="H148" s="362" t="str">
        <f>IF(B148="","",Output!BJ134)</f>
        <v/>
      </c>
      <c r="I148" s="1479" t="str">
        <f>IF(B148="","",Output!BK134)</f>
        <v/>
      </c>
      <c r="J148" s="1478" t="str">
        <f>IF(B148="","",Output!BL134)</f>
        <v/>
      </c>
      <c r="K148" s="363" t="str">
        <f>IF(B148="","",Output!BM134)</f>
        <v/>
      </c>
      <c r="M148" s="359" t="str">
        <f>IF(B148="","",Output!BN134)</f>
        <v/>
      </c>
      <c r="N148" s="360" t="str">
        <f>IF(B148="","",Output!BO134)</f>
        <v/>
      </c>
      <c r="O148" s="361" t="str">
        <f>IF(B148="","",Output!BP134)</f>
        <v/>
      </c>
      <c r="P148" s="361" t="str">
        <f>IF(B148="","",Output!BQ134)</f>
        <v/>
      </c>
      <c r="Q148" s="362" t="str">
        <f>IF(B148="","",Output!BR134)</f>
        <v/>
      </c>
      <c r="R148" s="1479" t="str">
        <f>IF(B148="","",Output!BS134)</f>
        <v/>
      </c>
      <c r="S148" s="1478" t="str">
        <f>IF(B148="","",Output!BT134)</f>
        <v/>
      </c>
      <c r="T148" s="363" t="str">
        <f>IF(B148="","",Output!BU134)</f>
        <v/>
      </c>
    </row>
    <row r="149" spans="2:20">
      <c r="B149" s="143" t="str">
        <f>IF(Output!C135=0,"",Output!C135)</f>
        <v/>
      </c>
      <c r="C149" s="1642"/>
      <c r="D149" s="359" t="str">
        <f>IF(B149="","",Output!BF135)</f>
        <v/>
      </c>
      <c r="E149" s="360" t="str">
        <f>IF(B149="","",Output!BG135)</f>
        <v/>
      </c>
      <c r="F149" s="361" t="str">
        <f>IF(B149="","",Output!BH135)</f>
        <v/>
      </c>
      <c r="G149" s="361" t="str">
        <f>IF(B149="","",Output!BI135)</f>
        <v/>
      </c>
      <c r="H149" s="362" t="str">
        <f>IF(B149="","",Output!BJ135)</f>
        <v/>
      </c>
      <c r="I149" s="1479" t="str">
        <f>IF(B149="","",Output!BK135)</f>
        <v/>
      </c>
      <c r="J149" s="1478" t="str">
        <f>IF(B149="","",Output!BL135)</f>
        <v/>
      </c>
      <c r="K149" s="363" t="str">
        <f>IF(B149="","",Output!BM135)</f>
        <v/>
      </c>
      <c r="M149" s="359" t="str">
        <f>IF(B149="","",Output!BN135)</f>
        <v/>
      </c>
      <c r="N149" s="360" t="str">
        <f>IF(B149="","",Output!BO135)</f>
        <v/>
      </c>
      <c r="O149" s="361" t="str">
        <f>IF(B149="","",Output!BP135)</f>
        <v/>
      </c>
      <c r="P149" s="361" t="str">
        <f>IF(B149="","",Output!BQ135)</f>
        <v/>
      </c>
      <c r="Q149" s="362" t="str">
        <f>IF(B149="","",Output!BR135)</f>
        <v/>
      </c>
      <c r="R149" s="1479" t="str">
        <f>IF(B149="","",Output!BS135)</f>
        <v/>
      </c>
      <c r="S149" s="1478" t="str">
        <f>IF(B149="","",Output!BT135)</f>
        <v/>
      </c>
      <c r="T149" s="363" t="str">
        <f>IF(B149="","",Output!BU135)</f>
        <v/>
      </c>
    </row>
    <row r="150" spans="2:20">
      <c r="B150" s="143" t="str">
        <f>IF(Output!C136=0,"",Output!C136)</f>
        <v/>
      </c>
      <c r="C150" s="1642"/>
      <c r="D150" s="359" t="str">
        <f>IF(B150="","",Output!BF136)</f>
        <v/>
      </c>
      <c r="E150" s="360" t="str">
        <f>IF(B150="","",Output!BG136)</f>
        <v/>
      </c>
      <c r="F150" s="361" t="str">
        <f>IF(B150="","",Output!BH136)</f>
        <v/>
      </c>
      <c r="G150" s="361" t="str">
        <f>IF(B150="","",Output!BI136)</f>
        <v/>
      </c>
      <c r="H150" s="362" t="str">
        <f>IF(B150="","",Output!BJ136)</f>
        <v/>
      </c>
      <c r="I150" s="1479" t="str">
        <f>IF(B150="","",Output!BK136)</f>
        <v/>
      </c>
      <c r="J150" s="1478" t="str">
        <f>IF(B150="","",Output!BL136)</f>
        <v/>
      </c>
      <c r="K150" s="363" t="str">
        <f>IF(B150="","",Output!BM136)</f>
        <v/>
      </c>
      <c r="M150" s="359" t="str">
        <f>IF(B150="","",Output!BN136)</f>
        <v/>
      </c>
      <c r="N150" s="360" t="str">
        <f>IF(B150="","",Output!BO136)</f>
        <v/>
      </c>
      <c r="O150" s="361" t="str">
        <f>IF(B150="","",Output!BP136)</f>
        <v/>
      </c>
      <c r="P150" s="361" t="str">
        <f>IF(B150="","",Output!BQ136)</f>
        <v/>
      </c>
      <c r="Q150" s="362" t="str">
        <f>IF(B150="","",Output!BR136)</f>
        <v/>
      </c>
      <c r="R150" s="1479" t="str">
        <f>IF(B150="","",Output!BS136)</f>
        <v/>
      </c>
      <c r="S150" s="1478" t="str">
        <f>IF(B150="","",Output!BT136)</f>
        <v/>
      </c>
      <c r="T150" s="363" t="str">
        <f>IF(B150="","",Output!BU136)</f>
        <v/>
      </c>
    </row>
    <row r="151" spans="2:20">
      <c r="B151" s="143" t="str">
        <f>IF(Output!C137=0,"",Output!C137)</f>
        <v/>
      </c>
      <c r="C151" s="1642"/>
      <c r="D151" s="359" t="str">
        <f>IF(B151="","",Output!BF137)</f>
        <v/>
      </c>
      <c r="E151" s="360" t="str">
        <f>IF(B151="","",Output!BG137)</f>
        <v/>
      </c>
      <c r="F151" s="361" t="str">
        <f>IF(B151="","",Output!BH137)</f>
        <v/>
      </c>
      <c r="G151" s="361" t="str">
        <f>IF(B151="","",Output!BI137)</f>
        <v/>
      </c>
      <c r="H151" s="362" t="str">
        <f>IF(B151="","",Output!BJ137)</f>
        <v/>
      </c>
      <c r="I151" s="1479" t="str">
        <f>IF(B151="","",Output!BK137)</f>
        <v/>
      </c>
      <c r="J151" s="1478" t="str">
        <f>IF(B151="","",Output!BL137)</f>
        <v/>
      </c>
      <c r="K151" s="363" t="str">
        <f>IF(B151="","",Output!BM137)</f>
        <v/>
      </c>
      <c r="M151" s="359" t="str">
        <f>IF(B151="","",Output!BN137)</f>
        <v/>
      </c>
      <c r="N151" s="360" t="str">
        <f>IF(B151="","",Output!BO137)</f>
        <v/>
      </c>
      <c r="O151" s="361" t="str">
        <f>IF(B151="","",Output!BP137)</f>
        <v/>
      </c>
      <c r="P151" s="361" t="str">
        <f>IF(B151="","",Output!BQ137)</f>
        <v/>
      </c>
      <c r="Q151" s="362" t="str">
        <f>IF(B151="","",Output!BR137)</f>
        <v/>
      </c>
      <c r="R151" s="1479" t="str">
        <f>IF(B151="","",Output!BS137)</f>
        <v/>
      </c>
      <c r="S151" s="1478" t="str">
        <f>IF(B151="","",Output!BT137)</f>
        <v/>
      </c>
      <c r="T151" s="363" t="str">
        <f>IF(B151="","",Output!BU137)</f>
        <v/>
      </c>
    </row>
    <row r="152" spans="2:20">
      <c r="B152" s="143" t="str">
        <f>IF(Output!C138=0,"",Output!C138)</f>
        <v/>
      </c>
      <c r="C152" s="1642"/>
      <c r="D152" s="359" t="str">
        <f>IF(B152="","",Output!BF138)</f>
        <v/>
      </c>
      <c r="E152" s="360" t="str">
        <f>IF(B152="","",Output!BG138)</f>
        <v/>
      </c>
      <c r="F152" s="361" t="str">
        <f>IF(B152="","",Output!BH138)</f>
        <v/>
      </c>
      <c r="G152" s="361" t="str">
        <f>IF(B152="","",Output!BI138)</f>
        <v/>
      </c>
      <c r="H152" s="362" t="str">
        <f>IF(B152="","",Output!BJ138)</f>
        <v/>
      </c>
      <c r="I152" s="1479" t="str">
        <f>IF(B152="","",Output!BK138)</f>
        <v/>
      </c>
      <c r="J152" s="1478" t="str">
        <f>IF(B152="","",Output!BL138)</f>
        <v/>
      </c>
      <c r="K152" s="363" t="str">
        <f>IF(B152="","",Output!BM138)</f>
        <v/>
      </c>
      <c r="M152" s="359" t="str">
        <f>IF(B152="","",Output!BN138)</f>
        <v/>
      </c>
      <c r="N152" s="360" t="str">
        <f>IF(B152="","",Output!BO138)</f>
        <v/>
      </c>
      <c r="O152" s="361" t="str">
        <f>IF(B152="","",Output!BP138)</f>
        <v/>
      </c>
      <c r="P152" s="361" t="str">
        <f>IF(B152="","",Output!BQ138)</f>
        <v/>
      </c>
      <c r="Q152" s="362" t="str">
        <f>IF(B152="","",Output!BR138)</f>
        <v/>
      </c>
      <c r="R152" s="1479" t="str">
        <f>IF(B152="","",Output!BS138)</f>
        <v/>
      </c>
      <c r="S152" s="1478" t="str">
        <f>IF(B152="","",Output!BT138)</f>
        <v/>
      </c>
      <c r="T152" s="363" t="str">
        <f>IF(B152="","",Output!BU138)</f>
        <v/>
      </c>
    </row>
    <row r="153" spans="2:20">
      <c r="B153" s="143" t="str">
        <f>IF(Output!C139=0,"",Output!C139)</f>
        <v/>
      </c>
      <c r="C153" s="1642"/>
      <c r="D153" s="359" t="str">
        <f>IF(B153="","",Output!BF139)</f>
        <v/>
      </c>
      <c r="E153" s="360" t="str">
        <f>IF(B153="","",Output!BG139)</f>
        <v/>
      </c>
      <c r="F153" s="361" t="str">
        <f>IF(B153="","",Output!BH139)</f>
        <v/>
      </c>
      <c r="G153" s="361" t="str">
        <f>IF(B153="","",Output!BI139)</f>
        <v/>
      </c>
      <c r="H153" s="362" t="str">
        <f>IF(B153="","",Output!BJ139)</f>
        <v/>
      </c>
      <c r="I153" s="1479" t="str">
        <f>IF(B153="","",Output!BK139)</f>
        <v/>
      </c>
      <c r="J153" s="1478" t="str">
        <f>IF(B153="","",Output!BL139)</f>
        <v/>
      </c>
      <c r="K153" s="363" t="str">
        <f>IF(B153="","",Output!BM139)</f>
        <v/>
      </c>
      <c r="M153" s="359" t="str">
        <f>IF(B153="","",Output!BN139)</f>
        <v/>
      </c>
      <c r="N153" s="360" t="str">
        <f>IF(B153="","",Output!BO139)</f>
        <v/>
      </c>
      <c r="O153" s="361" t="str">
        <f>IF(B153="","",Output!BP139)</f>
        <v/>
      </c>
      <c r="P153" s="361" t="str">
        <f>IF(B153="","",Output!BQ139)</f>
        <v/>
      </c>
      <c r="Q153" s="362" t="str">
        <f>IF(B153="","",Output!BR139)</f>
        <v/>
      </c>
      <c r="R153" s="1479" t="str">
        <f>IF(B153="","",Output!BS139)</f>
        <v/>
      </c>
      <c r="S153" s="1478" t="str">
        <f>IF(B153="","",Output!BT139)</f>
        <v/>
      </c>
      <c r="T153" s="363" t="str">
        <f>IF(B153="","",Output!BU139)</f>
        <v/>
      </c>
    </row>
    <row r="154" spans="2:20">
      <c r="B154" s="143" t="str">
        <f>IF(Output!C140=0,"",Output!C140)</f>
        <v/>
      </c>
      <c r="C154" s="1642"/>
      <c r="D154" s="359" t="str">
        <f>IF(B154="","",Output!BF140)</f>
        <v/>
      </c>
      <c r="E154" s="360" t="str">
        <f>IF(B154="","",Output!BG140)</f>
        <v/>
      </c>
      <c r="F154" s="361" t="str">
        <f>IF(B154="","",Output!BH140)</f>
        <v/>
      </c>
      <c r="G154" s="361" t="str">
        <f>IF(B154="","",Output!BI140)</f>
        <v/>
      </c>
      <c r="H154" s="362" t="str">
        <f>IF(B154="","",Output!BJ140)</f>
        <v/>
      </c>
      <c r="I154" s="1479" t="str">
        <f>IF(B154="","",Output!BK140)</f>
        <v/>
      </c>
      <c r="J154" s="1478" t="str">
        <f>IF(B154="","",Output!BL140)</f>
        <v/>
      </c>
      <c r="K154" s="363" t="str">
        <f>IF(B154="","",Output!BM140)</f>
        <v/>
      </c>
      <c r="M154" s="359" t="str">
        <f>IF(B154="","",Output!BN140)</f>
        <v/>
      </c>
      <c r="N154" s="360" t="str">
        <f>IF(B154="","",Output!BO140)</f>
        <v/>
      </c>
      <c r="O154" s="361" t="str">
        <f>IF(B154="","",Output!BP140)</f>
        <v/>
      </c>
      <c r="P154" s="361" t="str">
        <f>IF(B154="","",Output!BQ140)</f>
        <v/>
      </c>
      <c r="Q154" s="362" t="str">
        <f>IF(B154="","",Output!BR140)</f>
        <v/>
      </c>
      <c r="R154" s="1479" t="str">
        <f>IF(B154="","",Output!BS140)</f>
        <v/>
      </c>
      <c r="S154" s="1478" t="str">
        <f>IF(B154="","",Output!BT140)</f>
        <v/>
      </c>
      <c r="T154" s="363" t="str">
        <f>IF(B154="","",Output!BU140)</f>
        <v/>
      </c>
    </row>
    <row r="155" spans="2:20">
      <c r="B155" s="143" t="str">
        <f>IF(Output!C141=0,"",Output!C141)</f>
        <v/>
      </c>
      <c r="C155" s="1642"/>
      <c r="D155" s="359" t="str">
        <f>IF(B155="","",Output!BF141)</f>
        <v/>
      </c>
      <c r="E155" s="360" t="str">
        <f>IF(B155="","",Output!BG141)</f>
        <v/>
      </c>
      <c r="F155" s="361" t="str">
        <f>IF(B155="","",Output!BH141)</f>
        <v/>
      </c>
      <c r="G155" s="361" t="str">
        <f>IF(B155="","",Output!BI141)</f>
        <v/>
      </c>
      <c r="H155" s="362" t="str">
        <f>IF(B155="","",Output!BJ141)</f>
        <v/>
      </c>
      <c r="I155" s="1479" t="str">
        <f>IF(B155="","",Output!BK141)</f>
        <v/>
      </c>
      <c r="J155" s="1478" t="str">
        <f>IF(B155="","",Output!BL141)</f>
        <v/>
      </c>
      <c r="K155" s="363" t="str">
        <f>IF(B155="","",Output!BM141)</f>
        <v/>
      </c>
      <c r="M155" s="359" t="str">
        <f>IF(B155="","",Output!BN141)</f>
        <v/>
      </c>
      <c r="N155" s="360" t="str">
        <f>IF(B155="","",Output!BO141)</f>
        <v/>
      </c>
      <c r="O155" s="361" t="str">
        <f>IF(B155="","",Output!BP141)</f>
        <v/>
      </c>
      <c r="P155" s="361" t="str">
        <f>IF(B155="","",Output!BQ141)</f>
        <v/>
      </c>
      <c r="Q155" s="362" t="str">
        <f>IF(B155="","",Output!BR141)</f>
        <v/>
      </c>
      <c r="R155" s="1479" t="str">
        <f>IF(B155="","",Output!BS141)</f>
        <v/>
      </c>
      <c r="S155" s="1478" t="str">
        <f>IF(B155="","",Output!BT141)</f>
        <v/>
      </c>
      <c r="T155" s="363" t="str">
        <f>IF(B155="","",Output!BU141)</f>
        <v/>
      </c>
    </row>
    <row r="156" spans="2:20">
      <c r="B156" s="143" t="str">
        <f>IF(Output!C142=0,"",Output!C142)</f>
        <v/>
      </c>
      <c r="C156" s="1642"/>
      <c r="D156" s="359" t="str">
        <f>IF(B156="","",Output!BF142)</f>
        <v/>
      </c>
      <c r="E156" s="360" t="str">
        <f>IF(B156="","",Output!BG142)</f>
        <v/>
      </c>
      <c r="F156" s="361" t="str">
        <f>IF(B156="","",Output!BH142)</f>
        <v/>
      </c>
      <c r="G156" s="361" t="str">
        <f>IF(B156="","",Output!BI142)</f>
        <v/>
      </c>
      <c r="H156" s="362" t="str">
        <f>IF(B156="","",Output!BJ142)</f>
        <v/>
      </c>
      <c r="I156" s="1479" t="str">
        <f>IF(B156="","",Output!BK142)</f>
        <v/>
      </c>
      <c r="J156" s="1478" t="str">
        <f>IF(B156="","",Output!BL142)</f>
        <v/>
      </c>
      <c r="K156" s="363" t="str">
        <f>IF(B156="","",Output!BM142)</f>
        <v/>
      </c>
      <c r="M156" s="359" t="str">
        <f>IF(B156="","",Output!BN142)</f>
        <v/>
      </c>
      <c r="N156" s="360" t="str">
        <f>IF(B156="","",Output!BO142)</f>
        <v/>
      </c>
      <c r="O156" s="361" t="str">
        <f>IF(B156="","",Output!BP142)</f>
        <v/>
      </c>
      <c r="P156" s="361" t="str">
        <f>IF(B156="","",Output!BQ142)</f>
        <v/>
      </c>
      <c r="Q156" s="362" t="str">
        <f>IF(B156="","",Output!BR142)</f>
        <v/>
      </c>
      <c r="R156" s="1479" t="str">
        <f>IF(B156="","",Output!BS142)</f>
        <v/>
      </c>
      <c r="S156" s="1478" t="str">
        <f>IF(B156="","",Output!BT142)</f>
        <v/>
      </c>
      <c r="T156" s="363" t="str">
        <f>IF(B156="","",Output!BU142)</f>
        <v/>
      </c>
    </row>
    <row r="157" spans="2:20">
      <c r="B157" s="143" t="str">
        <f>IF(Output!C143=0,"",Output!C143)</f>
        <v/>
      </c>
      <c r="C157" s="1642"/>
      <c r="D157" s="359" t="str">
        <f>IF(B157="","",Output!BF143)</f>
        <v/>
      </c>
      <c r="E157" s="360" t="str">
        <f>IF(B157="","",Output!BG143)</f>
        <v/>
      </c>
      <c r="F157" s="361" t="str">
        <f>IF(B157="","",Output!BH143)</f>
        <v/>
      </c>
      <c r="G157" s="361" t="str">
        <f>IF(B157="","",Output!BI143)</f>
        <v/>
      </c>
      <c r="H157" s="362" t="str">
        <f>IF(B157="","",Output!BJ143)</f>
        <v/>
      </c>
      <c r="I157" s="1479" t="str">
        <f>IF(B157="","",Output!BK143)</f>
        <v/>
      </c>
      <c r="J157" s="1478" t="str">
        <f>IF(B157="","",Output!BL143)</f>
        <v/>
      </c>
      <c r="K157" s="363" t="str">
        <f>IF(B157="","",Output!BM143)</f>
        <v/>
      </c>
      <c r="M157" s="359" t="str">
        <f>IF(B157="","",Output!BN143)</f>
        <v/>
      </c>
      <c r="N157" s="360" t="str">
        <f>IF(B157="","",Output!BO143)</f>
        <v/>
      </c>
      <c r="O157" s="361" t="str">
        <f>IF(B157="","",Output!BP143)</f>
        <v/>
      </c>
      <c r="P157" s="361" t="str">
        <f>IF(B157="","",Output!BQ143)</f>
        <v/>
      </c>
      <c r="Q157" s="362" t="str">
        <f>IF(B157="","",Output!BR143)</f>
        <v/>
      </c>
      <c r="R157" s="1479" t="str">
        <f>IF(B157="","",Output!BS143)</f>
        <v/>
      </c>
      <c r="S157" s="1478" t="str">
        <f>IF(B157="","",Output!BT143)</f>
        <v/>
      </c>
      <c r="T157" s="363" t="str">
        <f>IF(B157="","",Output!BU143)</f>
        <v/>
      </c>
    </row>
    <row r="158" spans="2:20">
      <c r="B158" s="143" t="str">
        <f>IF(Output!C144=0,"",Output!C144)</f>
        <v/>
      </c>
      <c r="C158" s="1642"/>
      <c r="D158" s="359" t="str">
        <f>IF(B158="","",Output!BF144)</f>
        <v/>
      </c>
      <c r="E158" s="360" t="str">
        <f>IF(B158="","",Output!BG144)</f>
        <v/>
      </c>
      <c r="F158" s="361" t="str">
        <f>IF(B158="","",Output!BH144)</f>
        <v/>
      </c>
      <c r="G158" s="361" t="str">
        <f>IF(B158="","",Output!BI144)</f>
        <v/>
      </c>
      <c r="H158" s="362" t="str">
        <f>IF(B158="","",Output!BJ144)</f>
        <v/>
      </c>
      <c r="I158" s="1479" t="str">
        <f>IF(B158="","",Output!BK144)</f>
        <v/>
      </c>
      <c r="J158" s="1478" t="str">
        <f>IF(B158="","",Output!BL144)</f>
        <v/>
      </c>
      <c r="K158" s="363" t="str">
        <f>IF(B158="","",Output!BM144)</f>
        <v/>
      </c>
      <c r="M158" s="359" t="str">
        <f>IF(B158="","",Output!BN144)</f>
        <v/>
      </c>
      <c r="N158" s="360" t="str">
        <f>IF(B158="","",Output!BO144)</f>
        <v/>
      </c>
      <c r="O158" s="361" t="str">
        <f>IF(B158="","",Output!BP144)</f>
        <v/>
      </c>
      <c r="P158" s="361" t="str">
        <f>IF(B158="","",Output!BQ144)</f>
        <v/>
      </c>
      <c r="Q158" s="362" t="str">
        <f>IF(B158="","",Output!BR144)</f>
        <v/>
      </c>
      <c r="R158" s="1479" t="str">
        <f>IF(B158="","",Output!BS144)</f>
        <v/>
      </c>
      <c r="S158" s="1478" t="str">
        <f>IF(B158="","",Output!BT144)</f>
        <v/>
      </c>
      <c r="T158" s="363" t="str">
        <f>IF(B158="","",Output!BU144)</f>
        <v/>
      </c>
    </row>
    <row r="159" spans="2:20">
      <c r="B159" s="143" t="str">
        <f>IF(Output!C145=0,"",Output!C145)</f>
        <v/>
      </c>
      <c r="C159" s="1642"/>
      <c r="D159" s="359" t="str">
        <f>IF(B159="","",Output!BF145)</f>
        <v/>
      </c>
      <c r="E159" s="360" t="str">
        <f>IF(B159="","",Output!BG145)</f>
        <v/>
      </c>
      <c r="F159" s="361" t="str">
        <f>IF(B159="","",Output!BH145)</f>
        <v/>
      </c>
      <c r="G159" s="361" t="str">
        <f>IF(B159="","",Output!BI145)</f>
        <v/>
      </c>
      <c r="H159" s="362" t="str">
        <f>IF(B159="","",Output!BJ145)</f>
        <v/>
      </c>
      <c r="I159" s="1479" t="str">
        <f>IF(B159="","",Output!BK145)</f>
        <v/>
      </c>
      <c r="J159" s="1478" t="str">
        <f>IF(B159="","",Output!BL145)</f>
        <v/>
      </c>
      <c r="K159" s="363" t="str">
        <f>IF(B159="","",Output!BM145)</f>
        <v/>
      </c>
      <c r="M159" s="359" t="str">
        <f>IF(B159="","",Output!BN145)</f>
        <v/>
      </c>
      <c r="N159" s="360" t="str">
        <f>IF(B159="","",Output!BO145)</f>
        <v/>
      </c>
      <c r="O159" s="361" t="str">
        <f>IF(B159="","",Output!BP145)</f>
        <v/>
      </c>
      <c r="P159" s="361" t="str">
        <f>IF(B159="","",Output!BQ145)</f>
        <v/>
      </c>
      <c r="Q159" s="362" t="str">
        <f>IF(B159="","",Output!BR145)</f>
        <v/>
      </c>
      <c r="R159" s="1479" t="str">
        <f>IF(B159="","",Output!BS145)</f>
        <v/>
      </c>
      <c r="S159" s="1478" t="str">
        <f>IF(B159="","",Output!BT145)</f>
        <v/>
      </c>
      <c r="T159" s="363" t="str">
        <f>IF(B159="","",Output!BU145)</f>
        <v/>
      </c>
    </row>
    <row r="160" spans="2:20">
      <c r="B160" s="143" t="str">
        <f>IF(Output!C146=0,"",Output!C146)</f>
        <v/>
      </c>
      <c r="C160" s="1642"/>
      <c r="D160" s="359" t="str">
        <f>IF(B160="","",Output!BF146)</f>
        <v/>
      </c>
      <c r="E160" s="360" t="str">
        <f>IF(B160="","",Output!BG146)</f>
        <v/>
      </c>
      <c r="F160" s="361" t="str">
        <f>IF(B160="","",Output!BH146)</f>
        <v/>
      </c>
      <c r="G160" s="361" t="str">
        <f>IF(B160="","",Output!BI146)</f>
        <v/>
      </c>
      <c r="H160" s="362" t="str">
        <f>IF(B160="","",Output!BJ146)</f>
        <v/>
      </c>
      <c r="I160" s="1479" t="str">
        <f>IF(B160="","",Output!BK146)</f>
        <v/>
      </c>
      <c r="J160" s="1478" t="str">
        <f>IF(B160="","",Output!BL146)</f>
        <v/>
      </c>
      <c r="K160" s="363" t="str">
        <f>IF(B160="","",Output!BM146)</f>
        <v/>
      </c>
      <c r="M160" s="359" t="str">
        <f>IF(B160="","",Output!BN146)</f>
        <v/>
      </c>
      <c r="N160" s="360" t="str">
        <f>IF(B160="","",Output!BO146)</f>
        <v/>
      </c>
      <c r="O160" s="361" t="str">
        <f>IF(B160="","",Output!BP146)</f>
        <v/>
      </c>
      <c r="P160" s="361" t="str">
        <f>IF(B160="","",Output!BQ146)</f>
        <v/>
      </c>
      <c r="Q160" s="362" t="str">
        <f>IF(B160="","",Output!BR146)</f>
        <v/>
      </c>
      <c r="R160" s="1479" t="str">
        <f>IF(B160="","",Output!BS146)</f>
        <v/>
      </c>
      <c r="S160" s="1478" t="str">
        <f>IF(B160="","",Output!BT146)</f>
        <v/>
      </c>
      <c r="T160" s="363" t="str">
        <f>IF(B160="","",Output!BU146)</f>
        <v/>
      </c>
    </row>
    <row r="161" spans="2:20">
      <c r="B161" s="143" t="str">
        <f>IF(Output!C147=0,"",Output!C147)</f>
        <v/>
      </c>
      <c r="C161" s="1642"/>
      <c r="D161" s="359" t="str">
        <f>IF(B161="","",Output!BF147)</f>
        <v/>
      </c>
      <c r="E161" s="360" t="str">
        <f>IF(B161="","",Output!BG147)</f>
        <v/>
      </c>
      <c r="F161" s="361" t="str">
        <f>IF(B161="","",Output!BH147)</f>
        <v/>
      </c>
      <c r="G161" s="361" t="str">
        <f>IF(B161="","",Output!BI147)</f>
        <v/>
      </c>
      <c r="H161" s="362" t="str">
        <f>IF(B161="","",Output!BJ147)</f>
        <v/>
      </c>
      <c r="I161" s="1479" t="str">
        <f>IF(B161="","",Output!BK147)</f>
        <v/>
      </c>
      <c r="J161" s="1478" t="str">
        <f>IF(B161="","",Output!BL147)</f>
        <v/>
      </c>
      <c r="K161" s="363" t="str">
        <f>IF(B161="","",Output!BM147)</f>
        <v/>
      </c>
      <c r="M161" s="359" t="str">
        <f>IF(B161="","",Output!BN147)</f>
        <v/>
      </c>
      <c r="N161" s="360" t="str">
        <f>IF(B161="","",Output!BO147)</f>
        <v/>
      </c>
      <c r="O161" s="361" t="str">
        <f>IF(B161="","",Output!BP147)</f>
        <v/>
      </c>
      <c r="P161" s="361" t="str">
        <f>IF(B161="","",Output!BQ147)</f>
        <v/>
      </c>
      <c r="Q161" s="362" t="str">
        <f>IF(B161="","",Output!BR147)</f>
        <v/>
      </c>
      <c r="R161" s="1479" t="str">
        <f>IF(B161="","",Output!BS147)</f>
        <v/>
      </c>
      <c r="S161" s="1478" t="str">
        <f>IF(B161="","",Output!BT147)</f>
        <v/>
      </c>
      <c r="T161" s="363" t="str">
        <f>IF(B161="","",Output!BU147)</f>
        <v/>
      </c>
    </row>
    <row r="162" spans="2:20">
      <c r="B162" s="143" t="str">
        <f>IF(Output!C148=0,"",Output!C148)</f>
        <v/>
      </c>
      <c r="C162" s="1642"/>
      <c r="D162" s="359" t="str">
        <f>IF(B162="","",Output!BF148)</f>
        <v/>
      </c>
      <c r="E162" s="360" t="str">
        <f>IF(B162="","",Output!BG148)</f>
        <v/>
      </c>
      <c r="F162" s="361" t="str">
        <f>IF(B162="","",Output!BH148)</f>
        <v/>
      </c>
      <c r="G162" s="361" t="str">
        <f>IF(B162="","",Output!BI148)</f>
        <v/>
      </c>
      <c r="H162" s="362" t="str">
        <f>IF(B162="","",Output!BJ148)</f>
        <v/>
      </c>
      <c r="I162" s="1479" t="str">
        <f>IF(B162="","",Output!BK148)</f>
        <v/>
      </c>
      <c r="J162" s="1478" t="str">
        <f>IF(B162="","",Output!BL148)</f>
        <v/>
      </c>
      <c r="K162" s="363" t="str">
        <f>IF(B162="","",Output!BM148)</f>
        <v/>
      </c>
      <c r="M162" s="359" t="str">
        <f>IF(B162="","",Output!BN148)</f>
        <v/>
      </c>
      <c r="N162" s="360" t="str">
        <f>IF(B162="","",Output!BO148)</f>
        <v/>
      </c>
      <c r="O162" s="361" t="str">
        <f>IF(B162="","",Output!BP148)</f>
        <v/>
      </c>
      <c r="P162" s="361" t="str">
        <f>IF(B162="","",Output!BQ148)</f>
        <v/>
      </c>
      <c r="Q162" s="362" t="str">
        <f>IF(B162="","",Output!BR148)</f>
        <v/>
      </c>
      <c r="R162" s="1479" t="str">
        <f>IF(B162="","",Output!BS148)</f>
        <v/>
      </c>
      <c r="S162" s="1478" t="str">
        <f>IF(B162="","",Output!BT148)</f>
        <v/>
      </c>
      <c r="T162" s="363" t="str">
        <f>IF(B162="","",Output!BU148)</f>
        <v/>
      </c>
    </row>
    <row r="163" spans="2:20">
      <c r="B163" s="143" t="str">
        <f>IF(Output!C149=0,"",Output!C149)</f>
        <v/>
      </c>
      <c r="C163" s="1642"/>
      <c r="D163" s="359" t="str">
        <f>IF(B163="","",Output!BF149)</f>
        <v/>
      </c>
      <c r="E163" s="360" t="str">
        <f>IF(B163="","",Output!BG149)</f>
        <v/>
      </c>
      <c r="F163" s="361" t="str">
        <f>IF(B163="","",Output!BH149)</f>
        <v/>
      </c>
      <c r="G163" s="361" t="str">
        <f>IF(B163="","",Output!BI149)</f>
        <v/>
      </c>
      <c r="H163" s="362" t="str">
        <f>IF(B163="","",Output!BJ149)</f>
        <v/>
      </c>
      <c r="I163" s="1479" t="str">
        <f>IF(B163="","",Output!BK149)</f>
        <v/>
      </c>
      <c r="J163" s="1478" t="str">
        <f>IF(B163="","",Output!BL149)</f>
        <v/>
      </c>
      <c r="K163" s="363" t="str">
        <f>IF(B163="","",Output!BM149)</f>
        <v/>
      </c>
      <c r="M163" s="359" t="str">
        <f>IF(B163="","",Output!BN149)</f>
        <v/>
      </c>
      <c r="N163" s="360" t="str">
        <f>IF(B163="","",Output!BO149)</f>
        <v/>
      </c>
      <c r="O163" s="361" t="str">
        <f>IF(B163="","",Output!BP149)</f>
        <v/>
      </c>
      <c r="P163" s="361" t="str">
        <f>IF(B163="","",Output!BQ149)</f>
        <v/>
      </c>
      <c r="Q163" s="362" t="str">
        <f>IF(B163="","",Output!BR149)</f>
        <v/>
      </c>
      <c r="R163" s="1479" t="str">
        <f>IF(B163="","",Output!BS149)</f>
        <v/>
      </c>
      <c r="S163" s="1478" t="str">
        <f>IF(B163="","",Output!BT149)</f>
        <v/>
      </c>
      <c r="T163" s="363" t="str">
        <f>IF(B163="","",Output!BU149)</f>
        <v/>
      </c>
    </row>
    <row r="164" spans="2:20">
      <c r="B164" s="143" t="str">
        <f>IF(Output!C150=0,"",Output!C150)</f>
        <v/>
      </c>
      <c r="C164" s="1642"/>
      <c r="D164" s="359" t="str">
        <f>IF(B164="","",Output!BF150)</f>
        <v/>
      </c>
      <c r="E164" s="360" t="str">
        <f>IF(B164="","",Output!BG150)</f>
        <v/>
      </c>
      <c r="F164" s="361" t="str">
        <f>IF(B164="","",Output!BH150)</f>
        <v/>
      </c>
      <c r="G164" s="361" t="str">
        <f>IF(B164="","",Output!BI150)</f>
        <v/>
      </c>
      <c r="H164" s="362" t="str">
        <f>IF(B164="","",Output!BJ150)</f>
        <v/>
      </c>
      <c r="I164" s="1479" t="str">
        <f>IF(B164="","",Output!BK150)</f>
        <v/>
      </c>
      <c r="J164" s="1478" t="str">
        <f>IF(B164="","",Output!BL150)</f>
        <v/>
      </c>
      <c r="K164" s="363" t="str">
        <f>IF(B164="","",Output!BM150)</f>
        <v/>
      </c>
      <c r="M164" s="359" t="str">
        <f>IF(B164="","",Output!BN150)</f>
        <v/>
      </c>
      <c r="N164" s="360" t="str">
        <f>IF(B164="","",Output!BO150)</f>
        <v/>
      </c>
      <c r="O164" s="361" t="str">
        <f>IF(B164="","",Output!BP150)</f>
        <v/>
      </c>
      <c r="P164" s="361" t="str">
        <f>IF(B164="","",Output!BQ150)</f>
        <v/>
      </c>
      <c r="Q164" s="362" t="str">
        <f>IF(B164="","",Output!BR150)</f>
        <v/>
      </c>
      <c r="R164" s="1479" t="str">
        <f>IF(B164="","",Output!BS150)</f>
        <v/>
      </c>
      <c r="S164" s="1478" t="str">
        <f>IF(B164="","",Output!BT150)</f>
        <v/>
      </c>
      <c r="T164" s="363" t="str">
        <f>IF(B164="","",Output!BU150)</f>
        <v/>
      </c>
    </row>
    <row r="165" spans="2:20">
      <c r="B165" s="143" t="str">
        <f>IF(Output!C151=0,"",Output!C151)</f>
        <v/>
      </c>
      <c r="C165" s="1642"/>
      <c r="D165" s="359" t="str">
        <f>IF(B165="","",Output!BF151)</f>
        <v/>
      </c>
      <c r="E165" s="360" t="str">
        <f>IF(B165="","",Output!BG151)</f>
        <v/>
      </c>
      <c r="F165" s="361" t="str">
        <f>IF(B165="","",Output!BH151)</f>
        <v/>
      </c>
      <c r="G165" s="361" t="str">
        <f>IF(B165="","",Output!BI151)</f>
        <v/>
      </c>
      <c r="H165" s="362" t="str">
        <f>IF(B165="","",Output!BJ151)</f>
        <v/>
      </c>
      <c r="I165" s="1479" t="str">
        <f>IF(B165="","",Output!BK151)</f>
        <v/>
      </c>
      <c r="J165" s="1478" t="str">
        <f>IF(B165="","",Output!BL151)</f>
        <v/>
      </c>
      <c r="K165" s="363" t="str">
        <f>IF(B165="","",Output!BM151)</f>
        <v/>
      </c>
      <c r="M165" s="359" t="str">
        <f>IF(B165="","",Output!BN151)</f>
        <v/>
      </c>
      <c r="N165" s="360" t="str">
        <f>IF(B165="","",Output!BO151)</f>
        <v/>
      </c>
      <c r="O165" s="361" t="str">
        <f>IF(B165="","",Output!BP151)</f>
        <v/>
      </c>
      <c r="P165" s="361" t="str">
        <f>IF(B165="","",Output!BQ151)</f>
        <v/>
      </c>
      <c r="Q165" s="362" t="str">
        <f>IF(B165="","",Output!BR151)</f>
        <v/>
      </c>
      <c r="R165" s="1479" t="str">
        <f>IF(B165="","",Output!BS151)</f>
        <v/>
      </c>
      <c r="S165" s="1478" t="str">
        <f>IF(B165="","",Output!BT151)</f>
        <v/>
      </c>
      <c r="T165" s="363" t="str">
        <f>IF(B165="","",Output!BU151)</f>
        <v/>
      </c>
    </row>
    <row r="166" spans="2:20">
      <c r="B166" s="143" t="str">
        <f>IF(Output!C152=0,"",Output!C152)</f>
        <v/>
      </c>
      <c r="C166" s="1642"/>
      <c r="D166" s="359" t="str">
        <f>IF(B166="","",Output!BF152)</f>
        <v/>
      </c>
      <c r="E166" s="360" t="str">
        <f>IF(B166="","",Output!BG152)</f>
        <v/>
      </c>
      <c r="F166" s="361" t="str">
        <f>IF(B166="","",Output!BH152)</f>
        <v/>
      </c>
      <c r="G166" s="361" t="str">
        <f>IF(B166="","",Output!BI152)</f>
        <v/>
      </c>
      <c r="H166" s="362" t="str">
        <f>IF(B166="","",Output!BJ152)</f>
        <v/>
      </c>
      <c r="I166" s="1479" t="str">
        <f>IF(B166="","",Output!BK152)</f>
        <v/>
      </c>
      <c r="J166" s="1478" t="str">
        <f>IF(B166="","",Output!BL152)</f>
        <v/>
      </c>
      <c r="K166" s="363" t="str">
        <f>IF(B166="","",Output!BM152)</f>
        <v/>
      </c>
      <c r="M166" s="359" t="str">
        <f>IF(B166="","",Output!BN152)</f>
        <v/>
      </c>
      <c r="N166" s="360" t="str">
        <f>IF(B166="","",Output!BO152)</f>
        <v/>
      </c>
      <c r="O166" s="361" t="str">
        <f>IF(B166="","",Output!BP152)</f>
        <v/>
      </c>
      <c r="P166" s="361" t="str">
        <f>IF(B166="","",Output!BQ152)</f>
        <v/>
      </c>
      <c r="Q166" s="362" t="str">
        <f>IF(B166="","",Output!BR152)</f>
        <v/>
      </c>
      <c r="R166" s="1479" t="str">
        <f>IF(B166="","",Output!BS152)</f>
        <v/>
      </c>
      <c r="S166" s="1478" t="str">
        <f>IF(B166="","",Output!BT152)</f>
        <v/>
      </c>
      <c r="T166" s="363" t="str">
        <f>IF(B166="","",Output!BU152)</f>
        <v/>
      </c>
    </row>
    <row r="167" spans="2:20">
      <c r="B167" s="143" t="str">
        <f>IF(Output!C153=0,"",Output!C153)</f>
        <v/>
      </c>
      <c r="C167" s="1642"/>
      <c r="D167" s="359" t="str">
        <f>IF(B167="","",Output!BF153)</f>
        <v/>
      </c>
      <c r="E167" s="360" t="str">
        <f>IF(B167="","",Output!BG153)</f>
        <v/>
      </c>
      <c r="F167" s="361" t="str">
        <f>IF(B167="","",Output!BH153)</f>
        <v/>
      </c>
      <c r="G167" s="361" t="str">
        <f>IF(B167="","",Output!BI153)</f>
        <v/>
      </c>
      <c r="H167" s="362" t="str">
        <f>IF(B167="","",Output!BJ153)</f>
        <v/>
      </c>
      <c r="I167" s="1479" t="str">
        <f>IF(B167="","",Output!BK153)</f>
        <v/>
      </c>
      <c r="J167" s="1478" t="str">
        <f>IF(B167="","",Output!BL153)</f>
        <v/>
      </c>
      <c r="K167" s="363" t="str">
        <f>IF(B167="","",Output!BM153)</f>
        <v/>
      </c>
      <c r="M167" s="359" t="str">
        <f>IF(B167="","",Output!BN153)</f>
        <v/>
      </c>
      <c r="N167" s="360" t="str">
        <f>IF(B167="","",Output!BO153)</f>
        <v/>
      </c>
      <c r="O167" s="361" t="str">
        <f>IF(B167="","",Output!BP153)</f>
        <v/>
      </c>
      <c r="P167" s="361" t="str">
        <f>IF(B167="","",Output!BQ153)</f>
        <v/>
      </c>
      <c r="Q167" s="362" t="str">
        <f>IF(B167="","",Output!BR153)</f>
        <v/>
      </c>
      <c r="R167" s="1479" t="str">
        <f>IF(B167="","",Output!BS153)</f>
        <v/>
      </c>
      <c r="S167" s="1478" t="str">
        <f>IF(B167="","",Output!BT153)</f>
        <v/>
      </c>
      <c r="T167" s="363" t="str">
        <f>IF(B167="","",Output!BU153)</f>
        <v/>
      </c>
    </row>
    <row r="168" spans="2:20">
      <c r="B168" s="143" t="str">
        <f>IF(Output!C154=0,"",Output!C154)</f>
        <v/>
      </c>
      <c r="C168" s="1642"/>
      <c r="D168" s="359" t="str">
        <f>IF(B168="","",Output!BF154)</f>
        <v/>
      </c>
      <c r="E168" s="360" t="str">
        <f>IF(B168="","",Output!BG154)</f>
        <v/>
      </c>
      <c r="F168" s="361" t="str">
        <f>IF(B168="","",Output!BH154)</f>
        <v/>
      </c>
      <c r="G168" s="361" t="str">
        <f>IF(B168="","",Output!BI154)</f>
        <v/>
      </c>
      <c r="H168" s="362" t="str">
        <f>IF(B168="","",Output!BJ154)</f>
        <v/>
      </c>
      <c r="I168" s="1479" t="str">
        <f>IF(B168="","",Output!BK154)</f>
        <v/>
      </c>
      <c r="J168" s="1478" t="str">
        <f>IF(B168="","",Output!BL154)</f>
        <v/>
      </c>
      <c r="K168" s="363" t="str">
        <f>IF(B168="","",Output!BM154)</f>
        <v/>
      </c>
      <c r="M168" s="359" t="str">
        <f>IF(B168="","",Output!BN154)</f>
        <v/>
      </c>
      <c r="N168" s="360" t="str">
        <f>IF(B168="","",Output!BO154)</f>
        <v/>
      </c>
      <c r="O168" s="361" t="str">
        <f>IF(B168="","",Output!BP154)</f>
        <v/>
      </c>
      <c r="P168" s="361" t="str">
        <f>IF(B168="","",Output!BQ154)</f>
        <v/>
      </c>
      <c r="Q168" s="362" t="str">
        <f>IF(B168="","",Output!BR154)</f>
        <v/>
      </c>
      <c r="R168" s="1479" t="str">
        <f>IF(B168="","",Output!BS154)</f>
        <v/>
      </c>
      <c r="S168" s="1478" t="str">
        <f>IF(B168="","",Output!BT154)</f>
        <v/>
      </c>
      <c r="T168" s="363" t="str">
        <f>IF(B168="","",Output!BU154)</f>
        <v/>
      </c>
    </row>
    <row r="169" spans="2:20">
      <c r="B169" s="143" t="str">
        <f>IF(Output!C155=0,"",Output!C155)</f>
        <v/>
      </c>
      <c r="C169" s="1642"/>
      <c r="D169" s="359" t="str">
        <f>IF(B169="","",Output!BF155)</f>
        <v/>
      </c>
      <c r="E169" s="360" t="str">
        <f>IF(B169="","",Output!BG155)</f>
        <v/>
      </c>
      <c r="F169" s="361" t="str">
        <f>IF(B169="","",Output!BH155)</f>
        <v/>
      </c>
      <c r="G169" s="361" t="str">
        <f>IF(B169="","",Output!BI155)</f>
        <v/>
      </c>
      <c r="H169" s="362" t="str">
        <f>IF(B169="","",Output!BJ155)</f>
        <v/>
      </c>
      <c r="I169" s="1479" t="str">
        <f>IF(B169="","",Output!BK155)</f>
        <v/>
      </c>
      <c r="J169" s="1478" t="str">
        <f>IF(B169="","",Output!BL155)</f>
        <v/>
      </c>
      <c r="K169" s="363" t="str">
        <f>IF(B169="","",Output!BM155)</f>
        <v/>
      </c>
      <c r="M169" s="359" t="str">
        <f>IF(B169="","",Output!BN155)</f>
        <v/>
      </c>
      <c r="N169" s="360" t="str">
        <f>IF(B169="","",Output!BO155)</f>
        <v/>
      </c>
      <c r="O169" s="361" t="str">
        <f>IF(B169="","",Output!BP155)</f>
        <v/>
      </c>
      <c r="P169" s="361" t="str">
        <f>IF(B169="","",Output!BQ155)</f>
        <v/>
      </c>
      <c r="Q169" s="362" t="str">
        <f>IF(B169="","",Output!BR155)</f>
        <v/>
      </c>
      <c r="R169" s="1479" t="str">
        <f>IF(B169="","",Output!BS155)</f>
        <v/>
      </c>
      <c r="S169" s="1478" t="str">
        <f>IF(B169="","",Output!BT155)</f>
        <v/>
      </c>
      <c r="T169" s="363" t="str">
        <f>IF(B169="","",Output!BU155)</f>
        <v/>
      </c>
    </row>
    <row r="170" spans="2:20">
      <c r="B170" s="143" t="str">
        <f>IF(Output!C156=0,"",Output!C156)</f>
        <v/>
      </c>
      <c r="C170" s="1642"/>
      <c r="D170" s="359" t="str">
        <f>IF(B170="","",Output!BF156)</f>
        <v/>
      </c>
      <c r="E170" s="360" t="str">
        <f>IF(B170="","",Output!BG156)</f>
        <v/>
      </c>
      <c r="F170" s="361" t="str">
        <f>IF(B170="","",Output!BH156)</f>
        <v/>
      </c>
      <c r="G170" s="361" t="str">
        <f>IF(B170="","",Output!BI156)</f>
        <v/>
      </c>
      <c r="H170" s="362" t="str">
        <f>IF(B170="","",Output!BJ156)</f>
        <v/>
      </c>
      <c r="I170" s="1479" t="str">
        <f>IF(B170="","",Output!BK156)</f>
        <v/>
      </c>
      <c r="J170" s="1478" t="str">
        <f>IF(B170="","",Output!BL156)</f>
        <v/>
      </c>
      <c r="K170" s="363" t="str">
        <f>IF(B170="","",Output!BM156)</f>
        <v/>
      </c>
      <c r="M170" s="359" t="str">
        <f>IF(B170="","",Output!BN156)</f>
        <v/>
      </c>
      <c r="N170" s="360" t="str">
        <f>IF(B170="","",Output!BO156)</f>
        <v/>
      </c>
      <c r="O170" s="361" t="str">
        <f>IF(B170="","",Output!BP156)</f>
        <v/>
      </c>
      <c r="P170" s="361" t="str">
        <f>IF(B170="","",Output!BQ156)</f>
        <v/>
      </c>
      <c r="Q170" s="362" t="str">
        <f>IF(B170="","",Output!BR156)</f>
        <v/>
      </c>
      <c r="R170" s="1479" t="str">
        <f>IF(B170="","",Output!BS156)</f>
        <v/>
      </c>
      <c r="S170" s="1478" t="str">
        <f>IF(B170="","",Output!BT156)</f>
        <v/>
      </c>
      <c r="T170" s="363" t="str">
        <f>IF(B170="","",Output!BU156)</f>
        <v/>
      </c>
    </row>
    <row r="171" spans="2:20">
      <c r="B171" s="143" t="str">
        <f>IF(Output!C157=0,"",Output!C157)</f>
        <v/>
      </c>
      <c r="C171" s="1642"/>
      <c r="D171" s="359" t="str">
        <f>IF(B171="","",Output!BF157)</f>
        <v/>
      </c>
      <c r="E171" s="360" t="str">
        <f>IF(B171="","",Output!BG157)</f>
        <v/>
      </c>
      <c r="F171" s="361" t="str">
        <f>IF(B171="","",Output!BH157)</f>
        <v/>
      </c>
      <c r="G171" s="361" t="str">
        <f>IF(B171="","",Output!BI157)</f>
        <v/>
      </c>
      <c r="H171" s="362" t="str">
        <f>IF(B171="","",Output!BJ157)</f>
        <v/>
      </c>
      <c r="I171" s="1479" t="str">
        <f>IF(B171="","",Output!BK157)</f>
        <v/>
      </c>
      <c r="J171" s="1478" t="str">
        <f>IF(B171="","",Output!BL157)</f>
        <v/>
      </c>
      <c r="K171" s="363" t="str">
        <f>IF(B171="","",Output!BM157)</f>
        <v/>
      </c>
      <c r="M171" s="359" t="str">
        <f>IF(B171="","",Output!BN157)</f>
        <v/>
      </c>
      <c r="N171" s="360" t="str">
        <f>IF(B171="","",Output!BO157)</f>
        <v/>
      </c>
      <c r="O171" s="361" t="str">
        <f>IF(B171="","",Output!BP157)</f>
        <v/>
      </c>
      <c r="P171" s="361" t="str">
        <f>IF(B171="","",Output!BQ157)</f>
        <v/>
      </c>
      <c r="Q171" s="362" t="str">
        <f>IF(B171="","",Output!BR157)</f>
        <v/>
      </c>
      <c r="R171" s="1479" t="str">
        <f>IF(B171="","",Output!BS157)</f>
        <v/>
      </c>
      <c r="S171" s="1478" t="str">
        <f>IF(B171="","",Output!BT157)</f>
        <v/>
      </c>
      <c r="T171" s="363" t="str">
        <f>IF(B171="","",Output!BU157)</f>
        <v/>
      </c>
    </row>
    <row r="172" spans="2:20">
      <c r="B172" s="143" t="str">
        <f>IF(Output!C158=0,"",Output!C158)</f>
        <v/>
      </c>
      <c r="C172" s="1642"/>
      <c r="D172" s="359" t="str">
        <f>IF(B172="","",Output!BF158)</f>
        <v/>
      </c>
      <c r="E172" s="360" t="str">
        <f>IF(B172="","",Output!BG158)</f>
        <v/>
      </c>
      <c r="F172" s="361" t="str">
        <f>IF(B172="","",Output!BH158)</f>
        <v/>
      </c>
      <c r="G172" s="361" t="str">
        <f>IF(B172="","",Output!BI158)</f>
        <v/>
      </c>
      <c r="H172" s="362" t="str">
        <f>IF(B172="","",Output!BJ158)</f>
        <v/>
      </c>
      <c r="I172" s="1479" t="str">
        <f>IF(B172="","",Output!BK158)</f>
        <v/>
      </c>
      <c r="J172" s="1478" t="str">
        <f>IF(B172="","",Output!BL158)</f>
        <v/>
      </c>
      <c r="K172" s="363" t="str">
        <f>IF(B172="","",Output!BM158)</f>
        <v/>
      </c>
      <c r="M172" s="359" t="str">
        <f>IF(B172="","",Output!BN158)</f>
        <v/>
      </c>
      <c r="N172" s="360" t="str">
        <f>IF(B172="","",Output!BO158)</f>
        <v/>
      </c>
      <c r="O172" s="361" t="str">
        <f>IF(B172="","",Output!BP158)</f>
        <v/>
      </c>
      <c r="P172" s="361" t="str">
        <f>IF(B172="","",Output!BQ158)</f>
        <v/>
      </c>
      <c r="Q172" s="362" t="str">
        <f>IF(B172="","",Output!BR158)</f>
        <v/>
      </c>
      <c r="R172" s="1479" t="str">
        <f>IF(B172="","",Output!BS158)</f>
        <v/>
      </c>
      <c r="S172" s="1478" t="str">
        <f>IF(B172="","",Output!BT158)</f>
        <v/>
      </c>
      <c r="T172" s="363" t="str">
        <f>IF(B172="","",Output!BU158)</f>
        <v/>
      </c>
    </row>
    <row r="173" spans="2:20">
      <c r="B173" s="143" t="str">
        <f>IF(Output!C159=0,"",Output!C159)</f>
        <v/>
      </c>
      <c r="C173" s="1642"/>
      <c r="D173" s="359" t="str">
        <f>IF(B173="","",Output!BF159)</f>
        <v/>
      </c>
      <c r="E173" s="360" t="str">
        <f>IF(B173="","",Output!BG159)</f>
        <v/>
      </c>
      <c r="F173" s="361" t="str">
        <f>IF(B173="","",Output!BH159)</f>
        <v/>
      </c>
      <c r="G173" s="361" t="str">
        <f>IF(B173="","",Output!BI159)</f>
        <v/>
      </c>
      <c r="H173" s="362" t="str">
        <f>IF(B173="","",Output!BJ159)</f>
        <v/>
      </c>
      <c r="I173" s="1479" t="str">
        <f>IF(B173="","",Output!BK159)</f>
        <v/>
      </c>
      <c r="J173" s="1478" t="str">
        <f>IF(B173="","",Output!BL159)</f>
        <v/>
      </c>
      <c r="K173" s="363" t="str">
        <f>IF(B173="","",Output!BM159)</f>
        <v/>
      </c>
      <c r="M173" s="359" t="str">
        <f>IF(B173="","",Output!BN159)</f>
        <v/>
      </c>
      <c r="N173" s="360" t="str">
        <f>IF(B173="","",Output!BO159)</f>
        <v/>
      </c>
      <c r="O173" s="361" t="str">
        <f>IF(B173="","",Output!BP159)</f>
        <v/>
      </c>
      <c r="P173" s="361" t="str">
        <f>IF(B173="","",Output!BQ159)</f>
        <v/>
      </c>
      <c r="Q173" s="362" t="str">
        <f>IF(B173="","",Output!BR159)</f>
        <v/>
      </c>
      <c r="R173" s="1479" t="str">
        <f>IF(B173="","",Output!BS159)</f>
        <v/>
      </c>
      <c r="S173" s="1478" t="str">
        <f>IF(B173="","",Output!BT159)</f>
        <v/>
      </c>
      <c r="T173" s="363" t="str">
        <f>IF(B173="","",Output!BU159)</f>
        <v/>
      </c>
    </row>
    <row r="174" spans="2:20">
      <c r="B174" s="143" t="str">
        <f>IF(Output!C160=0,"",Output!C160)</f>
        <v/>
      </c>
      <c r="C174" s="1642"/>
      <c r="D174" s="359" t="str">
        <f>IF(B174="","",Output!BF160)</f>
        <v/>
      </c>
      <c r="E174" s="360" t="str">
        <f>IF(B174="","",Output!BG160)</f>
        <v/>
      </c>
      <c r="F174" s="361" t="str">
        <f>IF(B174="","",Output!BH160)</f>
        <v/>
      </c>
      <c r="G174" s="361" t="str">
        <f>IF(B174="","",Output!BI160)</f>
        <v/>
      </c>
      <c r="H174" s="362" t="str">
        <f>IF(B174="","",Output!BJ160)</f>
        <v/>
      </c>
      <c r="I174" s="1479" t="str">
        <f>IF(B174="","",Output!BK160)</f>
        <v/>
      </c>
      <c r="J174" s="1478" t="str">
        <f>IF(B174="","",Output!BL160)</f>
        <v/>
      </c>
      <c r="K174" s="363" t="str">
        <f>IF(B174="","",Output!BM160)</f>
        <v/>
      </c>
      <c r="M174" s="359" t="str">
        <f>IF(B174="","",Output!BN160)</f>
        <v/>
      </c>
      <c r="N174" s="360" t="str">
        <f>IF(B174="","",Output!BO160)</f>
        <v/>
      </c>
      <c r="O174" s="361" t="str">
        <f>IF(B174="","",Output!BP160)</f>
        <v/>
      </c>
      <c r="P174" s="361" t="str">
        <f>IF(B174="","",Output!BQ160)</f>
        <v/>
      </c>
      <c r="Q174" s="362" t="str">
        <f>IF(B174="","",Output!BR160)</f>
        <v/>
      </c>
      <c r="R174" s="1479" t="str">
        <f>IF(B174="","",Output!BS160)</f>
        <v/>
      </c>
      <c r="S174" s="1478" t="str">
        <f>IF(B174="","",Output!BT160)</f>
        <v/>
      </c>
      <c r="T174" s="363" t="str">
        <f>IF(B174="","",Output!BU160)</f>
        <v/>
      </c>
    </row>
    <row r="175" spans="2:20">
      <c r="B175" s="143" t="str">
        <f>IF(Output!C161=0,"",Output!C161)</f>
        <v/>
      </c>
      <c r="C175" s="1642"/>
      <c r="D175" s="359" t="str">
        <f>IF(B175="","",Output!BF161)</f>
        <v/>
      </c>
      <c r="E175" s="360" t="str">
        <f>IF(B175="","",Output!BG161)</f>
        <v/>
      </c>
      <c r="F175" s="361" t="str">
        <f>IF(B175="","",Output!BH161)</f>
        <v/>
      </c>
      <c r="G175" s="361" t="str">
        <f>IF(B175="","",Output!BI161)</f>
        <v/>
      </c>
      <c r="H175" s="362" t="str">
        <f>IF(B175="","",Output!BJ161)</f>
        <v/>
      </c>
      <c r="I175" s="1479" t="str">
        <f>IF(B175="","",Output!BK161)</f>
        <v/>
      </c>
      <c r="J175" s="1478" t="str">
        <f>IF(B175="","",Output!BL161)</f>
        <v/>
      </c>
      <c r="K175" s="363" t="str">
        <f>IF(B175="","",Output!BM161)</f>
        <v/>
      </c>
      <c r="M175" s="359" t="str">
        <f>IF(B175="","",Output!BN161)</f>
        <v/>
      </c>
      <c r="N175" s="360" t="str">
        <f>IF(B175="","",Output!BO161)</f>
        <v/>
      </c>
      <c r="O175" s="361" t="str">
        <f>IF(B175="","",Output!BP161)</f>
        <v/>
      </c>
      <c r="P175" s="361" t="str">
        <f>IF(B175="","",Output!BQ161)</f>
        <v/>
      </c>
      <c r="Q175" s="362" t="str">
        <f>IF(B175="","",Output!BR161)</f>
        <v/>
      </c>
      <c r="R175" s="1479" t="str">
        <f>IF(B175="","",Output!BS161)</f>
        <v/>
      </c>
      <c r="S175" s="1478" t="str">
        <f>IF(B175="","",Output!BT161)</f>
        <v/>
      </c>
      <c r="T175" s="363" t="str">
        <f>IF(B175="","",Output!BU161)</f>
        <v/>
      </c>
    </row>
    <row r="176" spans="2:20">
      <c r="B176" s="143" t="str">
        <f>IF(Output!C162=0,"",Output!C162)</f>
        <v/>
      </c>
      <c r="C176" s="1642"/>
      <c r="D176" s="359" t="str">
        <f>IF(B176="","",Output!BF162)</f>
        <v/>
      </c>
      <c r="E176" s="360" t="str">
        <f>IF(B176="","",Output!BG162)</f>
        <v/>
      </c>
      <c r="F176" s="361" t="str">
        <f>IF(B176="","",Output!BH162)</f>
        <v/>
      </c>
      <c r="G176" s="361" t="str">
        <f>IF(B176="","",Output!BI162)</f>
        <v/>
      </c>
      <c r="H176" s="362" t="str">
        <f>IF(B176="","",Output!BJ162)</f>
        <v/>
      </c>
      <c r="I176" s="1479" t="str">
        <f>IF(B176="","",Output!BK162)</f>
        <v/>
      </c>
      <c r="J176" s="1478" t="str">
        <f>IF(B176="","",Output!BL162)</f>
        <v/>
      </c>
      <c r="K176" s="363" t="str">
        <f>IF(B176="","",Output!BM162)</f>
        <v/>
      </c>
      <c r="M176" s="359" t="str">
        <f>IF(B176="","",Output!BN162)</f>
        <v/>
      </c>
      <c r="N176" s="360" t="str">
        <f>IF(B176="","",Output!BO162)</f>
        <v/>
      </c>
      <c r="O176" s="361" t="str">
        <f>IF(B176="","",Output!BP162)</f>
        <v/>
      </c>
      <c r="P176" s="361" t="str">
        <f>IF(B176="","",Output!BQ162)</f>
        <v/>
      </c>
      <c r="Q176" s="362" t="str">
        <f>IF(B176="","",Output!BR162)</f>
        <v/>
      </c>
      <c r="R176" s="1479" t="str">
        <f>IF(B176="","",Output!BS162)</f>
        <v/>
      </c>
      <c r="S176" s="1478" t="str">
        <f>IF(B176="","",Output!BT162)</f>
        <v/>
      </c>
      <c r="T176" s="363" t="str">
        <f>IF(B176="","",Output!BU162)</f>
        <v/>
      </c>
    </row>
    <row r="177" spans="2:20">
      <c r="B177" s="143" t="str">
        <f>IF(Output!C163=0,"",Output!C163)</f>
        <v/>
      </c>
      <c r="C177" s="1642"/>
      <c r="D177" s="359" t="str">
        <f>IF(B177="","",Output!BF163)</f>
        <v/>
      </c>
      <c r="E177" s="360" t="str">
        <f>IF(B177="","",Output!BG163)</f>
        <v/>
      </c>
      <c r="F177" s="361" t="str">
        <f>IF(B177="","",Output!BH163)</f>
        <v/>
      </c>
      <c r="G177" s="361" t="str">
        <f>IF(B177="","",Output!BI163)</f>
        <v/>
      </c>
      <c r="H177" s="362" t="str">
        <f>IF(B177="","",Output!BJ163)</f>
        <v/>
      </c>
      <c r="I177" s="1479" t="str">
        <f>IF(B177="","",Output!BK163)</f>
        <v/>
      </c>
      <c r="J177" s="1478" t="str">
        <f>IF(B177="","",Output!BL163)</f>
        <v/>
      </c>
      <c r="K177" s="363" t="str">
        <f>IF(B177="","",Output!BM163)</f>
        <v/>
      </c>
      <c r="M177" s="359" t="str">
        <f>IF(B177="","",Output!BN163)</f>
        <v/>
      </c>
      <c r="N177" s="360" t="str">
        <f>IF(B177="","",Output!BO163)</f>
        <v/>
      </c>
      <c r="O177" s="361" t="str">
        <f>IF(B177="","",Output!BP163)</f>
        <v/>
      </c>
      <c r="P177" s="361" t="str">
        <f>IF(B177="","",Output!BQ163)</f>
        <v/>
      </c>
      <c r="Q177" s="362" t="str">
        <f>IF(B177="","",Output!BR163)</f>
        <v/>
      </c>
      <c r="R177" s="1479" t="str">
        <f>IF(B177="","",Output!BS163)</f>
        <v/>
      </c>
      <c r="S177" s="1478" t="str">
        <f>IF(B177="","",Output!BT163)</f>
        <v/>
      </c>
      <c r="T177" s="363" t="str">
        <f>IF(B177="","",Output!BU163)</f>
        <v/>
      </c>
    </row>
    <row r="178" spans="2:20">
      <c r="B178" s="143" t="str">
        <f>IF(Output!C164=0,"",Output!C164)</f>
        <v/>
      </c>
      <c r="C178" s="1642"/>
      <c r="D178" s="359" t="str">
        <f>IF(B178="","",Output!BF164)</f>
        <v/>
      </c>
      <c r="E178" s="360" t="str">
        <f>IF(B178="","",Output!BG164)</f>
        <v/>
      </c>
      <c r="F178" s="361" t="str">
        <f>IF(B178="","",Output!BH164)</f>
        <v/>
      </c>
      <c r="G178" s="361" t="str">
        <f>IF(B178="","",Output!BI164)</f>
        <v/>
      </c>
      <c r="H178" s="362" t="str">
        <f>IF(B178="","",Output!BJ164)</f>
        <v/>
      </c>
      <c r="I178" s="1479" t="str">
        <f>IF(B178="","",Output!BK164)</f>
        <v/>
      </c>
      <c r="J178" s="1478" t="str">
        <f>IF(B178="","",Output!BL164)</f>
        <v/>
      </c>
      <c r="K178" s="363" t="str">
        <f>IF(B178="","",Output!BM164)</f>
        <v/>
      </c>
      <c r="M178" s="359" t="str">
        <f>IF(B178="","",Output!BN164)</f>
        <v/>
      </c>
      <c r="N178" s="360" t="str">
        <f>IF(B178="","",Output!BO164)</f>
        <v/>
      </c>
      <c r="O178" s="361" t="str">
        <f>IF(B178="","",Output!BP164)</f>
        <v/>
      </c>
      <c r="P178" s="361" t="str">
        <f>IF(B178="","",Output!BQ164)</f>
        <v/>
      </c>
      <c r="Q178" s="362" t="str">
        <f>IF(B178="","",Output!BR164)</f>
        <v/>
      </c>
      <c r="R178" s="1479" t="str">
        <f>IF(B178="","",Output!BS164)</f>
        <v/>
      </c>
      <c r="S178" s="1478" t="str">
        <f>IF(B178="","",Output!BT164)</f>
        <v/>
      </c>
      <c r="T178" s="363" t="str">
        <f>IF(B178="","",Output!BU164)</f>
        <v/>
      </c>
    </row>
    <row r="179" spans="2:20">
      <c r="B179" s="143" t="str">
        <f>IF(Output!C165=0,"",Output!C165)</f>
        <v/>
      </c>
      <c r="C179" s="1642"/>
      <c r="D179" s="359" t="str">
        <f>IF(B179="","",Output!BF165)</f>
        <v/>
      </c>
      <c r="E179" s="360" t="str">
        <f>IF(B179="","",Output!BG165)</f>
        <v/>
      </c>
      <c r="F179" s="361" t="str">
        <f>IF(B179="","",Output!BH165)</f>
        <v/>
      </c>
      <c r="G179" s="361" t="str">
        <f>IF(B179="","",Output!BI165)</f>
        <v/>
      </c>
      <c r="H179" s="362" t="str">
        <f>IF(B179="","",Output!BJ165)</f>
        <v/>
      </c>
      <c r="I179" s="1479" t="str">
        <f>IF(B179="","",Output!BK165)</f>
        <v/>
      </c>
      <c r="J179" s="1478" t="str">
        <f>IF(B179="","",Output!BL165)</f>
        <v/>
      </c>
      <c r="K179" s="363" t="str">
        <f>IF(B179="","",Output!BM165)</f>
        <v/>
      </c>
      <c r="M179" s="359" t="str">
        <f>IF(B179="","",Output!BN165)</f>
        <v/>
      </c>
      <c r="N179" s="360" t="str">
        <f>IF(B179="","",Output!BO165)</f>
        <v/>
      </c>
      <c r="O179" s="361" t="str">
        <f>IF(B179="","",Output!BP165)</f>
        <v/>
      </c>
      <c r="P179" s="361" t="str">
        <f>IF(B179="","",Output!BQ165)</f>
        <v/>
      </c>
      <c r="Q179" s="362" t="str">
        <f>IF(B179="","",Output!BR165)</f>
        <v/>
      </c>
      <c r="R179" s="1479" t="str">
        <f>IF(B179="","",Output!BS165)</f>
        <v/>
      </c>
      <c r="S179" s="1478" t="str">
        <f>IF(B179="","",Output!BT165)</f>
        <v/>
      </c>
      <c r="T179" s="363" t="str">
        <f>IF(B179="","",Output!BU165)</f>
        <v/>
      </c>
    </row>
    <row r="180" spans="2:20">
      <c r="B180" s="143" t="str">
        <f>IF(Output!C166=0,"",Output!C166)</f>
        <v/>
      </c>
      <c r="C180" s="1642"/>
      <c r="D180" s="359" t="str">
        <f>IF(B180="","",Output!BF166)</f>
        <v/>
      </c>
      <c r="E180" s="360" t="str">
        <f>IF(B180="","",Output!BG166)</f>
        <v/>
      </c>
      <c r="F180" s="361" t="str">
        <f>IF(B180="","",Output!BH166)</f>
        <v/>
      </c>
      <c r="G180" s="361" t="str">
        <f>IF(B180="","",Output!BI166)</f>
        <v/>
      </c>
      <c r="H180" s="362" t="str">
        <f>IF(B180="","",Output!BJ166)</f>
        <v/>
      </c>
      <c r="I180" s="1479" t="str">
        <f>IF(B180="","",Output!BK166)</f>
        <v/>
      </c>
      <c r="J180" s="1478" t="str">
        <f>IF(B180="","",Output!BL166)</f>
        <v/>
      </c>
      <c r="K180" s="363" t="str">
        <f>IF(B180="","",Output!BM166)</f>
        <v/>
      </c>
      <c r="M180" s="359" t="str">
        <f>IF(B180="","",Output!BN166)</f>
        <v/>
      </c>
      <c r="N180" s="360" t="str">
        <f>IF(B180="","",Output!BO166)</f>
        <v/>
      </c>
      <c r="O180" s="361" t="str">
        <f>IF(B180="","",Output!BP166)</f>
        <v/>
      </c>
      <c r="P180" s="361" t="str">
        <f>IF(B180="","",Output!BQ166)</f>
        <v/>
      </c>
      <c r="Q180" s="362" t="str">
        <f>IF(B180="","",Output!BR166)</f>
        <v/>
      </c>
      <c r="R180" s="1479" t="str">
        <f>IF(B180="","",Output!BS166)</f>
        <v/>
      </c>
      <c r="S180" s="1478" t="str">
        <f>IF(B180="","",Output!BT166)</f>
        <v/>
      </c>
      <c r="T180" s="363" t="str">
        <f>IF(B180="","",Output!BU166)</f>
        <v/>
      </c>
    </row>
    <row r="181" spans="2:20">
      <c r="B181" s="143" t="str">
        <f>IF(Output!C167=0,"",Output!C167)</f>
        <v/>
      </c>
      <c r="C181" s="1642"/>
      <c r="D181" s="359" t="str">
        <f>IF(B181="","",Output!BF167)</f>
        <v/>
      </c>
      <c r="E181" s="360" t="str">
        <f>IF(B181="","",Output!BG167)</f>
        <v/>
      </c>
      <c r="F181" s="361" t="str">
        <f>IF(B181="","",Output!BH167)</f>
        <v/>
      </c>
      <c r="G181" s="361" t="str">
        <f>IF(B181="","",Output!BI167)</f>
        <v/>
      </c>
      <c r="H181" s="362" t="str">
        <f>IF(B181="","",Output!BJ167)</f>
        <v/>
      </c>
      <c r="I181" s="1479" t="str">
        <f>IF(B181="","",Output!BK167)</f>
        <v/>
      </c>
      <c r="J181" s="1478" t="str">
        <f>IF(B181="","",Output!BL167)</f>
        <v/>
      </c>
      <c r="K181" s="363" t="str">
        <f>IF(B181="","",Output!BM167)</f>
        <v/>
      </c>
      <c r="M181" s="359" t="str">
        <f>IF(B181="","",Output!BN167)</f>
        <v/>
      </c>
      <c r="N181" s="360" t="str">
        <f>IF(B181="","",Output!BO167)</f>
        <v/>
      </c>
      <c r="O181" s="361" t="str">
        <f>IF(B181="","",Output!BP167)</f>
        <v/>
      </c>
      <c r="P181" s="361" t="str">
        <f>IF(B181="","",Output!BQ167)</f>
        <v/>
      </c>
      <c r="Q181" s="362" t="str">
        <f>IF(B181="","",Output!BR167)</f>
        <v/>
      </c>
      <c r="R181" s="1479" t="str">
        <f>IF(B181="","",Output!BS167)</f>
        <v/>
      </c>
      <c r="S181" s="1478" t="str">
        <f>IF(B181="","",Output!BT167)</f>
        <v/>
      </c>
      <c r="T181" s="363" t="str">
        <f>IF(B181="","",Output!BU167)</f>
        <v/>
      </c>
    </row>
    <row r="182" spans="2:20">
      <c r="B182" s="143" t="str">
        <f>IF(Output!C168=0,"",Output!C168)</f>
        <v/>
      </c>
      <c r="C182" s="1642"/>
      <c r="D182" s="359" t="str">
        <f>IF(B182="","",Output!BF168)</f>
        <v/>
      </c>
      <c r="E182" s="360" t="str">
        <f>IF(B182="","",Output!BG168)</f>
        <v/>
      </c>
      <c r="F182" s="361" t="str">
        <f>IF(B182="","",Output!BH168)</f>
        <v/>
      </c>
      <c r="G182" s="361" t="str">
        <f>IF(B182="","",Output!BI168)</f>
        <v/>
      </c>
      <c r="H182" s="362" t="str">
        <f>IF(B182="","",Output!BJ168)</f>
        <v/>
      </c>
      <c r="I182" s="1479" t="str">
        <f>IF(B182="","",Output!BK168)</f>
        <v/>
      </c>
      <c r="J182" s="1478" t="str">
        <f>IF(B182="","",Output!BL168)</f>
        <v/>
      </c>
      <c r="K182" s="363" t="str">
        <f>IF(B182="","",Output!BM168)</f>
        <v/>
      </c>
      <c r="M182" s="359" t="str">
        <f>IF(B182="","",Output!BN168)</f>
        <v/>
      </c>
      <c r="N182" s="360" t="str">
        <f>IF(B182="","",Output!BO168)</f>
        <v/>
      </c>
      <c r="O182" s="361" t="str">
        <f>IF(B182="","",Output!BP168)</f>
        <v/>
      </c>
      <c r="P182" s="361" t="str">
        <f>IF(B182="","",Output!BQ168)</f>
        <v/>
      </c>
      <c r="Q182" s="362" t="str">
        <f>IF(B182="","",Output!BR168)</f>
        <v/>
      </c>
      <c r="R182" s="1479" t="str">
        <f>IF(B182="","",Output!BS168)</f>
        <v/>
      </c>
      <c r="S182" s="1478" t="str">
        <f>IF(B182="","",Output!BT168)</f>
        <v/>
      </c>
      <c r="T182" s="363" t="str">
        <f>IF(B182="","",Output!BU168)</f>
        <v/>
      </c>
    </row>
    <row r="183" spans="2:20">
      <c r="B183" s="143" t="str">
        <f>IF(Output!C169=0,"",Output!C169)</f>
        <v/>
      </c>
      <c r="C183" s="1642"/>
      <c r="D183" s="359" t="str">
        <f>IF(B183="","",Output!BF169)</f>
        <v/>
      </c>
      <c r="E183" s="360" t="str">
        <f>IF(B183="","",Output!BG169)</f>
        <v/>
      </c>
      <c r="F183" s="361" t="str">
        <f>IF(B183="","",Output!BH169)</f>
        <v/>
      </c>
      <c r="G183" s="361" t="str">
        <f>IF(B183="","",Output!BI169)</f>
        <v/>
      </c>
      <c r="H183" s="362" t="str">
        <f>IF(B183="","",Output!BJ169)</f>
        <v/>
      </c>
      <c r="I183" s="1479" t="str">
        <f>IF(B183="","",Output!BK169)</f>
        <v/>
      </c>
      <c r="J183" s="1478" t="str">
        <f>IF(B183="","",Output!BL169)</f>
        <v/>
      </c>
      <c r="K183" s="363" t="str">
        <f>IF(B183="","",Output!BM169)</f>
        <v/>
      </c>
      <c r="M183" s="359" t="str">
        <f>IF(B183="","",Output!BN169)</f>
        <v/>
      </c>
      <c r="N183" s="360" t="str">
        <f>IF(B183="","",Output!BO169)</f>
        <v/>
      </c>
      <c r="O183" s="361" t="str">
        <f>IF(B183="","",Output!BP169)</f>
        <v/>
      </c>
      <c r="P183" s="361" t="str">
        <f>IF(B183="","",Output!BQ169)</f>
        <v/>
      </c>
      <c r="Q183" s="362" t="str">
        <f>IF(B183="","",Output!BR169)</f>
        <v/>
      </c>
      <c r="R183" s="1479" t="str">
        <f>IF(B183="","",Output!BS169)</f>
        <v/>
      </c>
      <c r="S183" s="1478" t="str">
        <f>IF(B183="","",Output!BT169)</f>
        <v/>
      </c>
      <c r="T183" s="363" t="str">
        <f>IF(B183="","",Output!BU169)</f>
        <v/>
      </c>
    </row>
    <row r="184" spans="2:20">
      <c r="B184" s="143" t="str">
        <f>IF(Output!C170=0,"",Output!C170)</f>
        <v/>
      </c>
      <c r="C184" s="1642"/>
      <c r="D184" s="359" t="str">
        <f>IF(B184="","",Output!BF170)</f>
        <v/>
      </c>
      <c r="E184" s="360" t="str">
        <f>IF(B184="","",Output!BG170)</f>
        <v/>
      </c>
      <c r="F184" s="361" t="str">
        <f>IF(B184="","",Output!BH170)</f>
        <v/>
      </c>
      <c r="G184" s="361" t="str">
        <f>IF(B184="","",Output!BI170)</f>
        <v/>
      </c>
      <c r="H184" s="362" t="str">
        <f>IF(B184="","",Output!BJ170)</f>
        <v/>
      </c>
      <c r="I184" s="1479" t="str">
        <f>IF(B184="","",Output!BK170)</f>
        <v/>
      </c>
      <c r="J184" s="1478" t="str">
        <f>IF(B184="","",Output!BL170)</f>
        <v/>
      </c>
      <c r="K184" s="363" t="str">
        <f>IF(B184="","",Output!BM170)</f>
        <v/>
      </c>
      <c r="M184" s="359" t="str">
        <f>IF(B184="","",Output!BN170)</f>
        <v/>
      </c>
      <c r="N184" s="360" t="str">
        <f>IF(B184="","",Output!BO170)</f>
        <v/>
      </c>
      <c r="O184" s="361" t="str">
        <f>IF(B184="","",Output!BP170)</f>
        <v/>
      </c>
      <c r="P184" s="361" t="str">
        <f>IF(B184="","",Output!BQ170)</f>
        <v/>
      </c>
      <c r="Q184" s="362" t="str">
        <f>IF(B184="","",Output!BR170)</f>
        <v/>
      </c>
      <c r="R184" s="1479" t="str">
        <f>IF(B184="","",Output!BS170)</f>
        <v/>
      </c>
      <c r="S184" s="1478" t="str">
        <f>IF(B184="","",Output!BT170)</f>
        <v/>
      </c>
      <c r="T184" s="363" t="str">
        <f>IF(B184="","",Output!BU170)</f>
        <v/>
      </c>
    </row>
    <row r="185" spans="2:20">
      <c r="B185" s="143" t="str">
        <f>IF(Output!C171=0,"",Output!C171)</f>
        <v/>
      </c>
      <c r="C185" s="1642"/>
      <c r="D185" s="359" t="str">
        <f>IF(B185="","",Output!BF171)</f>
        <v/>
      </c>
      <c r="E185" s="360" t="str">
        <f>IF(B185="","",Output!BG171)</f>
        <v/>
      </c>
      <c r="F185" s="361" t="str">
        <f>IF(B185="","",Output!BH171)</f>
        <v/>
      </c>
      <c r="G185" s="361" t="str">
        <f>IF(B185="","",Output!BI171)</f>
        <v/>
      </c>
      <c r="H185" s="362" t="str">
        <f>IF(B185="","",Output!BJ171)</f>
        <v/>
      </c>
      <c r="I185" s="1479" t="str">
        <f>IF(B185="","",Output!BK171)</f>
        <v/>
      </c>
      <c r="J185" s="1478" t="str">
        <f>IF(B185="","",Output!BL171)</f>
        <v/>
      </c>
      <c r="K185" s="363" t="str">
        <f>IF(B185="","",Output!BM171)</f>
        <v/>
      </c>
      <c r="M185" s="359" t="str">
        <f>IF(B185="","",Output!BN171)</f>
        <v/>
      </c>
      <c r="N185" s="360" t="str">
        <f>IF(B185="","",Output!BO171)</f>
        <v/>
      </c>
      <c r="O185" s="361" t="str">
        <f>IF(B185="","",Output!BP171)</f>
        <v/>
      </c>
      <c r="P185" s="361" t="str">
        <f>IF(B185="","",Output!BQ171)</f>
        <v/>
      </c>
      <c r="Q185" s="362" t="str">
        <f>IF(B185="","",Output!BR171)</f>
        <v/>
      </c>
      <c r="R185" s="1479" t="str">
        <f>IF(B185="","",Output!BS171)</f>
        <v/>
      </c>
      <c r="S185" s="1478" t="str">
        <f>IF(B185="","",Output!BT171)</f>
        <v/>
      </c>
      <c r="T185" s="363" t="str">
        <f>IF(B185="","",Output!BU171)</f>
        <v/>
      </c>
    </row>
    <row r="186" spans="2:20">
      <c r="B186" s="143" t="str">
        <f>IF(Output!C172=0,"",Output!C172)</f>
        <v/>
      </c>
      <c r="C186" s="1642"/>
      <c r="D186" s="359" t="str">
        <f>IF(B186="","",Output!BF172)</f>
        <v/>
      </c>
      <c r="E186" s="360" t="str">
        <f>IF(B186="","",Output!BG172)</f>
        <v/>
      </c>
      <c r="F186" s="361" t="str">
        <f>IF(B186="","",Output!BH172)</f>
        <v/>
      </c>
      <c r="G186" s="361" t="str">
        <f>IF(B186="","",Output!BI172)</f>
        <v/>
      </c>
      <c r="H186" s="362" t="str">
        <f>IF(B186="","",Output!BJ172)</f>
        <v/>
      </c>
      <c r="I186" s="1479" t="str">
        <f>IF(B186="","",Output!BK172)</f>
        <v/>
      </c>
      <c r="J186" s="1478" t="str">
        <f>IF(B186="","",Output!BL172)</f>
        <v/>
      </c>
      <c r="K186" s="363" t="str">
        <f>IF(B186="","",Output!BM172)</f>
        <v/>
      </c>
      <c r="M186" s="359" t="str">
        <f>IF(B186="","",Output!BN172)</f>
        <v/>
      </c>
      <c r="N186" s="360" t="str">
        <f>IF(B186="","",Output!BO172)</f>
        <v/>
      </c>
      <c r="O186" s="361" t="str">
        <f>IF(B186="","",Output!BP172)</f>
        <v/>
      </c>
      <c r="P186" s="361" t="str">
        <f>IF(B186="","",Output!BQ172)</f>
        <v/>
      </c>
      <c r="Q186" s="362" t="str">
        <f>IF(B186="","",Output!BR172)</f>
        <v/>
      </c>
      <c r="R186" s="1479" t="str">
        <f>IF(B186="","",Output!BS172)</f>
        <v/>
      </c>
      <c r="S186" s="1478" t="str">
        <f>IF(B186="","",Output!BT172)</f>
        <v/>
      </c>
      <c r="T186" s="363" t="str">
        <f>IF(B186="","",Output!BU172)</f>
        <v/>
      </c>
    </row>
    <row r="187" spans="2:20">
      <c r="B187" s="143" t="str">
        <f>IF(Output!C173=0,"",Output!C173)</f>
        <v/>
      </c>
      <c r="C187" s="1642"/>
      <c r="D187" s="359" t="str">
        <f>IF(B187="","",Output!BF173)</f>
        <v/>
      </c>
      <c r="E187" s="360" t="str">
        <f>IF(B187="","",Output!BG173)</f>
        <v/>
      </c>
      <c r="F187" s="361" t="str">
        <f>IF(B187="","",Output!BH173)</f>
        <v/>
      </c>
      <c r="G187" s="361" t="str">
        <f>IF(B187="","",Output!BI173)</f>
        <v/>
      </c>
      <c r="H187" s="362" t="str">
        <f>IF(B187="","",Output!BJ173)</f>
        <v/>
      </c>
      <c r="I187" s="1479" t="str">
        <f>IF(B187="","",Output!BK173)</f>
        <v/>
      </c>
      <c r="J187" s="1478" t="str">
        <f>IF(B187="","",Output!BL173)</f>
        <v/>
      </c>
      <c r="K187" s="363" t="str">
        <f>IF(B187="","",Output!BM173)</f>
        <v/>
      </c>
      <c r="M187" s="359" t="str">
        <f>IF(B187="","",Output!BN173)</f>
        <v/>
      </c>
      <c r="N187" s="360" t="str">
        <f>IF(B187="","",Output!BO173)</f>
        <v/>
      </c>
      <c r="O187" s="361" t="str">
        <f>IF(B187="","",Output!BP173)</f>
        <v/>
      </c>
      <c r="P187" s="361" t="str">
        <f>IF(B187="","",Output!BQ173)</f>
        <v/>
      </c>
      <c r="Q187" s="362" t="str">
        <f>IF(B187="","",Output!BR173)</f>
        <v/>
      </c>
      <c r="R187" s="1479" t="str">
        <f>IF(B187="","",Output!BS173)</f>
        <v/>
      </c>
      <c r="S187" s="1478" t="str">
        <f>IF(B187="","",Output!BT173)</f>
        <v/>
      </c>
      <c r="T187" s="363" t="str">
        <f>IF(B187="","",Output!BU173)</f>
        <v/>
      </c>
    </row>
    <row r="188" spans="2:20">
      <c r="B188" s="143" t="str">
        <f>IF(Output!C174=0,"",Output!C174)</f>
        <v/>
      </c>
      <c r="C188" s="1642"/>
      <c r="D188" s="359" t="str">
        <f>IF(B188="","",Output!BF174)</f>
        <v/>
      </c>
      <c r="E188" s="360" t="str">
        <f>IF(B188="","",Output!BG174)</f>
        <v/>
      </c>
      <c r="F188" s="361" t="str">
        <f>IF(B188="","",Output!BH174)</f>
        <v/>
      </c>
      <c r="G188" s="361" t="str">
        <f>IF(B188="","",Output!BI174)</f>
        <v/>
      </c>
      <c r="H188" s="362" t="str">
        <f>IF(B188="","",Output!BJ174)</f>
        <v/>
      </c>
      <c r="I188" s="1479" t="str">
        <f>IF(B188="","",Output!BK174)</f>
        <v/>
      </c>
      <c r="J188" s="1478" t="str">
        <f>IF(B188="","",Output!BL174)</f>
        <v/>
      </c>
      <c r="K188" s="363" t="str">
        <f>IF(B188="","",Output!BM174)</f>
        <v/>
      </c>
      <c r="M188" s="359" t="str">
        <f>IF(B188="","",Output!BN174)</f>
        <v/>
      </c>
      <c r="N188" s="360" t="str">
        <f>IF(B188="","",Output!BO174)</f>
        <v/>
      </c>
      <c r="O188" s="361" t="str">
        <f>IF(B188="","",Output!BP174)</f>
        <v/>
      </c>
      <c r="P188" s="361" t="str">
        <f>IF(B188="","",Output!BQ174)</f>
        <v/>
      </c>
      <c r="Q188" s="362" t="str">
        <f>IF(B188="","",Output!BR174)</f>
        <v/>
      </c>
      <c r="R188" s="1479" t="str">
        <f>IF(B188="","",Output!BS174)</f>
        <v/>
      </c>
      <c r="S188" s="1478" t="str">
        <f>IF(B188="","",Output!BT174)</f>
        <v/>
      </c>
      <c r="T188" s="363" t="str">
        <f>IF(B188="","",Output!BU174)</f>
        <v/>
      </c>
    </row>
    <row r="189" spans="2:20">
      <c r="B189" s="143" t="str">
        <f>IF(Output!C175=0,"",Output!C175)</f>
        <v/>
      </c>
      <c r="C189" s="1642"/>
      <c r="D189" s="359" t="str">
        <f>IF(B189="","",Output!BF175)</f>
        <v/>
      </c>
      <c r="E189" s="360" t="str">
        <f>IF(B189="","",Output!BG175)</f>
        <v/>
      </c>
      <c r="F189" s="361" t="str">
        <f>IF(B189="","",Output!BH175)</f>
        <v/>
      </c>
      <c r="G189" s="361" t="str">
        <f>IF(B189="","",Output!BI175)</f>
        <v/>
      </c>
      <c r="H189" s="362" t="str">
        <f>IF(B189="","",Output!BJ175)</f>
        <v/>
      </c>
      <c r="I189" s="1479" t="str">
        <f>IF(B189="","",Output!BK175)</f>
        <v/>
      </c>
      <c r="J189" s="1478" t="str">
        <f>IF(B189="","",Output!BL175)</f>
        <v/>
      </c>
      <c r="K189" s="363" t="str">
        <f>IF(B189="","",Output!BM175)</f>
        <v/>
      </c>
      <c r="M189" s="359" t="str">
        <f>IF(B189="","",Output!BN175)</f>
        <v/>
      </c>
      <c r="N189" s="360" t="str">
        <f>IF(B189="","",Output!BO175)</f>
        <v/>
      </c>
      <c r="O189" s="361" t="str">
        <f>IF(B189="","",Output!BP175)</f>
        <v/>
      </c>
      <c r="P189" s="361" t="str">
        <f>IF(B189="","",Output!BQ175)</f>
        <v/>
      </c>
      <c r="Q189" s="362" t="str">
        <f>IF(B189="","",Output!BR175)</f>
        <v/>
      </c>
      <c r="R189" s="1479" t="str">
        <f>IF(B189="","",Output!BS175)</f>
        <v/>
      </c>
      <c r="S189" s="1478" t="str">
        <f>IF(B189="","",Output!BT175)</f>
        <v/>
      </c>
      <c r="T189" s="363" t="str">
        <f>IF(B189="","",Output!BU175)</f>
        <v/>
      </c>
    </row>
    <row r="190" spans="2:20">
      <c r="B190" s="143" t="str">
        <f>IF(Output!C176=0,"",Output!C176)</f>
        <v/>
      </c>
      <c r="C190" s="1642"/>
      <c r="D190" s="359" t="str">
        <f>IF(B190="","",Output!BF176)</f>
        <v/>
      </c>
      <c r="E190" s="360" t="str">
        <f>IF(B190="","",Output!BG176)</f>
        <v/>
      </c>
      <c r="F190" s="361" t="str">
        <f>IF(B190="","",Output!BH176)</f>
        <v/>
      </c>
      <c r="G190" s="361" t="str">
        <f>IF(B190="","",Output!BI176)</f>
        <v/>
      </c>
      <c r="H190" s="362" t="str">
        <f>IF(B190="","",Output!BJ176)</f>
        <v/>
      </c>
      <c r="I190" s="1479" t="str">
        <f>IF(B190="","",Output!BK176)</f>
        <v/>
      </c>
      <c r="J190" s="1478" t="str">
        <f>IF(B190="","",Output!BL176)</f>
        <v/>
      </c>
      <c r="K190" s="363" t="str">
        <f>IF(B190="","",Output!BM176)</f>
        <v/>
      </c>
      <c r="M190" s="359" t="str">
        <f>IF(B190="","",Output!BN176)</f>
        <v/>
      </c>
      <c r="N190" s="360" t="str">
        <f>IF(B190="","",Output!BO176)</f>
        <v/>
      </c>
      <c r="O190" s="361" t="str">
        <f>IF(B190="","",Output!BP176)</f>
        <v/>
      </c>
      <c r="P190" s="361" t="str">
        <f>IF(B190="","",Output!BQ176)</f>
        <v/>
      </c>
      <c r="Q190" s="362" t="str">
        <f>IF(B190="","",Output!BR176)</f>
        <v/>
      </c>
      <c r="R190" s="1479" t="str">
        <f>IF(B190="","",Output!BS176)</f>
        <v/>
      </c>
      <c r="S190" s="1478" t="str">
        <f>IF(B190="","",Output!BT176)</f>
        <v/>
      </c>
      <c r="T190" s="363" t="str">
        <f>IF(B190="","",Output!BU176)</f>
        <v/>
      </c>
    </row>
    <row r="191" spans="2:20">
      <c r="B191" s="143" t="str">
        <f>IF(Output!C177=0,"",Output!C177)</f>
        <v/>
      </c>
      <c r="C191" s="1642"/>
      <c r="D191" s="359" t="str">
        <f>IF(B191="","",Output!BF177)</f>
        <v/>
      </c>
      <c r="E191" s="360" t="str">
        <f>IF(B191="","",Output!BG177)</f>
        <v/>
      </c>
      <c r="F191" s="361" t="str">
        <f>IF(B191="","",Output!BH177)</f>
        <v/>
      </c>
      <c r="G191" s="361" t="str">
        <f>IF(B191="","",Output!BI177)</f>
        <v/>
      </c>
      <c r="H191" s="362" t="str">
        <f>IF(B191="","",Output!BJ177)</f>
        <v/>
      </c>
      <c r="I191" s="1479" t="str">
        <f>IF(B191="","",Output!BK177)</f>
        <v/>
      </c>
      <c r="J191" s="1478" t="str">
        <f>IF(B191="","",Output!BL177)</f>
        <v/>
      </c>
      <c r="K191" s="363" t="str">
        <f>IF(B191="","",Output!BM177)</f>
        <v/>
      </c>
      <c r="M191" s="359" t="str">
        <f>IF(B191="","",Output!BN177)</f>
        <v/>
      </c>
      <c r="N191" s="360" t="str">
        <f>IF(B191="","",Output!BO177)</f>
        <v/>
      </c>
      <c r="O191" s="361" t="str">
        <f>IF(B191="","",Output!BP177)</f>
        <v/>
      </c>
      <c r="P191" s="361" t="str">
        <f>IF(B191="","",Output!BQ177)</f>
        <v/>
      </c>
      <c r="Q191" s="362" t="str">
        <f>IF(B191="","",Output!BR177)</f>
        <v/>
      </c>
      <c r="R191" s="1479" t="str">
        <f>IF(B191="","",Output!BS177)</f>
        <v/>
      </c>
      <c r="S191" s="1478" t="str">
        <f>IF(B191="","",Output!BT177)</f>
        <v/>
      </c>
      <c r="T191" s="363" t="str">
        <f>IF(B191="","",Output!BU177)</f>
        <v/>
      </c>
    </row>
    <row r="192" spans="2:20">
      <c r="B192" s="143" t="str">
        <f>IF(Output!C178=0,"",Output!C178)</f>
        <v/>
      </c>
      <c r="C192" s="1642"/>
      <c r="D192" s="359" t="str">
        <f>IF(B192="","",Output!BF178)</f>
        <v/>
      </c>
      <c r="E192" s="360" t="str">
        <f>IF(B192="","",Output!BG178)</f>
        <v/>
      </c>
      <c r="F192" s="361" t="str">
        <f>IF(B192="","",Output!BH178)</f>
        <v/>
      </c>
      <c r="G192" s="361" t="str">
        <f>IF(B192="","",Output!BI178)</f>
        <v/>
      </c>
      <c r="H192" s="362" t="str">
        <f>IF(B192="","",Output!BJ178)</f>
        <v/>
      </c>
      <c r="I192" s="1479" t="str">
        <f>IF(B192="","",Output!BK178)</f>
        <v/>
      </c>
      <c r="J192" s="1478" t="str">
        <f>IF(B192="","",Output!BL178)</f>
        <v/>
      </c>
      <c r="K192" s="363" t="str">
        <f>IF(B192="","",Output!BM178)</f>
        <v/>
      </c>
      <c r="M192" s="359" t="str">
        <f>IF(B192="","",Output!BN178)</f>
        <v/>
      </c>
      <c r="N192" s="360" t="str">
        <f>IF(B192="","",Output!BO178)</f>
        <v/>
      </c>
      <c r="O192" s="361" t="str">
        <f>IF(B192="","",Output!BP178)</f>
        <v/>
      </c>
      <c r="P192" s="361" t="str">
        <f>IF(B192="","",Output!BQ178)</f>
        <v/>
      </c>
      <c r="Q192" s="362" t="str">
        <f>IF(B192="","",Output!BR178)</f>
        <v/>
      </c>
      <c r="R192" s="1479" t="str">
        <f>IF(B192="","",Output!BS178)</f>
        <v/>
      </c>
      <c r="S192" s="1478" t="str">
        <f>IF(B192="","",Output!BT178)</f>
        <v/>
      </c>
      <c r="T192" s="363" t="str">
        <f>IF(B192="","",Output!BU178)</f>
        <v/>
      </c>
    </row>
    <row r="193" spans="2:20">
      <c r="B193" s="143" t="str">
        <f>IF(Output!C179=0,"",Output!C179)</f>
        <v/>
      </c>
      <c r="C193" s="1642"/>
      <c r="D193" s="359" t="str">
        <f>IF(B193="","",Output!BF179)</f>
        <v/>
      </c>
      <c r="E193" s="360" t="str">
        <f>IF(B193="","",Output!BG179)</f>
        <v/>
      </c>
      <c r="F193" s="361" t="str">
        <f>IF(B193="","",Output!BH179)</f>
        <v/>
      </c>
      <c r="G193" s="361" t="str">
        <f>IF(B193="","",Output!BI179)</f>
        <v/>
      </c>
      <c r="H193" s="362" t="str">
        <f>IF(B193="","",Output!BJ179)</f>
        <v/>
      </c>
      <c r="I193" s="1479" t="str">
        <f>IF(B193="","",Output!BK179)</f>
        <v/>
      </c>
      <c r="J193" s="1478" t="str">
        <f>IF(B193="","",Output!BL179)</f>
        <v/>
      </c>
      <c r="K193" s="363" t="str">
        <f>IF(B193="","",Output!BM179)</f>
        <v/>
      </c>
      <c r="M193" s="359" t="str">
        <f>IF(B193="","",Output!BN179)</f>
        <v/>
      </c>
      <c r="N193" s="360" t="str">
        <f>IF(B193="","",Output!BO179)</f>
        <v/>
      </c>
      <c r="O193" s="361" t="str">
        <f>IF(B193="","",Output!BP179)</f>
        <v/>
      </c>
      <c r="P193" s="361" t="str">
        <f>IF(B193="","",Output!BQ179)</f>
        <v/>
      </c>
      <c r="Q193" s="362" t="str">
        <f>IF(B193="","",Output!BR179)</f>
        <v/>
      </c>
      <c r="R193" s="1479" t="str">
        <f>IF(B193="","",Output!BS179)</f>
        <v/>
      </c>
      <c r="S193" s="1478" t="str">
        <f>IF(B193="","",Output!BT179)</f>
        <v/>
      </c>
      <c r="T193" s="363" t="str">
        <f>IF(B193="","",Output!BU179)</f>
        <v/>
      </c>
    </row>
    <row r="194" spans="2:20">
      <c r="B194" s="143" t="str">
        <f>IF(Output!C180=0,"",Output!C180)</f>
        <v/>
      </c>
      <c r="C194" s="1642"/>
      <c r="D194" s="359" t="str">
        <f>IF(B194="","",Output!BF180)</f>
        <v/>
      </c>
      <c r="E194" s="360" t="str">
        <f>IF(B194="","",Output!BG180)</f>
        <v/>
      </c>
      <c r="F194" s="361" t="str">
        <f>IF(B194="","",Output!BH180)</f>
        <v/>
      </c>
      <c r="G194" s="361" t="str">
        <f>IF(B194="","",Output!BI180)</f>
        <v/>
      </c>
      <c r="H194" s="362" t="str">
        <f>IF(B194="","",Output!BJ180)</f>
        <v/>
      </c>
      <c r="I194" s="1479" t="str">
        <f>IF(B194="","",Output!BK180)</f>
        <v/>
      </c>
      <c r="J194" s="1478" t="str">
        <f>IF(B194="","",Output!BL180)</f>
        <v/>
      </c>
      <c r="K194" s="363" t="str">
        <f>IF(B194="","",Output!BM180)</f>
        <v/>
      </c>
      <c r="M194" s="359" t="str">
        <f>IF(B194="","",Output!BN180)</f>
        <v/>
      </c>
      <c r="N194" s="360" t="str">
        <f>IF(B194="","",Output!BO180)</f>
        <v/>
      </c>
      <c r="O194" s="361" t="str">
        <f>IF(B194="","",Output!BP180)</f>
        <v/>
      </c>
      <c r="P194" s="361" t="str">
        <f>IF(B194="","",Output!BQ180)</f>
        <v/>
      </c>
      <c r="Q194" s="362" t="str">
        <f>IF(B194="","",Output!BR180)</f>
        <v/>
      </c>
      <c r="R194" s="1479" t="str">
        <f>IF(B194="","",Output!BS180)</f>
        <v/>
      </c>
      <c r="S194" s="1478" t="str">
        <f>IF(B194="","",Output!BT180)</f>
        <v/>
      </c>
      <c r="T194" s="363" t="str">
        <f>IF(B194="","",Output!BU180)</f>
        <v/>
      </c>
    </row>
    <row r="195" spans="2:20">
      <c r="B195" s="143" t="str">
        <f>IF(Output!C181=0,"",Output!C181)</f>
        <v/>
      </c>
      <c r="C195" s="1642"/>
      <c r="D195" s="359" t="str">
        <f>IF(B195="","",Output!BF181)</f>
        <v/>
      </c>
      <c r="E195" s="360" t="str">
        <f>IF(B195="","",Output!BG181)</f>
        <v/>
      </c>
      <c r="F195" s="361" t="str">
        <f>IF(B195="","",Output!BH181)</f>
        <v/>
      </c>
      <c r="G195" s="361" t="str">
        <f>IF(B195="","",Output!BI181)</f>
        <v/>
      </c>
      <c r="H195" s="362" t="str">
        <f>IF(B195="","",Output!BJ181)</f>
        <v/>
      </c>
      <c r="I195" s="1479" t="str">
        <f>IF(B195="","",Output!BK181)</f>
        <v/>
      </c>
      <c r="J195" s="1478" t="str">
        <f>IF(B195="","",Output!BL181)</f>
        <v/>
      </c>
      <c r="K195" s="363" t="str">
        <f>IF(B195="","",Output!BM181)</f>
        <v/>
      </c>
      <c r="M195" s="359" t="str">
        <f>IF(B195="","",Output!BN181)</f>
        <v/>
      </c>
      <c r="N195" s="360" t="str">
        <f>IF(B195="","",Output!BO181)</f>
        <v/>
      </c>
      <c r="O195" s="361" t="str">
        <f>IF(B195="","",Output!BP181)</f>
        <v/>
      </c>
      <c r="P195" s="361" t="str">
        <f>IF(B195="","",Output!BQ181)</f>
        <v/>
      </c>
      <c r="Q195" s="362" t="str">
        <f>IF(B195="","",Output!BR181)</f>
        <v/>
      </c>
      <c r="R195" s="1479" t="str">
        <f>IF(B195="","",Output!BS181)</f>
        <v/>
      </c>
      <c r="S195" s="1478" t="str">
        <f>IF(B195="","",Output!BT181)</f>
        <v/>
      </c>
      <c r="T195" s="363" t="str">
        <f>IF(B195="","",Output!BU181)</f>
        <v/>
      </c>
    </row>
    <row r="196" spans="2:20">
      <c r="B196" s="143" t="str">
        <f>IF(Output!C182=0,"",Output!C182)</f>
        <v/>
      </c>
      <c r="C196" s="1642"/>
      <c r="D196" s="359" t="str">
        <f>IF(B196="","",Output!BF182)</f>
        <v/>
      </c>
      <c r="E196" s="360" t="str">
        <f>IF(B196="","",Output!BG182)</f>
        <v/>
      </c>
      <c r="F196" s="361" t="str">
        <f>IF(B196="","",Output!BH182)</f>
        <v/>
      </c>
      <c r="G196" s="361" t="str">
        <f>IF(B196="","",Output!BI182)</f>
        <v/>
      </c>
      <c r="H196" s="362" t="str">
        <f>IF(B196="","",Output!BJ182)</f>
        <v/>
      </c>
      <c r="I196" s="1479" t="str">
        <f>IF(B196="","",Output!BK182)</f>
        <v/>
      </c>
      <c r="J196" s="1478" t="str">
        <f>IF(B196="","",Output!BL182)</f>
        <v/>
      </c>
      <c r="K196" s="363" t="str">
        <f>IF(B196="","",Output!BM182)</f>
        <v/>
      </c>
      <c r="M196" s="359" t="str">
        <f>IF(B196="","",Output!BN182)</f>
        <v/>
      </c>
      <c r="N196" s="360" t="str">
        <f>IF(B196="","",Output!BO182)</f>
        <v/>
      </c>
      <c r="O196" s="361" t="str">
        <f>IF(B196="","",Output!BP182)</f>
        <v/>
      </c>
      <c r="P196" s="361" t="str">
        <f>IF(B196="","",Output!BQ182)</f>
        <v/>
      </c>
      <c r="Q196" s="362" t="str">
        <f>IF(B196="","",Output!BR182)</f>
        <v/>
      </c>
      <c r="R196" s="1479" t="str">
        <f>IF(B196="","",Output!BS182)</f>
        <v/>
      </c>
      <c r="S196" s="1478" t="str">
        <f>IF(B196="","",Output!BT182)</f>
        <v/>
      </c>
      <c r="T196" s="363" t="str">
        <f>IF(B196="","",Output!BU182)</f>
        <v/>
      </c>
    </row>
    <row r="197" spans="2:20">
      <c r="B197" s="143" t="str">
        <f>IF(Output!C183=0,"",Output!C183)</f>
        <v/>
      </c>
      <c r="C197" s="1642"/>
      <c r="D197" s="359" t="str">
        <f>IF(B197="","",Output!BF183)</f>
        <v/>
      </c>
      <c r="E197" s="360" t="str">
        <f>IF(B197="","",Output!BG183)</f>
        <v/>
      </c>
      <c r="F197" s="361" t="str">
        <f>IF(B197="","",Output!BH183)</f>
        <v/>
      </c>
      <c r="G197" s="361" t="str">
        <f>IF(B197="","",Output!BI183)</f>
        <v/>
      </c>
      <c r="H197" s="362" t="str">
        <f>IF(B197="","",Output!BJ183)</f>
        <v/>
      </c>
      <c r="I197" s="1479" t="str">
        <f>IF(B197="","",Output!BK183)</f>
        <v/>
      </c>
      <c r="J197" s="1478" t="str">
        <f>IF(B197="","",Output!BL183)</f>
        <v/>
      </c>
      <c r="K197" s="363" t="str">
        <f>IF(B197="","",Output!BM183)</f>
        <v/>
      </c>
      <c r="M197" s="359" t="str">
        <f>IF(B197="","",Output!BN183)</f>
        <v/>
      </c>
      <c r="N197" s="360" t="str">
        <f>IF(B197="","",Output!BO183)</f>
        <v/>
      </c>
      <c r="O197" s="361" t="str">
        <f>IF(B197="","",Output!BP183)</f>
        <v/>
      </c>
      <c r="P197" s="361" t="str">
        <f>IF(B197="","",Output!BQ183)</f>
        <v/>
      </c>
      <c r="Q197" s="362" t="str">
        <f>IF(B197="","",Output!BR183)</f>
        <v/>
      </c>
      <c r="R197" s="1479" t="str">
        <f>IF(B197="","",Output!BS183)</f>
        <v/>
      </c>
      <c r="S197" s="1478" t="str">
        <f>IF(B197="","",Output!BT183)</f>
        <v/>
      </c>
      <c r="T197" s="363" t="str">
        <f>IF(B197="","",Output!BU183)</f>
        <v/>
      </c>
    </row>
    <row r="198" spans="2:20">
      <c r="B198" s="143" t="str">
        <f>IF(Output!C184=0,"",Output!C184)</f>
        <v/>
      </c>
      <c r="C198" s="1642"/>
      <c r="D198" s="359" t="str">
        <f>IF(B198="","",Output!BF184)</f>
        <v/>
      </c>
      <c r="E198" s="360" t="str">
        <f>IF(B198="","",Output!BG184)</f>
        <v/>
      </c>
      <c r="F198" s="361" t="str">
        <f>IF(B198="","",Output!BH184)</f>
        <v/>
      </c>
      <c r="G198" s="361" t="str">
        <f>IF(B198="","",Output!BI184)</f>
        <v/>
      </c>
      <c r="H198" s="362" t="str">
        <f>IF(B198="","",Output!BJ184)</f>
        <v/>
      </c>
      <c r="I198" s="1479" t="str">
        <f>IF(B198="","",Output!BK184)</f>
        <v/>
      </c>
      <c r="J198" s="1478" t="str">
        <f>IF(B198="","",Output!BL184)</f>
        <v/>
      </c>
      <c r="K198" s="363" t="str">
        <f>IF(B198="","",Output!BM184)</f>
        <v/>
      </c>
      <c r="M198" s="359" t="str">
        <f>IF(B198="","",Output!BN184)</f>
        <v/>
      </c>
      <c r="N198" s="360" t="str">
        <f>IF(B198="","",Output!BO184)</f>
        <v/>
      </c>
      <c r="O198" s="361" t="str">
        <f>IF(B198="","",Output!BP184)</f>
        <v/>
      </c>
      <c r="P198" s="361" t="str">
        <f>IF(B198="","",Output!BQ184)</f>
        <v/>
      </c>
      <c r="Q198" s="362" t="str">
        <f>IF(B198="","",Output!BR184)</f>
        <v/>
      </c>
      <c r="R198" s="1479" t="str">
        <f>IF(B198="","",Output!BS184)</f>
        <v/>
      </c>
      <c r="S198" s="1478" t="str">
        <f>IF(B198="","",Output!BT184)</f>
        <v/>
      </c>
      <c r="T198" s="363" t="str">
        <f>IF(B198="","",Output!BU184)</f>
        <v/>
      </c>
    </row>
    <row r="199" spans="2:20">
      <c r="B199" s="143" t="str">
        <f>IF(Output!C185=0,"",Output!C185)</f>
        <v/>
      </c>
      <c r="C199" s="1642"/>
      <c r="D199" s="359" t="str">
        <f>IF(B199="","",Output!BF185)</f>
        <v/>
      </c>
      <c r="E199" s="360" t="str">
        <f>IF(B199="","",Output!BG185)</f>
        <v/>
      </c>
      <c r="F199" s="361" t="str">
        <f>IF(B199="","",Output!BH185)</f>
        <v/>
      </c>
      <c r="G199" s="361" t="str">
        <f>IF(B199="","",Output!BI185)</f>
        <v/>
      </c>
      <c r="H199" s="362" t="str">
        <f>IF(B199="","",Output!BJ185)</f>
        <v/>
      </c>
      <c r="I199" s="1479" t="str">
        <f>IF(B199="","",Output!BK185)</f>
        <v/>
      </c>
      <c r="J199" s="1478" t="str">
        <f>IF(B199="","",Output!BL185)</f>
        <v/>
      </c>
      <c r="K199" s="363" t="str">
        <f>IF(B199="","",Output!BM185)</f>
        <v/>
      </c>
      <c r="M199" s="359" t="str">
        <f>IF(B199="","",Output!BN185)</f>
        <v/>
      </c>
      <c r="N199" s="360" t="str">
        <f>IF(B199="","",Output!BO185)</f>
        <v/>
      </c>
      <c r="O199" s="361" t="str">
        <f>IF(B199="","",Output!BP185)</f>
        <v/>
      </c>
      <c r="P199" s="361" t="str">
        <f>IF(B199="","",Output!BQ185)</f>
        <v/>
      </c>
      <c r="Q199" s="362" t="str">
        <f>IF(B199="","",Output!BR185)</f>
        <v/>
      </c>
      <c r="R199" s="1479" t="str">
        <f>IF(B199="","",Output!BS185)</f>
        <v/>
      </c>
      <c r="S199" s="1478" t="str">
        <f>IF(B199="","",Output!BT185)</f>
        <v/>
      </c>
      <c r="T199" s="363" t="str">
        <f>IF(B199="","",Output!BU185)</f>
        <v/>
      </c>
    </row>
    <row r="200" spans="2:20">
      <c r="B200" s="143" t="str">
        <f>IF(Output!C186=0,"",Output!C186)</f>
        <v/>
      </c>
      <c r="C200" s="1642"/>
      <c r="D200" s="359" t="str">
        <f>IF(B200="","",Output!BF186)</f>
        <v/>
      </c>
      <c r="E200" s="360" t="str">
        <f>IF(B200="","",Output!BG186)</f>
        <v/>
      </c>
      <c r="F200" s="361" t="str">
        <f>IF(B200="","",Output!BH186)</f>
        <v/>
      </c>
      <c r="G200" s="361" t="str">
        <f>IF(B200="","",Output!BI186)</f>
        <v/>
      </c>
      <c r="H200" s="362" t="str">
        <f>IF(B200="","",Output!BJ186)</f>
        <v/>
      </c>
      <c r="I200" s="1479" t="str">
        <f>IF(B200="","",Output!BK186)</f>
        <v/>
      </c>
      <c r="J200" s="1478" t="str">
        <f>IF(B200="","",Output!BL186)</f>
        <v/>
      </c>
      <c r="K200" s="363" t="str">
        <f>IF(B200="","",Output!BM186)</f>
        <v/>
      </c>
      <c r="M200" s="359" t="str">
        <f>IF(B200="","",Output!BN186)</f>
        <v/>
      </c>
      <c r="N200" s="360" t="str">
        <f>IF(B200="","",Output!BO186)</f>
        <v/>
      </c>
      <c r="O200" s="361" t="str">
        <f>IF(B200="","",Output!BP186)</f>
        <v/>
      </c>
      <c r="P200" s="361" t="str">
        <f>IF(B200="","",Output!BQ186)</f>
        <v/>
      </c>
      <c r="Q200" s="362" t="str">
        <f>IF(B200="","",Output!BR186)</f>
        <v/>
      </c>
      <c r="R200" s="1479" t="str">
        <f>IF(B200="","",Output!BS186)</f>
        <v/>
      </c>
      <c r="S200" s="1478" t="str">
        <f>IF(B200="","",Output!BT186)</f>
        <v/>
      </c>
      <c r="T200" s="363" t="str">
        <f>IF(B200="","",Output!BU186)</f>
        <v/>
      </c>
    </row>
    <row r="201" spans="2:20">
      <c r="B201" s="143" t="str">
        <f>IF(Output!C187=0,"",Output!C187)</f>
        <v/>
      </c>
      <c r="C201" s="1642"/>
      <c r="D201" s="359" t="str">
        <f>IF(B201="","",Output!BF187)</f>
        <v/>
      </c>
      <c r="E201" s="360" t="str">
        <f>IF(B201="","",Output!BG187)</f>
        <v/>
      </c>
      <c r="F201" s="361" t="str">
        <f>IF(B201="","",Output!BH187)</f>
        <v/>
      </c>
      <c r="G201" s="361" t="str">
        <f>IF(B201="","",Output!BI187)</f>
        <v/>
      </c>
      <c r="H201" s="362" t="str">
        <f>IF(B201="","",Output!BJ187)</f>
        <v/>
      </c>
      <c r="I201" s="1479" t="str">
        <f>IF(B201="","",Output!BK187)</f>
        <v/>
      </c>
      <c r="J201" s="1478" t="str">
        <f>IF(B201="","",Output!BL187)</f>
        <v/>
      </c>
      <c r="K201" s="363" t="str">
        <f>IF(B201="","",Output!BM187)</f>
        <v/>
      </c>
      <c r="M201" s="359" t="str">
        <f>IF(B201="","",Output!BN187)</f>
        <v/>
      </c>
      <c r="N201" s="360" t="str">
        <f>IF(B201="","",Output!BO187)</f>
        <v/>
      </c>
      <c r="O201" s="361" t="str">
        <f>IF(B201="","",Output!BP187)</f>
        <v/>
      </c>
      <c r="P201" s="361" t="str">
        <f>IF(B201="","",Output!BQ187)</f>
        <v/>
      </c>
      <c r="Q201" s="362" t="str">
        <f>IF(B201="","",Output!BR187)</f>
        <v/>
      </c>
      <c r="R201" s="1479" t="str">
        <f>IF(B201="","",Output!BS187)</f>
        <v/>
      </c>
      <c r="S201" s="1478" t="str">
        <f>IF(B201="","",Output!BT187)</f>
        <v/>
      </c>
      <c r="T201" s="363" t="str">
        <f>IF(B201="","",Output!BU187)</f>
        <v/>
      </c>
    </row>
    <row r="202" spans="2:20">
      <c r="B202" s="143" t="str">
        <f>IF(Output!C188=0,"",Output!C188)</f>
        <v/>
      </c>
      <c r="C202" s="1642"/>
      <c r="D202" s="359" t="str">
        <f>IF(B202="","",Output!BF188)</f>
        <v/>
      </c>
      <c r="E202" s="360" t="str">
        <f>IF(B202="","",Output!BG188)</f>
        <v/>
      </c>
      <c r="F202" s="361" t="str">
        <f>IF(B202="","",Output!BH188)</f>
        <v/>
      </c>
      <c r="G202" s="361" t="str">
        <f>IF(B202="","",Output!BI188)</f>
        <v/>
      </c>
      <c r="H202" s="362" t="str">
        <f>IF(B202="","",Output!BJ188)</f>
        <v/>
      </c>
      <c r="I202" s="1479" t="str">
        <f>IF(B202="","",Output!BK188)</f>
        <v/>
      </c>
      <c r="J202" s="1478" t="str">
        <f>IF(B202="","",Output!BL188)</f>
        <v/>
      </c>
      <c r="K202" s="363" t="str">
        <f>IF(B202="","",Output!BM188)</f>
        <v/>
      </c>
      <c r="M202" s="359" t="str">
        <f>IF(B202="","",Output!BN188)</f>
        <v/>
      </c>
      <c r="N202" s="360" t="str">
        <f>IF(B202="","",Output!BO188)</f>
        <v/>
      </c>
      <c r="O202" s="361" t="str">
        <f>IF(B202="","",Output!BP188)</f>
        <v/>
      </c>
      <c r="P202" s="361" t="str">
        <f>IF(B202="","",Output!BQ188)</f>
        <v/>
      </c>
      <c r="Q202" s="362" t="str">
        <f>IF(B202="","",Output!BR188)</f>
        <v/>
      </c>
      <c r="R202" s="1479" t="str">
        <f>IF(B202="","",Output!BS188)</f>
        <v/>
      </c>
      <c r="S202" s="1478" t="str">
        <f>IF(B202="","",Output!BT188)</f>
        <v/>
      </c>
      <c r="T202" s="363" t="str">
        <f>IF(B202="","",Output!BU188)</f>
        <v/>
      </c>
    </row>
    <row r="203" spans="2:20">
      <c r="B203" s="143" t="str">
        <f>IF(Output!C189=0,"",Output!C189)</f>
        <v/>
      </c>
      <c r="C203" s="1642"/>
      <c r="D203" s="359" t="str">
        <f>IF(B203="","",Output!BF189)</f>
        <v/>
      </c>
      <c r="E203" s="360" t="str">
        <f>IF(B203="","",Output!BG189)</f>
        <v/>
      </c>
      <c r="F203" s="361" t="str">
        <f>IF(B203="","",Output!BH189)</f>
        <v/>
      </c>
      <c r="G203" s="361" t="str">
        <f>IF(B203="","",Output!BI189)</f>
        <v/>
      </c>
      <c r="H203" s="362" t="str">
        <f>IF(B203="","",Output!BJ189)</f>
        <v/>
      </c>
      <c r="I203" s="1479" t="str">
        <f>IF(B203="","",Output!BK189)</f>
        <v/>
      </c>
      <c r="J203" s="1478" t="str">
        <f>IF(B203="","",Output!BL189)</f>
        <v/>
      </c>
      <c r="K203" s="363" t="str">
        <f>IF(B203="","",Output!BM189)</f>
        <v/>
      </c>
      <c r="M203" s="359" t="str">
        <f>IF(B203="","",Output!BN189)</f>
        <v/>
      </c>
      <c r="N203" s="360" t="str">
        <f>IF(B203="","",Output!BO189)</f>
        <v/>
      </c>
      <c r="O203" s="361" t="str">
        <f>IF(B203="","",Output!BP189)</f>
        <v/>
      </c>
      <c r="P203" s="361" t="str">
        <f>IF(B203="","",Output!BQ189)</f>
        <v/>
      </c>
      <c r="Q203" s="362" t="str">
        <f>IF(B203="","",Output!BR189)</f>
        <v/>
      </c>
      <c r="R203" s="1479" t="str">
        <f>IF(B203="","",Output!BS189)</f>
        <v/>
      </c>
      <c r="S203" s="1478" t="str">
        <f>IF(B203="","",Output!BT189)</f>
        <v/>
      </c>
      <c r="T203" s="363" t="str">
        <f>IF(B203="","",Output!BU189)</f>
        <v/>
      </c>
    </row>
    <row r="204" spans="2:20">
      <c r="B204" s="143" t="str">
        <f>IF(Output!C190=0,"",Output!C190)</f>
        <v/>
      </c>
      <c r="C204" s="1642"/>
      <c r="D204" s="359" t="str">
        <f>IF(B204="","",Output!BF190)</f>
        <v/>
      </c>
      <c r="E204" s="360" t="str">
        <f>IF(B204="","",Output!BG190)</f>
        <v/>
      </c>
      <c r="F204" s="361" t="str">
        <f>IF(B204="","",Output!BH190)</f>
        <v/>
      </c>
      <c r="G204" s="361" t="str">
        <f>IF(B204="","",Output!BI190)</f>
        <v/>
      </c>
      <c r="H204" s="362" t="str">
        <f>IF(B204="","",Output!BJ190)</f>
        <v/>
      </c>
      <c r="I204" s="1479" t="str">
        <f>IF(B204="","",Output!BK190)</f>
        <v/>
      </c>
      <c r="J204" s="1478" t="str">
        <f>IF(B204="","",Output!BL190)</f>
        <v/>
      </c>
      <c r="K204" s="363" t="str">
        <f>IF(B204="","",Output!BM190)</f>
        <v/>
      </c>
      <c r="M204" s="359" t="str">
        <f>IF(B204="","",Output!BN190)</f>
        <v/>
      </c>
      <c r="N204" s="360" t="str">
        <f>IF(B204="","",Output!BO190)</f>
        <v/>
      </c>
      <c r="O204" s="361" t="str">
        <f>IF(B204="","",Output!BP190)</f>
        <v/>
      </c>
      <c r="P204" s="361" t="str">
        <f>IF(B204="","",Output!BQ190)</f>
        <v/>
      </c>
      <c r="Q204" s="362" t="str">
        <f>IF(B204="","",Output!BR190)</f>
        <v/>
      </c>
      <c r="R204" s="1479" t="str">
        <f>IF(B204="","",Output!BS190)</f>
        <v/>
      </c>
      <c r="S204" s="1478" t="str">
        <f>IF(B204="","",Output!BT190)</f>
        <v/>
      </c>
      <c r="T204" s="363" t="str">
        <f>IF(B204="","",Output!BU190)</f>
        <v/>
      </c>
    </row>
    <row r="205" spans="2:20">
      <c r="B205" s="143" t="str">
        <f>IF(Output!C191=0,"",Output!C191)</f>
        <v/>
      </c>
      <c r="C205" s="1642"/>
      <c r="D205" s="359" t="str">
        <f>IF(B205="","",Output!BF191)</f>
        <v/>
      </c>
      <c r="E205" s="360" t="str">
        <f>IF(B205="","",Output!BG191)</f>
        <v/>
      </c>
      <c r="F205" s="361" t="str">
        <f>IF(B205="","",Output!BH191)</f>
        <v/>
      </c>
      <c r="G205" s="361" t="str">
        <f>IF(B205="","",Output!BI191)</f>
        <v/>
      </c>
      <c r="H205" s="362" t="str">
        <f>IF(B205="","",Output!BJ191)</f>
        <v/>
      </c>
      <c r="I205" s="1479" t="str">
        <f>IF(B205="","",Output!BK191)</f>
        <v/>
      </c>
      <c r="J205" s="1478" t="str">
        <f>IF(B205="","",Output!BL191)</f>
        <v/>
      </c>
      <c r="K205" s="363" t="str">
        <f>IF(B205="","",Output!BM191)</f>
        <v/>
      </c>
      <c r="M205" s="359" t="str">
        <f>IF(B205="","",Output!BN191)</f>
        <v/>
      </c>
      <c r="N205" s="360" t="str">
        <f>IF(B205="","",Output!BO191)</f>
        <v/>
      </c>
      <c r="O205" s="361" t="str">
        <f>IF(B205="","",Output!BP191)</f>
        <v/>
      </c>
      <c r="P205" s="361" t="str">
        <f>IF(B205="","",Output!BQ191)</f>
        <v/>
      </c>
      <c r="Q205" s="362" t="str">
        <f>IF(B205="","",Output!BR191)</f>
        <v/>
      </c>
      <c r="R205" s="1479" t="str">
        <f>IF(B205="","",Output!BS191)</f>
        <v/>
      </c>
      <c r="S205" s="1478" t="str">
        <f>IF(B205="","",Output!BT191)</f>
        <v/>
      </c>
      <c r="T205" s="363" t="str">
        <f>IF(B205="","",Output!BU191)</f>
        <v/>
      </c>
    </row>
    <row r="206" spans="2:20">
      <c r="B206" s="143" t="str">
        <f>IF(Output!C192=0,"",Output!C192)</f>
        <v/>
      </c>
      <c r="C206" s="1642"/>
      <c r="D206" s="359" t="str">
        <f>IF(B206="","",Output!BF192)</f>
        <v/>
      </c>
      <c r="E206" s="360" t="str">
        <f>IF(B206="","",Output!BG192)</f>
        <v/>
      </c>
      <c r="F206" s="361" t="str">
        <f>IF(B206="","",Output!BH192)</f>
        <v/>
      </c>
      <c r="G206" s="361" t="str">
        <f>IF(B206="","",Output!BI192)</f>
        <v/>
      </c>
      <c r="H206" s="362" t="str">
        <f>IF(B206="","",Output!BJ192)</f>
        <v/>
      </c>
      <c r="I206" s="1479" t="str">
        <f>IF(B206="","",Output!BK192)</f>
        <v/>
      </c>
      <c r="J206" s="1478" t="str">
        <f>IF(B206="","",Output!BL192)</f>
        <v/>
      </c>
      <c r="K206" s="363" t="str">
        <f>IF(B206="","",Output!BM192)</f>
        <v/>
      </c>
      <c r="M206" s="359" t="str">
        <f>IF(B206="","",Output!BN192)</f>
        <v/>
      </c>
      <c r="N206" s="360" t="str">
        <f>IF(B206="","",Output!BO192)</f>
        <v/>
      </c>
      <c r="O206" s="361" t="str">
        <f>IF(B206="","",Output!BP192)</f>
        <v/>
      </c>
      <c r="P206" s="361" t="str">
        <f>IF(B206="","",Output!BQ192)</f>
        <v/>
      </c>
      <c r="Q206" s="362" t="str">
        <f>IF(B206="","",Output!BR192)</f>
        <v/>
      </c>
      <c r="R206" s="1479" t="str">
        <f>IF(B206="","",Output!BS192)</f>
        <v/>
      </c>
      <c r="S206" s="1478" t="str">
        <f>IF(B206="","",Output!BT192)</f>
        <v/>
      </c>
      <c r="T206" s="363" t="str">
        <f>IF(B206="","",Output!BU192)</f>
        <v/>
      </c>
    </row>
    <row r="207" spans="2:20">
      <c r="B207" s="143" t="str">
        <f>IF(Output!C193=0,"",Output!C193)</f>
        <v/>
      </c>
      <c r="C207" s="1642"/>
      <c r="D207" s="359" t="str">
        <f>IF(B207="","",Output!BF193)</f>
        <v/>
      </c>
      <c r="E207" s="360" t="str">
        <f>IF(B207="","",Output!BG193)</f>
        <v/>
      </c>
      <c r="F207" s="361" t="str">
        <f>IF(B207="","",Output!BH193)</f>
        <v/>
      </c>
      <c r="G207" s="361" t="str">
        <f>IF(B207="","",Output!BI193)</f>
        <v/>
      </c>
      <c r="H207" s="362" t="str">
        <f>IF(B207="","",Output!BJ193)</f>
        <v/>
      </c>
      <c r="I207" s="1479" t="str">
        <f>IF(B207="","",Output!BK193)</f>
        <v/>
      </c>
      <c r="J207" s="1478" t="str">
        <f>IF(B207="","",Output!BL193)</f>
        <v/>
      </c>
      <c r="K207" s="363" t="str">
        <f>IF(B207="","",Output!BM193)</f>
        <v/>
      </c>
      <c r="M207" s="359" t="str">
        <f>IF(B207="","",Output!BN193)</f>
        <v/>
      </c>
      <c r="N207" s="360" t="str">
        <f>IF(B207="","",Output!BO193)</f>
        <v/>
      </c>
      <c r="O207" s="361" t="str">
        <f>IF(B207="","",Output!BP193)</f>
        <v/>
      </c>
      <c r="P207" s="361" t="str">
        <f>IF(B207="","",Output!BQ193)</f>
        <v/>
      </c>
      <c r="Q207" s="362" t="str">
        <f>IF(B207="","",Output!BR193)</f>
        <v/>
      </c>
      <c r="R207" s="1479" t="str">
        <f>IF(B207="","",Output!BS193)</f>
        <v/>
      </c>
      <c r="S207" s="1478" t="str">
        <f>IF(B207="","",Output!BT193)</f>
        <v/>
      </c>
      <c r="T207" s="363" t="str">
        <f>IF(B207="","",Output!BU193)</f>
        <v/>
      </c>
    </row>
    <row r="208" spans="2:20">
      <c r="B208" s="143" t="str">
        <f>IF(Output!C194=0,"",Output!C194)</f>
        <v/>
      </c>
      <c r="C208" s="1642"/>
      <c r="D208" s="359" t="str">
        <f>IF(B208="","",Output!BF194)</f>
        <v/>
      </c>
      <c r="E208" s="360" t="str">
        <f>IF(B208="","",Output!BG194)</f>
        <v/>
      </c>
      <c r="F208" s="361" t="str">
        <f>IF(B208="","",Output!BH194)</f>
        <v/>
      </c>
      <c r="G208" s="361" t="str">
        <f>IF(B208="","",Output!BI194)</f>
        <v/>
      </c>
      <c r="H208" s="362" t="str">
        <f>IF(B208="","",Output!BJ194)</f>
        <v/>
      </c>
      <c r="I208" s="1479" t="str">
        <f>IF(B208="","",Output!BK194)</f>
        <v/>
      </c>
      <c r="J208" s="1478" t="str">
        <f>IF(B208="","",Output!BL194)</f>
        <v/>
      </c>
      <c r="K208" s="363" t="str">
        <f>IF(B208="","",Output!BM194)</f>
        <v/>
      </c>
      <c r="M208" s="359" t="str">
        <f>IF(B208="","",Output!BN194)</f>
        <v/>
      </c>
      <c r="N208" s="360" t="str">
        <f>IF(B208="","",Output!BO194)</f>
        <v/>
      </c>
      <c r="O208" s="361" t="str">
        <f>IF(B208="","",Output!BP194)</f>
        <v/>
      </c>
      <c r="P208" s="361" t="str">
        <f>IF(B208="","",Output!BQ194)</f>
        <v/>
      </c>
      <c r="Q208" s="362" t="str">
        <f>IF(B208="","",Output!BR194)</f>
        <v/>
      </c>
      <c r="R208" s="1479" t="str">
        <f>IF(B208="","",Output!BS194)</f>
        <v/>
      </c>
      <c r="S208" s="1478" t="str">
        <f>IF(B208="","",Output!BT194)</f>
        <v/>
      </c>
      <c r="T208" s="363" t="str">
        <f>IF(B208="","",Output!BU194)</f>
        <v/>
      </c>
    </row>
    <row r="209" spans="2:20">
      <c r="B209" s="143" t="str">
        <f>IF(Output!C195=0,"",Output!C195)</f>
        <v/>
      </c>
      <c r="C209" s="1642"/>
      <c r="D209" s="359" t="str">
        <f>IF(B209="","",Output!BF195)</f>
        <v/>
      </c>
      <c r="E209" s="360" t="str">
        <f>IF(B209="","",Output!BG195)</f>
        <v/>
      </c>
      <c r="F209" s="361" t="str">
        <f>IF(B209="","",Output!BH195)</f>
        <v/>
      </c>
      <c r="G209" s="361" t="str">
        <f>IF(B209="","",Output!BI195)</f>
        <v/>
      </c>
      <c r="H209" s="362" t="str">
        <f>IF(B209="","",Output!BJ195)</f>
        <v/>
      </c>
      <c r="I209" s="1479" t="str">
        <f>IF(B209="","",Output!BK195)</f>
        <v/>
      </c>
      <c r="J209" s="1478" t="str">
        <f>IF(B209="","",Output!BL195)</f>
        <v/>
      </c>
      <c r="K209" s="363" t="str">
        <f>IF(B209="","",Output!BM195)</f>
        <v/>
      </c>
      <c r="M209" s="359" t="str">
        <f>IF(B209="","",Output!BN195)</f>
        <v/>
      </c>
      <c r="N209" s="360" t="str">
        <f>IF(B209="","",Output!BO195)</f>
        <v/>
      </c>
      <c r="O209" s="361" t="str">
        <f>IF(B209="","",Output!BP195)</f>
        <v/>
      </c>
      <c r="P209" s="361" t="str">
        <f>IF(B209="","",Output!BQ195)</f>
        <v/>
      </c>
      <c r="Q209" s="362" t="str">
        <f>IF(B209="","",Output!BR195)</f>
        <v/>
      </c>
      <c r="R209" s="1479" t="str">
        <f>IF(B209="","",Output!BS195)</f>
        <v/>
      </c>
      <c r="S209" s="1478" t="str">
        <f>IF(B209="","",Output!BT195)</f>
        <v/>
      </c>
      <c r="T209" s="363" t="str">
        <f>IF(B209="","",Output!BU195)</f>
        <v/>
      </c>
    </row>
    <row r="210" spans="2:20">
      <c r="B210" s="143" t="str">
        <f>IF(Output!C196=0,"",Output!C196)</f>
        <v/>
      </c>
      <c r="C210" s="1642"/>
      <c r="D210" s="359" t="str">
        <f>IF(B210="","",Output!BF196)</f>
        <v/>
      </c>
      <c r="E210" s="360" t="str">
        <f>IF(B210="","",Output!BG196)</f>
        <v/>
      </c>
      <c r="F210" s="361" t="str">
        <f>IF(B210="","",Output!BH196)</f>
        <v/>
      </c>
      <c r="G210" s="361" t="str">
        <f>IF(B210="","",Output!BI196)</f>
        <v/>
      </c>
      <c r="H210" s="362" t="str">
        <f>IF(B210="","",Output!BJ196)</f>
        <v/>
      </c>
      <c r="I210" s="1479" t="str">
        <f>IF(B210="","",Output!BK196)</f>
        <v/>
      </c>
      <c r="J210" s="1478" t="str">
        <f>IF(B210="","",Output!BL196)</f>
        <v/>
      </c>
      <c r="K210" s="363" t="str">
        <f>IF(B210="","",Output!BM196)</f>
        <v/>
      </c>
      <c r="M210" s="359" t="str">
        <f>IF(B210="","",Output!BN196)</f>
        <v/>
      </c>
      <c r="N210" s="360" t="str">
        <f>IF(B210="","",Output!BO196)</f>
        <v/>
      </c>
      <c r="O210" s="361" t="str">
        <f>IF(B210="","",Output!BP196)</f>
        <v/>
      </c>
      <c r="P210" s="361" t="str">
        <f>IF(B210="","",Output!BQ196)</f>
        <v/>
      </c>
      <c r="Q210" s="362" t="str">
        <f>IF(B210="","",Output!BR196)</f>
        <v/>
      </c>
      <c r="R210" s="1479" t="str">
        <f>IF(B210="","",Output!BS196)</f>
        <v/>
      </c>
      <c r="S210" s="1478" t="str">
        <f>IF(B210="","",Output!BT196)</f>
        <v/>
      </c>
      <c r="T210" s="363" t="str">
        <f>IF(B210="","",Output!BU196)</f>
        <v/>
      </c>
    </row>
    <row r="211" spans="2:20">
      <c r="B211" s="143" t="str">
        <f>IF(Output!C197=0,"",Output!C197)</f>
        <v/>
      </c>
      <c r="C211" s="1642"/>
      <c r="D211" s="359" t="str">
        <f>IF(B211="","",Output!BF197)</f>
        <v/>
      </c>
      <c r="E211" s="360" t="str">
        <f>IF(B211="","",Output!BG197)</f>
        <v/>
      </c>
      <c r="F211" s="361" t="str">
        <f>IF(B211="","",Output!BH197)</f>
        <v/>
      </c>
      <c r="G211" s="361" t="str">
        <f>IF(B211="","",Output!BI197)</f>
        <v/>
      </c>
      <c r="H211" s="362" t="str">
        <f>IF(B211="","",Output!BJ197)</f>
        <v/>
      </c>
      <c r="I211" s="1479" t="str">
        <f>IF(B211="","",Output!BK197)</f>
        <v/>
      </c>
      <c r="J211" s="1478" t="str">
        <f>IF(B211="","",Output!BL197)</f>
        <v/>
      </c>
      <c r="K211" s="363" t="str">
        <f>IF(B211="","",Output!BM197)</f>
        <v/>
      </c>
      <c r="M211" s="359" t="str">
        <f>IF(B211="","",Output!BN197)</f>
        <v/>
      </c>
      <c r="N211" s="360" t="str">
        <f>IF(B211="","",Output!BO197)</f>
        <v/>
      </c>
      <c r="O211" s="361" t="str">
        <f>IF(B211="","",Output!BP197)</f>
        <v/>
      </c>
      <c r="P211" s="361" t="str">
        <f>IF(B211="","",Output!BQ197)</f>
        <v/>
      </c>
      <c r="Q211" s="362" t="str">
        <f>IF(B211="","",Output!BR197)</f>
        <v/>
      </c>
      <c r="R211" s="1479" t="str">
        <f>IF(B211="","",Output!BS197)</f>
        <v/>
      </c>
      <c r="S211" s="1478" t="str">
        <f>IF(B211="","",Output!BT197)</f>
        <v/>
      </c>
      <c r="T211" s="363" t="str">
        <f>IF(B211="","",Output!BU197)</f>
        <v/>
      </c>
    </row>
    <row r="212" spans="2:20">
      <c r="B212" s="143" t="str">
        <f>IF(Output!C198=0,"",Output!C198)</f>
        <v/>
      </c>
      <c r="C212" s="1642"/>
      <c r="D212" s="359" t="str">
        <f>IF(B212="","",Output!BF198)</f>
        <v/>
      </c>
      <c r="E212" s="360" t="str">
        <f>IF(B212="","",Output!BG198)</f>
        <v/>
      </c>
      <c r="F212" s="361" t="str">
        <f>IF(B212="","",Output!BH198)</f>
        <v/>
      </c>
      <c r="G212" s="361" t="str">
        <f>IF(B212="","",Output!BI198)</f>
        <v/>
      </c>
      <c r="H212" s="362" t="str">
        <f>IF(B212="","",Output!BJ198)</f>
        <v/>
      </c>
      <c r="I212" s="1479" t="str">
        <f>IF(B212="","",Output!BK198)</f>
        <v/>
      </c>
      <c r="J212" s="1478" t="str">
        <f>IF(B212="","",Output!BL198)</f>
        <v/>
      </c>
      <c r="K212" s="363" t="str">
        <f>IF(B212="","",Output!BM198)</f>
        <v/>
      </c>
      <c r="M212" s="359" t="str">
        <f>IF(B212="","",Output!BN198)</f>
        <v/>
      </c>
      <c r="N212" s="360" t="str">
        <f>IF(B212="","",Output!BO198)</f>
        <v/>
      </c>
      <c r="O212" s="361" t="str">
        <f>IF(B212="","",Output!BP198)</f>
        <v/>
      </c>
      <c r="P212" s="361" t="str">
        <f>IF(B212="","",Output!BQ198)</f>
        <v/>
      </c>
      <c r="Q212" s="362" t="str">
        <f>IF(B212="","",Output!BR198)</f>
        <v/>
      </c>
      <c r="R212" s="1479" t="str">
        <f>IF(B212="","",Output!BS198)</f>
        <v/>
      </c>
      <c r="S212" s="1478" t="str">
        <f>IF(B212="","",Output!BT198)</f>
        <v/>
      </c>
      <c r="T212" s="363" t="str">
        <f>IF(B212="","",Output!BU198)</f>
        <v/>
      </c>
    </row>
    <row r="213" spans="2:20">
      <c r="B213" s="143" t="str">
        <f>IF(Output!C199=0,"",Output!C199)</f>
        <v/>
      </c>
      <c r="C213" s="1642"/>
      <c r="D213" s="359" t="str">
        <f>IF(B213="","",Output!BF199)</f>
        <v/>
      </c>
      <c r="E213" s="360" t="str">
        <f>IF(B213="","",Output!BG199)</f>
        <v/>
      </c>
      <c r="F213" s="361" t="str">
        <f>IF(B213="","",Output!BH199)</f>
        <v/>
      </c>
      <c r="G213" s="361" t="str">
        <f>IF(B213="","",Output!BI199)</f>
        <v/>
      </c>
      <c r="H213" s="362" t="str">
        <f>IF(B213="","",Output!BJ199)</f>
        <v/>
      </c>
      <c r="I213" s="1479" t="str">
        <f>IF(B213="","",Output!BK199)</f>
        <v/>
      </c>
      <c r="J213" s="1478" t="str">
        <f>IF(B213="","",Output!BL199)</f>
        <v/>
      </c>
      <c r="K213" s="363" t="str">
        <f>IF(B213="","",Output!BM199)</f>
        <v/>
      </c>
      <c r="M213" s="359" t="str">
        <f>IF(B213="","",Output!BN199)</f>
        <v/>
      </c>
      <c r="N213" s="360" t="str">
        <f>IF(B213="","",Output!BO199)</f>
        <v/>
      </c>
      <c r="O213" s="361" t="str">
        <f>IF(B213="","",Output!BP199)</f>
        <v/>
      </c>
      <c r="P213" s="361" t="str">
        <f>IF(B213="","",Output!BQ199)</f>
        <v/>
      </c>
      <c r="Q213" s="362" t="str">
        <f>IF(B213="","",Output!BR199)</f>
        <v/>
      </c>
      <c r="R213" s="1479" t="str">
        <f>IF(B213="","",Output!BS199)</f>
        <v/>
      </c>
      <c r="S213" s="1478" t="str">
        <f>IF(B213="","",Output!BT199)</f>
        <v/>
      </c>
      <c r="T213" s="363" t="str">
        <f>IF(B213="","",Output!BU199)</f>
        <v/>
      </c>
    </row>
    <row r="214" spans="2:20">
      <c r="B214" s="143" t="str">
        <f>IF(Output!C200=0,"",Output!C200)</f>
        <v/>
      </c>
      <c r="C214" s="1642"/>
      <c r="D214" s="359" t="str">
        <f>IF(B214="","",Output!BF200)</f>
        <v/>
      </c>
      <c r="E214" s="360" t="str">
        <f>IF(B214="","",Output!BG200)</f>
        <v/>
      </c>
      <c r="F214" s="361" t="str">
        <f>IF(B214="","",Output!BH200)</f>
        <v/>
      </c>
      <c r="G214" s="361" t="str">
        <f>IF(B214="","",Output!BI200)</f>
        <v/>
      </c>
      <c r="H214" s="362" t="str">
        <f>IF(B214="","",Output!BJ200)</f>
        <v/>
      </c>
      <c r="I214" s="1479" t="str">
        <f>IF(B214="","",Output!BK200)</f>
        <v/>
      </c>
      <c r="J214" s="1478" t="str">
        <f>IF(B214="","",Output!BL200)</f>
        <v/>
      </c>
      <c r="K214" s="363" t="str">
        <f>IF(B214="","",Output!BM200)</f>
        <v/>
      </c>
      <c r="M214" s="359" t="str">
        <f>IF(B214="","",Output!BN200)</f>
        <v/>
      </c>
      <c r="N214" s="360" t="str">
        <f>IF(B214="","",Output!BO200)</f>
        <v/>
      </c>
      <c r="O214" s="361" t="str">
        <f>IF(B214="","",Output!BP200)</f>
        <v/>
      </c>
      <c r="P214" s="361" t="str">
        <f>IF(B214="","",Output!BQ200)</f>
        <v/>
      </c>
      <c r="Q214" s="362" t="str">
        <f>IF(B214="","",Output!BR200)</f>
        <v/>
      </c>
      <c r="R214" s="1479" t="str">
        <f>IF(B214="","",Output!BS200)</f>
        <v/>
      </c>
      <c r="S214" s="1478" t="str">
        <f>IF(B214="","",Output!BT200)</f>
        <v/>
      </c>
      <c r="T214" s="363" t="str">
        <f>IF(B214="","",Output!BU200)</f>
        <v/>
      </c>
    </row>
    <row r="215" spans="2:20">
      <c r="B215" s="143" t="str">
        <f>IF(Output!C201=0,"",Output!C201)</f>
        <v/>
      </c>
      <c r="C215" s="1642"/>
      <c r="D215" s="359" t="str">
        <f>IF(B215="","",Output!BF201)</f>
        <v/>
      </c>
      <c r="E215" s="360" t="str">
        <f>IF(B215="","",Output!BG201)</f>
        <v/>
      </c>
      <c r="F215" s="361" t="str">
        <f>IF(B215="","",Output!BH201)</f>
        <v/>
      </c>
      <c r="G215" s="361" t="str">
        <f>IF(B215="","",Output!BI201)</f>
        <v/>
      </c>
      <c r="H215" s="362" t="str">
        <f>IF(B215="","",Output!BJ201)</f>
        <v/>
      </c>
      <c r="I215" s="1479" t="str">
        <f>IF(B215="","",Output!BK201)</f>
        <v/>
      </c>
      <c r="J215" s="1478" t="str">
        <f>IF(B215="","",Output!BL201)</f>
        <v/>
      </c>
      <c r="K215" s="363" t="str">
        <f>IF(B215="","",Output!BM201)</f>
        <v/>
      </c>
      <c r="M215" s="359" t="str">
        <f>IF(B215="","",Output!BN201)</f>
        <v/>
      </c>
      <c r="N215" s="360" t="str">
        <f>IF(B215="","",Output!BO201)</f>
        <v/>
      </c>
      <c r="O215" s="361" t="str">
        <f>IF(B215="","",Output!BP201)</f>
        <v/>
      </c>
      <c r="P215" s="361" t="str">
        <f>IF(B215="","",Output!BQ201)</f>
        <v/>
      </c>
      <c r="Q215" s="362" t="str">
        <f>IF(B215="","",Output!BR201)</f>
        <v/>
      </c>
      <c r="R215" s="1479" t="str">
        <f>IF(B215="","",Output!BS201)</f>
        <v/>
      </c>
      <c r="S215" s="1478" t="str">
        <f>IF(B215="","",Output!BT201)</f>
        <v/>
      </c>
      <c r="T215" s="363" t="str">
        <f>IF(B215="","",Output!BU201)</f>
        <v/>
      </c>
    </row>
    <row r="216" spans="2:20">
      <c r="B216" s="143" t="str">
        <f>IF(Output!C202=0,"",Output!C202)</f>
        <v/>
      </c>
      <c r="C216" s="1642"/>
      <c r="D216" s="359" t="str">
        <f>IF(B216="","",Output!BF202)</f>
        <v/>
      </c>
      <c r="E216" s="360" t="str">
        <f>IF(B216="","",Output!BG202)</f>
        <v/>
      </c>
      <c r="F216" s="361" t="str">
        <f>IF(B216="","",Output!BH202)</f>
        <v/>
      </c>
      <c r="G216" s="361" t="str">
        <f>IF(B216="","",Output!BI202)</f>
        <v/>
      </c>
      <c r="H216" s="362" t="str">
        <f>IF(B216="","",Output!BJ202)</f>
        <v/>
      </c>
      <c r="I216" s="1479" t="str">
        <f>IF(B216="","",Output!BK202)</f>
        <v/>
      </c>
      <c r="J216" s="1478" t="str">
        <f>IF(B216="","",Output!BL202)</f>
        <v/>
      </c>
      <c r="K216" s="363" t="str">
        <f>IF(B216="","",Output!BM202)</f>
        <v/>
      </c>
      <c r="M216" s="359" t="str">
        <f>IF(B216="","",Output!BN202)</f>
        <v/>
      </c>
      <c r="N216" s="360" t="str">
        <f>IF(B216="","",Output!BO202)</f>
        <v/>
      </c>
      <c r="O216" s="361" t="str">
        <f>IF(B216="","",Output!BP202)</f>
        <v/>
      </c>
      <c r="P216" s="361" t="str">
        <f>IF(B216="","",Output!BQ202)</f>
        <v/>
      </c>
      <c r="Q216" s="362" t="str">
        <f>IF(B216="","",Output!BR202)</f>
        <v/>
      </c>
      <c r="R216" s="1479" t="str">
        <f>IF(B216="","",Output!BS202)</f>
        <v/>
      </c>
      <c r="S216" s="1478" t="str">
        <f>IF(B216="","",Output!BT202)</f>
        <v/>
      </c>
      <c r="T216" s="363" t="str">
        <f>IF(B216="","",Output!BU202)</f>
        <v/>
      </c>
    </row>
    <row r="217" spans="2:20">
      <c r="B217" s="143" t="str">
        <f>IF(Output!C203=0,"",Output!C203)</f>
        <v/>
      </c>
      <c r="C217" s="1642"/>
      <c r="D217" s="359" t="str">
        <f>IF(B217="","",Output!BF203)</f>
        <v/>
      </c>
      <c r="E217" s="360" t="str">
        <f>IF(B217="","",Output!BG203)</f>
        <v/>
      </c>
      <c r="F217" s="361" t="str">
        <f>IF(B217="","",Output!BH203)</f>
        <v/>
      </c>
      <c r="G217" s="361" t="str">
        <f>IF(B217="","",Output!BI203)</f>
        <v/>
      </c>
      <c r="H217" s="362" t="str">
        <f>IF(B217="","",Output!BJ203)</f>
        <v/>
      </c>
      <c r="I217" s="1479" t="str">
        <f>IF(B217="","",Output!BK203)</f>
        <v/>
      </c>
      <c r="J217" s="1478" t="str">
        <f>IF(B217="","",Output!BL203)</f>
        <v/>
      </c>
      <c r="K217" s="363" t="str">
        <f>IF(B217="","",Output!BM203)</f>
        <v/>
      </c>
      <c r="M217" s="359" t="str">
        <f>IF(B217="","",Output!BN203)</f>
        <v/>
      </c>
      <c r="N217" s="360" t="str">
        <f>IF(B217="","",Output!BO203)</f>
        <v/>
      </c>
      <c r="O217" s="361" t="str">
        <f>IF(B217="","",Output!BP203)</f>
        <v/>
      </c>
      <c r="P217" s="361" t="str">
        <f>IF(B217="","",Output!BQ203)</f>
        <v/>
      </c>
      <c r="Q217" s="362" t="str">
        <f>IF(B217="","",Output!BR203)</f>
        <v/>
      </c>
      <c r="R217" s="1479" t="str">
        <f>IF(B217="","",Output!BS203)</f>
        <v/>
      </c>
      <c r="S217" s="1478" t="str">
        <f>IF(B217="","",Output!BT203)</f>
        <v/>
      </c>
      <c r="T217" s="363" t="str">
        <f>IF(B217="","",Output!BU203)</f>
        <v/>
      </c>
    </row>
    <row r="218" spans="2:20">
      <c r="B218" s="143" t="str">
        <f>IF(Output!C204=0,"",Output!C204)</f>
        <v/>
      </c>
      <c r="C218" s="1642"/>
      <c r="D218" s="359" t="str">
        <f>IF(B218="","",Output!BF204)</f>
        <v/>
      </c>
      <c r="E218" s="360" t="str">
        <f>IF(B218="","",Output!BG204)</f>
        <v/>
      </c>
      <c r="F218" s="361" t="str">
        <f>IF(B218="","",Output!BH204)</f>
        <v/>
      </c>
      <c r="G218" s="361" t="str">
        <f>IF(B218="","",Output!BI204)</f>
        <v/>
      </c>
      <c r="H218" s="362" t="str">
        <f>IF(B218="","",Output!BJ204)</f>
        <v/>
      </c>
      <c r="I218" s="1479" t="str">
        <f>IF(B218="","",Output!BK204)</f>
        <v/>
      </c>
      <c r="J218" s="1478" t="str">
        <f>IF(B218="","",Output!BL204)</f>
        <v/>
      </c>
      <c r="K218" s="363" t="str">
        <f>IF(B218="","",Output!BM204)</f>
        <v/>
      </c>
      <c r="M218" s="359" t="str">
        <f>IF(B218="","",Output!BN204)</f>
        <v/>
      </c>
      <c r="N218" s="360" t="str">
        <f>IF(B218="","",Output!BO204)</f>
        <v/>
      </c>
      <c r="O218" s="361" t="str">
        <f>IF(B218="","",Output!BP204)</f>
        <v/>
      </c>
      <c r="P218" s="361" t="str">
        <f>IF(B218="","",Output!BQ204)</f>
        <v/>
      </c>
      <c r="Q218" s="362" t="str">
        <f>IF(B218="","",Output!BR204)</f>
        <v/>
      </c>
      <c r="R218" s="1479" t="str">
        <f>IF(B218="","",Output!BS204)</f>
        <v/>
      </c>
      <c r="S218" s="1478" t="str">
        <f>IF(B218="","",Output!BT204)</f>
        <v/>
      </c>
      <c r="T218" s="363" t="str">
        <f>IF(B218="","",Output!BU204)</f>
        <v/>
      </c>
    </row>
    <row r="219" spans="2:20">
      <c r="B219" s="143" t="str">
        <f>IF(Output!C205=0,"",Output!C205)</f>
        <v/>
      </c>
      <c r="C219" s="1642"/>
      <c r="D219" s="359" t="str">
        <f>IF(B219="","",Output!BF205)</f>
        <v/>
      </c>
      <c r="E219" s="360" t="str">
        <f>IF(B219="","",Output!BG205)</f>
        <v/>
      </c>
      <c r="F219" s="361" t="str">
        <f>IF(B219="","",Output!BH205)</f>
        <v/>
      </c>
      <c r="G219" s="361" t="str">
        <f>IF(B219="","",Output!BI205)</f>
        <v/>
      </c>
      <c r="H219" s="362" t="str">
        <f>IF(B219="","",Output!BJ205)</f>
        <v/>
      </c>
      <c r="I219" s="1479" t="str">
        <f>IF(B219="","",Output!BK205)</f>
        <v/>
      </c>
      <c r="J219" s="1478" t="str">
        <f>IF(B219="","",Output!BL205)</f>
        <v/>
      </c>
      <c r="K219" s="363" t="str">
        <f>IF(B219="","",Output!BM205)</f>
        <v/>
      </c>
      <c r="M219" s="359" t="str">
        <f>IF(B219="","",Output!BN205)</f>
        <v/>
      </c>
      <c r="N219" s="360" t="str">
        <f>IF(B219="","",Output!BO205)</f>
        <v/>
      </c>
      <c r="O219" s="361" t="str">
        <f>IF(B219="","",Output!BP205)</f>
        <v/>
      </c>
      <c r="P219" s="361" t="str">
        <f>IF(B219="","",Output!BQ205)</f>
        <v/>
      </c>
      <c r="Q219" s="362" t="str">
        <f>IF(B219="","",Output!BR205)</f>
        <v/>
      </c>
      <c r="R219" s="1479" t="str">
        <f>IF(B219="","",Output!BS205)</f>
        <v/>
      </c>
      <c r="S219" s="1478" t="str">
        <f>IF(B219="","",Output!BT205)</f>
        <v/>
      </c>
      <c r="T219" s="363" t="str">
        <f>IF(B219="","",Output!BU205)</f>
        <v/>
      </c>
    </row>
    <row r="220" spans="2:20">
      <c r="B220" s="143" t="str">
        <f>IF(Output!C206=0,"",Output!C206)</f>
        <v/>
      </c>
      <c r="C220" s="1642"/>
      <c r="D220" s="359" t="str">
        <f>IF(B220="","",Output!BF206)</f>
        <v/>
      </c>
      <c r="E220" s="360" t="str">
        <f>IF(B220="","",Output!BG206)</f>
        <v/>
      </c>
      <c r="F220" s="361" t="str">
        <f>IF(B220="","",Output!BH206)</f>
        <v/>
      </c>
      <c r="G220" s="361" t="str">
        <f>IF(B220="","",Output!BI206)</f>
        <v/>
      </c>
      <c r="H220" s="362" t="str">
        <f>IF(B220="","",Output!BJ206)</f>
        <v/>
      </c>
      <c r="I220" s="1479" t="str">
        <f>IF(B220="","",Output!BK206)</f>
        <v/>
      </c>
      <c r="J220" s="1478" t="str">
        <f>IF(B220="","",Output!BL206)</f>
        <v/>
      </c>
      <c r="K220" s="363" t="str">
        <f>IF(B220="","",Output!BM206)</f>
        <v/>
      </c>
      <c r="M220" s="359" t="str">
        <f>IF(B220="","",Output!BN206)</f>
        <v/>
      </c>
      <c r="N220" s="360" t="str">
        <f>IF(B220="","",Output!BO206)</f>
        <v/>
      </c>
      <c r="O220" s="361" t="str">
        <f>IF(B220="","",Output!BP206)</f>
        <v/>
      </c>
      <c r="P220" s="361" t="str">
        <f>IF(B220="","",Output!BQ206)</f>
        <v/>
      </c>
      <c r="Q220" s="362" t="str">
        <f>IF(B220="","",Output!BR206)</f>
        <v/>
      </c>
      <c r="R220" s="1479" t="str">
        <f>IF(B220="","",Output!BS206)</f>
        <v/>
      </c>
      <c r="S220" s="1478" t="str">
        <f>IF(B220="","",Output!BT206)</f>
        <v/>
      </c>
      <c r="T220" s="363" t="str">
        <f>IF(B220="","",Output!BU206)</f>
        <v/>
      </c>
    </row>
    <row r="221" spans="2:20">
      <c r="B221" s="1574" t="str">
        <f>IF(Output!C207=0,"",Output!C207)</f>
        <v/>
      </c>
      <c r="C221" s="1642"/>
      <c r="D221" s="359" t="str">
        <f>IF(B221="","",Output!BF207)</f>
        <v/>
      </c>
      <c r="E221" s="360" t="str">
        <f>IF(B221="","",Output!BG207)</f>
        <v/>
      </c>
      <c r="F221" s="361" t="str">
        <f>IF(B221="","",Output!BH207)</f>
        <v/>
      </c>
      <c r="G221" s="361" t="str">
        <f>IF(B221="","",Output!BI207)</f>
        <v/>
      </c>
      <c r="H221" s="362" t="str">
        <f>IF(B221="","",Output!BJ207)</f>
        <v/>
      </c>
      <c r="I221" s="1479" t="str">
        <f>IF(B221="","",Output!BK207)</f>
        <v/>
      </c>
      <c r="J221" s="1478" t="str">
        <f>IF(B221="","",Output!BL207)</f>
        <v/>
      </c>
      <c r="K221" s="363" t="str">
        <f>IF(B221="","",Output!BM207)</f>
        <v/>
      </c>
      <c r="M221" s="359" t="str">
        <f>IF(B221="","",Output!BN207)</f>
        <v/>
      </c>
      <c r="N221" s="360" t="str">
        <f>IF(B221="","",Output!BO207)</f>
        <v/>
      </c>
      <c r="O221" s="361" t="str">
        <f>IF(B221="","",Output!BP207)</f>
        <v/>
      </c>
      <c r="P221" s="361" t="str">
        <f>IF(B221="","",Output!BQ207)</f>
        <v/>
      </c>
      <c r="Q221" s="362" t="str">
        <f>IF(B221="","",Output!BR207)</f>
        <v/>
      </c>
      <c r="R221" s="1479" t="str">
        <f>IF(B221="","",Output!BS207)</f>
        <v/>
      </c>
      <c r="S221" s="1478" t="str">
        <f>IF(B221="","",Output!BT207)</f>
        <v/>
      </c>
      <c r="T221" s="363" t="str">
        <f>IF(B221="","",Output!BU207)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52"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tabColor theme="2" tint="-9.9978637043366805E-2"/>
  </sheetPr>
  <dimension ref="A1:O221"/>
  <sheetViews>
    <sheetView showGridLines="0" zoomScale="80" zoomScaleNormal="80" workbookViewId="0">
      <selection activeCell="H36" sqref="H36"/>
    </sheetView>
  </sheetViews>
  <sheetFormatPr baseColWidth="10" defaultColWidth="10.85546875" defaultRowHeight="15"/>
  <cols>
    <col min="1" max="1" width="4.42578125" style="36" customWidth="1"/>
    <col min="2" max="2" width="23" style="36" customWidth="1"/>
    <col min="3" max="4" width="23" style="1474" customWidth="1"/>
    <col min="5" max="5" width="23" style="1688" customWidth="1"/>
    <col min="6" max="6" width="23" style="1474" customWidth="1"/>
    <col min="7" max="7" width="23" style="1709" customWidth="1"/>
    <col min="8" max="10" width="23" style="1474" customWidth="1"/>
    <col min="11" max="11" width="29.5703125" style="36" customWidth="1"/>
    <col min="12" max="12" width="17.5703125" style="36" customWidth="1"/>
    <col min="13" max="16384" width="10.85546875" style="36"/>
  </cols>
  <sheetData>
    <row r="1" spans="1:15">
      <c r="A1" s="35"/>
      <c r="B1" s="35"/>
      <c r="C1" s="1480"/>
      <c r="D1" s="1480"/>
      <c r="E1" s="1686"/>
      <c r="F1" s="1480"/>
      <c r="G1" s="1707"/>
      <c r="H1" s="1480"/>
      <c r="I1" s="1480"/>
      <c r="J1" s="1480"/>
      <c r="K1" s="35"/>
      <c r="L1" s="35"/>
      <c r="M1" s="35"/>
      <c r="N1" s="35"/>
      <c r="O1" s="35"/>
    </row>
    <row r="2" spans="1:15">
      <c r="A2" s="35"/>
      <c r="B2" s="37"/>
      <c r="C2" s="1483"/>
      <c r="D2" s="1483"/>
      <c r="E2" s="1687"/>
      <c r="F2" s="1483"/>
      <c r="G2" s="1708"/>
      <c r="H2" s="1483"/>
      <c r="I2" s="1483"/>
      <c r="J2" s="1483"/>
      <c r="K2" s="37"/>
      <c r="L2" s="37"/>
      <c r="M2" s="37"/>
      <c r="N2" s="37"/>
      <c r="O2" s="37"/>
    </row>
    <row r="3" spans="1:15" ht="14.45" customHeight="1">
      <c r="A3" s="35"/>
      <c r="B3" s="37"/>
      <c r="C3" s="1483"/>
      <c r="D3" s="1483"/>
      <c r="E3" s="1687"/>
      <c r="F3" s="1483"/>
      <c r="G3" s="1708"/>
      <c r="H3" s="1483"/>
      <c r="I3" s="1483"/>
      <c r="J3" s="1272" t="s">
        <v>103</v>
      </c>
      <c r="K3" s="1272">
        <f>'00 - Cover'!$F$17</f>
        <v>45565</v>
      </c>
      <c r="M3" s="37"/>
      <c r="N3" s="39"/>
      <c r="O3" s="39"/>
    </row>
    <row r="4" spans="1:15" ht="14.45" hidden="1" customHeight="1">
      <c r="A4" s="35"/>
      <c r="B4" s="37"/>
      <c r="C4" s="1483"/>
      <c r="D4" s="1483"/>
      <c r="E4" s="1687"/>
      <c r="F4" s="1483"/>
      <c r="G4" s="1708"/>
      <c r="H4" s="1483"/>
      <c r="I4" s="1483"/>
      <c r="J4" s="1272" t="s">
        <v>4</v>
      </c>
      <c r="K4" s="1272">
        <f>'00 - Cover'!$F$19</f>
        <v>0</v>
      </c>
      <c r="M4" s="37"/>
      <c r="N4" s="39"/>
      <c r="O4" s="39"/>
    </row>
    <row r="5" spans="1:15" ht="14.45" hidden="1" customHeight="1">
      <c r="A5" s="35"/>
      <c r="B5" s="37"/>
      <c r="C5" s="1483"/>
      <c r="D5" s="1483"/>
      <c r="E5" s="1687"/>
      <c r="F5" s="1483"/>
      <c r="G5" s="1708"/>
      <c r="H5" s="1483"/>
      <c r="I5" s="1483"/>
      <c r="J5" s="1272" t="s">
        <v>5</v>
      </c>
      <c r="K5" s="1272">
        <f>'00 - Cover'!$F$20</f>
        <v>0</v>
      </c>
      <c r="M5" s="37"/>
      <c r="N5" s="39"/>
      <c r="O5" s="39"/>
    </row>
    <row r="6" spans="1:15" ht="14.45" customHeight="1">
      <c r="A6" s="35"/>
      <c r="B6" s="37"/>
      <c r="C6" s="1483"/>
      <c r="D6" s="1483"/>
      <c r="E6" s="1687"/>
      <c r="F6" s="1483"/>
      <c r="G6" s="1708"/>
      <c r="H6" s="1483"/>
      <c r="I6" s="1483"/>
      <c r="J6" s="1483"/>
      <c r="K6" s="88"/>
      <c r="L6" s="88"/>
      <c r="M6" s="37"/>
      <c r="N6" s="37"/>
      <c r="O6" s="37"/>
    </row>
    <row r="7" spans="1:15">
      <c r="A7" s="35"/>
      <c r="B7" s="37"/>
      <c r="C7" s="1483"/>
      <c r="D7" s="1483"/>
      <c r="E7" s="1687"/>
      <c r="F7" s="1483"/>
      <c r="G7" s="1708"/>
      <c r="H7" s="1483"/>
      <c r="I7" s="1483"/>
      <c r="J7" s="1483"/>
      <c r="K7" s="37"/>
      <c r="L7" s="37"/>
      <c r="M7" s="37"/>
      <c r="N7" s="37"/>
      <c r="O7" s="37"/>
    </row>
    <row r="8" spans="1:15">
      <c r="A8" s="241"/>
    </row>
    <row r="9" spans="1:15" ht="18" customHeight="1">
      <c r="B9" s="242" t="s">
        <v>1131</v>
      </c>
      <c r="C9" s="1481"/>
      <c r="D9" s="1482"/>
      <c r="E9" s="1689"/>
      <c r="F9" s="1482"/>
      <c r="G9" s="1710"/>
      <c r="H9" s="1482"/>
      <c r="I9" s="1482"/>
      <c r="J9" s="1482"/>
      <c r="K9" s="246"/>
    </row>
    <row r="10" spans="1:15" ht="15.75" thickBot="1"/>
    <row r="11" spans="1:15" ht="48.75" thickBot="1">
      <c r="A11" s="247"/>
      <c r="B11" s="1655" t="s">
        <v>224</v>
      </c>
      <c r="C11" s="1656" t="s">
        <v>1129</v>
      </c>
      <c r="D11" s="1656" t="s">
        <v>1381</v>
      </c>
      <c r="E11" s="1690" t="s">
        <v>1383</v>
      </c>
      <c r="F11" s="1656" t="s">
        <v>1121</v>
      </c>
      <c r="G11" s="1711" t="s">
        <v>1120</v>
      </c>
      <c r="H11" s="1656" t="s">
        <v>1135</v>
      </c>
      <c r="I11" s="1656" t="s">
        <v>1136</v>
      </c>
      <c r="J11" s="1657" t="s">
        <v>1163</v>
      </c>
      <c r="K11" s="1658" t="s">
        <v>672</v>
      </c>
    </row>
    <row r="12" spans="1:15" s="1474" customFormat="1">
      <c r="A12" s="348"/>
      <c r="B12" s="1659">
        <f>'00 - Cover'!F13</f>
        <v>45588</v>
      </c>
      <c r="C12" s="1473">
        <f>'11 - Notes Follow-up'!E16</f>
        <v>7773200000</v>
      </c>
      <c r="D12" s="1472">
        <v>5.0000000000000001E-3</v>
      </c>
      <c r="E12" s="1715">
        <v>500000</v>
      </c>
      <c r="F12" s="1473" t="str">
        <f>'00 - Cover'!F31</f>
        <v>Yes</v>
      </c>
      <c r="G12" s="1719" t="str">
        <f>'00 - Cover'!F32</f>
        <v>No</v>
      </c>
      <c r="H12" s="1473">
        <f>IF(F12="Yes",MAX(C12*D12,E12),0)</f>
        <v>38866000</v>
      </c>
      <c r="I12" s="1473">
        <v>0</v>
      </c>
      <c r="J12" s="1509">
        <f>'13 - Issuer Account'!I35</f>
        <v>0</v>
      </c>
      <c r="K12" s="1660">
        <f>H12-J12</f>
        <v>38866000</v>
      </c>
    </row>
    <row r="13" spans="1:15">
      <c r="A13" s="247"/>
      <c r="B13" s="1661" t="str">
        <f>IF(Output!C4=0,"",Output!C4)</f>
        <v/>
      </c>
      <c r="C13" s="1651" t="str">
        <f>IF(B13="","",Output!BV4)</f>
        <v/>
      </c>
      <c r="D13" s="1652" t="str">
        <f>IF(B13="","",Output!BW4)</f>
        <v/>
      </c>
      <c r="E13" s="1716" t="str">
        <f>IF(B13="","",Output!BX4)</f>
        <v/>
      </c>
      <c r="F13" s="1653" t="str">
        <f>IF(B13="","",Output!BY4)</f>
        <v/>
      </c>
      <c r="G13" s="1712" t="str">
        <f>IF(B13="","",Output!BZ4)</f>
        <v/>
      </c>
      <c r="H13" s="1653" t="str">
        <f>IF(B13="","",Output!CA4)</f>
        <v/>
      </c>
      <c r="I13" s="1653" t="str">
        <f>IF(B13="","",Output!CB4)</f>
        <v/>
      </c>
      <c r="J13" s="1654" t="str">
        <f>IF(B13="","",Output!CC4)</f>
        <v/>
      </c>
      <c r="K13" s="1662" t="str">
        <f>IF(B13="","",Output!CD4)</f>
        <v/>
      </c>
    </row>
    <row r="14" spans="1:15">
      <c r="A14" s="247"/>
      <c r="B14" s="1661" t="str">
        <f>IF(Output!C5=0,"",Output!C5)</f>
        <v/>
      </c>
      <c r="C14" s="1651" t="str">
        <f>IF(B14="","",Output!BV5)</f>
        <v/>
      </c>
      <c r="D14" s="1652" t="str">
        <f>IF(B14="","",Output!BW5)</f>
        <v/>
      </c>
      <c r="E14" s="1716" t="str">
        <f>IF(B14="","",Output!BX5)</f>
        <v/>
      </c>
      <c r="F14" s="1653" t="str">
        <f>IF(B14="","",Output!BY5)</f>
        <v/>
      </c>
      <c r="G14" s="1712" t="str">
        <f>IF(B14="","",Output!BZ5)</f>
        <v/>
      </c>
      <c r="H14" s="1653" t="str">
        <f>IF(B14="","",Output!CA5)</f>
        <v/>
      </c>
      <c r="I14" s="1653" t="str">
        <f>IF(B14="","",Output!CB5)</f>
        <v/>
      </c>
      <c r="J14" s="1654" t="str">
        <f>IF(B14="","",Output!CC5)</f>
        <v/>
      </c>
      <c r="K14" s="1662" t="str">
        <f>IF(B14="","",Output!CD5)</f>
        <v/>
      </c>
    </row>
    <row r="15" spans="1:15">
      <c r="B15" s="1661" t="str">
        <f>IF(Output!C6=0,"",Output!C6)</f>
        <v/>
      </c>
      <c r="C15" s="1651" t="str">
        <f>IF(B15="","",Output!BV6)</f>
        <v/>
      </c>
      <c r="D15" s="1652" t="str">
        <f>IF(B15="","",Output!BW6)</f>
        <v/>
      </c>
      <c r="E15" s="1716" t="str">
        <f>IF(B15="","",Output!BX6)</f>
        <v/>
      </c>
      <c r="F15" s="1653" t="str">
        <f>IF(B15="","",Output!BY6)</f>
        <v/>
      </c>
      <c r="G15" s="1712" t="str">
        <f>IF(B15="","",Output!BZ6)</f>
        <v/>
      </c>
      <c r="H15" s="1653" t="str">
        <f>IF(B15="","",Output!CA6)</f>
        <v/>
      </c>
      <c r="I15" s="1653" t="str">
        <f>IF(B15="","",Output!CB6)</f>
        <v/>
      </c>
      <c r="J15" s="1654" t="str">
        <f>IF(B15="","",Output!CC6)</f>
        <v/>
      </c>
      <c r="K15" s="1662" t="str">
        <f>IF(B15="","",Output!CD6)</f>
        <v/>
      </c>
    </row>
    <row r="16" spans="1:15">
      <c r="B16" s="1661" t="str">
        <f>IF(Output!C7=0,"",Output!C7)</f>
        <v/>
      </c>
      <c r="C16" s="1651" t="str">
        <f>IF(B16="","",Output!BV7)</f>
        <v/>
      </c>
      <c r="D16" s="1652" t="str">
        <f>IF(B16="","",Output!BW7)</f>
        <v/>
      </c>
      <c r="E16" s="1716" t="str">
        <f>IF(B16="","",Output!BX7)</f>
        <v/>
      </c>
      <c r="F16" s="1653" t="str">
        <f>IF(B16="","",Output!BY7)</f>
        <v/>
      </c>
      <c r="G16" s="1712" t="str">
        <f>IF(B16="","",Output!BZ7)</f>
        <v/>
      </c>
      <c r="H16" s="1653" t="str">
        <f>IF(B16="","",Output!CA7)</f>
        <v/>
      </c>
      <c r="I16" s="1653" t="str">
        <f>IF(B16="","",Output!CB7)</f>
        <v/>
      </c>
      <c r="J16" s="1654" t="str">
        <f>IF(B16="","",Output!CC7)</f>
        <v/>
      </c>
      <c r="K16" s="1662" t="str">
        <f>IF(B16="","",Output!CD7)</f>
        <v/>
      </c>
    </row>
    <row r="17" spans="2:11">
      <c r="B17" s="1661" t="str">
        <f>IF(Output!C8=0,"",Output!C8)</f>
        <v/>
      </c>
      <c r="C17" s="1651" t="str">
        <f>IF(B17="","",Output!BV8)</f>
        <v/>
      </c>
      <c r="D17" s="1652" t="str">
        <f>IF(B17="","",Output!BW8)</f>
        <v/>
      </c>
      <c r="E17" s="1716" t="str">
        <f>IF(B17="","",Output!BX8)</f>
        <v/>
      </c>
      <c r="F17" s="1653" t="str">
        <f>IF(B17="","",Output!BY8)</f>
        <v/>
      </c>
      <c r="G17" s="1712" t="str">
        <f>IF(B17="","",Output!BZ8)</f>
        <v/>
      </c>
      <c r="H17" s="1653" t="str">
        <f>IF(B17="","",Output!CA8)</f>
        <v/>
      </c>
      <c r="I17" s="1653" t="str">
        <f>IF(B17="","",Output!CB8)</f>
        <v/>
      </c>
      <c r="J17" s="1654" t="str">
        <f>IF(B17="","",Output!CC8)</f>
        <v/>
      </c>
      <c r="K17" s="1662" t="str">
        <f>IF(B17="","",Output!CD8)</f>
        <v/>
      </c>
    </row>
    <row r="18" spans="2:11">
      <c r="B18" s="1661" t="str">
        <f>IF(Output!C9=0,"",Output!C9)</f>
        <v/>
      </c>
      <c r="C18" s="1651" t="str">
        <f>IF(B18="","",Output!BV9)</f>
        <v/>
      </c>
      <c r="D18" s="1652" t="str">
        <f>IF(B18="","",Output!BW9)</f>
        <v/>
      </c>
      <c r="E18" s="1716" t="str">
        <f>IF(B18="","",Output!BX9)</f>
        <v/>
      </c>
      <c r="F18" s="1653" t="str">
        <f>IF(B18="","",Output!BY9)</f>
        <v/>
      </c>
      <c r="G18" s="1712" t="str">
        <f>IF(B18="","",Output!BZ9)</f>
        <v/>
      </c>
      <c r="H18" s="1653" t="str">
        <f>IF(B18="","",Output!CA9)</f>
        <v/>
      </c>
      <c r="I18" s="1653" t="str">
        <f>IF(B18="","",Output!CB9)</f>
        <v/>
      </c>
      <c r="J18" s="1654" t="str">
        <f>IF(B18="","",Output!CC9)</f>
        <v/>
      </c>
      <c r="K18" s="1662" t="str">
        <f>IF(B18="","",Output!CD9)</f>
        <v/>
      </c>
    </row>
    <row r="19" spans="2:11">
      <c r="B19" s="1661" t="str">
        <f>IF(Output!C10=0,"",Output!C10)</f>
        <v/>
      </c>
      <c r="C19" s="1651" t="str">
        <f>IF(B19="","",Output!BV10)</f>
        <v/>
      </c>
      <c r="D19" s="1652" t="str">
        <f>IF(B19="","",Output!BW10)</f>
        <v/>
      </c>
      <c r="E19" s="1716" t="str">
        <f>IF(B19="","",Output!BX10)</f>
        <v/>
      </c>
      <c r="F19" s="1653" t="str">
        <f>IF(B19="","",Output!BY10)</f>
        <v/>
      </c>
      <c r="G19" s="1712" t="str">
        <f>IF(B19="","",Output!BZ10)</f>
        <v/>
      </c>
      <c r="H19" s="1653" t="str">
        <f>IF(B19="","",Output!CA10)</f>
        <v/>
      </c>
      <c r="I19" s="1653" t="str">
        <f>IF(B19="","",Output!CB10)</f>
        <v/>
      </c>
      <c r="J19" s="1654" t="str">
        <f>IF(B19="","",Output!CC10)</f>
        <v/>
      </c>
      <c r="K19" s="1662" t="str">
        <f>IF(B19="","",Output!CD10)</f>
        <v/>
      </c>
    </row>
    <row r="20" spans="2:11">
      <c r="B20" s="1661" t="str">
        <f>IF(Output!C11=0,"",Output!C11)</f>
        <v/>
      </c>
      <c r="C20" s="1651" t="str">
        <f>IF(B20="","",Output!BV11)</f>
        <v/>
      </c>
      <c r="D20" s="1652" t="str">
        <f>IF(B20="","",Output!BW11)</f>
        <v/>
      </c>
      <c r="E20" s="1716" t="str">
        <f>IF(B20="","",Output!BX11)</f>
        <v/>
      </c>
      <c r="F20" s="1653" t="str">
        <f>IF(B20="","",Output!BY11)</f>
        <v/>
      </c>
      <c r="G20" s="1712" t="str">
        <f>IF(B20="","",Output!BZ11)</f>
        <v/>
      </c>
      <c r="H20" s="1653" t="str">
        <f>IF(B20="","",Output!CA11)</f>
        <v/>
      </c>
      <c r="I20" s="1653" t="str">
        <f>IF(B20="","",Output!CB11)</f>
        <v/>
      </c>
      <c r="J20" s="1654" t="str">
        <f>IF(B20="","",Output!CC11)</f>
        <v/>
      </c>
      <c r="K20" s="1662" t="str">
        <f>IF(B20="","",Output!CD11)</f>
        <v/>
      </c>
    </row>
    <row r="21" spans="2:11">
      <c r="B21" s="1661" t="str">
        <f>IF(Output!C12=0,"",Output!C12)</f>
        <v/>
      </c>
      <c r="C21" s="1651" t="str">
        <f>IF(B21="","",Output!BV12)</f>
        <v/>
      </c>
      <c r="D21" s="1652" t="str">
        <f>IF(B21="","",Output!BW12)</f>
        <v/>
      </c>
      <c r="E21" s="1716" t="str">
        <f>IF(B21="","",Output!BX12)</f>
        <v/>
      </c>
      <c r="F21" s="1653" t="str">
        <f>IF(B21="","",Output!BY12)</f>
        <v/>
      </c>
      <c r="G21" s="1712" t="str">
        <f>IF(B21="","",Output!BZ12)</f>
        <v/>
      </c>
      <c r="H21" s="1653" t="str">
        <f>IF(B21="","",Output!CA12)</f>
        <v/>
      </c>
      <c r="I21" s="1653" t="str">
        <f>IF(B21="","",Output!CB12)</f>
        <v/>
      </c>
      <c r="J21" s="1654" t="str">
        <f>IF(B21="","",Output!CC12)</f>
        <v/>
      </c>
      <c r="K21" s="1662" t="str">
        <f>IF(B21="","",Output!CD12)</f>
        <v/>
      </c>
    </row>
    <row r="22" spans="2:11">
      <c r="B22" s="1661" t="str">
        <f>IF(Output!C13=0,"",Output!C13)</f>
        <v/>
      </c>
      <c r="C22" s="1651" t="str">
        <f>IF(B22="","",Output!BV13)</f>
        <v/>
      </c>
      <c r="D22" s="1652" t="str">
        <f>IF(B22="","",Output!BW13)</f>
        <v/>
      </c>
      <c r="E22" s="1716" t="str">
        <f>IF(B22="","",Output!BX13)</f>
        <v/>
      </c>
      <c r="F22" s="1653" t="str">
        <f>IF(B22="","",Output!BY13)</f>
        <v/>
      </c>
      <c r="G22" s="1712" t="str">
        <f>IF(B22="","",Output!BZ13)</f>
        <v/>
      </c>
      <c r="H22" s="1653" t="str">
        <f>IF(B22="","",Output!CA13)</f>
        <v/>
      </c>
      <c r="I22" s="1653" t="str">
        <f>IF(B22="","",Output!CB13)</f>
        <v/>
      </c>
      <c r="J22" s="1654" t="str">
        <f>IF(B22="","",Output!CC13)</f>
        <v/>
      </c>
      <c r="K22" s="1662" t="str">
        <f>IF(B22="","",Output!CD13)</f>
        <v/>
      </c>
    </row>
    <row r="23" spans="2:11">
      <c r="B23" s="1661" t="str">
        <f>IF(Output!C14=0,"",Output!C14)</f>
        <v/>
      </c>
      <c r="C23" s="1651" t="str">
        <f>IF(B23="","",Output!BV14)</f>
        <v/>
      </c>
      <c r="D23" s="1652" t="str">
        <f>IF(B23="","",Output!BW14)</f>
        <v/>
      </c>
      <c r="E23" s="1716" t="str">
        <f>IF(B23="","",Output!BX14)</f>
        <v/>
      </c>
      <c r="F23" s="1653" t="str">
        <f>IF(B23="","",Output!BY14)</f>
        <v/>
      </c>
      <c r="G23" s="1712" t="str">
        <f>IF(B23="","",Output!BZ14)</f>
        <v/>
      </c>
      <c r="H23" s="1653" t="str">
        <f>IF(B23="","",Output!CA14)</f>
        <v/>
      </c>
      <c r="I23" s="1653" t="str">
        <f>IF(B23="","",Output!CB14)</f>
        <v/>
      </c>
      <c r="J23" s="1654" t="str">
        <f>IF(B23="","",Output!CC14)</f>
        <v/>
      </c>
      <c r="K23" s="1662" t="str">
        <f>IF(B23="","",Output!CD14)</f>
        <v/>
      </c>
    </row>
    <row r="24" spans="2:11">
      <c r="B24" s="1661" t="str">
        <f>IF(Output!C15=0,"",Output!C15)</f>
        <v/>
      </c>
      <c r="C24" s="1651" t="str">
        <f>IF(B24="","",Output!BV15)</f>
        <v/>
      </c>
      <c r="D24" s="1652" t="str">
        <f>IF(B24="","",Output!BW15)</f>
        <v/>
      </c>
      <c r="E24" s="1716" t="str">
        <f>IF(B24="","",Output!BX15)</f>
        <v/>
      </c>
      <c r="F24" s="1653" t="str">
        <f>IF(B24="","",Output!BY15)</f>
        <v/>
      </c>
      <c r="G24" s="1712" t="str">
        <f>IF(B24="","",Output!BZ15)</f>
        <v/>
      </c>
      <c r="H24" s="1653" t="str">
        <f>IF(B24="","",Output!CA15)</f>
        <v/>
      </c>
      <c r="I24" s="1653" t="str">
        <f>IF(B24="","",Output!CB15)</f>
        <v/>
      </c>
      <c r="J24" s="1654" t="str">
        <f>IF(B24="","",Output!CC15)</f>
        <v/>
      </c>
      <c r="K24" s="1662" t="str">
        <f>IF(B24="","",Output!CD15)</f>
        <v/>
      </c>
    </row>
    <row r="25" spans="2:11">
      <c r="B25" s="1661" t="str">
        <f>IF(Output!C16=0,"",Output!C16)</f>
        <v/>
      </c>
      <c r="C25" s="1651" t="str">
        <f>IF(B25="","",Output!BV16)</f>
        <v/>
      </c>
      <c r="D25" s="1652" t="str">
        <f>IF(B25="","",Output!BW16)</f>
        <v/>
      </c>
      <c r="E25" s="1716" t="str">
        <f>IF(B25="","",Output!BX16)</f>
        <v/>
      </c>
      <c r="F25" s="1653" t="str">
        <f>IF(B25="","",Output!BY16)</f>
        <v/>
      </c>
      <c r="G25" s="1712" t="str">
        <f>IF(B25="","",Output!BZ16)</f>
        <v/>
      </c>
      <c r="H25" s="1653" t="str">
        <f>IF(B25="","",Output!CA16)</f>
        <v/>
      </c>
      <c r="I25" s="1653" t="str">
        <f>IF(B25="","",Output!CB16)</f>
        <v/>
      </c>
      <c r="J25" s="1654" t="str">
        <f>IF(B25="","",Output!CC16)</f>
        <v/>
      </c>
      <c r="K25" s="1662" t="str">
        <f>IF(B25="","",Output!CD16)</f>
        <v/>
      </c>
    </row>
    <row r="26" spans="2:11">
      <c r="B26" s="1661" t="str">
        <f>IF(Output!C17=0,"",Output!C17)</f>
        <v/>
      </c>
      <c r="C26" s="1651" t="str">
        <f>IF(B26="","",Output!BV17)</f>
        <v/>
      </c>
      <c r="D26" s="1652" t="str">
        <f>IF(B26="","",Output!BW17)</f>
        <v/>
      </c>
      <c r="E26" s="1716" t="str">
        <f>IF(B26="","",Output!BX17)</f>
        <v/>
      </c>
      <c r="F26" s="1653" t="str">
        <f>IF(B26="","",Output!BY17)</f>
        <v/>
      </c>
      <c r="G26" s="1712" t="str">
        <f>IF(B26="","",Output!BZ17)</f>
        <v/>
      </c>
      <c r="H26" s="1653" t="str">
        <f>IF(B26="","",Output!CA17)</f>
        <v/>
      </c>
      <c r="I26" s="1653" t="str">
        <f>IF(B26="","",Output!CB17)</f>
        <v/>
      </c>
      <c r="J26" s="1654" t="str">
        <f>IF(B26="","",Output!CC17)</f>
        <v/>
      </c>
      <c r="K26" s="1662" t="str">
        <f>IF(B26="","",Output!CD17)</f>
        <v/>
      </c>
    </row>
    <row r="27" spans="2:11">
      <c r="B27" s="1661" t="str">
        <f>IF(Output!C18=0,"",Output!C18)</f>
        <v/>
      </c>
      <c r="C27" s="1651" t="str">
        <f>IF(B27="","",Output!BV18)</f>
        <v/>
      </c>
      <c r="D27" s="1652" t="str">
        <f>IF(B27="","",Output!BW18)</f>
        <v/>
      </c>
      <c r="E27" s="1716" t="str">
        <f>IF(B27="","",Output!BX18)</f>
        <v/>
      </c>
      <c r="F27" s="1653" t="str">
        <f>IF(B27="","",Output!BY18)</f>
        <v/>
      </c>
      <c r="G27" s="1712" t="str">
        <f>IF(B27="","",Output!BZ18)</f>
        <v/>
      </c>
      <c r="H27" s="1653" t="str">
        <f>IF(B27="","",Output!CA18)</f>
        <v/>
      </c>
      <c r="I27" s="1653" t="str">
        <f>IF(B27="","",Output!CB18)</f>
        <v/>
      </c>
      <c r="J27" s="1654" t="str">
        <f>IF(B27="","",Output!CC18)</f>
        <v/>
      </c>
      <c r="K27" s="1662" t="str">
        <f>IF(B27="","",Output!CD18)</f>
        <v/>
      </c>
    </row>
    <row r="28" spans="2:11">
      <c r="B28" s="1661" t="str">
        <f>IF(Output!C19=0,"",Output!C19)</f>
        <v/>
      </c>
      <c r="C28" s="1651" t="str">
        <f>IF(B28="","",Output!BV19)</f>
        <v/>
      </c>
      <c r="D28" s="1652" t="str">
        <f>IF(B28="","",Output!BW19)</f>
        <v/>
      </c>
      <c r="E28" s="1716" t="str">
        <f>IF(B28="","",Output!BX19)</f>
        <v/>
      </c>
      <c r="F28" s="1653" t="str">
        <f>IF(B28="","",Output!BY19)</f>
        <v/>
      </c>
      <c r="G28" s="1712" t="str">
        <f>IF(B28="","",Output!BZ19)</f>
        <v/>
      </c>
      <c r="H28" s="1653" t="str">
        <f>IF(B28="","",Output!CA19)</f>
        <v/>
      </c>
      <c r="I28" s="1653" t="str">
        <f>IF(B28="","",Output!CB19)</f>
        <v/>
      </c>
      <c r="J28" s="1654" t="str">
        <f>IF(B28="","",Output!CC19)</f>
        <v/>
      </c>
      <c r="K28" s="1662" t="str">
        <f>IF(B28="","",Output!CD19)</f>
        <v/>
      </c>
    </row>
    <row r="29" spans="2:11">
      <c r="B29" s="1661" t="str">
        <f>IF(Output!C20=0,"",Output!C20)</f>
        <v/>
      </c>
      <c r="C29" s="1651" t="str">
        <f>IF(B29="","",Output!BV20)</f>
        <v/>
      </c>
      <c r="D29" s="1652" t="str">
        <f>IF(B29="","",Output!BW20)</f>
        <v/>
      </c>
      <c r="E29" s="1716" t="str">
        <f>IF(B29="","",Output!BX20)</f>
        <v/>
      </c>
      <c r="F29" s="1653" t="str">
        <f>IF(B29="","",Output!BY20)</f>
        <v/>
      </c>
      <c r="G29" s="1712" t="str">
        <f>IF(B29="","",Output!BZ20)</f>
        <v/>
      </c>
      <c r="H29" s="1653" t="str">
        <f>IF(B29="","",Output!CA20)</f>
        <v/>
      </c>
      <c r="I29" s="1653" t="str">
        <f>IF(B29="","",Output!CB20)</f>
        <v/>
      </c>
      <c r="J29" s="1654" t="str">
        <f>IF(B29="","",Output!CC20)</f>
        <v/>
      </c>
      <c r="K29" s="1662" t="str">
        <f>IF(B29="","",Output!CD20)</f>
        <v/>
      </c>
    </row>
    <row r="30" spans="2:11">
      <c r="B30" s="1661" t="str">
        <f>IF(Output!C21=0,"",Output!C21)</f>
        <v/>
      </c>
      <c r="C30" s="1651" t="str">
        <f>IF(B30="","",Output!BV21)</f>
        <v/>
      </c>
      <c r="D30" s="1652" t="str">
        <f>IF(B30="","",Output!BW21)</f>
        <v/>
      </c>
      <c r="E30" s="1716" t="str">
        <f>IF(B30="","",Output!BX21)</f>
        <v/>
      </c>
      <c r="F30" s="1653" t="str">
        <f>IF(B30="","",Output!BY21)</f>
        <v/>
      </c>
      <c r="G30" s="1712" t="str">
        <f>IF(B30="","",Output!BZ21)</f>
        <v/>
      </c>
      <c r="H30" s="1653" t="str">
        <f>IF(B30="","",Output!CA21)</f>
        <v/>
      </c>
      <c r="I30" s="1653" t="str">
        <f>IF(B30="","",Output!CB21)</f>
        <v/>
      </c>
      <c r="J30" s="1654" t="str">
        <f>IF(B30="","",Output!CC21)</f>
        <v/>
      </c>
      <c r="K30" s="1662" t="str">
        <f>IF(B30="","",Output!CD21)</f>
        <v/>
      </c>
    </row>
    <row r="31" spans="2:11">
      <c r="B31" s="1661" t="str">
        <f>IF(Output!C22=0,"",Output!C22)</f>
        <v/>
      </c>
      <c r="C31" s="1651" t="str">
        <f>IF(B31="","",Output!BV22)</f>
        <v/>
      </c>
      <c r="D31" s="1652" t="str">
        <f>IF(B31="","",Output!BW22)</f>
        <v/>
      </c>
      <c r="E31" s="1716" t="str">
        <f>IF(B31="","",Output!BX22)</f>
        <v/>
      </c>
      <c r="F31" s="1653" t="str">
        <f>IF(B31="","",Output!BY22)</f>
        <v/>
      </c>
      <c r="G31" s="1712" t="str">
        <f>IF(B31="","",Output!BZ22)</f>
        <v/>
      </c>
      <c r="H31" s="1653" t="str">
        <f>IF(B31="","",Output!CA22)</f>
        <v/>
      </c>
      <c r="I31" s="1653" t="str">
        <f>IF(B31="","",Output!CB22)</f>
        <v/>
      </c>
      <c r="J31" s="1654" t="str">
        <f>IF(B31="","",Output!CC22)</f>
        <v/>
      </c>
      <c r="K31" s="1662" t="str">
        <f>IF(B31="","",Output!CD22)</f>
        <v/>
      </c>
    </row>
    <row r="32" spans="2:11">
      <c r="B32" s="1661" t="str">
        <f>IF(Output!C23=0,"",Output!C23)</f>
        <v/>
      </c>
      <c r="C32" s="1651" t="str">
        <f>IF(B32="","",Output!BV23)</f>
        <v/>
      </c>
      <c r="D32" s="1652" t="str">
        <f>IF(B32="","",Output!BW23)</f>
        <v/>
      </c>
      <c r="E32" s="1716" t="str">
        <f>IF(B32="","",Output!BX23)</f>
        <v/>
      </c>
      <c r="F32" s="1653" t="str">
        <f>IF(B32="","",Output!BY23)</f>
        <v/>
      </c>
      <c r="G32" s="1712" t="str">
        <f>IF(B32="","",Output!BZ23)</f>
        <v/>
      </c>
      <c r="H32" s="1653" t="str">
        <f>IF(B32="","",Output!CA23)</f>
        <v/>
      </c>
      <c r="I32" s="1653" t="str">
        <f>IF(B32="","",Output!CB23)</f>
        <v/>
      </c>
      <c r="J32" s="1654" t="str">
        <f>IF(B32="","",Output!CC23)</f>
        <v/>
      </c>
      <c r="K32" s="1662" t="str">
        <f>IF(B32="","",Output!CD23)</f>
        <v/>
      </c>
    </row>
    <row r="33" spans="2:11">
      <c r="B33" s="1661" t="str">
        <f>IF(Output!C24=0,"",Output!C24)</f>
        <v/>
      </c>
      <c r="C33" s="1651" t="str">
        <f>IF(B33="","",Output!BV24)</f>
        <v/>
      </c>
      <c r="D33" s="1652" t="str">
        <f>IF(B33="","",Output!BW24)</f>
        <v/>
      </c>
      <c r="E33" s="1716" t="str">
        <f>IF(B33="","",Output!BX24)</f>
        <v/>
      </c>
      <c r="F33" s="1653" t="str">
        <f>IF(B33="","",Output!BY24)</f>
        <v/>
      </c>
      <c r="G33" s="1712" t="str">
        <f>IF(B33="","",Output!BZ24)</f>
        <v/>
      </c>
      <c r="H33" s="1653" t="str">
        <f>IF(B33="","",Output!CA24)</f>
        <v/>
      </c>
      <c r="I33" s="1653" t="str">
        <f>IF(B33="","",Output!CB24)</f>
        <v/>
      </c>
      <c r="J33" s="1654" t="str">
        <f>IF(B33="","",Output!CC24)</f>
        <v/>
      </c>
      <c r="K33" s="1662" t="str">
        <f>IF(B33="","",Output!CD24)</f>
        <v/>
      </c>
    </row>
    <row r="34" spans="2:11">
      <c r="B34" s="1661" t="str">
        <f>IF(Output!C25=0,"",Output!C25)</f>
        <v/>
      </c>
      <c r="C34" s="1651" t="str">
        <f>IF(B34="","",Output!BV25)</f>
        <v/>
      </c>
      <c r="D34" s="1652" t="str">
        <f>IF(B34="","",Output!BW25)</f>
        <v/>
      </c>
      <c r="E34" s="1716" t="str">
        <f>IF(B34="","",Output!BX25)</f>
        <v/>
      </c>
      <c r="F34" s="1653" t="str">
        <f>IF(B34="","",Output!BY25)</f>
        <v/>
      </c>
      <c r="G34" s="1712" t="str">
        <f>IF(B34="","",Output!BZ25)</f>
        <v/>
      </c>
      <c r="H34" s="1653" t="str">
        <f>IF(B34="","",Output!CA25)</f>
        <v/>
      </c>
      <c r="I34" s="1653" t="str">
        <f>IF(B34="","",Output!CB25)</f>
        <v/>
      </c>
      <c r="J34" s="1654" t="str">
        <f>IF(B34="","",Output!CC25)</f>
        <v/>
      </c>
      <c r="K34" s="1662" t="str">
        <f>IF(B34="","",Output!CD25)</f>
        <v/>
      </c>
    </row>
    <row r="35" spans="2:11">
      <c r="B35" s="1661" t="str">
        <f>IF(Output!C26=0,"",Output!C26)</f>
        <v/>
      </c>
      <c r="C35" s="1651" t="str">
        <f>IF(B35="","",Output!BV26)</f>
        <v/>
      </c>
      <c r="D35" s="1652" t="str">
        <f>IF(B35="","",Output!BW26)</f>
        <v/>
      </c>
      <c r="E35" s="1716" t="str">
        <f>IF(B35="","",Output!BX26)</f>
        <v/>
      </c>
      <c r="F35" s="1653" t="str">
        <f>IF(B35="","",Output!BY26)</f>
        <v/>
      </c>
      <c r="G35" s="1712" t="str">
        <f>IF(B35="","",Output!BZ26)</f>
        <v/>
      </c>
      <c r="H35" s="1653" t="str">
        <f>IF(B35="","",Output!CA26)</f>
        <v/>
      </c>
      <c r="I35" s="1653" t="str">
        <f>IF(B35="","",Output!CB26)</f>
        <v/>
      </c>
      <c r="J35" s="1654" t="str">
        <f>IF(B35="","",Output!CC26)</f>
        <v/>
      </c>
      <c r="K35" s="1662" t="str">
        <f>IF(B35="","",Output!CD26)</f>
        <v/>
      </c>
    </row>
    <row r="36" spans="2:11">
      <c r="B36" s="1661" t="str">
        <f>IF(Output!C27=0,"",Output!C27)</f>
        <v/>
      </c>
      <c r="C36" s="1651" t="str">
        <f>IF(B36="","",Output!BV27)</f>
        <v/>
      </c>
      <c r="D36" s="1652" t="str">
        <f>IF(B36="","",Output!BW27)</f>
        <v/>
      </c>
      <c r="E36" s="1716" t="str">
        <f>IF(B36="","",Output!BX27)</f>
        <v/>
      </c>
      <c r="F36" s="1653" t="str">
        <f>IF(B36="","",Output!BY27)</f>
        <v/>
      </c>
      <c r="G36" s="1712" t="str">
        <f>IF(B36="","",Output!BZ27)</f>
        <v/>
      </c>
      <c r="H36" s="1653" t="str">
        <f>IF(B36="","",Output!CA27)</f>
        <v/>
      </c>
      <c r="I36" s="1653" t="str">
        <f>IF(B36="","",Output!CB27)</f>
        <v/>
      </c>
      <c r="J36" s="1654" t="str">
        <f>IF(B36="","",Output!CC27)</f>
        <v/>
      </c>
      <c r="K36" s="1662" t="str">
        <f>IF(B36="","",Output!CD27)</f>
        <v/>
      </c>
    </row>
    <row r="37" spans="2:11">
      <c r="B37" s="1661" t="str">
        <f>IF(Output!C28=0,"",Output!C28)</f>
        <v/>
      </c>
      <c r="C37" s="1651" t="str">
        <f>IF(B37="","",Output!BV28)</f>
        <v/>
      </c>
      <c r="D37" s="1652" t="str">
        <f>IF(B37="","",Output!BW28)</f>
        <v/>
      </c>
      <c r="E37" s="1716" t="str">
        <f>IF(B37="","",Output!BX28)</f>
        <v/>
      </c>
      <c r="F37" s="1653" t="str">
        <f>IF(B37="","",Output!BY28)</f>
        <v/>
      </c>
      <c r="G37" s="1712" t="str">
        <f>IF(B37="","",Output!BZ28)</f>
        <v/>
      </c>
      <c r="H37" s="1653" t="str">
        <f>IF(B37="","",Output!CA28)</f>
        <v/>
      </c>
      <c r="I37" s="1653" t="str">
        <f>IF(B37="","",Output!CB28)</f>
        <v/>
      </c>
      <c r="J37" s="1654" t="str">
        <f>IF(B37="","",Output!CC28)</f>
        <v/>
      </c>
      <c r="K37" s="1662" t="str">
        <f>IF(B37="","",Output!CD28)</f>
        <v/>
      </c>
    </row>
    <row r="38" spans="2:11">
      <c r="B38" s="1661" t="str">
        <f>IF(Output!C29=0,"",Output!C29)</f>
        <v/>
      </c>
      <c r="C38" s="1651" t="str">
        <f>IF(B38="","",Output!BV29)</f>
        <v/>
      </c>
      <c r="D38" s="1652" t="str">
        <f>IF(B38="","",Output!BW29)</f>
        <v/>
      </c>
      <c r="E38" s="1716" t="str">
        <f>IF(B38="","",Output!BX29)</f>
        <v/>
      </c>
      <c r="F38" s="1653" t="str">
        <f>IF(B38="","",Output!BY29)</f>
        <v/>
      </c>
      <c r="G38" s="1712" t="str">
        <f>IF(B38="","",Output!BZ29)</f>
        <v/>
      </c>
      <c r="H38" s="1653" t="str">
        <f>IF(B38="","",Output!CA29)</f>
        <v/>
      </c>
      <c r="I38" s="1653" t="str">
        <f>IF(B38="","",Output!CB29)</f>
        <v/>
      </c>
      <c r="J38" s="1654" t="str">
        <f>IF(B38="","",Output!CC29)</f>
        <v/>
      </c>
      <c r="K38" s="1662" t="str">
        <f>IF(B38="","",Output!CD29)</f>
        <v/>
      </c>
    </row>
    <row r="39" spans="2:11">
      <c r="B39" s="1661" t="str">
        <f>IF(Output!C30=0,"",Output!C30)</f>
        <v/>
      </c>
      <c r="C39" s="1651" t="str">
        <f>IF(B39="","",Output!BV30)</f>
        <v/>
      </c>
      <c r="D39" s="1652" t="str">
        <f>IF(B39="","",Output!BW30)</f>
        <v/>
      </c>
      <c r="E39" s="1716" t="str">
        <f>IF(B39="","",Output!BX30)</f>
        <v/>
      </c>
      <c r="F39" s="1653" t="str">
        <f>IF(B39="","",Output!BY30)</f>
        <v/>
      </c>
      <c r="G39" s="1712" t="str">
        <f>IF(B39="","",Output!BZ30)</f>
        <v/>
      </c>
      <c r="H39" s="1653" t="str">
        <f>IF(B39="","",Output!CA30)</f>
        <v/>
      </c>
      <c r="I39" s="1653" t="str">
        <f>IF(B39="","",Output!CB30)</f>
        <v/>
      </c>
      <c r="J39" s="1654" t="str">
        <f>IF(B39="","",Output!CC30)</f>
        <v/>
      </c>
      <c r="K39" s="1662" t="str">
        <f>IF(B39="","",Output!CD30)</f>
        <v/>
      </c>
    </row>
    <row r="40" spans="2:11">
      <c r="B40" s="1661" t="str">
        <f>IF(Output!C31=0,"",Output!C31)</f>
        <v/>
      </c>
      <c r="C40" s="1651" t="str">
        <f>IF(B40="","",Output!BV31)</f>
        <v/>
      </c>
      <c r="D40" s="1652" t="str">
        <f>IF(B40="","",Output!BW31)</f>
        <v/>
      </c>
      <c r="E40" s="1716" t="str">
        <f>IF(B40="","",Output!BX31)</f>
        <v/>
      </c>
      <c r="F40" s="1653" t="str">
        <f>IF(B40="","",Output!BY31)</f>
        <v/>
      </c>
      <c r="G40" s="1712" t="str">
        <f>IF(B40="","",Output!BZ31)</f>
        <v/>
      </c>
      <c r="H40" s="1653" t="str">
        <f>IF(B40="","",Output!CA31)</f>
        <v/>
      </c>
      <c r="I40" s="1653" t="str">
        <f>IF(B40="","",Output!CB31)</f>
        <v/>
      </c>
      <c r="J40" s="1654" t="str">
        <f>IF(B40="","",Output!CC31)</f>
        <v/>
      </c>
      <c r="K40" s="1662" t="str">
        <f>IF(B40="","",Output!CD31)</f>
        <v/>
      </c>
    </row>
    <row r="41" spans="2:11">
      <c r="B41" s="1661" t="str">
        <f>IF(Output!C32=0,"",Output!C32)</f>
        <v/>
      </c>
      <c r="C41" s="1651" t="str">
        <f>IF(B41="","",Output!BV32)</f>
        <v/>
      </c>
      <c r="D41" s="1652" t="str">
        <f>IF(B41="","",Output!BW32)</f>
        <v/>
      </c>
      <c r="E41" s="1716" t="str">
        <f>IF(B41="","",Output!BX32)</f>
        <v/>
      </c>
      <c r="F41" s="1653" t="str">
        <f>IF(B41="","",Output!BY32)</f>
        <v/>
      </c>
      <c r="G41" s="1712" t="str">
        <f>IF(B41="","",Output!BZ32)</f>
        <v/>
      </c>
      <c r="H41" s="1653" t="str">
        <f>IF(B41="","",Output!CA32)</f>
        <v/>
      </c>
      <c r="I41" s="1653" t="str">
        <f>IF(B41="","",Output!CB32)</f>
        <v/>
      </c>
      <c r="J41" s="1654" t="str">
        <f>IF(B41="","",Output!CC32)</f>
        <v/>
      </c>
      <c r="K41" s="1662" t="str">
        <f>IF(B41="","",Output!CD32)</f>
        <v/>
      </c>
    </row>
    <row r="42" spans="2:11">
      <c r="B42" s="1661" t="str">
        <f>IF(Output!C33=0,"",Output!C33)</f>
        <v/>
      </c>
      <c r="C42" s="1651" t="str">
        <f>IF(B42="","",Output!BV33)</f>
        <v/>
      </c>
      <c r="D42" s="1652" t="str">
        <f>IF(B42="","",Output!BW33)</f>
        <v/>
      </c>
      <c r="E42" s="1716" t="str">
        <f>IF(B42="","",Output!BX33)</f>
        <v/>
      </c>
      <c r="F42" s="1653" t="str">
        <f>IF(B42="","",Output!BY33)</f>
        <v/>
      </c>
      <c r="G42" s="1712" t="str">
        <f>IF(B42="","",Output!BZ33)</f>
        <v/>
      </c>
      <c r="H42" s="1653" t="str">
        <f>IF(B42="","",Output!CA33)</f>
        <v/>
      </c>
      <c r="I42" s="1653" t="str">
        <f>IF(B42="","",Output!CB33)</f>
        <v/>
      </c>
      <c r="J42" s="1654" t="str">
        <f>IF(B42="","",Output!CC33)</f>
        <v/>
      </c>
      <c r="K42" s="1662" t="str">
        <f>IF(B42="","",Output!CD33)</f>
        <v/>
      </c>
    </row>
    <row r="43" spans="2:11">
      <c r="B43" s="1661" t="str">
        <f>IF(Output!C34=0,"",Output!C34)</f>
        <v/>
      </c>
      <c r="C43" s="1651" t="str">
        <f>IF(B43="","",Output!BV34)</f>
        <v/>
      </c>
      <c r="D43" s="1652" t="str">
        <f>IF(B43="","",Output!BW34)</f>
        <v/>
      </c>
      <c r="E43" s="1716" t="str">
        <f>IF(B43="","",Output!BX34)</f>
        <v/>
      </c>
      <c r="F43" s="1653" t="str">
        <f>IF(B43="","",Output!BY34)</f>
        <v/>
      </c>
      <c r="G43" s="1712" t="str">
        <f>IF(B43="","",Output!BZ34)</f>
        <v/>
      </c>
      <c r="H43" s="1653" t="str">
        <f>IF(B43="","",Output!CA34)</f>
        <v/>
      </c>
      <c r="I43" s="1653" t="str">
        <f>IF(B43="","",Output!CB34)</f>
        <v/>
      </c>
      <c r="J43" s="1654" t="str">
        <f>IF(B43="","",Output!CC34)</f>
        <v/>
      </c>
      <c r="K43" s="1662" t="str">
        <f>IF(B43="","",Output!CD34)</f>
        <v/>
      </c>
    </row>
    <row r="44" spans="2:11">
      <c r="B44" s="1661" t="str">
        <f>IF(Output!C35=0,"",Output!C35)</f>
        <v/>
      </c>
      <c r="C44" s="1651" t="str">
        <f>IF(B44="","",Output!BV35)</f>
        <v/>
      </c>
      <c r="D44" s="1652" t="str">
        <f>IF(B44="","",Output!BW35)</f>
        <v/>
      </c>
      <c r="E44" s="1716" t="str">
        <f>IF(B44="","",Output!BX35)</f>
        <v/>
      </c>
      <c r="F44" s="1653" t="str">
        <f>IF(B44="","",Output!BY35)</f>
        <v/>
      </c>
      <c r="G44" s="1712" t="str">
        <f>IF(B44="","",Output!BZ35)</f>
        <v/>
      </c>
      <c r="H44" s="1653" t="str">
        <f>IF(B44="","",Output!CA35)</f>
        <v/>
      </c>
      <c r="I44" s="1653" t="str">
        <f>IF(B44="","",Output!CB35)</f>
        <v/>
      </c>
      <c r="J44" s="1654" t="str">
        <f>IF(B44="","",Output!CC35)</f>
        <v/>
      </c>
      <c r="K44" s="1662" t="str">
        <f>IF(B44="","",Output!CD35)</f>
        <v/>
      </c>
    </row>
    <row r="45" spans="2:11">
      <c r="B45" s="1661" t="str">
        <f>IF(Output!C36=0,"",Output!C36)</f>
        <v/>
      </c>
      <c r="C45" s="1651" t="str">
        <f>IF(B45="","",Output!BV36)</f>
        <v/>
      </c>
      <c r="D45" s="1652" t="str">
        <f>IF(B45="","",Output!BW36)</f>
        <v/>
      </c>
      <c r="E45" s="1716" t="str">
        <f>IF(B45="","",Output!BX36)</f>
        <v/>
      </c>
      <c r="F45" s="1653" t="str">
        <f>IF(B45="","",Output!BY36)</f>
        <v/>
      </c>
      <c r="G45" s="1712" t="str">
        <f>IF(B45="","",Output!BZ36)</f>
        <v/>
      </c>
      <c r="H45" s="1653" t="str">
        <f>IF(B45="","",Output!CA36)</f>
        <v/>
      </c>
      <c r="I45" s="1653" t="str">
        <f>IF(B45="","",Output!CB36)</f>
        <v/>
      </c>
      <c r="J45" s="1654" t="str">
        <f>IF(B45="","",Output!CC36)</f>
        <v/>
      </c>
      <c r="K45" s="1662" t="str">
        <f>IF(B45="","",Output!CD36)</f>
        <v/>
      </c>
    </row>
    <row r="46" spans="2:11">
      <c r="B46" s="1661" t="str">
        <f>IF(Output!C37=0,"",Output!C37)</f>
        <v/>
      </c>
      <c r="C46" s="1651" t="str">
        <f>IF(B46="","",Output!BV37)</f>
        <v/>
      </c>
      <c r="D46" s="1652" t="str">
        <f>IF(B46="","",Output!BW37)</f>
        <v/>
      </c>
      <c r="E46" s="1716" t="str">
        <f>IF(B46="","",Output!BX37)</f>
        <v/>
      </c>
      <c r="F46" s="1653" t="str">
        <f>IF(B46="","",Output!BY37)</f>
        <v/>
      </c>
      <c r="G46" s="1712" t="str">
        <f>IF(B46="","",Output!BZ37)</f>
        <v/>
      </c>
      <c r="H46" s="1653" t="str">
        <f>IF(B46="","",Output!CA37)</f>
        <v/>
      </c>
      <c r="I46" s="1653" t="str">
        <f>IF(B46="","",Output!CB37)</f>
        <v/>
      </c>
      <c r="J46" s="1654" t="str">
        <f>IF(B46="","",Output!CC37)</f>
        <v/>
      </c>
      <c r="K46" s="1662" t="str">
        <f>IF(B46="","",Output!CD37)</f>
        <v/>
      </c>
    </row>
    <row r="47" spans="2:11">
      <c r="B47" s="1661" t="str">
        <f>IF(Output!C38=0,"",Output!C38)</f>
        <v/>
      </c>
      <c r="C47" s="1651" t="str">
        <f>IF(B47="","",Output!BV38)</f>
        <v/>
      </c>
      <c r="D47" s="1652" t="str">
        <f>IF(B47="","",Output!BW38)</f>
        <v/>
      </c>
      <c r="E47" s="1716" t="str">
        <f>IF(B47="","",Output!BX38)</f>
        <v/>
      </c>
      <c r="F47" s="1653" t="str">
        <f>IF(B47="","",Output!BY38)</f>
        <v/>
      </c>
      <c r="G47" s="1712" t="str">
        <f>IF(B47="","",Output!BZ38)</f>
        <v/>
      </c>
      <c r="H47" s="1653" t="str">
        <f>IF(B47="","",Output!CA38)</f>
        <v/>
      </c>
      <c r="I47" s="1653" t="str">
        <f>IF(B47="","",Output!CB38)</f>
        <v/>
      </c>
      <c r="J47" s="1654" t="str">
        <f>IF(B47="","",Output!CC38)</f>
        <v/>
      </c>
      <c r="K47" s="1662" t="str">
        <f>IF(B47="","",Output!CD38)</f>
        <v/>
      </c>
    </row>
    <row r="48" spans="2:11">
      <c r="B48" s="1661" t="str">
        <f>IF(Output!C39=0,"",Output!C39)</f>
        <v/>
      </c>
      <c r="C48" s="1651" t="str">
        <f>IF(B48="","",Output!BV39)</f>
        <v/>
      </c>
      <c r="D48" s="1652" t="str">
        <f>IF(B48="","",Output!BW39)</f>
        <v/>
      </c>
      <c r="E48" s="1716" t="str">
        <f>IF(B48="","",Output!BX39)</f>
        <v/>
      </c>
      <c r="F48" s="1653" t="str">
        <f>IF(B48="","",Output!BY39)</f>
        <v/>
      </c>
      <c r="G48" s="1712" t="str">
        <f>IF(B48="","",Output!BZ39)</f>
        <v/>
      </c>
      <c r="H48" s="1653" t="str">
        <f>IF(B48="","",Output!CA39)</f>
        <v/>
      </c>
      <c r="I48" s="1653" t="str">
        <f>IF(B48="","",Output!CB39)</f>
        <v/>
      </c>
      <c r="J48" s="1654" t="str">
        <f>IF(B48="","",Output!CC39)</f>
        <v/>
      </c>
      <c r="K48" s="1662" t="str">
        <f>IF(B48="","",Output!CD39)</f>
        <v/>
      </c>
    </row>
    <row r="49" spans="2:11">
      <c r="B49" s="1661" t="str">
        <f>IF(Output!C40=0,"",Output!C40)</f>
        <v/>
      </c>
      <c r="C49" s="1651" t="str">
        <f>IF(B49="","",Output!BV40)</f>
        <v/>
      </c>
      <c r="D49" s="1652" t="str">
        <f>IF(B49="","",Output!BW40)</f>
        <v/>
      </c>
      <c r="E49" s="1716" t="str">
        <f>IF(B49="","",Output!BX40)</f>
        <v/>
      </c>
      <c r="F49" s="1653" t="str">
        <f>IF(B49="","",Output!BY40)</f>
        <v/>
      </c>
      <c r="G49" s="1712" t="str">
        <f>IF(B49="","",Output!BZ40)</f>
        <v/>
      </c>
      <c r="H49" s="1653" t="str">
        <f>IF(B49="","",Output!CA40)</f>
        <v/>
      </c>
      <c r="I49" s="1653" t="str">
        <f>IF(B49="","",Output!CB40)</f>
        <v/>
      </c>
      <c r="J49" s="1654" t="str">
        <f>IF(B49="","",Output!CC40)</f>
        <v/>
      </c>
      <c r="K49" s="1662" t="str">
        <f>IF(B49="","",Output!CD40)</f>
        <v/>
      </c>
    </row>
    <row r="50" spans="2:11">
      <c r="B50" s="1661" t="str">
        <f>IF(Output!C41=0,"",Output!C41)</f>
        <v/>
      </c>
      <c r="C50" s="1651" t="str">
        <f>IF(B50="","",Output!BV41)</f>
        <v/>
      </c>
      <c r="D50" s="1652" t="str">
        <f>IF(B50="","",Output!BW41)</f>
        <v/>
      </c>
      <c r="E50" s="1716" t="str">
        <f>IF(B50="","",Output!BX41)</f>
        <v/>
      </c>
      <c r="F50" s="1653" t="str">
        <f>IF(B50="","",Output!BY41)</f>
        <v/>
      </c>
      <c r="G50" s="1712" t="str">
        <f>IF(B50="","",Output!BZ41)</f>
        <v/>
      </c>
      <c r="H50" s="1653" t="str">
        <f>IF(B50="","",Output!CA41)</f>
        <v/>
      </c>
      <c r="I50" s="1653" t="str">
        <f>IF(B50="","",Output!CB41)</f>
        <v/>
      </c>
      <c r="J50" s="1654" t="str">
        <f>IF(B50="","",Output!CC41)</f>
        <v/>
      </c>
      <c r="K50" s="1662" t="str">
        <f>IF(B50="","",Output!CD41)</f>
        <v/>
      </c>
    </row>
    <row r="51" spans="2:11">
      <c r="B51" s="1661" t="str">
        <f>IF(Output!C42=0,"",Output!C42)</f>
        <v/>
      </c>
      <c r="C51" s="1651" t="str">
        <f>IF(B51="","",Output!BV42)</f>
        <v/>
      </c>
      <c r="D51" s="1652" t="str">
        <f>IF(B51="","",Output!BW42)</f>
        <v/>
      </c>
      <c r="E51" s="1716" t="str">
        <f>IF(B51="","",Output!BX42)</f>
        <v/>
      </c>
      <c r="F51" s="1653" t="str">
        <f>IF(B51="","",Output!BY42)</f>
        <v/>
      </c>
      <c r="G51" s="1712" t="str">
        <f>IF(B51="","",Output!BZ42)</f>
        <v/>
      </c>
      <c r="H51" s="1653" t="str">
        <f>IF(B51="","",Output!CA42)</f>
        <v/>
      </c>
      <c r="I51" s="1653" t="str">
        <f>IF(B51="","",Output!CB42)</f>
        <v/>
      </c>
      <c r="J51" s="1654" t="str">
        <f>IF(B51="","",Output!CC42)</f>
        <v/>
      </c>
      <c r="K51" s="1662" t="str">
        <f>IF(B51="","",Output!CD42)</f>
        <v/>
      </c>
    </row>
    <row r="52" spans="2:11">
      <c r="B52" s="1661" t="str">
        <f>IF(Output!C43=0,"",Output!C43)</f>
        <v/>
      </c>
      <c r="C52" s="1651" t="str">
        <f>IF(B52="","",Output!BV43)</f>
        <v/>
      </c>
      <c r="D52" s="1652" t="str">
        <f>IF(B52="","",Output!BW43)</f>
        <v/>
      </c>
      <c r="E52" s="1716" t="str">
        <f>IF(B52="","",Output!BX43)</f>
        <v/>
      </c>
      <c r="F52" s="1653" t="str">
        <f>IF(B52="","",Output!BY43)</f>
        <v/>
      </c>
      <c r="G52" s="1712" t="str">
        <f>IF(B52="","",Output!BZ43)</f>
        <v/>
      </c>
      <c r="H52" s="1653" t="str">
        <f>IF(B52="","",Output!CA43)</f>
        <v/>
      </c>
      <c r="I52" s="1653" t="str">
        <f>IF(B52="","",Output!CB43)</f>
        <v/>
      </c>
      <c r="J52" s="1654" t="str">
        <f>IF(B52="","",Output!CC43)</f>
        <v/>
      </c>
      <c r="K52" s="1662" t="str">
        <f>IF(B52="","",Output!CD43)</f>
        <v/>
      </c>
    </row>
    <row r="53" spans="2:11">
      <c r="B53" s="1661" t="str">
        <f>IF(Output!C44=0,"",Output!C44)</f>
        <v/>
      </c>
      <c r="C53" s="1651" t="str">
        <f>IF(B53="","",Output!BV44)</f>
        <v/>
      </c>
      <c r="D53" s="1652" t="str">
        <f>IF(B53="","",Output!BW44)</f>
        <v/>
      </c>
      <c r="E53" s="1716" t="str">
        <f>IF(B53="","",Output!BX44)</f>
        <v/>
      </c>
      <c r="F53" s="1653" t="str">
        <f>IF(B53="","",Output!BY44)</f>
        <v/>
      </c>
      <c r="G53" s="1712" t="str">
        <f>IF(B53="","",Output!BZ44)</f>
        <v/>
      </c>
      <c r="H53" s="1653" t="str">
        <f>IF(B53="","",Output!CA44)</f>
        <v/>
      </c>
      <c r="I53" s="1653" t="str">
        <f>IF(B53="","",Output!CB44)</f>
        <v/>
      </c>
      <c r="J53" s="1654" t="str">
        <f>IF(B53="","",Output!CC44)</f>
        <v/>
      </c>
      <c r="K53" s="1662" t="str">
        <f>IF(B53="","",Output!CD44)</f>
        <v/>
      </c>
    </row>
    <row r="54" spans="2:11">
      <c r="B54" s="1661" t="str">
        <f>IF(Output!C45=0,"",Output!C45)</f>
        <v/>
      </c>
      <c r="C54" s="1651" t="str">
        <f>IF(B54="","",Output!BV45)</f>
        <v/>
      </c>
      <c r="D54" s="1652" t="str">
        <f>IF(B54="","",Output!BW45)</f>
        <v/>
      </c>
      <c r="E54" s="1716" t="str">
        <f>IF(B54="","",Output!BX45)</f>
        <v/>
      </c>
      <c r="F54" s="1653" t="str">
        <f>IF(B54="","",Output!BY45)</f>
        <v/>
      </c>
      <c r="G54" s="1712" t="str">
        <f>IF(B54="","",Output!BZ45)</f>
        <v/>
      </c>
      <c r="H54" s="1653" t="str">
        <f>IF(B54="","",Output!CA45)</f>
        <v/>
      </c>
      <c r="I54" s="1653" t="str">
        <f>IF(B54="","",Output!CB45)</f>
        <v/>
      </c>
      <c r="J54" s="1654" t="str">
        <f>IF(B54="","",Output!CC45)</f>
        <v/>
      </c>
      <c r="K54" s="1662" t="str">
        <f>IF(B54="","",Output!CD45)</f>
        <v/>
      </c>
    </row>
    <row r="55" spans="2:11">
      <c r="B55" s="1661" t="str">
        <f>IF(Output!C46=0,"",Output!C46)</f>
        <v/>
      </c>
      <c r="C55" s="1651" t="str">
        <f>IF(B55="","",Output!BV46)</f>
        <v/>
      </c>
      <c r="D55" s="1652" t="str">
        <f>IF(B55="","",Output!BW46)</f>
        <v/>
      </c>
      <c r="E55" s="1716" t="str">
        <f>IF(B55="","",Output!BX46)</f>
        <v/>
      </c>
      <c r="F55" s="1653" t="str">
        <f>IF(B55="","",Output!BY46)</f>
        <v/>
      </c>
      <c r="G55" s="1712" t="str">
        <f>IF(B55="","",Output!BZ46)</f>
        <v/>
      </c>
      <c r="H55" s="1653" t="str">
        <f>IF(B55="","",Output!CA46)</f>
        <v/>
      </c>
      <c r="I55" s="1653" t="str">
        <f>IF(B55="","",Output!CB46)</f>
        <v/>
      </c>
      <c r="J55" s="1654" t="str">
        <f>IF(B55="","",Output!CC46)</f>
        <v/>
      </c>
      <c r="K55" s="1662" t="str">
        <f>IF(B55="","",Output!CD46)</f>
        <v/>
      </c>
    </row>
    <row r="56" spans="2:11">
      <c r="B56" s="1661" t="str">
        <f>IF(Output!C47=0,"",Output!C47)</f>
        <v/>
      </c>
      <c r="C56" s="1651" t="str">
        <f>IF(B56="","",Output!BV47)</f>
        <v/>
      </c>
      <c r="D56" s="1652" t="str">
        <f>IF(B56="","",Output!BW47)</f>
        <v/>
      </c>
      <c r="E56" s="1716" t="str">
        <f>IF(B56="","",Output!BX47)</f>
        <v/>
      </c>
      <c r="F56" s="1653" t="str">
        <f>IF(B56="","",Output!BY47)</f>
        <v/>
      </c>
      <c r="G56" s="1712" t="str">
        <f>IF(B56="","",Output!BZ47)</f>
        <v/>
      </c>
      <c r="H56" s="1653" t="str">
        <f>IF(B56="","",Output!CA47)</f>
        <v/>
      </c>
      <c r="I56" s="1653" t="str">
        <f>IF(B56="","",Output!CB47)</f>
        <v/>
      </c>
      <c r="J56" s="1654" t="str">
        <f>IF(B56="","",Output!CC47)</f>
        <v/>
      </c>
      <c r="K56" s="1662" t="str">
        <f>IF(B56="","",Output!CD47)</f>
        <v/>
      </c>
    </row>
    <row r="57" spans="2:11">
      <c r="B57" s="1661" t="str">
        <f>IF(Output!C48=0,"",Output!C48)</f>
        <v/>
      </c>
      <c r="C57" s="1651" t="str">
        <f>IF(B57="","",Output!BV48)</f>
        <v/>
      </c>
      <c r="D57" s="1652" t="str">
        <f>IF(B57="","",Output!BW48)</f>
        <v/>
      </c>
      <c r="E57" s="1716" t="str">
        <f>IF(B57="","",Output!BX48)</f>
        <v/>
      </c>
      <c r="F57" s="1653" t="str">
        <f>IF(B57="","",Output!BY48)</f>
        <v/>
      </c>
      <c r="G57" s="1712" t="str">
        <f>IF(B57="","",Output!BZ48)</f>
        <v/>
      </c>
      <c r="H57" s="1653" t="str">
        <f>IF(B57="","",Output!CA48)</f>
        <v/>
      </c>
      <c r="I57" s="1653" t="str">
        <f>IF(B57="","",Output!CB48)</f>
        <v/>
      </c>
      <c r="J57" s="1654" t="str">
        <f>IF(B57="","",Output!CC48)</f>
        <v/>
      </c>
      <c r="K57" s="1662" t="str">
        <f>IF(B57="","",Output!CD48)</f>
        <v/>
      </c>
    </row>
    <row r="58" spans="2:11">
      <c r="B58" s="1661" t="str">
        <f>IF(Output!C49=0,"",Output!C49)</f>
        <v/>
      </c>
      <c r="C58" s="1651" t="str">
        <f>IF(B58="","",Output!BV49)</f>
        <v/>
      </c>
      <c r="D58" s="1652" t="str">
        <f>IF(B58="","",Output!BW49)</f>
        <v/>
      </c>
      <c r="E58" s="1716" t="str">
        <f>IF(B58="","",Output!BX49)</f>
        <v/>
      </c>
      <c r="F58" s="1653" t="str">
        <f>IF(B58="","",Output!BY49)</f>
        <v/>
      </c>
      <c r="G58" s="1712" t="str">
        <f>IF(B58="","",Output!BZ49)</f>
        <v/>
      </c>
      <c r="H58" s="1653" t="str">
        <f>IF(B58="","",Output!CA49)</f>
        <v/>
      </c>
      <c r="I58" s="1653" t="str">
        <f>IF(B58="","",Output!CB49)</f>
        <v/>
      </c>
      <c r="J58" s="1654" t="str">
        <f>IF(B58="","",Output!CC49)</f>
        <v/>
      </c>
      <c r="K58" s="1662" t="str">
        <f>IF(B58="","",Output!CD49)</f>
        <v/>
      </c>
    </row>
    <row r="59" spans="2:11">
      <c r="B59" s="1661" t="str">
        <f>IF(Output!C50=0,"",Output!C50)</f>
        <v/>
      </c>
      <c r="C59" s="1651" t="str">
        <f>IF(B59="","",Output!BV50)</f>
        <v/>
      </c>
      <c r="D59" s="1652" t="str">
        <f>IF(B59="","",Output!BW50)</f>
        <v/>
      </c>
      <c r="E59" s="1716" t="str">
        <f>IF(B59="","",Output!BX50)</f>
        <v/>
      </c>
      <c r="F59" s="1653" t="str">
        <f>IF(B59="","",Output!BY50)</f>
        <v/>
      </c>
      <c r="G59" s="1712" t="str">
        <f>IF(B59="","",Output!BZ50)</f>
        <v/>
      </c>
      <c r="H59" s="1653" t="str">
        <f>IF(B59="","",Output!CA50)</f>
        <v/>
      </c>
      <c r="I59" s="1653" t="str">
        <f>IF(B59="","",Output!CB50)</f>
        <v/>
      </c>
      <c r="J59" s="1654" t="str">
        <f>IF(B59="","",Output!CC50)</f>
        <v/>
      </c>
      <c r="K59" s="1662" t="str">
        <f>IF(B59="","",Output!CD50)</f>
        <v/>
      </c>
    </row>
    <row r="60" spans="2:11">
      <c r="B60" s="1661" t="str">
        <f>IF(Output!C51=0,"",Output!C51)</f>
        <v/>
      </c>
      <c r="C60" s="1651" t="str">
        <f>IF(B60="","",Output!BV51)</f>
        <v/>
      </c>
      <c r="D60" s="1652" t="str">
        <f>IF(B60="","",Output!BW51)</f>
        <v/>
      </c>
      <c r="E60" s="1716" t="str">
        <f>IF(B60="","",Output!BX51)</f>
        <v/>
      </c>
      <c r="F60" s="1653" t="str">
        <f>IF(B60="","",Output!BY51)</f>
        <v/>
      </c>
      <c r="G60" s="1712" t="str">
        <f>IF(B60="","",Output!BZ51)</f>
        <v/>
      </c>
      <c r="H60" s="1653" t="str">
        <f>IF(B60="","",Output!CA51)</f>
        <v/>
      </c>
      <c r="I60" s="1653" t="str">
        <f>IF(B60="","",Output!CB51)</f>
        <v/>
      </c>
      <c r="J60" s="1654" t="str">
        <f>IF(B60="","",Output!CC51)</f>
        <v/>
      </c>
      <c r="K60" s="1662" t="str">
        <f>IF(B60="","",Output!CD51)</f>
        <v/>
      </c>
    </row>
    <row r="61" spans="2:11">
      <c r="B61" s="1661" t="str">
        <f>IF(Output!C52=0,"",Output!C52)</f>
        <v/>
      </c>
      <c r="C61" s="1651" t="str">
        <f>IF(B61="","",Output!BV52)</f>
        <v/>
      </c>
      <c r="D61" s="1652" t="str">
        <f>IF(B61="","",Output!BW52)</f>
        <v/>
      </c>
      <c r="E61" s="1716" t="str">
        <f>IF(B61="","",Output!BX52)</f>
        <v/>
      </c>
      <c r="F61" s="1653" t="str">
        <f>IF(B61="","",Output!BY52)</f>
        <v/>
      </c>
      <c r="G61" s="1712" t="str">
        <f>IF(B61="","",Output!BZ52)</f>
        <v/>
      </c>
      <c r="H61" s="1653" t="str">
        <f>IF(B61="","",Output!CA52)</f>
        <v/>
      </c>
      <c r="I61" s="1653" t="str">
        <f>IF(B61="","",Output!CB52)</f>
        <v/>
      </c>
      <c r="J61" s="1654" t="str">
        <f>IF(B61="","",Output!CC52)</f>
        <v/>
      </c>
      <c r="K61" s="1662" t="str">
        <f>IF(B61="","",Output!CD52)</f>
        <v/>
      </c>
    </row>
    <row r="62" spans="2:11">
      <c r="B62" s="1661" t="str">
        <f>IF(Output!C53=0,"",Output!C53)</f>
        <v/>
      </c>
      <c r="C62" s="1651" t="str">
        <f>IF(B62="","",Output!BV53)</f>
        <v/>
      </c>
      <c r="D62" s="1652" t="str">
        <f>IF(B62="","",Output!BW53)</f>
        <v/>
      </c>
      <c r="E62" s="1716" t="str">
        <f>IF(B62="","",Output!BX53)</f>
        <v/>
      </c>
      <c r="F62" s="1653" t="str">
        <f>IF(B62="","",Output!BY53)</f>
        <v/>
      </c>
      <c r="G62" s="1712" t="str">
        <f>IF(B62="","",Output!BZ53)</f>
        <v/>
      </c>
      <c r="H62" s="1653" t="str">
        <f>IF(B62="","",Output!CA53)</f>
        <v/>
      </c>
      <c r="I62" s="1653" t="str">
        <f>IF(B62="","",Output!CB53)</f>
        <v/>
      </c>
      <c r="J62" s="1654" t="str">
        <f>IF(B62="","",Output!CC53)</f>
        <v/>
      </c>
      <c r="K62" s="1662" t="str">
        <f>IF(B62="","",Output!CD53)</f>
        <v/>
      </c>
    </row>
    <row r="63" spans="2:11">
      <c r="B63" s="1661" t="str">
        <f>IF(Output!C54=0,"",Output!C54)</f>
        <v/>
      </c>
      <c r="C63" s="1651" t="str">
        <f>IF(B63="","",Output!BV54)</f>
        <v/>
      </c>
      <c r="D63" s="1652" t="str">
        <f>IF(B63="","",Output!BW54)</f>
        <v/>
      </c>
      <c r="E63" s="1716" t="str">
        <f>IF(B63="","",Output!BX54)</f>
        <v/>
      </c>
      <c r="F63" s="1653" t="str">
        <f>IF(B63="","",Output!BY54)</f>
        <v/>
      </c>
      <c r="G63" s="1712" t="str">
        <f>IF(B63="","",Output!BZ54)</f>
        <v/>
      </c>
      <c r="H63" s="1653" t="str">
        <f>IF(B63="","",Output!CA54)</f>
        <v/>
      </c>
      <c r="I63" s="1653" t="str">
        <f>IF(B63="","",Output!CB54)</f>
        <v/>
      </c>
      <c r="J63" s="1654" t="str">
        <f>IF(B63="","",Output!CC54)</f>
        <v/>
      </c>
      <c r="K63" s="1662" t="str">
        <f>IF(B63="","",Output!CD54)</f>
        <v/>
      </c>
    </row>
    <row r="64" spans="2:11">
      <c r="B64" s="1661" t="str">
        <f>IF(Output!C55=0,"",Output!C55)</f>
        <v/>
      </c>
      <c r="C64" s="1651" t="str">
        <f>IF(B64="","",Output!BV55)</f>
        <v/>
      </c>
      <c r="D64" s="1652" t="str">
        <f>IF(B64="","",Output!BW55)</f>
        <v/>
      </c>
      <c r="E64" s="1716" t="str">
        <f>IF(B64="","",Output!BX55)</f>
        <v/>
      </c>
      <c r="F64" s="1653" t="str">
        <f>IF(B64="","",Output!BY55)</f>
        <v/>
      </c>
      <c r="G64" s="1712" t="str">
        <f>IF(B64="","",Output!BZ55)</f>
        <v/>
      </c>
      <c r="H64" s="1653" t="str">
        <f>IF(B64="","",Output!CA55)</f>
        <v/>
      </c>
      <c r="I64" s="1653" t="str">
        <f>IF(B64="","",Output!CB55)</f>
        <v/>
      </c>
      <c r="J64" s="1654" t="str">
        <f>IF(B64="","",Output!CC55)</f>
        <v/>
      </c>
      <c r="K64" s="1662" t="str">
        <f>IF(B64="","",Output!CD55)</f>
        <v/>
      </c>
    </row>
    <row r="65" spans="2:11">
      <c r="B65" s="1661" t="str">
        <f>IF(Output!C56=0,"",Output!C56)</f>
        <v/>
      </c>
      <c r="C65" s="1651" t="str">
        <f>IF(B65="","",Output!BV56)</f>
        <v/>
      </c>
      <c r="D65" s="1652" t="str">
        <f>IF(B65="","",Output!BW56)</f>
        <v/>
      </c>
      <c r="E65" s="1716" t="str">
        <f>IF(B65="","",Output!BX56)</f>
        <v/>
      </c>
      <c r="F65" s="1653" t="str">
        <f>IF(B65="","",Output!BY56)</f>
        <v/>
      </c>
      <c r="G65" s="1712" t="str">
        <f>IF(B65="","",Output!BZ56)</f>
        <v/>
      </c>
      <c r="H65" s="1653" t="str">
        <f>IF(B65="","",Output!CA56)</f>
        <v/>
      </c>
      <c r="I65" s="1653" t="str">
        <f>IF(B65="","",Output!CB56)</f>
        <v/>
      </c>
      <c r="J65" s="1654" t="str">
        <f>IF(B65="","",Output!CC56)</f>
        <v/>
      </c>
      <c r="K65" s="1662" t="str">
        <f>IF(B65="","",Output!CD56)</f>
        <v/>
      </c>
    </row>
    <row r="66" spans="2:11">
      <c r="B66" s="1661" t="str">
        <f>IF(Output!C57=0,"",Output!C57)</f>
        <v/>
      </c>
      <c r="C66" s="1651" t="str">
        <f>IF(B66="","",Output!BV57)</f>
        <v/>
      </c>
      <c r="D66" s="1652" t="str">
        <f>IF(B66="","",Output!BW57)</f>
        <v/>
      </c>
      <c r="E66" s="1716" t="str">
        <f>IF(B66="","",Output!BX57)</f>
        <v/>
      </c>
      <c r="F66" s="1653" t="str">
        <f>IF(B66="","",Output!BY57)</f>
        <v/>
      </c>
      <c r="G66" s="1712" t="str">
        <f>IF(B66="","",Output!BZ57)</f>
        <v/>
      </c>
      <c r="H66" s="1653" t="str">
        <f>IF(B66="","",Output!CA57)</f>
        <v/>
      </c>
      <c r="I66" s="1653" t="str">
        <f>IF(B66="","",Output!CB57)</f>
        <v/>
      </c>
      <c r="J66" s="1654" t="str">
        <f>IF(B66="","",Output!CC57)</f>
        <v/>
      </c>
      <c r="K66" s="1662" t="str">
        <f>IF(B66="","",Output!CD57)</f>
        <v/>
      </c>
    </row>
    <row r="67" spans="2:11">
      <c r="B67" s="1661" t="str">
        <f>IF(Output!C58=0,"",Output!C58)</f>
        <v/>
      </c>
      <c r="C67" s="1651" t="str">
        <f>IF(B67="","",Output!BV58)</f>
        <v/>
      </c>
      <c r="D67" s="1652" t="str">
        <f>IF(B67="","",Output!BW58)</f>
        <v/>
      </c>
      <c r="E67" s="1716" t="str">
        <f>IF(B67="","",Output!BX58)</f>
        <v/>
      </c>
      <c r="F67" s="1653" t="str">
        <f>IF(B67="","",Output!BY58)</f>
        <v/>
      </c>
      <c r="G67" s="1712" t="str">
        <f>IF(B67="","",Output!BZ58)</f>
        <v/>
      </c>
      <c r="H67" s="1653" t="str">
        <f>IF(B67="","",Output!CA58)</f>
        <v/>
      </c>
      <c r="I67" s="1653" t="str">
        <f>IF(B67="","",Output!CB58)</f>
        <v/>
      </c>
      <c r="J67" s="1654" t="str">
        <f>IF(B67="","",Output!CC58)</f>
        <v/>
      </c>
      <c r="K67" s="1662" t="str">
        <f>IF(B67="","",Output!CD58)</f>
        <v/>
      </c>
    </row>
    <row r="68" spans="2:11">
      <c r="B68" s="1661" t="str">
        <f>IF(Output!C59=0,"",Output!C59)</f>
        <v/>
      </c>
      <c r="C68" s="1651" t="str">
        <f>IF(B68="","",Output!BV59)</f>
        <v/>
      </c>
      <c r="D68" s="1652" t="str">
        <f>IF(B68="","",Output!BW59)</f>
        <v/>
      </c>
      <c r="E68" s="1716" t="str">
        <f>IF(B68="","",Output!BX59)</f>
        <v/>
      </c>
      <c r="F68" s="1653" t="str">
        <f>IF(B68="","",Output!BY59)</f>
        <v/>
      </c>
      <c r="G68" s="1712" t="str">
        <f>IF(B68="","",Output!BZ59)</f>
        <v/>
      </c>
      <c r="H68" s="1653" t="str">
        <f>IF(B68="","",Output!CA59)</f>
        <v/>
      </c>
      <c r="I68" s="1653" t="str">
        <f>IF(B68="","",Output!CB59)</f>
        <v/>
      </c>
      <c r="J68" s="1654" t="str">
        <f>IF(B68="","",Output!CC59)</f>
        <v/>
      </c>
      <c r="K68" s="1662" t="str">
        <f>IF(B68="","",Output!CD59)</f>
        <v/>
      </c>
    </row>
    <row r="69" spans="2:11">
      <c r="B69" s="1661" t="str">
        <f>IF(Output!C60=0,"",Output!C60)</f>
        <v/>
      </c>
      <c r="C69" s="1651" t="str">
        <f>IF(B69="","",Output!BV60)</f>
        <v/>
      </c>
      <c r="D69" s="1652" t="str">
        <f>IF(B69="","",Output!BW60)</f>
        <v/>
      </c>
      <c r="E69" s="1716" t="str">
        <f>IF(B69="","",Output!BX60)</f>
        <v/>
      </c>
      <c r="F69" s="1653" t="str">
        <f>IF(B69="","",Output!BY60)</f>
        <v/>
      </c>
      <c r="G69" s="1712" t="str">
        <f>IF(B69="","",Output!BZ60)</f>
        <v/>
      </c>
      <c r="H69" s="1653" t="str">
        <f>IF(B69="","",Output!CA60)</f>
        <v/>
      </c>
      <c r="I69" s="1653" t="str">
        <f>IF(B69="","",Output!CB60)</f>
        <v/>
      </c>
      <c r="J69" s="1654" t="str">
        <f>IF(B69="","",Output!CC60)</f>
        <v/>
      </c>
      <c r="K69" s="1662" t="str">
        <f>IF(B69="","",Output!CD60)</f>
        <v/>
      </c>
    </row>
    <row r="70" spans="2:11">
      <c r="B70" s="1661" t="str">
        <f>IF(Output!C61=0,"",Output!C61)</f>
        <v/>
      </c>
      <c r="C70" s="1651" t="str">
        <f>IF(B70="","",Output!BV61)</f>
        <v/>
      </c>
      <c r="D70" s="1652" t="str">
        <f>IF(B70="","",Output!BW61)</f>
        <v/>
      </c>
      <c r="E70" s="1716" t="str">
        <f>IF(B70="","",Output!BX61)</f>
        <v/>
      </c>
      <c r="F70" s="1653" t="str">
        <f>IF(B70="","",Output!BY61)</f>
        <v/>
      </c>
      <c r="G70" s="1712" t="str">
        <f>IF(B70="","",Output!BZ61)</f>
        <v/>
      </c>
      <c r="H70" s="1653" t="str">
        <f>IF(B70="","",Output!CA61)</f>
        <v/>
      </c>
      <c r="I70" s="1653" t="str">
        <f>IF(B70="","",Output!CB61)</f>
        <v/>
      </c>
      <c r="J70" s="1654" t="str">
        <f>IF(B70="","",Output!CC61)</f>
        <v/>
      </c>
      <c r="K70" s="1662" t="str">
        <f>IF(B70="","",Output!CD61)</f>
        <v/>
      </c>
    </row>
    <row r="71" spans="2:11">
      <c r="B71" s="1661" t="str">
        <f>IF(Output!C62=0,"",Output!C62)</f>
        <v/>
      </c>
      <c r="C71" s="1651" t="str">
        <f>IF(B71="","",Output!BV62)</f>
        <v/>
      </c>
      <c r="D71" s="1652" t="str">
        <f>IF(B71="","",Output!BW62)</f>
        <v/>
      </c>
      <c r="E71" s="1716" t="str">
        <f>IF(B71="","",Output!BX62)</f>
        <v/>
      </c>
      <c r="F71" s="1653" t="str">
        <f>IF(B71="","",Output!BY62)</f>
        <v/>
      </c>
      <c r="G71" s="1712" t="str">
        <f>IF(B71="","",Output!BZ62)</f>
        <v/>
      </c>
      <c r="H71" s="1653" t="str">
        <f>IF(B71="","",Output!CA62)</f>
        <v/>
      </c>
      <c r="I71" s="1653" t="str">
        <f>IF(B71="","",Output!CB62)</f>
        <v/>
      </c>
      <c r="J71" s="1654" t="str">
        <f>IF(B71="","",Output!CC62)</f>
        <v/>
      </c>
      <c r="K71" s="1662" t="str">
        <f>IF(B71="","",Output!CD62)</f>
        <v/>
      </c>
    </row>
    <row r="72" spans="2:11">
      <c r="B72" s="1661" t="str">
        <f>IF(Output!C63=0,"",Output!C63)</f>
        <v/>
      </c>
      <c r="C72" s="1651" t="str">
        <f>IF(B72="","",Output!BV63)</f>
        <v/>
      </c>
      <c r="D72" s="1652" t="str">
        <f>IF(B72="","",Output!BW63)</f>
        <v/>
      </c>
      <c r="E72" s="1716" t="str">
        <f>IF(B72="","",Output!BX63)</f>
        <v/>
      </c>
      <c r="F72" s="1653" t="str">
        <f>IF(B72="","",Output!BY63)</f>
        <v/>
      </c>
      <c r="G72" s="1712" t="str">
        <f>IF(B72="","",Output!BZ63)</f>
        <v/>
      </c>
      <c r="H72" s="1653" t="str">
        <f>IF(B72="","",Output!CA63)</f>
        <v/>
      </c>
      <c r="I72" s="1653" t="str">
        <f>IF(B72="","",Output!CB63)</f>
        <v/>
      </c>
      <c r="J72" s="1654" t="str">
        <f>IF(B72="","",Output!CC63)</f>
        <v/>
      </c>
      <c r="K72" s="1662" t="str">
        <f>IF(B72="","",Output!CD63)</f>
        <v/>
      </c>
    </row>
    <row r="73" spans="2:11">
      <c r="B73" s="1661" t="str">
        <f>IF(Output!C64=0,"",Output!C64)</f>
        <v/>
      </c>
      <c r="C73" s="1651" t="str">
        <f>IF(B73="","",Output!BV64)</f>
        <v/>
      </c>
      <c r="D73" s="1652" t="str">
        <f>IF(B73="","",Output!BW64)</f>
        <v/>
      </c>
      <c r="E73" s="1716" t="str">
        <f>IF(B73="","",Output!BX64)</f>
        <v/>
      </c>
      <c r="F73" s="1653" t="str">
        <f>IF(B73="","",Output!BY64)</f>
        <v/>
      </c>
      <c r="G73" s="1712" t="str">
        <f>IF(B73="","",Output!BZ64)</f>
        <v/>
      </c>
      <c r="H73" s="1653" t="str">
        <f>IF(B73="","",Output!CA64)</f>
        <v/>
      </c>
      <c r="I73" s="1653" t="str">
        <f>IF(B73="","",Output!CB64)</f>
        <v/>
      </c>
      <c r="J73" s="1654" t="str">
        <f>IF(B73="","",Output!CC64)</f>
        <v/>
      </c>
      <c r="K73" s="1662" t="str">
        <f>IF(B73="","",Output!CD64)</f>
        <v/>
      </c>
    </row>
    <row r="74" spans="2:11">
      <c r="B74" s="1661" t="str">
        <f>IF(Output!C65=0,"",Output!C65)</f>
        <v/>
      </c>
      <c r="C74" s="1651" t="str">
        <f>IF(B74="","",Output!BV65)</f>
        <v/>
      </c>
      <c r="D74" s="1652" t="str">
        <f>IF(B74="","",Output!BW65)</f>
        <v/>
      </c>
      <c r="E74" s="1716" t="str">
        <f>IF(B74="","",Output!BX65)</f>
        <v/>
      </c>
      <c r="F74" s="1653" t="str">
        <f>IF(B74="","",Output!BY65)</f>
        <v/>
      </c>
      <c r="G74" s="1712" t="str">
        <f>IF(B74="","",Output!BZ65)</f>
        <v/>
      </c>
      <c r="H74" s="1653" t="str">
        <f>IF(B74="","",Output!CA65)</f>
        <v/>
      </c>
      <c r="I74" s="1653" t="str">
        <f>IF(B74="","",Output!CB65)</f>
        <v/>
      </c>
      <c r="J74" s="1654" t="str">
        <f>IF(B74="","",Output!CC65)</f>
        <v/>
      </c>
      <c r="K74" s="1662" t="str">
        <f>IF(B74="","",Output!CD65)</f>
        <v/>
      </c>
    </row>
    <row r="75" spans="2:11">
      <c r="B75" s="1661" t="str">
        <f>IF(Output!C66=0,"",Output!C66)</f>
        <v/>
      </c>
      <c r="C75" s="1651" t="str">
        <f>IF(B75="","",Output!BV66)</f>
        <v/>
      </c>
      <c r="D75" s="1652" t="str">
        <f>IF(B75="","",Output!BW66)</f>
        <v/>
      </c>
      <c r="E75" s="1716" t="str">
        <f>IF(B75="","",Output!BX66)</f>
        <v/>
      </c>
      <c r="F75" s="1653" t="str">
        <f>IF(B75="","",Output!BY66)</f>
        <v/>
      </c>
      <c r="G75" s="1712" t="str">
        <f>IF(B75="","",Output!BZ66)</f>
        <v/>
      </c>
      <c r="H75" s="1653" t="str">
        <f>IF(B75="","",Output!CA66)</f>
        <v/>
      </c>
      <c r="I75" s="1653" t="str">
        <f>IF(B75="","",Output!CB66)</f>
        <v/>
      </c>
      <c r="J75" s="1654" t="str">
        <f>IF(B75="","",Output!CC66)</f>
        <v/>
      </c>
      <c r="K75" s="1662" t="str">
        <f>IF(B75="","",Output!CD66)</f>
        <v/>
      </c>
    </row>
    <row r="76" spans="2:11">
      <c r="B76" s="1661" t="str">
        <f>IF(Output!C67=0,"",Output!C67)</f>
        <v/>
      </c>
      <c r="C76" s="1651" t="str">
        <f>IF(B76="","",Output!BV67)</f>
        <v/>
      </c>
      <c r="D76" s="1652" t="str">
        <f>IF(B76="","",Output!BW67)</f>
        <v/>
      </c>
      <c r="E76" s="1716" t="str">
        <f>IF(B76="","",Output!BX67)</f>
        <v/>
      </c>
      <c r="F76" s="1653" t="str">
        <f>IF(B76="","",Output!BY67)</f>
        <v/>
      </c>
      <c r="G76" s="1712" t="str">
        <f>IF(B76="","",Output!BZ67)</f>
        <v/>
      </c>
      <c r="H76" s="1653" t="str">
        <f>IF(B76="","",Output!CA67)</f>
        <v/>
      </c>
      <c r="I76" s="1653" t="str">
        <f>IF(B76="","",Output!CB67)</f>
        <v/>
      </c>
      <c r="J76" s="1654" t="str">
        <f>IF(B76="","",Output!CC67)</f>
        <v/>
      </c>
      <c r="K76" s="1662" t="str">
        <f>IF(B76="","",Output!CD67)</f>
        <v/>
      </c>
    </row>
    <row r="77" spans="2:11">
      <c r="B77" s="1661" t="str">
        <f>IF(Output!C68=0,"",Output!C68)</f>
        <v/>
      </c>
      <c r="C77" s="1651" t="str">
        <f>IF(B77="","",Output!BV68)</f>
        <v/>
      </c>
      <c r="D77" s="1652" t="str">
        <f>IF(B77="","",Output!BW68)</f>
        <v/>
      </c>
      <c r="E77" s="1716" t="str">
        <f>IF(B77="","",Output!BX68)</f>
        <v/>
      </c>
      <c r="F77" s="1653" t="str">
        <f>IF(B77="","",Output!BY68)</f>
        <v/>
      </c>
      <c r="G77" s="1712" t="str">
        <f>IF(B77="","",Output!BZ68)</f>
        <v/>
      </c>
      <c r="H77" s="1653" t="str">
        <f>IF(B77="","",Output!CA68)</f>
        <v/>
      </c>
      <c r="I77" s="1653" t="str">
        <f>IF(B77="","",Output!CB68)</f>
        <v/>
      </c>
      <c r="J77" s="1654" t="str">
        <f>IF(B77="","",Output!CC68)</f>
        <v/>
      </c>
      <c r="K77" s="1662" t="str">
        <f>IF(B77="","",Output!CD68)</f>
        <v/>
      </c>
    </row>
    <row r="78" spans="2:11">
      <c r="B78" s="1661" t="str">
        <f>IF(Output!C69=0,"",Output!C69)</f>
        <v/>
      </c>
      <c r="C78" s="1651" t="str">
        <f>IF(B78="","",Output!BV69)</f>
        <v/>
      </c>
      <c r="D78" s="1652" t="str">
        <f>IF(B78="","",Output!BW69)</f>
        <v/>
      </c>
      <c r="E78" s="1716" t="str">
        <f>IF(B78="","",Output!BX69)</f>
        <v/>
      </c>
      <c r="F78" s="1653" t="str">
        <f>IF(B78="","",Output!BY69)</f>
        <v/>
      </c>
      <c r="G78" s="1712" t="str">
        <f>IF(B78="","",Output!BZ69)</f>
        <v/>
      </c>
      <c r="H78" s="1653" t="str">
        <f>IF(B78="","",Output!CA69)</f>
        <v/>
      </c>
      <c r="I78" s="1653" t="str">
        <f>IF(B78="","",Output!CB69)</f>
        <v/>
      </c>
      <c r="J78" s="1654" t="str">
        <f>IF(B78="","",Output!CC69)</f>
        <v/>
      </c>
      <c r="K78" s="1662" t="str">
        <f>IF(B78="","",Output!CD69)</f>
        <v/>
      </c>
    </row>
    <row r="79" spans="2:11">
      <c r="B79" s="1661" t="str">
        <f>IF(Output!C70=0,"",Output!C70)</f>
        <v/>
      </c>
      <c r="C79" s="1651" t="str">
        <f>IF(B79="","",Output!BV70)</f>
        <v/>
      </c>
      <c r="D79" s="1652" t="str">
        <f>IF(B79="","",Output!BW70)</f>
        <v/>
      </c>
      <c r="E79" s="1716" t="str">
        <f>IF(B79="","",Output!BX70)</f>
        <v/>
      </c>
      <c r="F79" s="1653" t="str">
        <f>IF(B79="","",Output!BY70)</f>
        <v/>
      </c>
      <c r="G79" s="1712" t="str">
        <f>IF(B79="","",Output!BZ70)</f>
        <v/>
      </c>
      <c r="H79" s="1653" t="str">
        <f>IF(B79="","",Output!CA70)</f>
        <v/>
      </c>
      <c r="I79" s="1653" t="str">
        <f>IF(B79="","",Output!CB70)</f>
        <v/>
      </c>
      <c r="J79" s="1654" t="str">
        <f>IF(B79="","",Output!CC70)</f>
        <v/>
      </c>
      <c r="K79" s="1662" t="str">
        <f>IF(B79="","",Output!CD70)</f>
        <v/>
      </c>
    </row>
    <row r="80" spans="2:11">
      <c r="B80" s="1661" t="str">
        <f>IF(Output!C71=0,"",Output!C71)</f>
        <v/>
      </c>
      <c r="C80" s="1651" t="str">
        <f>IF(B80="","",Output!BV71)</f>
        <v/>
      </c>
      <c r="D80" s="1652" t="str">
        <f>IF(B80="","",Output!BW71)</f>
        <v/>
      </c>
      <c r="E80" s="1716" t="str">
        <f>IF(B80="","",Output!BX71)</f>
        <v/>
      </c>
      <c r="F80" s="1653" t="str">
        <f>IF(B80="","",Output!BY71)</f>
        <v/>
      </c>
      <c r="G80" s="1712" t="str">
        <f>IF(B80="","",Output!BZ71)</f>
        <v/>
      </c>
      <c r="H80" s="1653" t="str">
        <f>IF(B80="","",Output!CA71)</f>
        <v/>
      </c>
      <c r="I80" s="1653" t="str">
        <f>IF(B80="","",Output!CB71)</f>
        <v/>
      </c>
      <c r="J80" s="1654" t="str">
        <f>IF(B80="","",Output!CC71)</f>
        <v/>
      </c>
      <c r="K80" s="1662" t="str">
        <f>IF(B80="","",Output!CD71)</f>
        <v/>
      </c>
    </row>
    <row r="81" spans="2:11">
      <c r="B81" s="1661" t="str">
        <f>IF(Output!C72=0,"",Output!C72)</f>
        <v/>
      </c>
      <c r="C81" s="1651" t="str">
        <f>IF(B81="","",Output!BV72)</f>
        <v/>
      </c>
      <c r="D81" s="1652" t="str">
        <f>IF(B81="","",Output!BW72)</f>
        <v/>
      </c>
      <c r="E81" s="1716" t="str">
        <f>IF(B81="","",Output!BX72)</f>
        <v/>
      </c>
      <c r="F81" s="1653" t="str">
        <f>IF(B81="","",Output!BY72)</f>
        <v/>
      </c>
      <c r="G81" s="1712" t="str">
        <f>IF(B81="","",Output!BZ72)</f>
        <v/>
      </c>
      <c r="H81" s="1653" t="str">
        <f>IF(B81="","",Output!CA72)</f>
        <v/>
      </c>
      <c r="I81" s="1653" t="str">
        <f>IF(B81="","",Output!CB72)</f>
        <v/>
      </c>
      <c r="J81" s="1654" t="str">
        <f>IF(B81="","",Output!CC72)</f>
        <v/>
      </c>
      <c r="K81" s="1662" t="str">
        <f>IF(B81="","",Output!CD72)</f>
        <v/>
      </c>
    </row>
    <row r="82" spans="2:11">
      <c r="B82" s="1661" t="str">
        <f>IF(Output!C73=0,"",Output!C73)</f>
        <v/>
      </c>
      <c r="C82" s="1651" t="str">
        <f>IF(B82="","",Output!BV73)</f>
        <v/>
      </c>
      <c r="D82" s="1652" t="str">
        <f>IF(B82="","",Output!BW73)</f>
        <v/>
      </c>
      <c r="E82" s="1716" t="str">
        <f>IF(B82="","",Output!BX73)</f>
        <v/>
      </c>
      <c r="F82" s="1653" t="str">
        <f>IF(B82="","",Output!BY73)</f>
        <v/>
      </c>
      <c r="G82" s="1712" t="str">
        <f>IF(B82="","",Output!BZ73)</f>
        <v/>
      </c>
      <c r="H82" s="1653" t="str">
        <f>IF(B82="","",Output!CA73)</f>
        <v/>
      </c>
      <c r="I82" s="1653" t="str">
        <f>IF(B82="","",Output!CB73)</f>
        <v/>
      </c>
      <c r="J82" s="1654" t="str">
        <f>IF(B82="","",Output!CC73)</f>
        <v/>
      </c>
      <c r="K82" s="1662" t="str">
        <f>IF(B82="","",Output!CD73)</f>
        <v/>
      </c>
    </row>
    <row r="83" spans="2:11">
      <c r="B83" s="1661" t="str">
        <f>IF(Output!C74=0,"",Output!C74)</f>
        <v/>
      </c>
      <c r="C83" s="1651" t="str">
        <f>IF(B83="","",Output!BV74)</f>
        <v/>
      </c>
      <c r="D83" s="1652" t="str">
        <f>IF(B83="","",Output!BW74)</f>
        <v/>
      </c>
      <c r="E83" s="1716" t="str">
        <f>IF(B83="","",Output!BX74)</f>
        <v/>
      </c>
      <c r="F83" s="1653" t="str">
        <f>IF(B83="","",Output!BY74)</f>
        <v/>
      </c>
      <c r="G83" s="1712" t="str">
        <f>IF(B83="","",Output!BZ74)</f>
        <v/>
      </c>
      <c r="H83" s="1653" t="str">
        <f>IF(B83="","",Output!CA74)</f>
        <v/>
      </c>
      <c r="I83" s="1653" t="str">
        <f>IF(B83="","",Output!CB74)</f>
        <v/>
      </c>
      <c r="J83" s="1654" t="str">
        <f>IF(B83="","",Output!CC74)</f>
        <v/>
      </c>
      <c r="K83" s="1662" t="str">
        <f>IF(B83="","",Output!CD74)</f>
        <v/>
      </c>
    </row>
    <row r="84" spans="2:11">
      <c r="B84" s="1661" t="str">
        <f>IF(Output!C75=0,"",Output!C75)</f>
        <v/>
      </c>
      <c r="C84" s="1651" t="str">
        <f>IF(B84="","",Output!BV75)</f>
        <v/>
      </c>
      <c r="D84" s="1652" t="str">
        <f>IF(B84="","",Output!BW75)</f>
        <v/>
      </c>
      <c r="E84" s="1716" t="str">
        <f>IF(B84="","",Output!BX75)</f>
        <v/>
      </c>
      <c r="F84" s="1653" t="str">
        <f>IF(B84="","",Output!BY75)</f>
        <v/>
      </c>
      <c r="G84" s="1712" t="str">
        <f>IF(B84="","",Output!BZ75)</f>
        <v/>
      </c>
      <c r="H84" s="1653" t="str">
        <f>IF(B84="","",Output!CA75)</f>
        <v/>
      </c>
      <c r="I84" s="1653" t="str">
        <f>IF(B84="","",Output!CB75)</f>
        <v/>
      </c>
      <c r="J84" s="1654" t="str">
        <f>IF(B84="","",Output!CC75)</f>
        <v/>
      </c>
      <c r="K84" s="1662" t="str">
        <f>IF(B84="","",Output!CD75)</f>
        <v/>
      </c>
    </row>
    <row r="85" spans="2:11">
      <c r="B85" s="1661" t="str">
        <f>IF(Output!C76=0,"",Output!C76)</f>
        <v/>
      </c>
      <c r="C85" s="1651" t="str">
        <f>IF(B85="","",Output!BV76)</f>
        <v/>
      </c>
      <c r="D85" s="1652" t="str">
        <f>IF(B85="","",Output!BW76)</f>
        <v/>
      </c>
      <c r="E85" s="1716" t="str">
        <f>IF(B85="","",Output!BX76)</f>
        <v/>
      </c>
      <c r="F85" s="1653" t="str">
        <f>IF(B85="","",Output!BY76)</f>
        <v/>
      </c>
      <c r="G85" s="1712" t="str">
        <f>IF(B85="","",Output!BZ76)</f>
        <v/>
      </c>
      <c r="H85" s="1653" t="str">
        <f>IF(B85="","",Output!CA76)</f>
        <v/>
      </c>
      <c r="I85" s="1653" t="str">
        <f>IF(B85="","",Output!CB76)</f>
        <v/>
      </c>
      <c r="J85" s="1654" t="str">
        <f>IF(B85="","",Output!CC76)</f>
        <v/>
      </c>
      <c r="K85" s="1662" t="str">
        <f>IF(B85="","",Output!CD76)</f>
        <v/>
      </c>
    </row>
    <row r="86" spans="2:11">
      <c r="B86" s="1661" t="str">
        <f>IF(Output!C77=0,"",Output!C77)</f>
        <v/>
      </c>
      <c r="C86" s="1651" t="str">
        <f>IF(B86="","",Output!BV77)</f>
        <v/>
      </c>
      <c r="D86" s="1652" t="str">
        <f>IF(B86="","",Output!BW77)</f>
        <v/>
      </c>
      <c r="E86" s="1716" t="str">
        <f>IF(B86="","",Output!BX77)</f>
        <v/>
      </c>
      <c r="F86" s="1653" t="str">
        <f>IF(B86="","",Output!BY77)</f>
        <v/>
      </c>
      <c r="G86" s="1712" t="str">
        <f>IF(B86="","",Output!BZ77)</f>
        <v/>
      </c>
      <c r="H86" s="1653" t="str">
        <f>IF(B86="","",Output!CA77)</f>
        <v/>
      </c>
      <c r="I86" s="1653" t="str">
        <f>IF(B86="","",Output!CB77)</f>
        <v/>
      </c>
      <c r="J86" s="1654" t="str">
        <f>IF(B86="","",Output!CC77)</f>
        <v/>
      </c>
      <c r="K86" s="1662" t="str">
        <f>IF(B86="","",Output!CD77)</f>
        <v/>
      </c>
    </row>
    <row r="87" spans="2:11">
      <c r="B87" s="1661" t="str">
        <f>IF(Output!C78=0,"",Output!C78)</f>
        <v/>
      </c>
      <c r="C87" s="1651" t="str">
        <f>IF(B87="","",Output!BV78)</f>
        <v/>
      </c>
      <c r="D87" s="1652" t="str">
        <f>IF(B87="","",Output!BW78)</f>
        <v/>
      </c>
      <c r="E87" s="1716" t="str">
        <f>IF(B87="","",Output!BX78)</f>
        <v/>
      </c>
      <c r="F87" s="1653" t="str">
        <f>IF(B87="","",Output!BY78)</f>
        <v/>
      </c>
      <c r="G87" s="1712" t="str">
        <f>IF(B87="","",Output!BZ78)</f>
        <v/>
      </c>
      <c r="H87" s="1653" t="str">
        <f>IF(B87="","",Output!CA78)</f>
        <v/>
      </c>
      <c r="I87" s="1653" t="str">
        <f>IF(B87="","",Output!CB78)</f>
        <v/>
      </c>
      <c r="J87" s="1654" t="str">
        <f>IF(B87="","",Output!CC78)</f>
        <v/>
      </c>
      <c r="K87" s="1662" t="str">
        <f>IF(B87="","",Output!CD78)</f>
        <v/>
      </c>
    </row>
    <row r="88" spans="2:11">
      <c r="B88" s="1661" t="str">
        <f>IF(Output!C79=0,"",Output!C79)</f>
        <v/>
      </c>
      <c r="C88" s="1651" t="str">
        <f>IF(B88="","",Output!BV79)</f>
        <v/>
      </c>
      <c r="D88" s="1652" t="str">
        <f>IF(B88="","",Output!BW79)</f>
        <v/>
      </c>
      <c r="E88" s="1716" t="str">
        <f>IF(B88="","",Output!BX79)</f>
        <v/>
      </c>
      <c r="F88" s="1653" t="str">
        <f>IF(B88="","",Output!BY79)</f>
        <v/>
      </c>
      <c r="G88" s="1712" t="str">
        <f>IF(B88="","",Output!BZ79)</f>
        <v/>
      </c>
      <c r="H88" s="1653" t="str">
        <f>IF(B88="","",Output!CA79)</f>
        <v/>
      </c>
      <c r="I88" s="1653" t="str">
        <f>IF(B88="","",Output!CB79)</f>
        <v/>
      </c>
      <c r="J88" s="1654" t="str">
        <f>IF(B88="","",Output!CC79)</f>
        <v/>
      </c>
      <c r="K88" s="1662" t="str">
        <f>IF(B88="","",Output!CD79)</f>
        <v/>
      </c>
    </row>
    <row r="89" spans="2:11">
      <c r="B89" s="1661" t="str">
        <f>IF(Output!C80=0,"",Output!C80)</f>
        <v/>
      </c>
      <c r="C89" s="1651" t="str">
        <f>IF(B89="","",Output!BV80)</f>
        <v/>
      </c>
      <c r="D89" s="1652" t="str">
        <f>IF(B89="","",Output!BW80)</f>
        <v/>
      </c>
      <c r="E89" s="1716" t="str">
        <f>IF(B89="","",Output!BX80)</f>
        <v/>
      </c>
      <c r="F89" s="1653" t="str">
        <f>IF(B89="","",Output!BY80)</f>
        <v/>
      </c>
      <c r="G89" s="1712" t="str">
        <f>IF(B89="","",Output!BZ80)</f>
        <v/>
      </c>
      <c r="H89" s="1653" t="str">
        <f>IF(B89="","",Output!CA80)</f>
        <v/>
      </c>
      <c r="I89" s="1653" t="str">
        <f>IF(B89="","",Output!CB80)</f>
        <v/>
      </c>
      <c r="J89" s="1654" t="str">
        <f>IF(B89="","",Output!CC80)</f>
        <v/>
      </c>
      <c r="K89" s="1662" t="str">
        <f>IF(B89="","",Output!CD80)</f>
        <v/>
      </c>
    </row>
    <row r="90" spans="2:11">
      <c r="B90" s="1661" t="str">
        <f>IF(Output!C81=0,"",Output!C81)</f>
        <v/>
      </c>
      <c r="C90" s="1651" t="str">
        <f>IF(B90="","",Output!BV81)</f>
        <v/>
      </c>
      <c r="D90" s="1652" t="str">
        <f>IF(B90="","",Output!BW81)</f>
        <v/>
      </c>
      <c r="E90" s="1716" t="str">
        <f>IF(B90="","",Output!BX81)</f>
        <v/>
      </c>
      <c r="F90" s="1653" t="str">
        <f>IF(B90="","",Output!BY81)</f>
        <v/>
      </c>
      <c r="G90" s="1712" t="str">
        <f>IF(B90="","",Output!BZ81)</f>
        <v/>
      </c>
      <c r="H90" s="1653" t="str">
        <f>IF(B90="","",Output!CA81)</f>
        <v/>
      </c>
      <c r="I90" s="1653" t="str">
        <f>IF(B90="","",Output!CB81)</f>
        <v/>
      </c>
      <c r="J90" s="1654" t="str">
        <f>IF(B90="","",Output!CC81)</f>
        <v/>
      </c>
      <c r="K90" s="1662" t="str">
        <f>IF(B90="","",Output!CD81)</f>
        <v/>
      </c>
    </row>
    <row r="91" spans="2:11">
      <c r="B91" s="1661" t="str">
        <f>IF(Output!C82=0,"",Output!C82)</f>
        <v/>
      </c>
      <c r="C91" s="1651" t="str">
        <f>IF(B91="","",Output!BV82)</f>
        <v/>
      </c>
      <c r="D91" s="1652" t="str">
        <f>IF(B91="","",Output!BW82)</f>
        <v/>
      </c>
      <c r="E91" s="1716" t="str">
        <f>IF(B91="","",Output!BX82)</f>
        <v/>
      </c>
      <c r="F91" s="1653" t="str">
        <f>IF(B91="","",Output!BY82)</f>
        <v/>
      </c>
      <c r="G91" s="1712" t="str">
        <f>IF(B91="","",Output!BZ82)</f>
        <v/>
      </c>
      <c r="H91" s="1653" t="str">
        <f>IF(B91="","",Output!CA82)</f>
        <v/>
      </c>
      <c r="I91" s="1653" t="str">
        <f>IF(B91="","",Output!CB82)</f>
        <v/>
      </c>
      <c r="J91" s="1654" t="str">
        <f>IF(B91="","",Output!CC82)</f>
        <v/>
      </c>
      <c r="K91" s="1662" t="str">
        <f>IF(B91="","",Output!CD82)</f>
        <v/>
      </c>
    </row>
    <row r="92" spans="2:11">
      <c r="B92" s="1661" t="str">
        <f>IF(Output!C83=0,"",Output!C83)</f>
        <v/>
      </c>
      <c r="C92" s="1651" t="str">
        <f>IF(B92="","",Output!BV83)</f>
        <v/>
      </c>
      <c r="D92" s="1652" t="str">
        <f>IF(B92="","",Output!BW83)</f>
        <v/>
      </c>
      <c r="E92" s="1716" t="str">
        <f>IF(B92="","",Output!BX83)</f>
        <v/>
      </c>
      <c r="F92" s="1653" t="str">
        <f>IF(B92="","",Output!BY83)</f>
        <v/>
      </c>
      <c r="G92" s="1712" t="str">
        <f>IF(B92="","",Output!BZ83)</f>
        <v/>
      </c>
      <c r="H92" s="1653" t="str">
        <f>IF(B92="","",Output!CA83)</f>
        <v/>
      </c>
      <c r="I92" s="1653" t="str">
        <f>IF(B92="","",Output!CB83)</f>
        <v/>
      </c>
      <c r="J92" s="1654" t="str">
        <f>IF(B92="","",Output!CC83)</f>
        <v/>
      </c>
      <c r="K92" s="1662" t="str">
        <f>IF(B92="","",Output!CD83)</f>
        <v/>
      </c>
    </row>
    <row r="93" spans="2:11">
      <c r="B93" s="1661" t="str">
        <f>IF(Output!C84=0,"",Output!C84)</f>
        <v/>
      </c>
      <c r="C93" s="1651" t="str">
        <f>IF(B93="","",Output!BV84)</f>
        <v/>
      </c>
      <c r="D93" s="1652" t="str">
        <f>IF(B93="","",Output!BW84)</f>
        <v/>
      </c>
      <c r="E93" s="1716" t="str">
        <f>IF(B93="","",Output!BX84)</f>
        <v/>
      </c>
      <c r="F93" s="1653" t="str">
        <f>IF(B93="","",Output!BY84)</f>
        <v/>
      </c>
      <c r="G93" s="1712" t="str">
        <f>IF(B93="","",Output!BZ84)</f>
        <v/>
      </c>
      <c r="H93" s="1653" t="str">
        <f>IF(B93="","",Output!CA84)</f>
        <v/>
      </c>
      <c r="I93" s="1653" t="str">
        <f>IF(B93="","",Output!CB84)</f>
        <v/>
      </c>
      <c r="J93" s="1654" t="str">
        <f>IF(B93="","",Output!CC84)</f>
        <v/>
      </c>
      <c r="K93" s="1662" t="str">
        <f>IF(B93="","",Output!CD84)</f>
        <v/>
      </c>
    </row>
    <row r="94" spans="2:11">
      <c r="B94" s="1661" t="str">
        <f>IF(Output!C85=0,"",Output!C85)</f>
        <v/>
      </c>
      <c r="C94" s="1651" t="str">
        <f>IF(B94="","",Output!BV85)</f>
        <v/>
      </c>
      <c r="D94" s="1652" t="str">
        <f>IF(B94="","",Output!BW85)</f>
        <v/>
      </c>
      <c r="E94" s="1716" t="str">
        <f>IF(B94="","",Output!BX85)</f>
        <v/>
      </c>
      <c r="F94" s="1653" t="str">
        <f>IF(B94="","",Output!BY85)</f>
        <v/>
      </c>
      <c r="G94" s="1712" t="str">
        <f>IF(B94="","",Output!BZ85)</f>
        <v/>
      </c>
      <c r="H94" s="1653" t="str">
        <f>IF(B94="","",Output!CA85)</f>
        <v/>
      </c>
      <c r="I94" s="1653" t="str">
        <f>IF(B94="","",Output!CB85)</f>
        <v/>
      </c>
      <c r="J94" s="1654" t="str">
        <f>IF(B94="","",Output!CC85)</f>
        <v/>
      </c>
      <c r="K94" s="1662" t="str">
        <f>IF(B94="","",Output!CD85)</f>
        <v/>
      </c>
    </row>
    <row r="95" spans="2:11">
      <c r="B95" s="1661" t="str">
        <f>IF(Output!C86=0,"",Output!C86)</f>
        <v/>
      </c>
      <c r="C95" s="1651" t="str">
        <f>IF(B95="","",Output!BV86)</f>
        <v/>
      </c>
      <c r="D95" s="1652" t="str">
        <f>IF(B95="","",Output!BW86)</f>
        <v/>
      </c>
      <c r="E95" s="1716" t="str">
        <f>IF(B95="","",Output!BX86)</f>
        <v/>
      </c>
      <c r="F95" s="1653" t="str">
        <f>IF(B95="","",Output!BY86)</f>
        <v/>
      </c>
      <c r="G95" s="1712" t="str">
        <f>IF(B95="","",Output!BZ86)</f>
        <v/>
      </c>
      <c r="H95" s="1653" t="str">
        <f>IF(B95="","",Output!CA86)</f>
        <v/>
      </c>
      <c r="I95" s="1653" t="str">
        <f>IF(B95="","",Output!CB86)</f>
        <v/>
      </c>
      <c r="J95" s="1654" t="str">
        <f>IF(B95="","",Output!CC86)</f>
        <v/>
      </c>
      <c r="K95" s="1662" t="str">
        <f>IF(B95="","",Output!CD86)</f>
        <v/>
      </c>
    </row>
    <row r="96" spans="2:11">
      <c r="B96" s="1661" t="str">
        <f>IF(Output!C87=0,"",Output!C87)</f>
        <v/>
      </c>
      <c r="C96" s="1651" t="str">
        <f>IF(B96="","",Output!BV87)</f>
        <v/>
      </c>
      <c r="D96" s="1652" t="str">
        <f>IF(B96="","",Output!BW87)</f>
        <v/>
      </c>
      <c r="E96" s="1716" t="str">
        <f>IF(B96="","",Output!BX87)</f>
        <v/>
      </c>
      <c r="F96" s="1653" t="str">
        <f>IF(B96="","",Output!BY87)</f>
        <v/>
      </c>
      <c r="G96" s="1712" t="str">
        <f>IF(B96="","",Output!BZ87)</f>
        <v/>
      </c>
      <c r="H96" s="1653" t="str">
        <f>IF(B96="","",Output!CA87)</f>
        <v/>
      </c>
      <c r="I96" s="1653" t="str">
        <f>IF(B96="","",Output!CB87)</f>
        <v/>
      </c>
      <c r="J96" s="1654" t="str">
        <f>IF(B96="","",Output!CC87)</f>
        <v/>
      </c>
      <c r="K96" s="1662" t="str">
        <f>IF(B96="","",Output!CD87)</f>
        <v/>
      </c>
    </row>
    <row r="97" spans="2:11">
      <c r="B97" s="1661" t="str">
        <f>IF(Output!C88=0,"",Output!C88)</f>
        <v/>
      </c>
      <c r="C97" s="1651" t="str">
        <f>IF(B97="","",Output!BV88)</f>
        <v/>
      </c>
      <c r="D97" s="1652" t="str">
        <f>IF(B97="","",Output!BW88)</f>
        <v/>
      </c>
      <c r="E97" s="1716" t="str">
        <f>IF(B97="","",Output!BX88)</f>
        <v/>
      </c>
      <c r="F97" s="1653" t="str">
        <f>IF(B97="","",Output!BY88)</f>
        <v/>
      </c>
      <c r="G97" s="1712" t="str">
        <f>IF(B97="","",Output!BZ88)</f>
        <v/>
      </c>
      <c r="H97" s="1653" t="str">
        <f>IF(B97="","",Output!CA88)</f>
        <v/>
      </c>
      <c r="I97" s="1653" t="str">
        <f>IF(B97="","",Output!CB88)</f>
        <v/>
      </c>
      <c r="J97" s="1654" t="str">
        <f>IF(B97="","",Output!CC88)</f>
        <v/>
      </c>
      <c r="K97" s="1662" t="str">
        <f>IF(B97="","",Output!CD88)</f>
        <v/>
      </c>
    </row>
    <row r="98" spans="2:11">
      <c r="B98" s="1661" t="str">
        <f>IF(Output!C89=0,"",Output!C89)</f>
        <v/>
      </c>
      <c r="C98" s="1651" t="str">
        <f>IF(B98="","",Output!BV89)</f>
        <v/>
      </c>
      <c r="D98" s="1652" t="str">
        <f>IF(B98="","",Output!BW89)</f>
        <v/>
      </c>
      <c r="E98" s="1716" t="str">
        <f>IF(B98="","",Output!BX89)</f>
        <v/>
      </c>
      <c r="F98" s="1653" t="str">
        <f>IF(B98="","",Output!BY89)</f>
        <v/>
      </c>
      <c r="G98" s="1712" t="str">
        <f>IF(B98="","",Output!BZ89)</f>
        <v/>
      </c>
      <c r="H98" s="1653" t="str">
        <f>IF(B98="","",Output!CA89)</f>
        <v/>
      </c>
      <c r="I98" s="1653" t="str">
        <f>IF(B98="","",Output!CB89)</f>
        <v/>
      </c>
      <c r="J98" s="1654" t="str">
        <f>IF(B98="","",Output!CC89)</f>
        <v/>
      </c>
      <c r="K98" s="1662" t="str">
        <f>IF(B98="","",Output!CD89)</f>
        <v/>
      </c>
    </row>
    <row r="99" spans="2:11">
      <c r="B99" s="1661" t="str">
        <f>IF(Output!C90=0,"",Output!C90)</f>
        <v/>
      </c>
      <c r="C99" s="1651" t="str">
        <f>IF(B99="","",Output!BV90)</f>
        <v/>
      </c>
      <c r="D99" s="1652" t="str">
        <f>IF(B99="","",Output!BW90)</f>
        <v/>
      </c>
      <c r="E99" s="1716" t="str">
        <f>IF(B99="","",Output!BX90)</f>
        <v/>
      </c>
      <c r="F99" s="1653" t="str">
        <f>IF(B99="","",Output!BY90)</f>
        <v/>
      </c>
      <c r="G99" s="1712" t="str">
        <f>IF(B99="","",Output!BZ90)</f>
        <v/>
      </c>
      <c r="H99" s="1653" t="str">
        <f>IF(B99="","",Output!CA90)</f>
        <v/>
      </c>
      <c r="I99" s="1653" t="str">
        <f>IF(B99="","",Output!CB90)</f>
        <v/>
      </c>
      <c r="J99" s="1654" t="str">
        <f>IF(B99="","",Output!CC90)</f>
        <v/>
      </c>
      <c r="K99" s="1662" t="str">
        <f>IF(B99="","",Output!CD90)</f>
        <v/>
      </c>
    </row>
    <row r="100" spans="2:11">
      <c r="B100" s="1661" t="str">
        <f>IF(Output!C91=0,"",Output!C91)</f>
        <v/>
      </c>
      <c r="C100" s="1651" t="str">
        <f>IF(B100="","",Output!BV91)</f>
        <v/>
      </c>
      <c r="D100" s="1652" t="str">
        <f>IF(B100="","",Output!BW91)</f>
        <v/>
      </c>
      <c r="E100" s="1716" t="str">
        <f>IF(B100="","",Output!BX91)</f>
        <v/>
      </c>
      <c r="F100" s="1653" t="str">
        <f>IF(B100="","",Output!BY91)</f>
        <v/>
      </c>
      <c r="G100" s="1712" t="str">
        <f>IF(B100="","",Output!BZ91)</f>
        <v/>
      </c>
      <c r="H100" s="1653" t="str">
        <f>IF(B100="","",Output!CA91)</f>
        <v/>
      </c>
      <c r="I100" s="1653" t="str">
        <f>IF(B100="","",Output!CB91)</f>
        <v/>
      </c>
      <c r="J100" s="1654" t="str">
        <f>IF(B100="","",Output!CC91)</f>
        <v/>
      </c>
      <c r="K100" s="1662" t="str">
        <f>IF(B100="","",Output!CD91)</f>
        <v/>
      </c>
    </row>
    <row r="101" spans="2:11">
      <c r="B101" s="1661" t="str">
        <f>IF(Output!C92=0,"",Output!C92)</f>
        <v/>
      </c>
      <c r="C101" s="1651" t="str">
        <f>IF(B101="","",Output!BV92)</f>
        <v/>
      </c>
      <c r="D101" s="1652" t="str">
        <f>IF(B101="","",Output!BW92)</f>
        <v/>
      </c>
      <c r="E101" s="1716" t="str">
        <f>IF(B101="","",Output!BX92)</f>
        <v/>
      </c>
      <c r="F101" s="1653" t="str">
        <f>IF(B101="","",Output!BY92)</f>
        <v/>
      </c>
      <c r="G101" s="1712" t="str">
        <f>IF(B101="","",Output!BZ92)</f>
        <v/>
      </c>
      <c r="H101" s="1653" t="str">
        <f>IF(B101="","",Output!CA92)</f>
        <v/>
      </c>
      <c r="I101" s="1653" t="str">
        <f>IF(B101="","",Output!CB92)</f>
        <v/>
      </c>
      <c r="J101" s="1654" t="str">
        <f>IF(B101="","",Output!CC92)</f>
        <v/>
      </c>
      <c r="K101" s="1662" t="str">
        <f>IF(B101="","",Output!CD92)</f>
        <v/>
      </c>
    </row>
    <row r="102" spans="2:11">
      <c r="B102" s="1661" t="str">
        <f>IF(Output!C93=0,"",Output!C93)</f>
        <v/>
      </c>
      <c r="C102" s="1651" t="str">
        <f>IF(B102="","",Output!BV93)</f>
        <v/>
      </c>
      <c r="D102" s="1652" t="str">
        <f>IF(B102="","",Output!BW93)</f>
        <v/>
      </c>
      <c r="E102" s="1716" t="str">
        <f>IF(B102="","",Output!BX93)</f>
        <v/>
      </c>
      <c r="F102" s="1653" t="str">
        <f>IF(B102="","",Output!BY93)</f>
        <v/>
      </c>
      <c r="G102" s="1712" t="str">
        <f>IF(B102="","",Output!BZ93)</f>
        <v/>
      </c>
      <c r="H102" s="1653" t="str">
        <f>IF(B102="","",Output!CA93)</f>
        <v/>
      </c>
      <c r="I102" s="1653" t="str">
        <f>IF(B102="","",Output!CB93)</f>
        <v/>
      </c>
      <c r="J102" s="1654" t="str">
        <f>IF(B102="","",Output!CC93)</f>
        <v/>
      </c>
      <c r="K102" s="1662" t="str">
        <f>IF(B102="","",Output!CD93)</f>
        <v/>
      </c>
    </row>
    <row r="103" spans="2:11">
      <c r="B103" s="1661" t="str">
        <f>IF(Output!C94=0,"",Output!C94)</f>
        <v/>
      </c>
      <c r="C103" s="1651" t="str">
        <f>IF(B103="","",Output!BV94)</f>
        <v/>
      </c>
      <c r="D103" s="1652" t="str">
        <f>IF(B103="","",Output!BW94)</f>
        <v/>
      </c>
      <c r="E103" s="1716" t="str">
        <f>IF(B103="","",Output!BX94)</f>
        <v/>
      </c>
      <c r="F103" s="1653" t="str">
        <f>IF(B103="","",Output!BY94)</f>
        <v/>
      </c>
      <c r="G103" s="1712" t="str">
        <f>IF(B103="","",Output!BZ94)</f>
        <v/>
      </c>
      <c r="H103" s="1653" t="str">
        <f>IF(B103="","",Output!CA94)</f>
        <v/>
      </c>
      <c r="I103" s="1653" t="str">
        <f>IF(B103="","",Output!CB94)</f>
        <v/>
      </c>
      <c r="J103" s="1654" t="str">
        <f>IF(B103="","",Output!CC94)</f>
        <v/>
      </c>
      <c r="K103" s="1662" t="str">
        <f>IF(B103="","",Output!CD94)</f>
        <v/>
      </c>
    </row>
    <row r="104" spans="2:11">
      <c r="B104" s="1661" t="str">
        <f>IF(Output!C95=0,"",Output!C95)</f>
        <v/>
      </c>
      <c r="C104" s="1651" t="str">
        <f>IF(B104="","",Output!BV95)</f>
        <v/>
      </c>
      <c r="D104" s="1652" t="str">
        <f>IF(B104="","",Output!BW95)</f>
        <v/>
      </c>
      <c r="E104" s="1716" t="str">
        <f>IF(B104="","",Output!BX95)</f>
        <v/>
      </c>
      <c r="F104" s="1653" t="str">
        <f>IF(B104="","",Output!BY95)</f>
        <v/>
      </c>
      <c r="G104" s="1712" t="str">
        <f>IF(B104="","",Output!BZ95)</f>
        <v/>
      </c>
      <c r="H104" s="1653" t="str">
        <f>IF(B104="","",Output!CA95)</f>
        <v/>
      </c>
      <c r="I104" s="1653" t="str">
        <f>IF(B104="","",Output!CB95)</f>
        <v/>
      </c>
      <c r="J104" s="1654" t="str">
        <f>IF(B104="","",Output!CC95)</f>
        <v/>
      </c>
      <c r="K104" s="1662" t="str">
        <f>IF(B104="","",Output!CD95)</f>
        <v/>
      </c>
    </row>
    <row r="105" spans="2:11">
      <c r="B105" s="1661" t="str">
        <f>IF(Output!C96=0,"",Output!C96)</f>
        <v/>
      </c>
      <c r="C105" s="1651" t="str">
        <f>IF(B105="","",Output!BV96)</f>
        <v/>
      </c>
      <c r="D105" s="1652" t="str">
        <f>IF(B105="","",Output!BW96)</f>
        <v/>
      </c>
      <c r="E105" s="1716" t="str">
        <f>IF(B105="","",Output!BX96)</f>
        <v/>
      </c>
      <c r="F105" s="1653" t="str">
        <f>IF(B105="","",Output!BY96)</f>
        <v/>
      </c>
      <c r="G105" s="1712" t="str">
        <f>IF(B105="","",Output!BZ96)</f>
        <v/>
      </c>
      <c r="H105" s="1653" t="str">
        <f>IF(B105="","",Output!CA96)</f>
        <v/>
      </c>
      <c r="I105" s="1653" t="str">
        <f>IF(B105="","",Output!CB96)</f>
        <v/>
      </c>
      <c r="J105" s="1654" t="str">
        <f>IF(B105="","",Output!CC96)</f>
        <v/>
      </c>
      <c r="K105" s="1662" t="str">
        <f>IF(B105="","",Output!CD96)</f>
        <v/>
      </c>
    </row>
    <row r="106" spans="2:11">
      <c r="B106" s="1661" t="str">
        <f>IF(Output!C97=0,"",Output!C97)</f>
        <v/>
      </c>
      <c r="C106" s="1651" t="str">
        <f>IF(B106="","",Output!BV97)</f>
        <v/>
      </c>
      <c r="D106" s="1652" t="str">
        <f>IF(B106="","",Output!BW97)</f>
        <v/>
      </c>
      <c r="E106" s="1716" t="str">
        <f>IF(B106="","",Output!BX97)</f>
        <v/>
      </c>
      <c r="F106" s="1653" t="str">
        <f>IF(B106="","",Output!BY97)</f>
        <v/>
      </c>
      <c r="G106" s="1712" t="str">
        <f>IF(B106="","",Output!BZ97)</f>
        <v/>
      </c>
      <c r="H106" s="1653" t="str">
        <f>IF(B106="","",Output!CA97)</f>
        <v/>
      </c>
      <c r="I106" s="1653" t="str">
        <f>IF(B106="","",Output!CB97)</f>
        <v/>
      </c>
      <c r="J106" s="1654" t="str">
        <f>IF(B106="","",Output!CC97)</f>
        <v/>
      </c>
      <c r="K106" s="1662" t="str">
        <f>IF(B106="","",Output!CD97)</f>
        <v/>
      </c>
    </row>
    <row r="107" spans="2:11">
      <c r="B107" s="1661" t="str">
        <f>IF(Output!C98=0,"",Output!C98)</f>
        <v/>
      </c>
      <c r="C107" s="1651" t="str">
        <f>IF(B107="","",Output!BV98)</f>
        <v/>
      </c>
      <c r="D107" s="1652" t="str">
        <f>IF(B107="","",Output!BW98)</f>
        <v/>
      </c>
      <c r="E107" s="1716" t="str">
        <f>IF(B107="","",Output!BX98)</f>
        <v/>
      </c>
      <c r="F107" s="1653" t="str">
        <f>IF(B107="","",Output!BY98)</f>
        <v/>
      </c>
      <c r="G107" s="1712" t="str">
        <f>IF(B107="","",Output!BZ98)</f>
        <v/>
      </c>
      <c r="H107" s="1653" t="str">
        <f>IF(B107="","",Output!CA98)</f>
        <v/>
      </c>
      <c r="I107" s="1653" t="str">
        <f>IF(B107="","",Output!CB98)</f>
        <v/>
      </c>
      <c r="J107" s="1654" t="str">
        <f>IF(B107="","",Output!CC98)</f>
        <v/>
      </c>
      <c r="K107" s="1662" t="str">
        <f>IF(B107="","",Output!CD98)</f>
        <v/>
      </c>
    </row>
    <row r="108" spans="2:11">
      <c r="B108" s="1661" t="str">
        <f>IF(Output!C99=0,"",Output!C99)</f>
        <v/>
      </c>
      <c r="C108" s="1651" t="str">
        <f>IF(B108="","",Output!BV99)</f>
        <v/>
      </c>
      <c r="D108" s="1652" t="str">
        <f>IF(B108="","",Output!BW99)</f>
        <v/>
      </c>
      <c r="E108" s="1716" t="str">
        <f>IF(B108="","",Output!BX99)</f>
        <v/>
      </c>
      <c r="F108" s="1653" t="str">
        <f>IF(B108="","",Output!BY99)</f>
        <v/>
      </c>
      <c r="G108" s="1712" t="str">
        <f>IF(B108="","",Output!BZ99)</f>
        <v/>
      </c>
      <c r="H108" s="1653" t="str">
        <f>IF(B108="","",Output!CA99)</f>
        <v/>
      </c>
      <c r="I108" s="1653" t="str">
        <f>IF(B108="","",Output!CB99)</f>
        <v/>
      </c>
      <c r="J108" s="1654" t="str">
        <f>IF(B108="","",Output!CC99)</f>
        <v/>
      </c>
      <c r="K108" s="1662" t="str">
        <f>IF(B108="","",Output!CD99)</f>
        <v/>
      </c>
    </row>
    <row r="109" spans="2:11">
      <c r="B109" s="1661" t="str">
        <f>IF(Output!C100=0,"",Output!C100)</f>
        <v/>
      </c>
      <c r="C109" s="1651" t="str">
        <f>IF(B109="","",Output!BV100)</f>
        <v/>
      </c>
      <c r="D109" s="1652" t="str">
        <f>IF(B109="","",Output!BW100)</f>
        <v/>
      </c>
      <c r="E109" s="1716" t="str">
        <f>IF(B109="","",Output!BX100)</f>
        <v/>
      </c>
      <c r="F109" s="1653" t="str">
        <f>IF(B109="","",Output!BY100)</f>
        <v/>
      </c>
      <c r="G109" s="1712" t="str">
        <f>IF(B109="","",Output!BZ100)</f>
        <v/>
      </c>
      <c r="H109" s="1653" t="str">
        <f>IF(B109="","",Output!CA100)</f>
        <v/>
      </c>
      <c r="I109" s="1653" t="str">
        <f>IF(B109="","",Output!CB100)</f>
        <v/>
      </c>
      <c r="J109" s="1654" t="str">
        <f>IF(B109="","",Output!CC100)</f>
        <v/>
      </c>
      <c r="K109" s="1662" t="str">
        <f>IF(B109="","",Output!CD100)</f>
        <v/>
      </c>
    </row>
    <row r="110" spans="2:11">
      <c r="B110" s="1661" t="str">
        <f>IF(Output!C101=0,"",Output!C101)</f>
        <v/>
      </c>
      <c r="C110" s="1651" t="str">
        <f>IF(B110="","",Output!BV101)</f>
        <v/>
      </c>
      <c r="D110" s="1652" t="str">
        <f>IF(B110="","",Output!BW101)</f>
        <v/>
      </c>
      <c r="E110" s="1716" t="str">
        <f>IF(B110="","",Output!BX101)</f>
        <v/>
      </c>
      <c r="F110" s="1653" t="str">
        <f>IF(B110="","",Output!BY101)</f>
        <v/>
      </c>
      <c r="G110" s="1712" t="str">
        <f>IF(B110="","",Output!BZ101)</f>
        <v/>
      </c>
      <c r="H110" s="1653" t="str">
        <f>IF(B110="","",Output!CA101)</f>
        <v/>
      </c>
      <c r="I110" s="1653" t="str">
        <f>IF(B110="","",Output!CB101)</f>
        <v/>
      </c>
      <c r="J110" s="1654" t="str">
        <f>IF(B110="","",Output!CC101)</f>
        <v/>
      </c>
      <c r="K110" s="1662" t="str">
        <f>IF(B110="","",Output!CD101)</f>
        <v/>
      </c>
    </row>
    <row r="111" spans="2:11">
      <c r="B111" s="1661" t="str">
        <f>IF(Output!C102=0,"",Output!C102)</f>
        <v/>
      </c>
      <c r="C111" s="1651" t="str">
        <f>IF(B111="","",Output!BV102)</f>
        <v/>
      </c>
      <c r="D111" s="1652" t="str">
        <f>IF(B111="","",Output!BW102)</f>
        <v/>
      </c>
      <c r="E111" s="1716" t="str">
        <f>IF(B111="","",Output!BX102)</f>
        <v/>
      </c>
      <c r="F111" s="1653" t="str">
        <f>IF(B111="","",Output!BY102)</f>
        <v/>
      </c>
      <c r="G111" s="1712" t="str">
        <f>IF(B111="","",Output!BZ102)</f>
        <v/>
      </c>
      <c r="H111" s="1653" t="str">
        <f>IF(B111="","",Output!CA102)</f>
        <v/>
      </c>
      <c r="I111" s="1653" t="str">
        <f>IF(B111="","",Output!CB102)</f>
        <v/>
      </c>
      <c r="J111" s="1654" t="str">
        <f>IF(B111="","",Output!CC102)</f>
        <v/>
      </c>
      <c r="K111" s="1662" t="str">
        <f>IF(B111="","",Output!CD102)</f>
        <v/>
      </c>
    </row>
    <row r="112" spans="2:11">
      <c r="B112" s="1661" t="str">
        <f>IF(Output!C103=0,"",Output!C103)</f>
        <v/>
      </c>
      <c r="C112" s="1651" t="str">
        <f>IF(B112="","",Output!BV103)</f>
        <v/>
      </c>
      <c r="D112" s="1652" t="str">
        <f>IF(B112="","",Output!BW103)</f>
        <v/>
      </c>
      <c r="E112" s="1716" t="str">
        <f>IF(B112="","",Output!BX103)</f>
        <v/>
      </c>
      <c r="F112" s="1653" t="str">
        <f>IF(B112="","",Output!BY103)</f>
        <v/>
      </c>
      <c r="G112" s="1712" t="str">
        <f>IF(B112="","",Output!BZ103)</f>
        <v/>
      </c>
      <c r="H112" s="1653" t="str">
        <f>IF(B112="","",Output!CA103)</f>
        <v/>
      </c>
      <c r="I112" s="1653" t="str">
        <f>IF(B112="","",Output!CB103)</f>
        <v/>
      </c>
      <c r="J112" s="1654" t="str">
        <f>IF(B112="","",Output!CC103)</f>
        <v/>
      </c>
      <c r="K112" s="1662" t="str">
        <f>IF(B112="","",Output!CD103)</f>
        <v/>
      </c>
    </row>
    <row r="113" spans="2:11">
      <c r="B113" s="1661" t="str">
        <f>IF(Output!C104=0,"",Output!C104)</f>
        <v/>
      </c>
      <c r="C113" s="1651" t="str">
        <f>IF(B113="","",Output!BV104)</f>
        <v/>
      </c>
      <c r="D113" s="1652" t="str">
        <f>IF(B113="","",Output!BW104)</f>
        <v/>
      </c>
      <c r="E113" s="1716" t="str">
        <f>IF(B113="","",Output!BX104)</f>
        <v/>
      </c>
      <c r="F113" s="1653" t="str">
        <f>IF(B113="","",Output!BY104)</f>
        <v/>
      </c>
      <c r="G113" s="1712" t="str">
        <f>IF(B113="","",Output!BZ104)</f>
        <v/>
      </c>
      <c r="H113" s="1653" t="str">
        <f>IF(B113="","",Output!CA104)</f>
        <v/>
      </c>
      <c r="I113" s="1653" t="str">
        <f>IF(B113="","",Output!CB104)</f>
        <v/>
      </c>
      <c r="J113" s="1654" t="str">
        <f>IF(B113="","",Output!CC104)</f>
        <v/>
      </c>
      <c r="K113" s="1662" t="str">
        <f>IF(B113="","",Output!CD104)</f>
        <v/>
      </c>
    </row>
    <row r="114" spans="2:11">
      <c r="B114" s="1661" t="str">
        <f>IF(Output!C105=0,"",Output!C105)</f>
        <v/>
      </c>
      <c r="C114" s="1651" t="str">
        <f>IF(B114="","",Output!BV105)</f>
        <v/>
      </c>
      <c r="D114" s="1652" t="str">
        <f>IF(B114="","",Output!BW105)</f>
        <v/>
      </c>
      <c r="E114" s="1716" t="str">
        <f>IF(B114="","",Output!BX105)</f>
        <v/>
      </c>
      <c r="F114" s="1653" t="str">
        <f>IF(B114="","",Output!BY105)</f>
        <v/>
      </c>
      <c r="G114" s="1712" t="str">
        <f>IF(B114="","",Output!BZ105)</f>
        <v/>
      </c>
      <c r="H114" s="1653" t="str">
        <f>IF(B114="","",Output!CA105)</f>
        <v/>
      </c>
      <c r="I114" s="1653" t="str">
        <f>IF(B114="","",Output!CB105)</f>
        <v/>
      </c>
      <c r="J114" s="1654" t="str">
        <f>IF(B114="","",Output!CC105)</f>
        <v/>
      </c>
      <c r="K114" s="1662" t="str">
        <f>IF(B114="","",Output!CD105)</f>
        <v/>
      </c>
    </row>
    <row r="115" spans="2:11">
      <c r="B115" s="1661" t="str">
        <f>IF(Output!C106=0,"",Output!C106)</f>
        <v/>
      </c>
      <c r="C115" s="1651" t="str">
        <f>IF(B115="","",Output!BV106)</f>
        <v/>
      </c>
      <c r="D115" s="1652" t="str">
        <f>IF(B115="","",Output!BW106)</f>
        <v/>
      </c>
      <c r="E115" s="1716" t="str">
        <f>IF(B115="","",Output!BX106)</f>
        <v/>
      </c>
      <c r="F115" s="1653" t="str">
        <f>IF(B115="","",Output!BY106)</f>
        <v/>
      </c>
      <c r="G115" s="1712" t="str">
        <f>IF(B115="","",Output!BZ106)</f>
        <v/>
      </c>
      <c r="H115" s="1653" t="str">
        <f>IF(B115="","",Output!CA106)</f>
        <v/>
      </c>
      <c r="I115" s="1653" t="str">
        <f>IF(B115="","",Output!CB106)</f>
        <v/>
      </c>
      <c r="J115" s="1654" t="str">
        <f>IF(B115="","",Output!CC106)</f>
        <v/>
      </c>
      <c r="K115" s="1662" t="str">
        <f>IF(B115="","",Output!CD106)</f>
        <v/>
      </c>
    </row>
    <row r="116" spans="2:11">
      <c r="B116" s="1661" t="str">
        <f>IF(Output!C107=0,"",Output!C107)</f>
        <v/>
      </c>
      <c r="C116" s="1651" t="str">
        <f>IF(B116="","",Output!BV107)</f>
        <v/>
      </c>
      <c r="D116" s="1652" t="str">
        <f>IF(B116="","",Output!BW107)</f>
        <v/>
      </c>
      <c r="E116" s="1716" t="str">
        <f>IF(B116="","",Output!BX107)</f>
        <v/>
      </c>
      <c r="F116" s="1653" t="str">
        <f>IF(B116="","",Output!BY107)</f>
        <v/>
      </c>
      <c r="G116" s="1712" t="str">
        <f>IF(B116="","",Output!BZ107)</f>
        <v/>
      </c>
      <c r="H116" s="1653" t="str">
        <f>IF(B116="","",Output!CA107)</f>
        <v/>
      </c>
      <c r="I116" s="1653" t="str">
        <f>IF(B116="","",Output!CB107)</f>
        <v/>
      </c>
      <c r="J116" s="1654" t="str">
        <f>IF(B116="","",Output!CC107)</f>
        <v/>
      </c>
      <c r="K116" s="1662" t="str">
        <f>IF(B116="","",Output!CD107)</f>
        <v/>
      </c>
    </row>
    <row r="117" spans="2:11">
      <c r="B117" s="1661" t="str">
        <f>IF(Output!C108=0,"",Output!C108)</f>
        <v/>
      </c>
      <c r="C117" s="1651" t="str">
        <f>IF(B117="","",Output!BV108)</f>
        <v/>
      </c>
      <c r="D117" s="1652" t="str">
        <f>IF(B117="","",Output!BW108)</f>
        <v/>
      </c>
      <c r="E117" s="1716" t="str">
        <f>IF(B117="","",Output!BX108)</f>
        <v/>
      </c>
      <c r="F117" s="1653" t="str">
        <f>IF(B117="","",Output!BY108)</f>
        <v/>
      </c>
      <c r="G117" s="1712" t="str">
        <f>IF(B117="","",Output!BZ108)</f>
        <v/>
      </c>
      <c r="H117" s="1653" t="str">
        <f>IF(B117="","",Output!CA108)</f>
        <v/>
      </c>
      <c r="I117" s="1653" t="str">
        <f>IF(B117="","",Output!CB108)</f>
        <v/>
      </c>
      <c r="J117" s="1654" t="str">
        <f>IF(B117="","",Output!CC108)</f>
        <v/>
      </c>
      <c r="K117" s="1662" t="str">
        <f>IF(B117="","",Output!CD108)</f>
        <v/>
      </c>
    </row>
    <row r="118" spans="2:11">
      <c r="B118" s="1661" t="str">
        <f>IF(Output!C109=0,"",Output!C109)</f>
        <v/>
      </c>
      <c r="C118" s="1651" t="str">
        <f>IF(B118="","",Output!BV109)</f>
        <v/>
      </c>
      <c r="D118" s="1652" t="str">
        <f>IF(B118="","",Output!BW109)</f>
        <v/>
      </c>
      <c r="E118" s="1716" t="str">
        <f>IF(B118="","",Output!BX109)</f>
        <v/>
      </c>
      <c r="F118" s="1653" t="str">
        <f>IF(B118="","",Output!BY109)</f>
        <v/>
      </c>
      <c r="G118" s="1712" t="str">
        <f>IF(B118="","",Output!BZ109)</f>
        <v/>
      </c>
      <c r="H118" s="1653" t="str">
        <f>IF(B118="","",Output!CA109)</f>
        <v/>
      </c>
      <c r="I118" s="1653" t="str">
        <f>IF(B118="","",Output!CB109)</f>
        <v/>
      </c>
      <c r="J118" s="1654" t="str">
        <f>IF(B118="","",Output!CC109)</f>
        <v/>
      </c>
      <c r="K118" s="1662" t="str">
        <f>IF(B118="","",Output!CD109)</f>
        <v/>
      </c>
    </row>
    <row r="119" spans="2:11">
      <c r="B119" s="1661" t="str">
        <f>IF(Output!C110=0,"",Output!C110)</f>
        <v/>
      </c>
      <c r="C119" s="1651" t="str">
        <f>IF(B119="","",Output!BV110)</f>
        <v/>
      </c>
      <c r="D119" s="1652" t="str">
        <f>IF(B119="","",Output!BW110)</f>
        <v/>
      </c>
      <c r="E119" s="1716" t="str">
        <f>IF(B119="","",Output!BX110)</f>
        <v/>
      </c>
      <c r="F119" s="1653" t="str">
        <f>IF(B119="","",Output!BY110)</f>
        <v/>
      </c>
      <c r="G119" s="1712" t="str">
        <f>IF(B119="","",Output!BZ110)</f>
        <v/>
      </c>
      <c r="H119" s="1653" t="str">
        <f>IF(B119="","",Output!CA110)</f>
        <v/>
      </c>
      <c r="I119" s="1653" t="str">
        <f>IF(B119="","",Output!CB110)</f>
        <v/>
      </c>
      <c r="J119" s="1654" t="str">
        <f>IF(B119="","",Output!CC110)</f>
        <v/>
      </c>
      <c r="K119" s="1662" t="str">
        <f>IF(B119="","",Output!CD110)</f>
        <v/>
      </c>
    </row>
    <row r="120" spans="2:11">
      <c r="B120" s="1661" t="str">
        <f>IF(Output!C111=0,"",Output!C111)</f>
        <v/>
      </c>
      <c r="C120" s="1651" t="str">
        <f>IF(B120="","",Output!BV111)</f>
        <v/>
      </c>
      <c r="D120" s="1652" t="str">
        <f>IF(B120="","",Output!BW111)</f>
        <v/>
      </c>
      <c r="E120" s="1716" t="str">
        <f>IF(B120="","",Output!BX111)</f>
        <v/>
      </c>
      <c r="F120" s="1653" t="str">
        <f>IF(B120="","",Output!BY111)</f>
        <v/>
      </c>
      <c r="G120" s="1712" t="str">
        <f>IF(B120="","",Output!BZ111)</f>
        <v/>
      </c>
      <c r="H120" s="1653" t="str">
        <f>IF(B120="","",Output!CA111)</f>
        <v/>
      </c>
      <c r="I120" s="1653" t="str">
        <f>IF(B120="","",Output!CB111)</f>
        <v/>
      </c>
      <c r="J120" s="1654" t="str">
        <f>IF(B120="","",Output!CC111)</f>
        <v/>
      </c>
      <c r="K120" s="1662" t="str">
        <f>IF(B120="","",Output!CD111)</f>
        <v/>
      </c>
    </row>
    <row r="121" spans="2:11">
      <c r="B121" s="1661" t="str">
        <f>IF(Output!C112=0,"",Output!C112)</f>
        <v/>
      </c>
      <c r="C121" s="1651" t="str">
        <f>IF(B121="","",Output!BV112)</f>
        <v/>
      </c>
      <c r="D121" s="1652" t="str">
        <f>IF(B121="","",Output!BW112)</f>
        <v/>
      </c>
      <c r="E121" s="1716" t="str">
        <f>IF(B121="","",Output!BX112)</f>
        <v/>
      </c>
      <c r="F121" s="1653" t="str">
        <f>IF(B121="","",Output!BY112)</f>
        <v/>
      </c>
      <c r="G121" s="1712" t="str">
        <f>IF(B121="","",Output!BZ112)</f>
        <v/>
      </c>
      <c r="H121" s="1653" t="str">
        <f>IF(B121="","",Output!CA112)</f>
        <v/>
      </c>
      <c r="I121" s="1653" t="str">
        <f>IF(B121="","",Output!CB112)</f>
        <v/>
      </c>
      <c r="J121" s="1654" t="str">
        <f>IF(B121="","",Output!CC112)</f>
        <v/>
      </c>
      <c r="K121" s="1662" t="str">
        <f>IF(B121="","",Output!CD112)</f>
        <v/>
      </c>
    </row>
    <row r="122" spans="2:11">
      <c r="B122" s="1661" t="str">
        <f>IF(Output!C113=0,"",Output!C113)</f>
        <v/>
      </c>
      <c r="C122" s="1651" t="str">
        <f>IF(B122="","",Output!BV113)</f>
        <v/>
      </c>
      <c r="D122" s="1652" t="str">
        <f>IF(B122="","",Output!BW113)</f>
        <v/>
      </c>
      <c r="E122" s="1716" t="str">
        <f>IF(B122="","",Output!BX113)</f>
        <v/>
      </c>
      <c r="F122" s="1653" t="str">
        <f>IF(B122="","",Output!BY113)</f>
        <v/>
      </c>
      <c r="G122" s="1712" t="str">
        <f>IF(B122="","",Output!BZ113)</f>
        <v/>
      </c>
      <c r="H122" s="1653" t="str">
        <f>IF(B122="","",Output!CA113)</f>
        <v/>
      </c>
      <c r="I122" s="1653" t="str">
        <f>IF(B122="","",Output!CB113)</f>
        <v/>
      </c>
      <c r="J122" s="1654" t="str">
        <f>IF(B122="","",Output!CC113)</f>
        <v/>
      </c>
      <c r="K122" s="1662" t="str">
        <f>IF(B122="","",Output!CD113)</f>
        <v/>
      </c>
    </row>
    <row r="123" spans="2:11">
      <c r="B123" s="1661" t="str">
        <f>IF(Output!C114=0,"",Output!C114)</f>
        <v/>
      </c>
      <c r="C123" s="1651" t="str">
        <f>IF(B123="","",Output!BV114)</f>
        <v/>
      </c>
      <c r="D123" s="1652" t="str">
        <f>IF(B123="","",Output!BW114)</f>
        <v/>
      </c>
      <c r="E123" s="1716" t="str">
        <f>IF(B123="","",Output!BX114)</f>
        <v/>
      </c>
      <c r="F123" s="1653" t="str">
        <f>IF(B123="","",Output!BY114)</f>
        <v/>
      </c>
      <c r="G123" s="1712" t="str">
        <f>IF(B123="","",Output!BZ114)</f>
        <v/>
      </c>
      <c r="H123" s="1653" t="str">
        <f>IF(B123="","",Output!CA114)</f>
        <v/>
      </c>
      <c r="I123" s="1653" t="str">
        <f>IF(B123="","",Output!CB114)</f>
        <v/>
      </c>
      <c r="J123" s="1654" t="str">
        <f>IF(B123="","",Output!CC114)</f>
        <v/>
      </c>
      <c r="K123" s="1662" t="str">
        <f>IF(B123="","",Output!CD114)</f>
        <v/>
      </c>
    </row>
    <row r="124" spans="2:11">
      <c r="B124" s="1661" t="str">
        <f>IF(Output!C115=0,"",Output!C115)</f>
        <v/>
      </c>
      <c r="C124" s="1651" t="str">
        <f>IF(B124="","",Output!BV115)</f>
        <v/>
      </c>
      <c r="D124" s="1652" t="str">
        <f>IF(B124="","",Output!BW115)</f>
        <v/>
      </c>
      <c r="E124" s="1716" t="str">
        <f>IF(B124="","",Output!BX115)</f>
        <v/>
      </c>
      <c r="F124" s="1653" t="str">
        <f>IF(B124="","",Output!BY115)</f>
        <v/>
      </c>
      <c r="G124" s="1712" t="str">
        <f>IF(B124="","",Output!BZ115)</f>
        <v/>
      </c>
      <c r="H124" s="1653" t="str">
        <f>IF(B124="","",Output!CA115)</f>
        <v/>
      </c>
      <c r="I124" s="1653" t="str">
        <f>IF(B124="","",Output!CB115)</f>
        <v/>
      </c>
      <c r="J124" s="1654" t="str">
        <f>IF(B124="","",Output!CC115)</f>
        <v/>
      </c>
      <c r="K124" s="1662" t="str">
        <f>IF(B124="","",Output!CD115)</f>
        <v/>
      </c>
    </row>
    <row r="125" spans="2:11">
      <c r="B125" s="1661" t="str">
        <f>IF(Output!C116=0,"",Output!C116)</f>
        <v/>
      </c>
      <c r="C125" s="1651" t="str">
        <f>IF(B125="","",Output!BV116)</f>
        <v/>
      </c>
      <c r="D125" s="1652" t="str">
        <f>IF(B125="","",Output!BW116)</f>
        <v/>
      </c>
      <c r="E125" s="1716" t="str">
        <f>IF(B125="","",Output!BX116)</f>
        <v/>
      </c>
      <c r="F125" s="1653" t="str">
        <f>IF(B125="","",Output!BY116)</f>
        <v/>
      </c>
      <c r="G125" s="1712" t="str">
        <f>IF(B125="","",Output!BZ116)</f>
        <v/>
      </c>
      <c r="H125" s="1653" t="str">
        <f>IF(B125="","",Output!CA116)</f>
        <v/>
      </c>
      <c r="I125" s="1653" t="str">
        <f>IF(B125="","",Output!CB116)</f>
        <v/>
      </c>
      <c r="J125" s="1654" t="str">
        <f>IF(B125="","",Output!CC116)</f>
        <v/>
      </c>
      <c r="K125" s="1662" t="str">
        <f>IF(B125="","",Output!CD116)</f>
        <v/>
      </c>
    </row>
    <row r="126" spans="2:11">
      <c r="B126" s="1661" t="str">
        <f>IF(Output!C117=0,"",Output!C117)</f>
        <v/>
      </c>
      <c r="C126" s="1651" t="str">
        <f>IF(B126="","",Output!BV117)</f>
        <v/>
      </c>
      <c r="D126" s="1652" t="str">
        <f>IF(B126="","",Output!BW117)</f>
        <v/>
      </c>
      <c r="E126" s="1716" t="str">
        <f>IF(B126="","",Output!BX117)</f>
        <v/>
      </c>
      <c r="F126" s="1653" t="str">
        <f>IF(B126="","",Output!BY117)</f>
        <v/>
      </c>
      <c r="G126" s="1712" t="str">
        <f>IF(B126="","",Output!BZ117)</f>
        <v/>
      </c>
      <c r="H126" s="1653" t="str">
        <f>IF(B126="","",Output!CA117)</f>
        <v/>
      </c>
      <c r="I126" s="1653" t="str">
        <f>IF(B126="","",Output!CB117)</f>
        <v/>
      </c>
      <c r="J126" s="1654" t="str">
        <f>IF(B126="","",Output!CC117)</f>
        <v/>
      </c>
      <c r="K126" s="1662" t="str">
        <f>IF(B126="","",Output!CD117)</f>
        <v/>
      </c>
    </row>
    <row r="127" spans="2:11">
      <c r="B127" s="1661" t="str">
        <f>IF(Output!C118=0,"",Output!C118)</f>
        <v/>
      </c>
      <c r="C127" s="1651" t="str">
        <f>IF(B127="","",Output!BV118)</f>
        <v/>
      </c>
      <c r="D127" s="1652" t="str">
        <f>IF(B127="","",Output!BW118)</f>
        <v/>
      </c>
      <c r="E127" s="1716" t="str">
        <f>IF(B127="","",Output!BX118)</f>
        <v/>
      </c>
      <c r="F127" s="1653" t="str">
        <f>IF(B127="","",Output!BY118)</f>
        <v/>
      </c>
      <c r="G127" s="1712" t="str">
        <f>IF(B127="","",Output!BZ118)</f>
        <v/>
      </c>
      <c r="H127" s="1653" t="str">
        <f>IF(B127="","",Output!CA118)</f>
        <v/>
      </c>
      <c r="I127" s="1653" t="str">
        <f>IF(B127="","",Output!CB118)</f>
        <v/>
      </c>
      <c r="J127" s="1654" t="str">
        <f>IF(B127="","",Output!CC118)</f>
        <v/>
      </c>
      <c r="K127" s="1662" t="str">
        <f>IF(B127="","",Output!CD118)</f>
        <v/>
      </c>
    </row>
    <row r="128" spans="2:11">
      <c r="B128" s="1661" t="str">
        <f>IF(Output!C119=0,"",Output!C119)</f>
        <v/>
      </c>
      <c r="C128" s="1651" t="str">
        <f>IF(B128="","",Output!BV119)</f>
        <v/>
      </c>
      <c r="D128" s="1652" t="str">
        <f>IF(B128="","",Output!BW119)</f>
        <v/>
      </c>
      <c r="E128" s="1716" t="str">
        <f>IF(B128="","",Output!BX119)</f>
        <v/>
      </c>
      <c r="F128" s="1653" t="str">
        <f>IF(B128="","",Output!BY119)</f>
        <v/>
      </c>
      <c r="G128" s="1712" t="str">
        <f>IF(B128="","",Output!BZ119)</f>
        <v/>
      </c>
      <c r="H128" s="1653" t="str">
        <f>IF(B128="","",Output!CA119)</f>
        <v/>
      </c>
      <c r="I128" s="1653" t="str">
        <f>IF(B128="","",Output!CB119)</f>
        <v/>
      </c>
      <c r="J128" s="1654" t="str">
        <f>IF(B128="","",Output!CC119)</f>
        <v/>
      </c>
      <c r="K128" s="1662" t="str">
        <f>IF(B128="","",Output!CD119)</f>
        <v/>
      </c>
    </row>
    <row r="129" spans="2:11">
      <c r="B129" s="1661" t="str">
        <f>IF(Output!C120=0,"",Output!C120)</f>
        <v/>
      </c>
      <c r="C129" s="1651" t="str">
        <f>IF(B129="","",Output!BV120)</f>
        <v/>
      </c>
      <c r="D129" s="1652" t="str">
        <f>IF(B129="","",Output!BW120)</f>
        <v/>
      </c>
      <c r="E129" s="1716" t="str">
        <f>IF(B129="","",Output!BX120)</f>
        <v/>
      </c>
      <c r="F129" s="1653" t="str">
        <f>IF(B129="","",Output!BY120)</f>
        <v/>
      </c>
      <c r="G129" s="1712" t="str">
        <f>IF(B129="","",Output!BZ120)</f>
        <v/>
      </c>
      <c r="H129" s="1653" t="str">
        <f>IF(B129="","",Output!CA120)</f>
        <v/>
      </c>
      <c r="I129" s="1653" t="str">
        <f>IF(B129="","",Output!CB120)</f>
        <v/>
      </c>
      <c r="J129" s="1654" t="str">
        <f>IF(B129="","",Output!CC120)</f>
        <v/>
      </c>
      <c r="K129" s="1662" t="str">
        <f>IF(B129="","",Output!CD120)</f>
        <v/>
      </c>
    </row>
    <row r="130" spans="2:11">
      <c r="B130" s="1661" t="str">
        <f>IF(Output!C121=0,"",Output!C121)</f>
        <v/>
      </c>
      <c r="C130" s="1651" t="str">
        <f>IF(B130="","",Output!BV121)</f>
        <v/>
      </c>
      <c r="D130" s="1652" t="str">
        <f>IF(B130="","",Output!BW121)</f>
        <v/>
      </c>
      <c r="E130" s="1716" t="str">
        <f>IF(B130="","",Output!BX121)</f>
        <v/>
      </c>
      <c r="F130" s="1653" t="str">
        <f>IF(B130="","",Output!BY121)</f>
        <v/>
      </c>
      <c r="G130" s="1712" t="str">
        <f>IF(B130="","",Output!BZ121)</f>
        <v/>
      </c>
      <c r="H130" s="1653" t="str">
        <f>IF(B130="","",Output!CA121)</f>
        <v/>
      </c>
      <c r="I130" s="1653" t="str">
        <f>IF(B130="","",Output!CB121)</f>
        <v/>
      </c>
      <c r="J130" s="1654" t="str">
        <f>IF(B130="","",Output!CC121)</f>
        <v/>
      </c>
      <c r="K130" s="1662" t="str">
        <f>IF(B130="","",Output!CD121)</f>
        <v/>
      </c>
    </row>
    <row r="131" spans="2:11">
      <c r="B131" s="1661" t="str">
        <f>IF(Output!C122=0,"",Output!C122)</f>
        <v/>
      </c>
      <c r="C131" s="1651" t="str">
        <f>IF(B131="","",Output!BV122)</f>
        <v/>
      </c>
      <c r="D131" s="1652" t="str">
        <f>IF(B131="","",Output!BW122)</f>
        <v/>
      </c>
      <c r="E131" s="1716" t="str">
        <f>IF(B131="","",Output!BX122)</f>
        <v/>
      </c>
      <c r="F131" s="1653" t="str">
        <f>IF(B131="","",Output!BY122)</f>
        <v/>
      </c>
      <c r="G131" s="1712" t="str">
        <f>IF(B131="","",Output!BZ122)</f>
        <v/>
      </c>
      <c r="H131" s="1653" t="str">
        <f>IF(B131="","",Output!CA122)</f>
        <v/>
      </c>
      <c r="I131" s="1653" t="str">
        <f>IF(B131="","",Output!CB122)</f>
        <v/>
      </c>
      <c r="J131" s="1654" t="str">
        <f>IF(B131="","",Output!CC122)</f>
        <v/>
      </c>
      <c r="K131" s="1662" t="str">
        <f>IF(B131="","",Output!CD122)</f>
        <v/>
      </c>
    </row>
    <row r="132" spans="2:11">
      <c r="B132" s="1661" t="str">
        <f>IF(Output!C123=0,"",Output!C123)</f>
        <v/>
      </c>
      <c r="C132" s="1651" t="str">
        <f>IF(B132="","",Output!BV123)</f>
        <v/>
      </c>
      <c r="D132" s="1652" t="str">
        <f>IF(B132="","",Output!BW123)</f>
        <v/>
      </c>
      <c r="E132" s="1716" t="str">
        <f>IF(B132="","",Output!BX123)</f>
        <v/>
      </c>
      <c r="F132" s="1653" t="str">
        <f>IF(B132="","",Output!BY123)</f>
        <v/>
      </c>
      <c r="G132" s="1712" t="str">
        <f>IF(B132="","",Output!BZ123)</f>
        <v/>
      </c>
      <c r="H132" s="1653" t="str">
        <f>IF(B132="","",Output!CA123)</f>
        <v/>
      </c>
      <c r="I132" s="1653" t="str">
        <f>IF(B132="","",Output!CB123)</f>
        <v/>
      </c>
      <c r="J132" s="1654" t="str">
        <f>IF(B132="","",Output!CC123)</f>
        <v/>
      </c>
      <c r="K132" s="1662" t="str">
        <f>IF(B132="","",Output!CD123)</f>
        <v/>
      </c>
    </row>
    <row r="133" spans="2:11">
      <c r="B133" s="1661" t="str">
        <f>IF(Output!C124=0,"",Output!C124)</f>
        <v/>
      </c>
      <c r="C133" s="1651" t="str">
        <f>IF(B133="","",Output!BV124)</f>
        <v/>
      </c>
      <c r="D133" s="1652" t="str">
        <f>IF(B133="","",Output!BW124)</f>
        <v/>
      </c>
      <c r="E133" s="1716" t="str">
        <f>IF(B133="","",Output!BX124)</f>
        <v/>
      </c>
      <c r="F133" s="1653" t="str">
        <f>IF(B133="","",Output!BY124)</f>
        <v/>
      </c>
      <c r="G133" s="1712" t="str">
        <f>IF(B133="","",Output!BZ124)</f>
        <v/>
      </c>
      <c r="H133" s="1653" t="str">
        <f>IF(B133="","",Output!CA124)</f>
        <v/>
      </c>
      <c r="I133" s="1653" t="str">
        <f>IF(B133="","",Output!CB124)</f>
        <v/>
      </c>
      <c r="J133" s="1654" t="str">
        <f>IF(B133="","",Output!CC124)</f>
        <v/>
      </c>
      <c r="K133" s="1662" t="str">
        <f>IF(B133="","",Output!CD124)</f>
        <v/>
      </c>
    </row>
    <row r="134" spans="2:11">
      <c r="B134" s="1661" t="str">
        <f>IF(Output!C125=0,"",Output!C125)</f>
        <v/>
      </c>
      <c r="C134" s="1651" t="str">
        <f>IF(B134="","",Output!BV125)</f>
        <v/>
      </c>
      <c r="D134" s="1652" t="str">
        <f>IF(B134="","",Output!BW125)</f>
        <v/>
      </c>
      <c r="E134" s="1716" t="str">
        <f>IF(B134="","",Output!BX125)</f>
        <v/>
      </c>
      <c r="F134" s="1653" t="str">
        <f>IF(B134="","",Output!BY125)</f>
        <v/>
      </c>
      <c r="G134" s="1712" t="str">
        <f>IF(B134="","",Output!BZ125)</f>
        <v/>
      </c>
      <c r="H134" s="1653" t="str">
        <f>IF(B134="","",Output!CA125)</f>
        <v/>
      </c>
      <c r="I134" s="1653" t="str">
        <f>IF(B134="","",Output!CB125)</f>
        <v/>
      </c>
      <c r="J134" s="1654" t="str">
        <f>IF(B134="","",Output!CC125)</f>
        <v/>
      </c>
      <c r="K134" s="1662" t="str">
        <f>IF(B134="","",Output!CD125)</f>
        <v/>
      </c>
    </row>
    <row r="135" spans="2:11">
      <c r="B135" s="1661" t="str">
        <f>IF(Output!C126=0,"",Output!C126)</f>
        <v/>
      </c>
      <c r="C135" s="1651" t="str">
        <f>IF(B135="","",Output!BV126)</f>
        <v/>
      </c>
      <c r="D135" s="1652" t="str">
        <f>IF(B135="","",Output!BW126)</f>
        <v/>
      </c>
      <c r="E135" s="1716" t="str">
        <f>IF(B135="","",Output!BX126)</f>
        <v/>
      </c>
      <c r="F135" s="1653" t="str">
        <f>IF(B135="","",Output!BY126)</f>
        <v/>
      </c>
      <c r="G135" s="1712" t="str">
        <f>IF(B135="","",Output!BZ126)</f>
        <v/>
      </c>
      <c r="H135" s="1653" t="str">
        <f>IF(B135="","",Output!CA126)</f>
        <v/>
      </c>
      <c r="I135" s="1653" t="str">
        <f>IF(B135="","",Output!CB126)</f>
        <v/>
      </c>
      <c r="J135" s="1654" t="str">
        <f>IF(B135="","",Output!CC126)</f>
        <v/>
      </c>
      <c r="K135" s="1662" t="str">
        <f>IF(B135="","",Output!CD126)</f>
        <v/>
      </c>
    </row>
    <row r="136" spans="2:11">
      <c r="B136" s="1661" t="str">
        <f>IF(Output!C127=0,"",Output!C127)</f>
        <v/>
      </c>
      <c r="C136" s="1651" t="str">
        <f>IF(B136="","",Output!BV127)</f>
        <v/>
      </c>
      <c r="D136" s="1652" t="str">
        <f>IF(B136="","",Output!BW127)</f>
        <v/>
      </c>
      <c r="E136" s="1716" t="str">
        <f>IF(B136="","",Output!BX127)</f>
        <v/>
      </c>
      <c r="F136" s="1653" t="str">
        <f>IF(B136="","",Output!BY127)</f>
        <v/>
      </c>
      <c r="G136" s="1712" t="str">
        <f>IF(B136="","",Output!BZ127)</f>
        <v/>
      </c>
      <c r="H136" s="1653" t="str">
        <f>IF(B136="","",Output!CA127)</f>
        <v/>
      </c>
      <c r="I136" s="1653" t="str">
        <f>IF(B136="","",Output!CB127)</f>
        <v/>
      </c>
      <c r="J136" s="1654" t="str">
        <f>IF(B136="","",Output!CC127)</f>
        <v/>
      </c>
      <c r="K136" s="1662" t="str">
        <f>IF(B136="","",Output!CD127)</f>
        <v/>
      </c>
    </row>
    <row r="137" spans="2:11">
      <c r="B137" s="1661" t="str">
        <f>IF(Output!C128=0,"",Output!C128)</f>
        <v/>
      </c>
      <c r="C137" s="1651" t="str">
        <f>IF(B137="","",Output!BV128)</f>
        <v/>
      </c>
      <c r="D137" s="1652" t="str">
        <f>IF(B137="","",Output!BW128)</f>
        <v/>
      </c>
      <c r="E137" s="1716" t="str">
        <f>IF(B137="","",Output!BX128)</f>
        <v/>
      </c>
      <c r="F137" s="1653" t="str">
        <f>IF(B137="","",Output!BY128)</f>
        <v/>
      </c>
      <c r="G137" s="1712" t="str">
        <f>IF(B137="","",Output!BZ128)</f>
        <v/>
      </c>
      <c r="H137" s="1653" t="str">
        <f>IF(B137="","",Output!CA128)</f>
        <v/>
      </c>
      <c r="I137" s="1653" t="str">
        <f>IF(B137="","",Output!CB128)</f>
        <v/>
      </c>
      <c r="J137" s="1654" t="str">
        <f>IF(B137="","",Output!CC128)</f>
        <v/>
      </c>
      <c r="K137" s="1662" t="str">
        <f>IF(B137="","",Output!CD128)</f>
        <v/>
      </c>
    </row>
    <row r="138" spans="2:11">
      <c r="B138" s="1661" t="str">
        <f>IF(Output!C129=0,"",Output!C129)</f>
        <v/>
      </c>
      <c r="C138" s="1651" t="str">
        <f>IF(B138="","",Output!BV129)</f>
        <v/>
      </c>
      <c r="D138" s="1652" t="str">
        <f>IF(B138="","",Output!BW129)</f>
        <v/>
      </c>
      <c r="E138" s="1716" t="str">
        <f>IF(B138="","",Output!BX129)</f>
        <v/>
      </c>
      <c r="F138" s="1653" t="str">
        <f>IF(B138="","",Output!BY129)</f>
        <v/>
      </c>
      <c r="G138" s="1712" t="str">
        <f>IF(B138="","",Output!BZ129)</f>
        <v/>
      </c>
      <c r="H138" s="1653" t="str">
        <f>IF(B138="","",Output!CA129)</f>
        <v/>
      </c>
      <c r="I138" s="1653" t="str">
        <f>IF(B138="","",Output!CB129)</f>
        <v/>
      </c>
      <c r="J138" s="1654" t="str">
        <f>IF(B138="","",Output!CC129)</f>
        <v/>
      </c>
      <c r="K138" s="1662" t="str">
        <f>IF(B138="","",Output!CD129)</f>
        <v/>
      </c>
    </row>
    <row r="139" spans="2:11">
      <c r="B139" s="1661" t="str">
        <f>IF(Output!C130=0,"",Output!C130)</f>
        <v/>
      </c>
      <c r="C139" s="1651" t="str">
        <f>IF(B139="","",Output!BV130)</f>
        <v/>
      </c>
      <c r="D139" s="1652" t="str">
        <f>IF(B139="","",Output!BW130)</f>
        <v/>
      </c>
      <c r="E139" s="1716" t="str">
        <f>IF(B139="","",Output!BX130)</f>
        <v/>
      </c>
      <c r="F139" s="1653" t="str">
        <f>IF(B139="","",Output!BY130)</f>
        <v/>
      </c>
      <c r="G139" s="1712" t="str">
        <f>IF(B139="","",Output!BZ130)</f>
        <v/>
      </c>
      <c r="H139" s="1653" t="str">
        <f>IF(B139="","",Output!CA130)</f>
        <v/>
      </c>
      <c r="I139" s="1653" t="str">
        <f>IF(B139="","",Output!CB130)</f>
        <v/>
      </c>
      <c r="J139" s="1654" t="str">
        <f>IF(B139="","",Output!CC130)</f>
        <v/>
      </c>
      <c r="K139" s="1662" t="str">
        <f>IF(B139="","",Output!CD130)</f>
        <v/>
      </c>
    </row>
    <row r="140" spans="2:11">
      <c r="B140" s="1661" t="str">
        <f>IF(Output!C131=0,"",Output!C131)</f>
        <v/>
      </c>
      <c r="C140" s="1651" t="str">
        <f>IF(B140="","",Output!BV131)</f>
        <v/>
      </c>
      <c r="D140" s="1652" t="str">
        <f>IF(B140="","",Output!BW131)</f>
        <v/>
      </c>
      <c r="E140" s="1716" t="str">
        <f>IF(B140="","",Output!BX131)</f>
        <v/>
      </c>
      <c r="F140" s="1653" t="str">
        <f>IF(B140="","",Output!BY131)</f>
        <v/>
      </c>
      <c r="G140" s="1712" t="str">
        <f>IF(B140="","",Output!BZ131)</f>
        <v/>
      </c>
      <c r="H140" s="1653" t="str">
        <f>IF(B140="","",Output!CA131)</f>
        <v/>
      </c>
      <c r="I140" s="1653" t="str">
        <f>IF(B140="","",Output!CB131)</f>
        <v/>
      </c>
      <c r="J140" s="1654" t="str">
        <f>IF(B140="","",Output!CC131)</f>
        <v/>
      </c>
      <c r="K140" s="1662" t="str">
        <f>IF(B140="","",Output!CD131)</f>
        <v/>
      </c>
    </row>
    <row r="141" spans="2:11">
      <c r="B141" s="1661" t="str">
        <f>IF(Output!C132=0,"",Output!C132)</f>
        <v/>
      </c>
      <c r="C141" s="1651" t="str">
        <f>IF(B141="","",Output!BV132)</f>
        <v/>
      </c>
      <c r="D141" s="1652" t="str">
        <f>IF(B141="","",Output!BW132)</f>
        <v/>
      </c>
      <c r="E141" s="1716" t="str">
        <f>IF(B141="","",Output!BX132)</f>
        <v/>
      </c>
      <c r="F141" s="1653" t="str">
        <f>IF(B141="","",Output!BY132)</f>
        <v/>
      </c>
      <c r="G141" s="1712" t="str">
        <f>IF(B141="","",Output!BZ132)</f>
        <v/>
      </c>
      <c r="H141" s="1653" t="str">
        <f>IF(B141="","",Output!CA132)</f>
        <v/>
      </c>
      <c r="I141" s="1653" t="str">
        <f>IF(B141="","",Output!CB132)</f>
        <v/>
      </c>
      <c r="J141" s="1654" t="str">
        <f>IF(B141="","",Output!CC132)</f>
        <v/>
      </c>
      <c r="K141" s="1662" t="str">
        <f>IF(B141="","",Output!CD132)</f>
        <v/>
      </c>
    </row>
    <row r="142" spans="2:11">
      <c r="B142" s="1661" t="str">
        <f>IF(Output!C133=0,"",Output!C133)</f>
        <v/>
      </c>
      <c r="C142" s="1651" t="str">
        <f>IF(B142="","",Output!BV133)</f>
        <v/>
      </c>
      <c r="D142" s="1652" t="str">
        <f>IF(B142="","",Output!BW133)</f>
        <v/>
      </c>
      <c r="E142" s="1716" t="str">
        <f>IF(B142="","",Output!BX133)</f>
        <v/>
      </c>
      <c r="F142" s="1653" t="str">
        <f>IF(B142="","",Output!BY133)</f>
        <v/>
      </c>
      <c r="G142" s="1712" t="str">
        <f>IF(B142="","",Output!BZ133)</f>
        <v/>
      </c>
      <c r="H142" s="1653" t="str">
        <f>IF(B142="","",Output!CA133)</f>
        <v/>
      </c>
      <c r="I142" s="1653" t="str">
        <f>IF(B142="","",Output!CB133)</f>
        <v/>
      </c>
      <c r="J142" s="1654" t="str">
        <f>IF(B142="","",Output!CC133)</f>
        <v/>
      </c>
      <c r="K142" s="1662" t="str">
        <f>IF(B142="","",Output!CD133)</f>
        <v/>
      </c>
    </row>
    <row r="143" spans="2:11">
      <c r="B143" s="1661" t="str">
        <f>IF(Output!C134=0,"",Output!C134)</f>
        <v/>
      </c>
      <c r="C143" s="1651" t="str">
        <f>IF(B143="","",Output!BV134)</f>
        <v/>
      </c>
      <c r="D143" s="1652" t="str">
        <f>IF(B143="","",Output!BW134)</f>
        <v/>
      </c>
      <c r="E143" s="1716" t="str">
        <f>IF(B143="","",Output!BX134)</f>
        <v/>
      </c>
      <c r="F143" s="1653" t="str">
        <f>IF(B143="","",Output!BY134)</f>
        <v/>
      </c>
      <c r="G143" s="1712" t="str">
        <f>IF(B143="","",Output!BZ134)</f>
        <v/>
      </c>
      <c r="H143" s="1653" t="str">
        <f>IF(B143="","",Output!CA134)</f>
        <v/>
      </c>
      <c r="I143" s="1653" t="str">
        <f>IF(B143="","",Output!CB134)</f>
        <v/>
      </c>
      <c r="J143" s="1654" t="str">
        <f>IF(B143="","",Output!CC134)</f>
        <v/>
      </c>
      <c r="K143" s="1662" t="str">
        <f>IF(B143="","",Output!CD134)</f>
        <v/>
      </c>
    </row>
    <row r="144" spans="2:11">
      <c r="B144" s="1661" t="str">
        <f>IF(Output!C135=0,"",Output!C135)</f>
        <v/>
      </c>
      <c r="C144" s="1651" t="str">
        <f>IF(B144="","",Output!BV135)</f>
        <v/>
      </c>
      <c r="D144" s="1652" t="str">
        <f>IF(B144="","",Output!BW135)</f>
        <v/>
      </c>
      <c r="E144" s="1716" t="str">
        <f>IF(B144="","",Output!BX135)</f>
        <v/>
      </c>
      <c r="F144" s="1653" t="str">
        <f>IF(B144="","",Output!BY135)</f>
        <v/>
      </c>
      <c r="G144" s="1712" t="str">
        <f>IF(B144="","",Output!BZ135)</f>
        <v/>
      </c>
      <c r="H144" s="1653" t="str">
        <f>IF(B144="","",Output!CA135)</f>
        <v/>
      </c>
      <c r="I144" s="1653" t="str">
        <f>IF(B144="","",Output!CB135)</f>
        <v/>
      </c>
      <c r="J144" s="1654" t="str">
        <f>IF(B144="","",Output!CC135)</f>
        <v/>
      </c>
      <c r="K144" s="1662" t="str">
        <f>IF(B144="","",Output!CD135)</f>
        <v/>
      </c>
    </row>
    <row r="145" spans="2:11">
      <c r="B145" s="1661" t="str">
        <f>IF(Output!C136=0,"",Output!C136)</f>
        <v/>
      </c>
      <c r="C145" s="1651" t="str">
        <f>IF(B145="","",Output!BV136)</f>
        <v/>
      </c>
      <c r="D145" s="1652" t="str">
        <f>IF(B145="","",Output!BW136)</f>
        <v/>
      </c>
      <c r="E145" s="1716" t="str">
        <f>IF(B145="","",Output!BX136)</f>
        <v/>
      </c>
      <c r="F145" s="1653" t="str">
        <f>IF(B145="","",Output!BY136)</f>
        <v/>
      </c>
      <c r="G145" s="1712" t="str">
        <f>IF(B145="","",Output!BZ136)</f>
        <v/>
      </c>
      <c r="H145" s="1653" t="str">
        <f>IF(B145="","",Output!CA136)</f>
        <v/>
      </c>
      <c r="I145" s="1653" t="str">
        <f>IF(B145="","",Output!CB136)</f>
        <v/>
      </c>
      <c r="J145" s="1654" t="str">
        <f>IF(B145="","",Output!CC136)</f>
        <v/>
      </c>
      <c r="K145" s="1662" t="str">
        <f>IF(B145="","",Output!CD136)</f>
        <v/>
      </c>
    </row>
    <row r="146" spans="2:11">
      <c r="B146" s="1661" t="str">
        <f>IF(Output!C137=0,"",Output!C137)</f>
        <v/>
      </c>
      <c r="C146" s="1651" t="str">
        <f>IF(B146="","",Output!BV137)</f>
        <v/>
      </c>
      <c r="D146" s="1652" t="str">
        <f>IF(B146="","",Output!BW137)</f>
        <v/>
      </c>
      <c r="E146" s="1716" t="str">
        <f>IF(B146="","",Output!BX137)</f>
        <v/>
      </c>
      <c r="F146" s="1653" t="str">
        <f>IF(B146="","",Output!BY137)</f>
        <v/>
      </c>
      <c r="G146" s="1712" t="str">
        <f>IF(B146="","",Output!BZ137)</f>
        <v/>
      </c>
      <c r="H146" s="1653" t="str">
        <f>IF(B146="","",Output!CA137)</f>
        <v/>
      </c>
      <c r="I146" s="1653" t="str">
        <f>IF(B146="","",Output!CB137)</f>
        <v/>
      </c>
      <c r="J146" s="1654" t="str">
        <f>IF(B146="","",Output!CC137)</f>
        <v/>
      </c>
      <c r="K146" s="1662" t="str">
        <f>IF(B146="","",Output!CD137)</f>
        <v/>
      </c>
    </row>
    <row r="147" spans="2:11">
      <c r="B147" s="1661" t="str">
        <f>IF(Output!C138=0,"",Output!C138)</f>
        <v/>
      </c>
      <c r="C147" s="1651" t="str">
        <f>IF(B147="","",Output!BV138)</f>
        <v/>
      </c>
      <c r="D147" s="1652" t="str">
        <f>IF(B147="","",Output!BW138)</f>
        <v/>
      </c>
      <c r="E147" s="1716" t="str">
        <f>IF(B147="","",Output!BX138)</f>
        <v/>
      </c>
      <c r="F147" s="1653" t="str">
        <f>IF(B147="","",Output!BY138)</f>
        <v/>
      </c>
      <c r="G147" s="1712" t="str">
        <f>IF(B147="","",Output!BZ138)</f>
        <v/>
      </c>
      <c r="H147" s="1653" t="str">
        <f>IF(B147="","",Output!CA138)</f>
        <v/>
      </c>
      <c r="I147" s="1653" t="str">
        <f>IF(B147="","",Output!CB138)</f>
        <v/>
      </c>
      <c r="J147" s="1654" t="str">
        <f>IF(B147="","",Output!CC138)</f>
        <v/>
      </c>
      <c r="K147" s="1662" t="str">
        <f>IF(B147="","",Output!CD138)</f>
        <v/>
      </c>
    </row>
    <row r="148" spans="2:11">
      <c r="B148" s="1661" t="str">
        <f>IF(Output!C139=0,"",Output!C139)</f>
        <v/>
      </c>
      <c r="C148" s="1651" t="str">
        <f>IF(B148="","",Output!BV139)</f>
        <v/>
      </c>
      <c r="D148" s="1652" t="str">
        <f>IF(B148="","",Output!BW139)</f>
        <v/>
      </c>
      <c r="E148" s="1716" t="str">
        <f>IF(B148="","",Output!BX139)</f>
        <v/>
      </c>
      <c r="F148" s="1653" t="str">
        <f>IF(B148="","",Output!BY139)</f>
        <v/>
      </c>
      <c r="G148" s="1712" t="str">
        <f>IF(B148="","",Output!BZ139)</f>
        <v/>
      </c>
      <c r="H148" s="1653" t="str">
        <f>IF(B148="","",Output!CA139)</f>
        <v/>
      </c>
      <c r="I148" s="1653" t="str">
        <f>IF(B148="","",Output!CB139)</f>
        <v/>
      </c>
      <c r="J148" s="1654" t="str">
        <f>IF(B148="","",Output!CC139)</f>
        <v/>
      </c>
      <c r="K148" s="1662" t="str">
        <f>IF(B148="","",Output!CD139)</f>
        <v/>
      </c>
    </row>
    <row r="149" spans="2:11">
      <c r="B149" s="1661" t="str">
        <f>IF(Output!C140=0,"",Output!C140)</f>
        <v/>
      </c>
      <c r="C149" s="1651" t="str">
        <f>IF(B149="","",Output!BV140)</f>
        <v/>
      </c>
      <c r="D149" s="1652" t="str">
        <f>IF(B149="","",Output!BW140)</f>
        <v/>
      </c>
      <c r="E149" s="1716" t="str">
        <f>IF(B149="","",Output!BX140)</f>
        <v/>
      </c>
      <c r="F149" s="1653" t="str">
        <f>IF(B149="","",Output!BY140)</f>
        <v/>
      </c>
      <c r="G149" s="1712" t="str">
        <f>IF(B149="","",Output!BZ140)</f>
        <v/>
      </c>
      <c r="H149" s="1653" t="str">
        <f>IF(B149="","",Output!CA140)</f>
        <v/>
      </c>
      <c r="I149" s="1653" t="str">
        <f>IF(B149="","",Output!CB140)</f>
        <v/>
      </c>
      <c r="J149" s="1654" t="str">
        <f>IF(B149="","",Output!CC140)</f>
        <v/>
      </c>
      <c r="K149" s="1662" t="str">
        <f>IF(B149="","",Output!CD140)</f>
        <v/>
      </c>
    </row>
    <row r="150" spans="2:11">
      <c r="B150" s="1661" t="str">
        <f>IF(Output!C141=0,"",Output!C141)</f>
        <v/>
      </c>
      <c r="C150" s="1651" t="str">
        <f>IF(B150="","",Output!BV141)</f>
        <v/>
      </c>
      <c r="D150" s="1652" t="str">
        <f>IF(B150="","",Output!BW141)</f>
        <v/>
      </c>
      <c r="E150" s="1716" t="str">
        <f>IF(B150="","",Output!BX141)</f>
        <v/>
      </c>
      <c r="F150" s="1653" t="str">
        <f>IF(B150="","",Output!BY141)</f>
        <v/>
      </c>
      <c r="G150" s="1712" t="str">
        <f>IF(B150="","",Output!BZ141)</f>
        <v/>
      </c>
      <c r="H150" s="1653" t="str">
        <f>IF(B150="","",Output!CA141)</f>
        <v/>
      </c>
      <c r="I150" s="1653" t="str">
        <f>IF(B150="","",Output!CB141)</f>
        <v/>
      </c>
      <c r="J150" s="1654" t="str">
        <f>IF(B150="","",Output!CC141)</f>
        <v/>
      </c>
      <c r="K150" s="1662" t="str">
        <f>IF(B150="","",Output!CD141)</f>
        <v/>
      </c>
    </row>
    <row r="151" spans="2:11">
      <c r="B151" s="1661" t="str">
        <f>IF(Output!C142=0,"",Output!C142)</f>
        <v/>
      </c>
      <c r="C151" s="1651" t="str">
        <f>IF(B151="","",Output!BV142)</f>
        <v/>
      </c>
      <c r="D151" s="1652" t="str">
        <f>IF(B151="","",Output!BW142)</f>
        <v/>
      </c>
      <c r="E151" s="1716" t="str">
        <f>IF(B151="","",Output!BX142)</f>
        <v/>
      </c>
      <c r="F151" s="1653" t="str">
        <f>IF(B151="","",Output!BY142)</f>
        <v/>
      </c>
      <c r="G151" s="1712" t="str">
        <f>IF(B151="","",Output!BZ142)</f>
        <v/>
      </c>
      <c r="H151" s="1653" t="str">
        <f>IF(B151="","",Output!CA142)</f>
        <v/>
      </c>
      <c r="I151" s="1653" t="str">
        <f>IF(B151="","",Output!CB142)</f>
        <v/>
      </c>
      <c r="J151" s="1654" t="str">
        <f>IF(B151="","",Output!CC142)</f>
        <v/>
      </c>
      <c r="K151" s="1662" t="str">
        <f>IF(B151="","",Output!CD142)</f>
        <v/>
      </c>
    </row>
    <row r="152" spans="2:11">
      <c r="B152" s="1661" t="str">
        <f>IF(Output!C143=0,"",Output!C143)</f>
        <v/>
      </c>
      <c r="C152" s="1651" t="str">
        <f>IF(B152="","",Output!BV143)</f>
        <v/>
      </c>
      <c r="D152" s="1652" t="str">
        <f>IF(B152="","",Output!BW143)</f>
        <v/>
      </c>
      <c r="E152" s="1716" t="str">
        <f>IF(B152="","",Output!BX143)</f>
        <v/>
      </c>
      <c r="F152" s="1653" t="str">
        <f>IF(B152="","",Output!BY143)</f>
        <v/>
      </c>
      <c r="G152" s="1712" t="str">
        <f>IF(B152="","",Output!BZ143)</f>
        <v/>
      </c>
      <c r="H152" s="1653" t="str">
        <f>IF(B152="","",Output!CA143)</f>
        <v/>
      </c>
      <c r="I152" s="1653" t="str">
        <f>IF(B152="","",Output!CB143)</f>
        <v/>
      </c>
      <c r="J152" s="1654" t="str">
        <f>IF(B152="","",Output!CC143)</f>
        <v/>
      </c>
      <c r="K152" s="1662" t="str">
        <f>IF(B152="","",Output!CD143)</f>
        <v/>
      </c>
    </row>
    <row r="153" spans="2:11">
      <c r="B153" s="1661" t="str">
        <f>IF(Output!C144=0,"",Output!C144)</f>
        <v/>
      </c>
      <c r="C153" s="1651" t="str">
        <f>IF(B153="","",Output!BV144)</f>
        <v/>
      </c>
      <c r="D153" s="1652" t="str">
        <f>IF(B153="","",Output!BW144)</f>
        <v/>
      </c>
      <c r="E153" s="1716" t="str">
        <f>IF(B153="","",Output!BX144)</f>
        <v/>
      </c>
      <c r="F153" s="1653" t="str">
        <f>IF(B153="","",Output!BY144)</f>
        <v/>
      </c>
      <c r="G153" s="1712" t="str">
        <f>IF(B153="","",Output!BZ144)</f>
        <v/>
      </c>
      <c r="H153" s="1653" t="str">
        <f>IF(B153="","",Output!CA144)</f>
        <v/>
      </c>
      <c r="I153" s="1653" t="str">
        <f>IF(B153="","",Output!CB144)</f>
        <v/>
      </c>
      <c r="J153" s="1654" t="str">
        <f>IF(B153="","",Output!CC144)</f>
        <v/>
      </c>
      <c r="K153" s="1662" t="str">
        <f>IF(B153="","",Output!CD144)</f>
        <v/>
      </c>
    </row>
    <row r="154" spans="2:11">
      <c r="B154" s="1661" t="str">
        <f>IF(Output!C145=0,"",Output!C145)</f>
        <v/>
      </c>
      <c r="C154" s="1651" t="str">
        <f>IF(B154="","",Output!BV145)</f>
        <v/>
      </c>
      <c r="D154" s="1652" t="str">
        <f>IF(B154="","",Output!BW145)</f>
        <v/>
      </c>
      <c r="E154" s="1716" t="str">
        <f>IF(B154="","",Output!BX145)</f>
        <v/>
      </c>
      <c r="F154" s="1653" t="str">
        <f>IF(B154="","",Output!BY145)</f>
        <v/>
      </c>
      <c r="G154" s="1712" t="str">
        <f>IF(B154="","",Output!BZ145)</f>
        <v/>
      </c>
      <c r="H154" s="1653" t="str">
        <f>IF(B154="","",Output!CA145)</f>
        <v/>
      </c>
      <c r="I154" s="1653" t="str">
        <f>IF(B154="","",Output!CB145)</f>
        <v/>
      </c>
      <c r="J154" s="1654" t="str">
        <f>IF(B154="","",Output!CC145)</f>
        <v/>
      </c>
      <c r="K154" s="1662" t="str">
        <f>IF(B154="","",Output!CD145)</f>
        <v/>
      </c>
    </row>
    <row r="155" spans="2:11">
      <c r="B155" s="1661" t="str">
        <f>IF(Output!C146=0,"",Output!C146)</f>
        <v/>
      </c>
      <c r="C155" s="1651" t="str">
        <f>IF(B155="","",Output!BV146)</f>
        <v/>
      </c>
      <c r="D155" s="1652" t="str">
        <f>IF(B155="","",Output!BW146)</f>
        <v/>
      </c>
      <c r="E155" s="1716" t="str">
        <f>IF(B155="","",Output!BX146)</f>
        <v/>
      </c>
      <c r="F155" s="1653" t="str">
        <f>IF(B155="","",Output!BY146)</f>
        <v/>
      </c>
      <c r="G155" s="1712" t="str">
        <f>IF(B155="","",Output!BZ146)</f>
        <v/>
      </c>
      <c r="H155" s="1653" t="str">
        <f>IF(B155="","",Output!CA146)</f>
        <v/>
      </c>
      <c r="I155" s="1653" t="str">
        <f>IF(B155="","",Output!CB146)</f>
        <v/>
      </c>
      <c r="J155" s="1654" t="str">
        <f>IF(B155="","",Output!CC146)</f>
        <v/>
      </c>
      <c r="K155" s="1662" t="str">
        <f>IF(B155="","",Output!CD146)</f>
        <v/>
      </c>
    </row>
    <row r="156" spans="2:11">
      <c r="B156" s="1661" t="str">
        <f>IF(Output!C147=0,"",Output!C147)</f>
        <v/>
      </c>
      <c r="C156" s="1651" t="str">
        <f>IF(B156="","",Output!BV147)</f>
        <v/>
      </c>
      <c r="D156" s="1652" t="str">
        <f>IF(B156="","",Output!BW147)</f>
        <v/>
      </c>
      <c r="E156" s="1716" t="str">
        <f>IF(B156="","",Output!BX147)</f>
        <v/>
      </c>
      <c r="F156" s="1653" t="str">
        <f>IF(B156="","",Output!BY147)</f>
        <v/>
      </c>
      <c r="G156" s="1712" t="str">
        <f>IF(B156="","",Output!BZ147)</f>
        <v/>
      </c>
      <c r="H156" s="1653" t="str">
        <f>IF(B156="","",Output!CA147)</f>
        <v/>
      </c>
      <c r="I156" s="1653" t="str">
        <f>IF(B156="","",Output!CB147)</f>
        <v/>
      </c>
      <c r="J156" s="1654" t="str">
        <f>IF(B156="","",Output!CC147)</f>
        <v/>
      </c>
      <c r="K156" s="1662" t="str">
        <f>IF(B156="","",Output!CD147)</f>
        <v/>
      </c>
    </row>
    <row r="157" spans="2:11">
      <c r="B157" s="1661" t="str">
        <f>IF(Output!C148=0,"",Output!C148)</f>
        <v/>
      </c>
      <c r="C157" s="1651" t="str">
        <f>IF(B157="","",Output!BV148)</f>
        <v/>
      </c>
      <c r="D157" s="1652" t="str">
        <f>IF(B157="","",Output!BW148)</f>
        <v/>
      </c>
      <c r="E157" s="1716" t="str">
        <f>IF(B157="","",Output!BX148)</f>
        <v/>
      </c>
      <c r="F157" s="1653" t="str">
        <f>IF(B157="","",Output!BY148)</f>
        <v/>
      </c>
      <c r="G157" s="1712" t="str">
        <f>IF(B157="","",Output!BZ148)</f>
        <v/>
      </c>
      <c r="H157" s="1653" t="str">
        <f>IF(B157="","",Output!CA148)</f>
        <v/>
      </c>
      <c r="I157" s="1653" t="str">
        <f>IF(B157="","",Output!CB148)</f>
        <v/>
      </c>
      <c r="J157" s="1654" t="str">
        <f>IF(B157="","",Output!CC148)</f>
        <v/>
      </c>
      <c r="K157" s="1662" t="str">
        <f>IF(B157="","",Output!CD148)</f>
        <v/>
      </c>
    </row>
    <row r="158" spans="2:11">
      <c r="B158" s="1661" t="str">
        <f>IF(Output!C149=0,"",Output!C149)</f>
        <v/>
      </c>
      <c r="C158" s="1651" t="str">
        <f>IF(B158="","",Output!BV149)</f>
        <v/>
      </c>
      <c r="D158" s="1652" t="str">
        <f>IF(B158="","",Output!BW149)</f>
        <v/>
      </c>
      <c r="E158" s="1716" t="str">
        <f>IF(B158="","",Output!BX149)</f>
        <v/>
      </c>
      <c r="F158" s="1653" t="str">
        <f>IF(B158="","",Output!BY149)</f>
        <v/>
      </c>
      <c r="G158" s="1712" t="str">
        <f>IF(B158="","",Output!BZ149)</f>
        <v/>
      </c>
      <c r="H158" s="1653" t="str">
        <f>IF(B158="","",Output!CA149)</f>
        <v/>
      </c>
      <c r="I158" s="1653" t="str">
        <f>IF(B158="","",Output!CB149)</f>
        <v/>
      </c>
      <c r="J158" s="1654" t="str">
        <f>IF(B158="","",Output!CC149)</f>
        <v/>
      </c>
      <c r="K158" s="1662" t="str">
        <f>IF(B158="","",Output!CD149)</f>
        <v/>
      </c>
    </row>
    <row r="159" spans="2:11">
      <c r="B159" s="1661" t="str">
        <f>IF(Output!C150=0,"",Output!C150)</f>
        <v/>
      </c>
      <c r="C159" s="1651" t="str">
        <f>IF(B159="","",Output!BV150)</f>
        <v/>
      </c>
      <c r="D159" s="1652" t="str">
        <f>IF(B159="","",Output!BW150)</f>
        <v/>
      </c>
      <c r="E159" s="1716" t="str">
        <f>IF(B159="","",Output!BX150)</f>
        <v/>
      </c>
      <c r="F159" s="1653" t="str">
        <f>IF(B159="","",Output!BY150)</f>
        <v/>
      </c>
      <c r="G159" s="1712" t="str">
        <f>IF(B159="","",Output!BZ150)</f>
        <v/>
      </c>
      <c r="H159" s="1653" t="str">
        <f>IF(B159="","",Output!CA150)</f>
        <v/>
      </c>
      <c r="I159" s="1653" t="str">
        <f>IF(B159="","",Output!CB150)</f>
        <v/>
      </c>
      <c r="J159" s="1654" t="str">
        <f>IF(B159="","",Output!CC150)</f>
        <v/>
      </c>
      <c r="K159" s="1662" t="str">
        <f>IF(B159="","",Output!CD150)</f>
        <v/>
      </c>
    </row>
    <row r="160" spans="2:11">
      <c r="B160" s="1661" t="str">
        <f>IF(Output!C151=0,"",Output!C151)</f>
        <v/>
      </c>
      <c r="C160" s="1651" t="str">
        <f>IF(B160="","",Output!BV151)</f>
        <v/>
      </c>
      <c r="D160" s="1652" t="str">
        <f>IF(B160="","",Output!BW151)</f>
        <v/>
      </c>
      <c r="E160" s="1716" t="str">
        <f>IF(B160="","",Output!BX151)</f>
        <v/>
      </c>
      <c r="F160" s="1653" t="str">
        <f>IF(B160="","",Output!BY151)</f>
        <v/>
      </c>
      <c r="G160" s="1712" t="str">
        <f>IF(B160="","",Output!BZ151)</f>
        <v/>
      </c>
      <c r="H160" s="1653" t="str">
        <f>IF(B160="","",Output!CA151)</f>
        <v/>
      </c>
      <c r="I160" s="1653" t="str">
        <f>IF(B160="","",Output!CB151)</f>
        <v/>
      </c>
      <c r="J160" s="1654" t="str">
        <f>IF(B160="","",Output!CC151)</f>
        <v/>
      </c>
      <c r="K160" s="1662" t="str">
        <f>IF(B160="","",Output!CD151)</f>
        <v/>
      </c>
    </row>
    <row r="161" spans="2:11">
      <c r="B161" s="1661" t="str">
        <f>IF(Output!C152=0,"",Output!C152)</f>
        <v/>
      </c>
      <c r="C161" s="1651" t="str">
        <f>IF(B161="","",Output!BV152)</f>
        <v/>
      </c>
      <c r="D161" s="1652" t="str">
        <f>IF(B161="","",Output!BW152)</f>
        <v/>
      </c>
      <c r="E161" s="1716" t="str">
        <f>IF(B161="","",Output!BX152)</f>
        <v/>
      </c>
      <c r="F161" s="1653" t="str">
        <f>IF(B161="","",Output!BY152)</f>
        <v/>
      </c>
      <c r="G161" s="1712" t="str">
        <f>IF(B161="","",Output!BZ152)</f>
        <v/>
      </c>
      <c r="H161" s="1653" t="str">
        <f>IF(B161="","",Output!CA152)</f>
        <v/>
      </c>
      <c r="I161" s="1653" t="str">
        <f>IF(B161="","",Output!CB152)</f>
        <v/>
      </c>
      <c r="J161" s="1654" t="str">
        <f>IF(B161="","",Output!CC152)</f>
        <v/>
      </c>
      <c r="K161" s="1662" t="str">
        <f>IF(B161="","",Output!CD152)</f>
        <v/>
      </c>
    </row>
    <row r="162" spans="2:11">
      <c r="B162" s="1661" t="str">
        <f>IF(Output!C153=0,"",Output!C153)</f>
        <v/>
      </c>
      <c r="C162" s="1651" t="str">
        <f>IF(B162="","",Output!BV153)</f>
        <v/>
      </c>
      <c r="D162" s="1652" t="str">
        <f>IF(B162="","",Output!BW153)</f>
        <v/>
      </c>
      <c r="E162" s="1716" t="str">
        <f>IF(B162="","",Output!BX153)</f>
        <v/>
      </c>
      <c r="F162" s="1653" t="str">
        <f>IF(B162="","",Output!BY153)</f>
        <v/>
      </c>
      <c r="G162" s="1712" t="str">
        <f>IF(B162="","",Output!BZ153)</f>
        <v/>
      </c>
      <c r="H162" s="1653" t="str">
        <f>IF(B162="","",Output!CA153)</f>
        <v/>
      </c>
      <c r="I162" s="1653" t="str">
        <f>IF(B162="","",Output!CB153)</f>
        <v/>
      </c>
      <c r="J162" s="1654" t="str">
        <f>IF(B162="","",Output!CC153)</f>
        <v/>
      </c>
      <c r="K162" s="1662" t="str">
        <f>IF(B162="","",Output!CD153)</f>
        <v/>
      </c>
    </row>
    <row r="163" spans="2:11">
      <c r="B163" s="1661" t="str">
        <f>IF(Output!C154=0,"",Output!C154)</f>
        <v/>
      </c>
      <c r="C163" s="1651" t="str">
        <f>IF(B163="","",Output!BV154)</f>
        <v/>
      </c>
      <c r="D163" s="1652" t="str">
        <f>IF(B163="","",Output!BW154)</f>
        <v/>
      </c>
      <c r="E163" s="1716" t="str">
        <f>IF(B163="","",Output!BX154)</f>
        <v/>
      </c>
      <c r="F163" s="1653" t="str">
        <f>IF(B163="","",Output!BY154)</f>
        <v/>
      </c>
      <c r="G163" s="1712" t="str">
        <f>IF(B163="","",Output!BZ154)</f>
        <v/>
      </c>
      <c r="H163" s="1653" t="str">
        <f>IF(B163="","",Output!CA154)</f>
        <v/>
      </c>
      <c r="I163" s="1653" t="str">
        <f>IF(B163="","",Output!CB154)</f>
        <v/>
      </c>
      <c r="J163" s="1654" t="str">
        <f>IF(B163="","",Output!CC154)</f>
        <v/>
      </c>
      <c r="K163" s="1662" t="str">
        <f>IF(B163="","",Output!CD154)</f>
        <v/>
      </c>
    </row>
    <row r="164" spans="2:11">
      <c r="B164" s="1661" t="str">
        <f>IF(Output!C155=0,"",Output!C155)</f>
        <v/>
      </c>
      <c r="C164" s="1651" t="str">
        <f>IF(B164="","",Output!BV155)</f>
        <v/>
      </c>
      <c r="D164" s="1652" t="str">
        <f>IF(B164="","",Output!BW155)</f>
        <v/>
      </c>
      <c r="E164" s="1716" t="str">
        <f>IF(B164="","",Output!BX155)</f>
        <v/>
      </c>
      <c r="F164" s="1653" t="str">
        <f>IF(B164="","",Output!BY155)</f>
        <v/>
      </c>
      <c r="G164" s="1712" t="str">
        <f>IF(B164="","",Output!BZ155)</f>
        <v/>
      </c>
      <c r="H164" s="1653" t="str">
        <f>IF(B164="","",Output!CA155)</f>
        <v/>
      </c>
      <c r="I164" s="1653" t="str">
        <f>IF(B164="","",Output!CB155)</f>
        <v/>
      </c>
      <c r="J164" s="1654" t="str">
        <f>IF(B164="","",Output!CC155)</f>
        <v/>
      </c>
      <c r="K164" s="1662" t="str">
        <f>IF(B164="","",Output!CD155)</f>
        <v/>
      </c>
    </row>
    <row r="165" spans="2:11">
      <c r="B165" s="1661" t="str">
        <f>IF(Output!C156=0,"",Output!C156)</f>
        <v/>
      </c>
      <c r="C165" s="1651" t="str">
        <f>IF(B165="","",Output!BV156)</f>
        <v/>
      </c>
      <c r="D165" s="1652" t="str">
        <f>IF(B165="","",Output!BW156)</f>
        <v/>
      </c>
      <c r="E165" s="1716" t="str">
        <f>IF(B165="","",Output!BX156)</f>
        <v/>
      </c>
      <c r="F165" s="1653" t="str">
        <f>IF(B165="","",Output!BY156)</f>
        <v/>
      </c>
      <c r="G165" s="1712" t="str">
        <f>IF(B165="","",Output!BZ156)</f>
        <v/>
      </c>
      <c r="H165" s="1653" t="str">
        <f>IF(B165="","",Output!CA156)</f>
        <v/>
      </c>
      <c r="I165" s="1653" t="str">
        <f>IF(B165="","",Output!CB156)</f>
        <v/>
      </c>
      <c r="J165" s="1654" t="str">
        <f>IF(B165="","",Output!CC156)</f>
        <v/>
      </c>
      <c r="K165" s="1662" t="str">
        <f>IF(B165="","",Output!CD156)</f>
        <v/>
      </c>
    </row>
    <row r="166" spans="2:11">
      <c r="B166" s="1661" t="str">
        <f>IF(Output!C157=0,"",Output!C157)</f>
        <v/>
      </c>
      <c r="C166" s="1651" t="str">
        <f>IF(B166="","",Output!BV157)</f>
        <v/>
      </c>
      <c r="D166" s="1652" t="str">
        <f>IF(B166="","",Output!BW157)</f>
        <v/>
      </c>
      <c r="E166" s="1716" t="str">
        <f>IF(B166="","",Output!BX157)</f>
        <v/>
      </c>
      <c r="F166" s="1653" t="str">
        <f>IF(B166="","",Output!BY157)</f>
        <v/>
      </c>
      <c r="G166" s="1712" t="str">
        <f>IF(B166="","",Output!BZ157)</f>
        <v/>
      </c>
      <c r="H166" s="1653" t="str">
        <f>IF(B166="","",Output!CA157)</f>
        <v/>
      </c>
      <c r="I166" s="1653" t="str">
        <f>IF(B166="","",Output!CB157)</f>
        <v/>
      </c>
      <c r="J166" s="1654" t="str">
        <f>IF(B166="","",Output!CC157)</f>
        <v/>
      </c>
      <c r="K166" s="1662" t="str">
        <f>IF(B166="","",Output!CD157)</f>
        <v/>
      </c>
    </row>
    <row r="167" spans="2:11">
      <c r="B167" s="1661" t="str">
        <f>IF(Output!C158=0,"",Output!C158)</f>
        <v/>
      </c>
      <c r="C167" s="1651" t="str">
        <f>IF(B167="","",Output!BV158)</f>
        <v/>
      </c>
      <c r="D167" s="1652" t="str">
        <f>IF(B167="","",Output!BW158)</f>
        <v/>
      </c>
      <c r="E167" s="1716" t="str">
        <f>IF(B167="","",Output!BX158)</f>
        <v/>
      </c>
      <c r="F167" s="1653" t="str">
        <f>IF(B167="","",Output!BY158)</f>
        <v/>
      </c>
      <c r="G167" s="1712" t="str">
        <f>IF(B167="","",Output!BZ158)</f>
        <v/>
      </c>
      <c r="H167" s="1653" t="str">
        <f>IF(B167="","",Output!CA158)</f>
        <v/>
      </c>
      <c r="I167" s="1653" t="str">
        <f>IF(B167="","",Output!CB158)</f>
        <v/>
      </c>
      <c r="J167" s="1654" t="str">
        <f>IF(B167="","",Output!CC158)</f>
        <v/>
      </c>
      <c r="K167" s="1662" t="str">
        <f>IF(B167="","",Output!CD158)</f>
        <v/>
      </c>
    </row>
    <row r="168" spans="2:11">
      <c r="B168" s="1661" t="str">
        <f>IF(Output!C159=0,"",Output!C159)</f>
        <v/>
      </c>
      <c r="C168" s="1651" t="str">
        <f>IF(B168="","",Output!BV159)</f>
        <v/>
      </c>
      <c r="D168" s="1652" t="str">
        <f>IF(B168="","",Output!BW159)</f>
        <v/>
      </c>
      <c r="E168" s="1716" t="str">
        <f>IF(B168="","",Output!BX159)</f>
        <v/>
      </c>
      <c r="F168" s="1653" t="str">
        <f>IF(B168="","",Output!BY159)</f>
        <v/>
      </c>
      <c r="G168" s="1712" t="str">
        <f>IF(B168="","",Output!BZ159)</f>
        <v/>
      </c>
      <c r="H168" s="1653" t="str">
        <f>IF(B168="","",Output!CA159)</f>
        <v/>
      </c>
      <c r="I168" s="1653" t="str">
        <f>IF(B168="","",Output!CB159)</f>
        <v/>
      </c>
      <c r="J168" s="1654" t="str">
        <f>IF(B168="","",Output!CC159)</f>
        <v/>
      </c>
      <c r="K168" s="1662" t="str">
        <f>IF(B168="","",Output!CD159)</f>
        <v/>
      </c>
    </row>
    <row r="169" spans="2:11">
      <c r="B169" s="1661" t="str">
        <f>IF(Output!C160=0,"",Output!C160)</f>
        <v/>
      </c>
      <c r="C169" s="1651" t="str">
        <f>IF(B169="","",Output!BV160)</f>
        <v/>
      </c>
      <c r="D169" s="1652" t="str">
        <f>IF(B169="","",Output!BW160)</f>
        <v/>
      </c>
      <c r="E169" s="1716" t="str">
        <f>IF(B169="","",Output!BX160)</f>
        <v/>
      </c>
      <c r="F169" s="1653" t="str">
        <f>IF(B169="","",Output!BY160)</f>
        <v/>
      </c>
      <c r="G169" s="1712" t="str">
        <f>IF(B169="","",Output!BZ160)</f>
        <v/>
      </c>
      <c r="H169" s="1653" t="str">
        <f>IF(B169="","",Output!CA160)</f>
        <v/>
      </c>
      <c r="I169" s="1653" t="str">
        <f>IF(B169="","",Output!CB160)</f>
        <v/>
      </c>
      <c r="J169" s="1654" t="str">
        <f>IF(B169="","",Output!CC160)</f>
        <v/>
      </c>
      <c r="K169" s="1662" t="str">
        <f>IF(B169="","",Output!CD160)</f>
        <v/>
      </c>
    </row>
    <row r="170" spans="2:11">
      <c r="B170" s="1661" t="str">
        <f>IF(Output!C161=0,"",Output!C161)</f>
        <v/>
      </c>
      <c r="C170" s="1651" t="str">
        <f>IF(B170="","",Output!BV161)</f>
        <v/>
      </c>
      <c r="D170" s="1652" t="str">
        <f>IF(B170="","",Output!BW161)</f>
        <v/>
      </c>
      <c r="E170" s="1716" t="str">
        <f>IF(B170="","",Output!BX161)</f>
        <v/>
      </c>
      <c r="F170" s="1653" t="str">
        <f>IF(B170="","",Output!BY161)</f>
        <v/>
      </c>
      <c r="G170" s="1712" t="str">
        <f>IF(B170="","",Output!BZ161)</f>
        <v/>
      </c>
      <c r="H170" s="1653" t="str">
        <f>IF(B170="","",Output!CA161)</f>
        <v/>
      </c>
      <c r="I170" s="1653" t="str">
        <f>IF(B170="","",Output!CB161)</f>
        <v/>
      </c>
      <c r="J170" s="1654" t="str">
        <f>IF(B170="","",Output!CC161)</f>
        <v/>
      </c>
      <c r="K170" s="1662" t="str">
        <f>IF(B170="","",Output!CD161)</f>
        <v/>
      </c>
    </row>
    <row r="171" spans="2:11">
      <c r="B171" s="1661" t="str">
        <f>IF(Output!C162=0,"",Output!C162)</f>
        <v/>
      </c>
      <c r="C171" s="1651" t="str">
        <f>IF(B171="","",Output!BV162)</f>
        <v/>
      </c>
      <c r="D171" s="1652" t="str">
        <f>IF(B171="","",Output!BW162)</f>
        <v/>
      </c>
      <c r="E171" s="1716" t="str">
        <f>IF(B171="","",Output!BX162)</f>
        <v/>
      </c>
      <c r="F171" s="1653" t="str">
        <f>IF(B171="","",Output!BY162)</f>
        <v/>
      </c>
      <c r="G171" s="1712" t="str">
        <f>IF(B171="","",Output!BZ162)</f>
        <v/>
      </c>
      <c r="H171" s="1653" t="str">
        <f>IF(B171="","",Output!CA162)</f>
        <v/>
      </c>
      <c r="I171" s="1653" t="str">
        <f>IF(B171="","",Output!CB162)</f>
        <v/>
      </c>
      <c r="J171" s="1654" t="str">
        <f>IF(B171="","",Output!CC162)</f>
        <v/>
      </c>
      <c r="K171" s="1662" t="str">
        <f>IF(B171="","",Output!CD162)</f>
        <v/>
      </c>
    </row>
    <row r="172" spans="2:11">
      <c r="B172" s="1661" t="str">
        <f>IF(Output!C163=0,"",Output!C163)</f>
        <v/>
      </c>
      <c r="C172" s="1651" t="str">
        <f>IF(B172="","",Output!BV163)</f>
        <v/>
      </c>
      <c r="D172" s="1652" t="str">
        <f>IF(B172="","",Output!BW163)</f>
        <v/>
      </c>
      <c r="E172" s="1716" t="str">
        <f>IF(B172="","",Output!BX163)</f>
        <v/>
      </c>
      <c r="F172" s="1653" t="str">
        <f>IF(B172="","",Output!BY163)</f>
        <v/>
      </c>
      <c r="G172" s="1712" t="str">
        <f>IF(B172="","",Output!BZ163)</f>
        <v/>
      </c>
      <c r="H172" s="1653" t="str">
        <f>IF(B172="","",Output!CA163)</f>
        <v/>
      </c>
      <c r="I172" s="1653" t="str">
        <f>IF(B172="","",Output!CB163)</f>
        <v/>
      </c>
      <c r="J172" s="1654" t="str">
        <f>IF(B172="","",Output!CC163)</f>
        <v/>
      </c>
      <c r="K172" s="1662" t="str">
        <f>IF(B172="","",Output!CD163)</f>
        <v/>
      </c>
    </row>
    <row r="173" spans="2:11">
      <c r="B173" s="1661" t="str">
        <f>IF(Output!C164=0,"",Output!C164)</f>
        <v/>
      </c>
      <c r="C173" s="1651" t="str">
        <f>IF(B173="","",Output!BV164)</f>
        <v/>
      </c>
      <c r="D173" s="1652" t="str">
        <f>IF(B173="","",Output!BW164)</f>
        <v/>
      </c>
      <c r="E173" s="1716" t="str">
        <f>IF(B173="","",Output!BX164)</f>
        <v/>
      </c>
      <c r="F173" s="1653" t="str">
        <f>IF(B173="","",Output!BY164)</f>
        <v/>
      </c>
      <c r="G173" s="1712" t="str">
        <f>IF(B173="","",Output!BZ164)</f>
        <v/>
      </c>
      <c r="H173" s="1653" t="str">
        <f>IF(B173="","",Output!CA164)</f>
        <v/>
      </c>
      <c r="I173" s="1653" t="str">
        <f>IF(B173="","",Output!CB164)</f>
        <v/>
      </c>
      <c r="J173" s="1654" t="str">
        <f>IF(B173="","",Output!CC164)</f>
        <v/>
      </c>
      <c r="K173" s="1662" t="str">
        <f>IF(B173="","",Output!CD164)</f>
        <v/>
      </c>
    </row>
    <row r="174" spans="2:11">
      <c r="B174" s="1661" t="str">
        <f>IF(Output!C165=0,"",Output!C165)</f>
        <v/>
      </c>
      <c r="C174" s="1651" t="str">
        <f>IF(B174="","",Output!BV165)</f>
        <v/>
      </c>
      <c r="D174" s="1652" t="str">
        <f>IF(B174="","",Output!BW165)</f>
        <v/>
      </c>
      <c r="E174" s="1716" t="str">
        <f>IF(B174="","",Output!BX165)</f>
        <v/>
      </c>
      <c r="F174" s="1653" t="str">
        <f>IF(B174="","",Output!BY165)</f>
        <v/>
      </c>
      <c r="G174" s="1712" t="str">
        <f>IF(B174="","",Output!BZ165)</f>
        <v/>
      </c>
      <c r="H174" s="1653" t="str">
        <f>IF(B174="","",Output!CA165)</f>
        <v/>
      </c>
      <c r="I174" s="1653" t="str">
        <f>IF(B174="","",Output!CB165)</f>
        <v/>
      </c>
      <c r="J174" s="1654" t="str">
        <f>IF(B174="","",Output!CC165)</f>
        <v/>
      </c>
      <c r="K174" s="1662" t="str">
        <f>IF(B174="","",Output!CD165)</f>
        <v/>
      </c>
    </row>
    <row r="175" spans="2:11">
      <c r="B175" s="1661" t="str">
        <f>IF(Output!C166=0,"",Output!C166)</f>
        <v/>
      </c>
      <c r="C175" s="1651" t="str">
        <f>IF(B175="","",Output!BV166)</f>
        <v/>
      </c>
      <c r="D175" s="1652" t="str">
        <f>IF(B175="","",Output!BW166)</f>
        <v/>
      </c>
      <c r="E175" s="1716" t="str">
        <f>IF(B175="","",Output!BX166)</f>
        <v/>
      </c>
      <c r="F175" s="1653" t="str">
        <f>IF(B175="","",Output!BY166)</f>
        <v/>
      </c>
      <c r="G175" s="1712" t="str">
        <f>IF(B175="","",Output!BZ166)</f>
        <v/>
      </c>
      <c r="H175" s="1653" t="str">
        <f>IF(B175="","",Output!CA166)</f>
        <v/>
      </c>
      <c r="I175" s="1653" t="str">
        <f>IF(B175="","",Output!CB166)</f>
        <v/>
      </c>
      <c r="J175" s="1654" t="str">
        <f>IF(B175="","",Output!CC166)</f>
        <v/>
      </c>
      <c r="K175" s="1662" t="str">
        <f>IF(B175="","",Output!CD166)</f>
        <v/>
      </c>
    </row>
    <row r="176" spans="2:11">
      <c r="B176" s="1661" t="str">
        <f>IF(Output!C167=0,"",Output!C167)</f>
        <v/>
      </c>
      <c r="C176" s="1651" t="str">
        <f>IF(B176="","",Output!BV167)</f>
        <v/>
      </c>
      <c r="D176" s="1652" t="str">
        <f>IF(B176="","",Output!BW167)</f>
        <v/>
      </c>
      <c r="E176" s="1716" t="str">
        <f>IF(B176="","",Output!BX167)</f>
        <v/>
      </c>
      <c r="F176" s="1653" t="str">
        <f>IF(B176="","",Output!BY167)</f>
        <v/>
      </c>
      <c r="G176" s="1712" t="str">
        <f>IF(B176="","",Output!BZ167)</f>
        <v/>
      </c>
      <c r="H176" s="1653" t="str">
        <f>IF(B176="","",Output!CA167)</f>
        <v/>
      </c>
      <c r="I176" s="1653" t="str">
        <f>IF(B176="","",Output!CB167)</f>
        <v/>
      </c>
      <c r="J176" s="1654" t="str">
        <f>IF(B176="","",Output!CC167)</f>
        <v/>
      </c>
      <c r="K176" s="1662" t="str">
        <f>IF(B176="","",Output!CD167)</f>
        <v/>
      </c>
    </row>
    <row r="177" spans="2:11">
      <c r="B177" s="1661" t="str">
        <f>IF(Output!C168=0,"",Output!C168)</f>
        <v/>
      </c>
      <c r="C177" s="1651" t="str">
        <f>IF(B177="","",Output!BV168)</f>
        <v/>
      </c>
      <c r="D177" s="1652" t="str">
        <f>IF(B177="","",Output!BW168)</f>
        <v/>
      </c>
      <c r="E177" s="1716" t="str">
        <f>IF(B177="","",Output!BX168)</f>
        <v/>
      </c>
      <c r="F177" s="1653" t="str">
        <f>IF(B177="","",Output!BY168)</f>
        <v/>
      </c>
      <c r="G177" s="1712" t="str">
        <f>IF(B177="","",Output!BZ168)</f>
        <v/>
      </c>
      <c r="H177" s="1653" t="str">
        <f>IF(B177="","",Output!CA168)</f>
        <v/>
      </c>
      <c r="I177" s="1653" t="str">
        <f>IF(B177="","",Output!CB168)</f>
        <v/>
      </c>
      <c r="J177" s="1654" t="str">
        <f>IF(B177="","",Output!CC168)</f>
        <v/>
      </c>
      <c r="K177" s="1662" t="str">
        <f>IF(B177="","",Output!CD168)</f>
        <v/>
      </c>
    </row>
    <row r="178" spans="2:11">
      <c r="B178" s="1661" t="str">
        <f>IF(Output!C169=0,"",Output!C169)</f>
        <v/>
      </c>
      <c r="C178" s="1651" t="str">
        <f>IF(B178="","",Output!BV169)</f>
        <v/>
      </c>
      <c r="D178" s="1652" t="str">
        <f>IF(B178="","",Output!BW169)</f>
        <v/>
      </c>
      <c r="E178" s="1716" t="str">
        <f>IF(B178="","",Output!BX169)</f>
        <v/>
      </c>
      <c r="F178" s="1653" t="str">
        <f>IF(B178="","",Output!BY169)</f>
        <v/>
      </c>
      <c r="G178" s="1712" t="str">
        <f>IF(B178="","",Output!BZ169)</f>
        <v/>
      </c>
      <c r="H178" s="1653" t="str">
        <f>IF(B178="","",Output!CA169)</f>
        <v/>
      </c>
      <c r="I178" s="1653" t="str">
        <f>IF(B178="","",Output!CB169)</f>
        <v/>
      </c>
      <c r="J178" s="1654" t="str">
        <f>IF(B178="","",Output!CC169)</f>
        <v/>
      </c>
      <c r="K178" s="1662" t="str">
        <f>IF(B178="","",Output!CD169)</f>
        <v/>
      </c>
    </row>
    <row r="179" spans="2:11">
      <c r="B179" s="1661" t="str">
        <f>IF(Output!C170=0,"",Output!C170)</f>
        <v/>
      </c>
      <c r="C179" s="1651" t="str">
        <f>IF(B179="","",Output!BV170)</f>
        <v/>
      </c>
      <c r="D179" s="1652" t="str">
        <f>IF(B179="","",Output!BW170)</f>
        <v/>
      </c>
      <c r="E179" s="1716" t="str">
        <f>IF(B179="","",Output!BX170)</f>
        <v/>
      </c>
      <c r="F179" s="1653" t="str">
        <f>IF(B179="","",Output!BY170)</f>
        <v/>
      </c>
      <c r="G179" s="1712" t="str">
        <f>IF(B179="","",Output!BZ170)</f>
        <v/>
      </c>
      <c r="H179" s="1653" t="str">
        <f>IF(B179="","",Output!CA170)</f>
        <v/>
      </c>
      <c r="I179" s="1653" t="str">
        <f>IF(B179="","",Output!CB170)</f>
        <v/>
      </c>
      <c r="J179" s="1654" t="str">
        <f>IF(B179="","",Output!CC170)</f>
        <v/>
      </c>
      <c r="K179" s="1662" t="str">
        <f>IF(B179="","",Output!CD170)</f>
        <v/>
      </c>
    </row>
    <row r="180" spans="2:11">
      <c r="B180" s="1661" t="str">
        <f>IF(Output!C171=0,"",Output!C171)</f>
        <v/>
      </c>
      <c r="C180" s="1651" t="str">
        <f>IF(B180="","",Output!BV171)</f>
        <v/>
      </c>
      <c r="D180" s="1652" t="str">
        <f>IF(B180="","",Output!BW171)</f>
        <v/>
      </c>
      <c r="E180" s="1716" t="str">
        <f>IF(B180="","",Output!BX171)</f>
        <v/>
      </c>
      <c r="F180" s="1653" t="str">
        <f>IF(B180="","",Output!BY171)</f>
        <v/>
      </c>
      <c r="G180" s="1712" t="str">
        <f>IF(B180="","",Output!BZ171)</f>
        <v/>
      </c>
      <c r="H180" s="1653" t="str">
        <f>IF(B180="","",Output!CA171)</f>
        <v/>
      </c>
      <c r="I180" s="1653" t="str">
        <f>IF(B180="","",Output!CB171)</f>
        <v/>
      </c>
      <c r="J180" s="1654" t="str">
        <f>IF(B180="","",Output!CC171)</f>
        <v/>
      </c>
      <c r="K180" s="1662" t="str">
        <f>IF(B180="","",Output!CD171)</f>
        <v/>
      </c>
    </row>
    <row r="181" spans="2:11">
      <c r="B181" s="1661" t="str">
        <f>IF(Output!C172=0,"",Output!C172)</f>
        <v/>
      </c>
      <c r="C181" s="1651" t="str">
        <f>IF(B181="","",Output!BV172)</f>
        <v/>
      </c>
      <c r="D181" s="1652" t="str">
        <f>IF(B181="","",Output!BW172)</f>
        <v/>
      </c>
      <c r="E181" s="1716" t="str">
        <f>IF(B181="","",Output!BX172)</f>
        <v/>
      </c>
      <c r="F181" s="1653" t="str">
        <f>IF(B181="","",Output!BY172)</f>
        <v/>
      </c>
      <c r="G181" s="1712" t="str">
        <f>IF(B181="","",Output!BZ172)</f>
        <v/>
      </c>
      <c r="H181" s="1653" t="str">
        <f>IF(B181="","",Output!CA172)</f>
        <v/>
      </c>
      <c r="I181" s="1653" t="str">
        <f>IF(B181="","",Output!CB172)</f>
        <v/>
      </c>
      <c r="J181" s="1654" t="str">
        <f>IF(B181="","",Output!CC172)</f>
        <v/>
      </c>
      <c r="K181" s="1662" t="str">
        <f>IF(B181="","",Output!CD172)</f>
        <v/>
      </c>
    </row>
    <row r="182" spans="2:11">
      <c r="B182" s="1661" t="str">
        <f>IF(Output!C173=0,"",Output!C173)</f>
        <v/>
      </c>
      <c r="C182" s="1651" t="str">
        <f>IF(B182="","",Output!BV173)</f>
        <v/>
      </c>
      <c r="D182" s="1652" t="str">
        <f>IF(B182="","",Output!BW173)</f>
        <v/>
      </c>
      <c r="E182" s="1716" t="str">
        <f>IF(B182="","",Output!BX173)</f>
        <v/>
      </c>
      <c r="F182" s="1653" t="str">
        <f>IF(B182="","",Output!BY173)</f>
        <v/>
      </c>
      <c r="G182" s="1712" t="str">
        <f>IF(B182="","",Output!BZ173)</f>
        <v/>
      </c>
      <c r="H182" s="1653" t="str">
        <f>IF(B182="","",Output!CA173)</f>
        <v/>
      </c>
      <c r="I182" s="1653" t="str">
        <f>IF(B182="","",Output!CB173)</f>
        <v/>
      </c>
      <c r="J182" s="1654" t="str">
        <f>IF(B182="","",Output!CC173)</f>
        <v/>
      </c>
      <c r="K182" s="1662" t="str">
        <f>IF(B182="","",Output!CD173)</f>
        <v/>
      </c>
    </row>
    <row r="183" spans="2:11">
      <c r="B183" s="1661" t="str">
        <f>IF(Output!C174=0,"",Output!C174)</f>
        <v/>
      </c>
      <c r="C183" s="1651" t="str">
        <f>IF(B183="","",Output!BV174)</f>
        <v/>
      </c>
      <c r="D183" s="1652" t="str">
        <f>IF(B183="","",Output!BW174)</f>
        <v/>
      </c>
      <c r="E183" s="1716" t="str">
        <f>IF(B183="","",Output!BX174)</f>
        <v/>
      </c>
      <c r="F183" s="1653" t="str">
        <f>IF(B183="","",Output!BY174)</f>
        <v/>
      </c>
      <c r="G183" s="1712" t="str">
        <f>IF(B183="","",Output!BZ174)</f>
        <v/>
      </c>
      <c r="H183" s="1653" t="str">
        <f>IF(B183="","",Output!CA174)</f>
        <v/>
      </c>
      <c r="I183" s="1653" t="str">
        <f>IF(B183="","",Output!CB174)</f>
        <v/>
      </c>
      <c r="J183" s="1654" t="str">
        <f>IF(B183="","",Output!CC174)</f>
        <v/>
      </c>
      <c r="K183" s="1662" t="str">
        <f>IF(B183="","",Output!CD174)</f>
        <v/>
      </c>
    </row>
    <row r="184" spans="2:11">
      <c r="B184" s="1661" t="str">
        <f>IF(Output!C175=0,"",Output!C175)</f>
        <v/>
      </c>
      <c r="C184" s="1651" t="str">
        <f>IF(B184="","",Output!BV175)</f>
        <v/>
      </c>
      <c r="D184" s="1652" t="str">
        <f>IF(B184="","",Output!BW175)</f>
        <v/>
      </c>
      <c r="E184" s="1716" t="str">
        <f>IF(B184="","",Output!BX175)</f>
        <v/>
      </c>
      <c r="F184" s="1653" t="str">
        <f>IF(B184="","",Output!BY175)</f>
        <v/>
      </c>
      <c r="G184" s="1712" t="str">
        <f>IF(B184="","",Output!BZ175)</f>
        <v/>
      </c>
      <c r="H184" s="1653" t="str">
        <f>IF(B184="","",Output!CA175)</f>
        <v/>
      </c>
      <c r="I184" s="1653" t="str">
        <f>IF(B184="","",Output!CB175)</f>
        <v/>
      </c>
      <c r="J184" s="1654" t="str">
        <f>IF(B184="","",Output!CC175)</f>
        <v/>
      </c>
      <c r="K184" s="1662" t="str">
        <f>IF(B184="","",Output!CD175)</f>
        <v/>
      </c>
    </row>
    <row r="185" spans="2:11">
      <c r="B185" s="1661" t="str">
        <f>IF(Output!C176=0,"",Output!C176)</f>
        <v/>
      </c>
      <c r="C185" s="1651" t="str">
        <f>IF(B185="","",Output!BV176)</f>
        <v/>
      </c>
      <c r="D185" s="1652" t="str">
        <f>IF(B185="","",Output!BW176)</f>
        <v/>
      </c>
      <c r="E185" s="1716" t="str">
        <f>IF(B185="","",Output!BX176)</f>
        <v/>
      </c>
      <c r="F185" s="1653" t="str">
        <f>IF(B185="","",Output!BY176)</f>
        <v/>
      </c>
      <c r="G185" s="1712" t="str">
        <f>IF(B185="","",Output!BZ176)</f>
        <v/>
      </c>
      <c r="H185" s="1653" t="str">
        <f>IF(B185="","",Output!CA176)</f>
        <v/>
      </c>
      <c r="I185" s="1653" t="str">
        <f>IF(B185="","",Output!CB176)</f>
        <v/>
      </c>
      <c r="J185" s="1654" t="str">
        <f>IF(B185="","",Output!CC176)</f>
        <v/>
      </c>
      <c r="K185" s="1662" t="str">
        <f>IF(B185="","",Output!CD176)</f>
        <v/>
      </c>
    </row>
    <row r="186" spans="2:11">
      <c r="B186" s="1661" t="str">
        <f>IF(Output!C177=0,"",Output!C177)</f>
        <v/>
      </c>
      <c r="C186" s="1651" t="str">
        <f>IF(B186="","",Output!BV177)</f>
        <v/>
      </c>
      <c r="D186" s="1652" t="str">
        <f>IF(B186="","",Output!BW177)</f>
        <v/>
      </c>
      <c r="E186" s="1716" t="str">
        <f>IF(B186="","",Output!BX177)</f>
        <v/>
      </c>
      <c r="F186" s="1653" t="str">
        <f>IF(B186="","",Output!BY177)</f>
        <v/>
      </c>
      <c r="G186" s="1712" t="str">
        <f>IF(B186="","",Output!BZ177)</f>
        <v/>
      </c>
      <c r="H186" s="1653" t="str">
        <f>IF(B186="","",Output!CA177)</f>
        <v/>
      </c>
      <c r="I186" s="1653" t="str">
        <f>IF(B186="","",Output!CB177)</f>
        <v/>
      </c>
      <c r="J186" s="1654" t="str">
        <f>IF(B186="","",Output!CC177)</f>
        <v/>
      </c>
      <c r="K186" s="1662" t="str">
        <f>IF(B186="","",Output!CD177)</f>
        <v/>
      </c>
    </row>
    <row r="187" spans="2:11">
      <c r="B187" s="1661" t="str">
        <f>IF(Output!C178=0,"",Output!C178)</f>
        <v/>
      </c>
      <c r="C187" s="1651" t="str">
        <f>IF(B187="","",Output!BV178)</f>
        <v/>
      </c>
      <c r="D187" s="1652" t="str">
        <f>IF(B187="","",Output!BW178)</f>
        <v/>
      </c>
      <c r="E187" s="1716" t="str">
        <f>IF(B187="","",Output!BX178)</f>
        <v/>
      </c>
      <c r="F187" s="1653" t="str">
        <f>IF(B187="","",Output!BY178)</f>
        <v/>
      </c>
      <c r="G187" s="1712" t="str">
        <f>IF(B187="","",Output!BZ178)</f>
        <v/>
      </c>
      <c r="H187" s="1653" t="str">
        <f>IF(B187="","",Output!CA178)</f>
        <v/>
      </c>
      <c r="I187" s="1653" t="str">
        <f>IF(B187="","",Output!CB178)</f>
        <v/>
      </c>
      <c r="J187" s="1654" t="str">
        <f>IF(B187="","",Output!CC178)</f>
        <v/>
      </c>
      <c r="K187" s="1662" t="str">
        <f>IF(B187="","",Output!CD178)</f>
        <v/>
      </c>
    </row>
    <row r="188" spans="2:11">
      <c r="B188" s="1661" t="str">
        <f>IF(Output!C179=0,"",Output!C179)</f>
        <v/>
      </c>
      <c r="C188" s="1651" t="str">
        <f>IF(B188="","",Output!BV179)</f>
        <v/>
      </c>
      <c r="D188" s="1652" t="str">
        <f>IF(B188="","",Output!BW179)</f>
        <v/>
      </c>
      <c r="E188" s="1716" t="str">
        <f>IF(B188="","",Output!BX179)</f>
        <v/>
      </c>
      <c r="F188" s="1653" t="str">
        <f>IF(B188="","",Output!BY179)</f>
        <v/>
      </c>
      <c r="G188" s="1712" t="str">
        <f>IF(B188="","",Output!BZ179)</f>
        <v/>
      </c>
      <c r="H188" s="1653" t="str">
        <f>IF(B188="","",Output!CA179)</f>
        <v/>
      </c>
      <c r="I188" s="1653" t="str">
        <f>IF(B188="","",Output!CB179)</f>
        <v/>
      </c>
      <c r="J188" s="1654" t="str">
        <f>IF(B188="","",Output!CC179)</f>
        <v/>
      </c>
      <c r="K188" s="1662" t="str">
        <f>IF(B188="","",Output!CD179)</f>
        <v/>
      </c>
    </row>
    <row r="189" spans="2:11">
      <c r="B189" s="1661" t="str">
        <f>IF(Output!C180=0,"",Output!C180)</f>
        <v/>
      </c>
      <c r="C189" s="1651" t="str">
        <f>IF(B189="","",Output!BV180)</f>
        <v/>
      </c>
      <c r="D189" s="1652" t="str">
        <f>IF(B189="","",Output!BW180)</f>
        <v/>
      </c>
      <c r="E189" s="1716" t="str">
        <f>IF(B189="","",Output!BX180)</f>
        <v/>
      </c>
      <c r="F189" s="1653" t="str">
        <f>IF(B189="","",Output!BY180)</f>
        <v/>
      </c>
      <c r="G189" s="1712" t="str">
        <f>IF(B189="","",Output!BZ180)</f>
        <v/>
      </c>
      <c r="H189" s="1653" t="str">
        <f>IF(B189="","",Output!CA180)</f>
        <v/>
      </c>
      <c r="I189" s="1653" t="str">
        <f>IF(B189="","",Output!CB180)</f>
        <v/>
      </c>
      <c r="J189" s="1654" t="str">
        <f>IF(B189="","",Output!CC180)</f>
        <v/>
      </c>
      <c r="K189" s="1662" t="str">
        <f>IF(B189="","",Output!CD180)</f>
        <v/>
      </c>
    </row>
    <row r="190" spans="2:11">
      <c r="B190" s="1661" t="str">
        <f>IF(Output!C181=0,"",Output!C181)</f>
        <v/>
      </c>
      <c r="C190" s="1651" t="str">
        <f>IF(B190="","",Output!BV181)</f>
        <v/>
      </c>
      <c r="D190" s="1652" t="str">
        <f>IF(B190="","",Output!BW181)</f>
        <v/>
      </c>
      <c r="E190" s="1716" t="str">
        <f>IF(B190="","",Output!BX181)</f>
        <v/>
      </c>
      <c r="F190" s="1653" t="str">
        <f>IF(B190="","",Output!BY181)</f>
        <v/>
      </c>
      <c r="G190" s="1712" t="str">
        <f>IF(B190="","",Output!BZ181)</f>
        <v/>
      </c>
      <c r="H190" s="1653" t="str">
        <f>IF(B190="","",Output!CA181)</f>
        <v/>
      </c>
      <c r="I190" s="1653" t="str">
        <f>IF(B190="","",Output!CB181)</f>
        <v/>
      </c>
      <c r="J190" s="1654" t="str">
        <f>IF(B190="","",Output!CC181)</f>
        <v/>
      </c>
      <c r="K190" s="1662" t="str">
        <f>IF(B190="","",Output!CD181)</f>
        <v/>
      </c>
    </row>
    <row r="191" spans="2:11">
      <c r="B191" s="1661" t="str">
        <f>IF(Output!C182=0,"",Output!C182)</f>
        <v/>
      </c>
      <c r="C191" s="1651" t="str">
        <f>IF(B191="","",Output!BV182)</f>
        <v/>
      </c>
      <c r="D191" s="1652" t="str">
        <f>IF(B191="","",Output!BW182)</f>
        <v/>
      </c>
      <c r="E191" s="1716" t="str">
        <f>IF(B191="","",Output!BX182)</f>
        <v/>
      </c>
      <c r="F191" s="1653" t="str">
        <f>IF(B191="","",Output!BY182)</f>
        <v/>
      </c>
      <c r="G191" s="1712" t="str">
        <f>IF(B191="","",Output!BZ182)</f>
        <v/>
      </c>
      <c r="H191" s="1653" t="str">
        <f>IF(B191="","",Output!CA182)</f>
        <v/>
      </c>
      <c r="I191" s="1653" t="str">
        <f>IF(B191="","",Output!CB182)</f>
        <v/>
      </c>
      <c r="J191" s="1654" t="str">
        <f>IF(B191="","",Output!CC182)</f>
        <v/>
      </c>
      <c r="K191" s="1662" t="str">
        <f>IF(B191="","",Output!CD182)</f>
        <v/>
      </c>
    </row>
    <row r="192" spans="2:11">
      <c r="B192" s="1661" t="str">
        <f>IF(Output!C183=0,"",Output!C183)</f>
        <v/>
      </c>
      <c r="C192" s="1651" t="str">
        <f>IF(B192="","",Output!BV183)</f>
        <v/>
      </c>
      <c r="D192" s="1652" t="str">
        <f>IF(B192="","",Output!BW183)</f>
        <v/>
      </c>
      <c r="E192" s="1716" t="str">
        <f>IF(B192="","",Output!BX183)</f>
        <v/>
      </c>
      <c r="F192" s="1653" t="str">
        <f>IF(B192="","",Output!BY183)</f>
        <v/>
      </c>
      <c r="G192" s="1712" t="str">
        <f>IF(B192="","",Output!BZ183)</f>
        <v/>
      </c>
      <c r="H192" s="1653" t="str">
        <f>IF(B192="","",Output!CA183)</f>
        <v/>
      </c>
      <c r="I192" s="1653" t="str">
        <f>IF(B192="","",Output!CB183)</f>
        <v/>
      </c>
      <c r="J192" s="1654" t="str">
        <f>IF(B192="","",Output!CC183)</f>
        <v/>
      </c>
      <c r="K192" s="1662" t="str">
        <f>IF(B192="","",Output!CD183)</f>
        <v/>
      </c>
    </row>
    <row r="193" spans="2:11">
      <c r="B193" s="1661" t="str">
        <f>IF(Output!C184=0,"",Output!C184)</f>
        <v/>
      </c>
      <c r="C193" s="1651" t="str">
        <f>IF(B193="","",Output!BV184)</f>
        <v/>
      </c>
      <c r="D193" s="1652" t="str">
        <f>IF(B193="","",Output!BW184)</f>
        <v/>
      </c>
      <c r="E193" s="1716" t="str">
        <f>IF(B193="","",Output!BX184)</f>
        <v/>
      </c>
      <c r="F193" s="1653" t="str">
        <f>IF(B193="","",Output!BY184)</f>
        <v/>
      </c>
      <c r="G193" s="1712" t="str">
        <f>IF(B193="","",Output!BZ184)</f>
        <v/>
      </c>
      <c r="H193" s="1653" t="str">
        <f>IF(B193="","",Output!CA184)</f>
        <v/>
      </c>
      <c r="I193" s="1653" t="str">
        <f>IF(B193="","",Output!CB184)</f>
        <v/>
      </c>
      <c r="J193" s="1654" t="str">
        <f>IF(B193="","",Output!CC184)</f>
        <v/>
      </c>
      <c r="K193" s="1662" t="str">
        <f>IF(B193="","",Output!CD184)</f>
        <v/>
      </c>
    </row>
    <row r="194" spans="2:11">
      <c r="B194" s="1661" t="str">
        <f>IF(Output!C185=0,"",Output!C185)</f>
        <v/>
      </c>
      <c r="C194" s="1651" t="str">
        <f>IF(B194="","",Output!BV185)</f>
        <v/>
      </c>
      <c r="D194" s="1652" t="str">
        <f>IF(B194="","",Output!BW185)</f>
        <v/>
      </c>
      <c r="E194" s="1716" t="str">
        <f>IF(B194="","",Output!BX185)</f>
        <v/>
      </c>
      <c r="F194" s="1653" t="str">
        <f>IF(B194="","",Output!BY185)</f>
        <v/>
      </c>
      <c r="G194" s="1712" t="str">
        <f>IF(B194="","",Output!BZ185)</f>
        <v/>
      </c>
      <c r="H194" s="1653" t="str">
        <f>IF(B194="","",Output!CA185)</f>
        <v/>
      </c>
      <c r="I194" s="1653" t="str">
        <f>IF(B194="","",Output!CB185)</f>
        <v/>
      </c>
      <c r="J194" s="1654" t="str">
        <f>IF(B194="","",Output!CC185)</f>
        <v/>
      </c>
      <c r="K194" s="1662" t="str">
        <f>IF(B194="","",Output!CD185)</f>
        <v/>
      </c>
    </row>
    <row r="195" spans="2:11">
      <c r="B195" s="1661" t="str">
        <f>IF(Output!C186=0,"",Output!C186)</f>
        <v/>
      </c>
      <c r="C195" s="1651" t="str">
        <f>IF(B195="","",Output!BV186)</f>
        <v/>
      </c>
      <c r="D195" s="1652" t="str">
        <f>IF(B195="","",Output!BW186)</f>
        <v/>
      </c>
      <c r="E195" s="1716" t="str">
        <f>IF(B195="","",Output!BX186)</f>
        <v/>
      </c>
      <c r="F195" s="1653" t="str">
        <f>IF(B195="","",Output!BY186)</f>
        <v/>
      </c>
      <c r="G195" s="1712" t="str">
        <f>IF(B195="","",Output!BZ186)</f>
        <v/>
      </c>
      <c r="H195" s="1653" t="str">
        <f>IF(B195="","",Output!CA186)</f>
        <v/>
      </c>
      <c r="I195" s="1653" t="str">
        <f>IF(B195="","",Output!CB186)</f>
        <v/>
      </c>
      <c r="J195" s="1654" t="str">
        <f>IF(B195="","",Output!CC186)</f>
        <v/>
      </c>
      <c r="K195" s="1662" t="str">
        <f>IF(B195="","",Output!CD186)</f>
        <v/>
      </c>
    </row>
    <row r="196" spans="2:11">
      <c r="B196" s="1661" t="str">
        <f>IF(Output!C187=0,"",Output!C187)</f>
        <v/>
      </c>
      <c r="C196" s="1651" t="str">
        <f>IF(B196="","",Output!BV187)</f>
        <v/>
      </c>
      <c r="D196" s="1652" t="str">
        <f>IF(B196="","",Output!BW187)</f>
        <v/>
      </c>
      <c r="E196" s="1716" t="str">
        <f>IF(B196="","",Output!BX187)</f>
        <v/>
      </c>
      <c r="F196" s="1653" t="str">
        <f>IF(B196="","",Output!BY187)</f>
        <v/>
      </c>
      <c r="G196" s="1712" t="str">
        <f>IF(B196="","",Output!BZ187)</f>
        <v/>
      </c>
      <c r="H196" s="1653" t="str">
        <f>IF(B196="","",Output!CA187)</f>
        <v/>
      </c>
      <c r="I196" s="1653" t="str">
        <f>IF(B196="","",Output!CB187)</f>
        <v/>
      </c>
      <c r="J196" s="1654" t="str">
        <f>IF(B196="","",Output!CC187)</f>
        <v/>
      </c>
      <c r="K196" s="1662" t="str">
        <f>IF(B196="","",Output!CD187)</f>
        <v/>
      </c>
    </row>
    <row r="197" spans="2:11">
      <c r="B197" s="1661" t="str">
        <f>IF(Output!C188=0,"",Output!C188)</f>
        <v/>
      </c>
      <c r="C197" s="1651" t="str">
        <f>IF(B197="","",Output!BV188)</f>
        <v/>
      </c>
      <c r="D197" s="1652" t="str">
        <f>IF(B197="","",Output!BW188)</f>
        <v/>
      </c>
      <c r="E197" s="1716" t="str">
        <f>IF(B197="","",Output!BX188)</f>
        <v/>
      </c>
      <c r="F197" s="1653" t="str">
        <f>IF(B197="","",Output!BY188)</f>
        <v/>
      </c>
      <c r="G197" s="1712" t="str">
        <f>IF(B197="","",Output!BZ188)</f>
        <v/>
      </c>
      <c r="H197" s="1653" t="str">
        <f>IF(B197="","",Output!CA188)</f>
        <v/>
      </c>
      <c r="I197" s="1653" t="str">
        <f>IF(B197="","",Output!CB188)</f>
        <v/>
      </c>
      <c r="J197" s="1654" t="str">
        <f>IF(B197="","",Output!CC188)</f>
        <v/>
      </c>
      <c r="K197" s="1662" t="str">
        <f>IF(B197="","",Output!CD188)</f>
        <v/>
      </c>
    </row>
    <row r="198" spans="2:11">
      <c r="B198" s="1661" t="str">
        <f>IF(Output!C189=0,"",Output!C189)</f>
        <v/>
      </c>
      <c r="C198" s="1651" t="str">
        <f>IF(B198="","",Output!BV189)</f>
        <v/>
      </c>
      <c r="D198" s="1652" t="str">
        <f>IF(B198="","",Output!BW189)</f>
        <v/>
      </c>
      <c r="E198" s="1716" t="str">
        <f>IF(B198="","",Output!BX189)</f>
        <v/>
      </c>
      <c r="F198" s="1653" t="str">
        <f>IF(B198="","",Output!BY189)</f>
        <v/>
      </c>
      <c r="G198" s="1712" t="str">
        <f>IF(B198="","",Output!BZ189)</f>
        <v/>
      </c>
      <c r="H198" s="1653" t="str">
        <f>IF(B198="","",Output!CA189)</f>
        <v/>
      </c>
      <c r="I198" s="1653" t="str">
        <f>IF(B198="","",Output!CB189)</f>
        <v/>
      </c>
      <c r="J198" s="1654" t="str">
        <f>IF(B198="","",Output!CC189)</f>
        <v/>
      </c>
      <c r="K198" s="1662" t="str">
        <f>IF(B198="","",Output!CD189)</f>
        <v/>
      </c>
    </row>
    <row r="199" spans="2:11">
      <c r="B199" s="1661" t="str">
        <f>IF(Output!C190=0,"",Output!C190)</f>
        <v/>
      </c>
      <c r="C199" s="1651" t="str">
        <f>IF(B199="","",Output!BV190)</f>
        <v/>
      </c>
      <c r="D199" s="1652" t="str">
        <f>IF(B199="","",Output!BW190)</f>
        <v/>
      </c>
      <c r="E199" s="1716" t="str">
        <f>IF(B199="","",Output!BX190)</f>
        <v/>
      </c>
      <c r="F199" s="1653" t="str">
        <f>IF(B199="","",Output!BY190)</f>
        <v/>
      </c>
      <c r="G199" s="1712" t="str">
        <f>IF(B199="","",Output!BZ190)</f>
        <v/>
      </c>
      <c r="H199" s="1653" t="str">
        <f>IF(B199="","",Output!CA190)</f>
        <v/>
      </c>
      <c r="I199" s="1653" t="str">
        <f>IF(B199="","",Output!CB190)</f>
        <v/>
      </c>
      <c r="J199" s="1654" t="str">
        <f>IF(B199="","",Output!CC190)</f>
        <v/>
      </c>
      <c r="K199" s="1662" t="str">
        <f>IF(B199="","",Output!CD190)</f>
        <v/>
      </c>
    </row>
    <row r="200" spans="2:11">
      <c r="B200" s="1661" t="str">
        <f>IF(Output!C191=0,"",Output!C191)</f>
        <v/>
      </c>
      <c r="C200" s="1651" t="str">
        <f>IF(B200="","",Output!BV191)</f>
        <v/>
      </c>
      <c r="D200" s="1652" t="str">
        <f>IF(B200="","",Output!BW191)</f>
        <v/>
      </c>
      <c r="E200" s="1716" t="str">
        <f>IF(B200="","",Output!BX191)</f>
        <v/>
      </c>
      <c r="F200" s="1653" t="str">
        <f>IF(B200="","",Output!BY191)</f>
        <v/>
      </c>
      <c r="G200" s="1712" t="str">
        <f>IF(B200="","",Output!BZ191)</f>
        <v/>
      </c>
      <c r="H200" s="1653" t="str">
        <f>IF(B200="","",Output!CA191)</f>
        <v/>
      </c>
      <c r="I200" s="1653" t="str">
        <f>IF(B200="","",Output!CB191)</f>
        <v/>
      </c>
      <c r="J200" s="1654" t="str">
        <f>IF(B200="","",Output!CC191)</f>
        <v/>
      </c>
      <c r="K200" s="1662" t="str">
        <f>IF(B200="","",Output!CD191)</f>
        <v/>
      </c>
    </row>
    <row r="201" spans="2:11">
      <c r="B201" s="1661" t="str">
        <f>IF(Output!C192=0,"",Output!C192)</f>
        <v/>
      </c>
      <c r="C201" s="1651" t="str">
        <f>IF(B201="","",Output!BV192)</f>
        <v/>
      </c>
      <c r="D201" s="1652" t="str">
        <f>IF(B201="","",Output!BW192)</f>
        <v/>
      </c>
      <c r="E201" s="1716" t="str">
        <f>IF(B201="","",Output!BX192)</f>
        <v/>
      </c>
      <c r="F201" s="1653" t="str">
        <f>IF(B201="","",Output!BY192)</f>
        <v/>
      </c>
      <c r="G201" s="1712" t="str">
        <f>IF(B201="","",Output!BZ192)</f>
        <v/>
      </c>
      <c r="H201" s="1653" t="str">
        <f>IF(B201="","",Output!CA192)</f>
        <v/>
      </c>
      <c r="I201" s="1653" t="str">
        <f>IF(B201="","",Output!CB192)</f>
        <v/>
      </c>
      <c r="J201" s="1654" t="str">
        <f>IF(B201="","",Output!CC192)</f>
        <v/>
      </c>
      <c r="K201" s="1662" t="str">
        <f>IF(B201="","",Output!CD192)</f>
        <v/>
      </c>
    </row>
    <row r="202" spans="2:11">
      <c r="B202" s="1661" t="str">
        <f>IF(Output!C193=0,"",Output!C193)</f>
        <v/>
      </c>
      <c r="C202" s="1651" t="str">
        <f>IF(B202="","",Output!BV193)</f>
        <v/>
      </c>
      <c r="D202" s="1652" t="str">
        <f>IF(B202="","",Output!BW193)</f>
        <v/>
      </c>
      <c r="E202" s="1716" t="str">
        <f>IF(B202="","",Output!BX193)</f>
        <v/>
      </c>
      <c r="F202" s="1653" t="str">
        <f>IF(B202="","",Output!BY193)</f>
        <v/>
      </c>
      <c r="G202" s="1712" t="str">
        <f>IF(B202="","",Output!BZ193)</f>
        <v/>
      </c>
      <c r="H202" s="1653" t="str">
        <f>IF(B202="","",Output!CA193)</f>
        <v/>
      </c>
      <c r="I202" s="1653" t="str">
        <f>IF(B202="","",Output!CB193)</f>
        <v/>
      </c>
      <c r="J202" s="1654" t="str">
        <f>IF(B202="","",Output!CC193)</f>
        <v/>
      </c>
      <c r="K202" s="1662" t="str">
        <f>IF(B202="","",Output!CD193)</f>
        <v/>
      </c>
    </row>
    <row r="203" spans="2:11">
      <c r="B203" s="1661" t="str">
        <f>IF(Output!C194=0,"",Output!C194)</f>
        <v/>
      </c>
      <c r="C203" s="1651" t="str">
        <f>IF(B203="","",Output!BV194)</f>
        <v/>
      </c>
      <c r="D203" s="1652" t="str">
        <f>IF(B203="","",Output!BW194)</f>
        <v/>
      </c>
      <c r="E203" s="1716" t="str">
        <f>IF(B203="","",Output!BX194)</f>
        <v/>
      </c>
      <c r="F203" s="1653" t="str">
        <f>IF(B203="","",Output!BY194)</f>
        <v/>
      </c>
      <c r="G203" s="1712" t="str">
        <f>IF(B203="","",Output!BZ194)</f>
        <v/>
      </c>
      <c r="H203" s="1653" t="str">
        <f>IF(B203="","",Output!CA194)</f>
        <v/>
      </c>
      <c r="I203" s="1653" t="str">
        <f>IF(B203="","",Output!CB194)</f>
        <v/>
      </c>
      <c r="J203" s="1654" t="str">
        <f>IF(B203="","",Output!CC194)</f>
        <v/>
      </c>
      <c r="K203" s="1662" t="str">
        <f>IF(B203="","",Output!CD194)</f>
        <v/>
      </c>
    </row>
    <row r="204" spans="2:11">
      <c r="B204" s="1661" t="str">
        <f>IF(Output!C195=0,"",Output!C195)</f>
        <v/>
      </c>
      <c r="C204" s="1651" t="str">
        <f>IF(B204="","",Output!BV195)</f>
        <v/>
      </c>
      <c r="D204" s="1652" t="str">
        <f>IF(B204="","",Output!BW195)</f>
        <v/>
      </c>
      <c r="E204" s="1716" t="str">
        <f>IF(B204="","",Output!BX195)</f>
        <v/>
      </c>
      <c r="F204" s="1653" t="str">
        <f>IF(B204="","",Output!BY195)</f>
        <v/>
      </c>
      <c r="G204" s="1712" t="str">
        <f>IF(B204="","",Output!BZ195)</f>
        <v/>
      </c>
      <c r="H204" s="1653" t="str">
        <f>IF(B204="","",Output!CA195)</f>
        <v/>
      </c>
      <c r="I204" s="1653" t="str">
        <f>IF(B204="","",Output!CB195)</f>
        <v/>
      </c>
      <c r="J204" s="1654" t="str">
        <f>IF(B204="","",Output!CC195)</f>
        <v/>
      </c>
      <c r="K204" s="1662" t="str">
        <f>IF(B204="","",Output!CD195)</f>
        <v/>
      </c>
    </row>
    <row r="205" spans="2:11">
      <c r="B205" s="1661" t="str">
        <f>IF(Output!C196=0,"",Output!C196)</f>
        <v/>
      </c>
      <c r="C205" s="1651" t="str">
        <f>IF(B205="","",Output!BV196)</f>
        <v/>
      </c>
      <c r="D205" s="1652" t="str">
        <f>IF(B205="","",Output!BW196)</f>
        <v/>
      </c>
      <c r="E205" s="1716" t="str">
        <f>IF(B205="","",Output!BX196)</f>
        <v/>
      </c>
      <c r="F205" s="1653" t="str">
        <f>IF(B205="","",Output!BY196)</f>
        <v/>
      </c>
      <c r="G205" s="1712" t="str">
        <f>IF(B205="","",Output!BZ196)</f>
        <v/>
      </c>
      <c r="H205" s="1653" t="str">
        <f>IF(B205="","",Output!CA196)</f>
        <v/>
      </c>
      <c r="I205" s="1653" t="str">
        <f>IF(B205="","",Output!CB196)</f>
        <v/>
      </c>
      <c r="J205" s="1654" t="str">
        <f>IF(B205="","",Output!CC196)</f>
        <v/>
      </c>
      <c r="K205" s="1662" t="str">
        <f>IF(B205="","",Output!CD196)</f>
        <v/>
      </c>
    </row>
    <row r="206" spans="2:11">
      <c r="B206" s="1661" t="str">
        <f>IF(Output!C197=0,"",Output!C197)</f>
        <v/>
      </c>
      <c r="C206" s="1651" t="str">
        <f>IF(B206="","",Output!BV197)</f>
        <v/>
      </c>
      <c r="D206" s="1652" t="str">
        <f>IF(B206="","",Output!BW197)</f>
        <v/>
      </c>
      <c r="E206" s="1716" t="str">
        <f>IF(B206="","",Output!BX197)</f>
        <v/>
      </c>
      <c r="F206" s="1653" t="str">
        <f>IF(B206="","",Output!BY197)</f>
        <v/>
      </c>
      <c r="G206" s="1712" t="str">
        <f>IF(B206="","",Output!BZ197)</f>
        <v/>
      </c>
      <c r="H206" s="1653" t="str">
        <f>IF(B206="","",Output!CA197)</f>
        <v/>
      </c>
      <c r="I206" s="1653" t="str">
        <f>IF(B206="","",Output!CB197)</f>
        <v/>
      </c>
      <c r="J206" s="1654" t="str">
        <f>IF(B206="","",Output!CC197)</f>
        <v/>
      </c>
      <c r="K206" s="1662" t="str">
        <f>IF(B206="","",Output!CD197)</f>
        <v/>
      </c>
    </row>
    <row r="207" spans="2:11">
      <c r="B207" s="1661" t="str">
        <f>IF(Output!C198=0,"",Output!C198)</f>
        <v/>
      </c>
      <c r="C207" s="1651" t="str">
        <f>IF(B207="","",Output!BV198)</f>
        <v/>
      </c>
      <c r="D207" s="1652" t="str">
        <f>IF(B207="","",Output!BW198)</f>
        <v/>
      </c>
      <c r="E207" s="1716" t="str">
        <f>IF(B207="","",Output!BX198)</f>
        <v/>
      </c>
      <c r="F207" s="1653" t="str">
        <f>IF(B207="","",Output!BY198)</f>
        <v/>
      </c>
      <c r="G207" s="1712" t="str">
        <f>IF(B207="","",Output!BZ198)</f>
        <v/>
      </c>
      <c r="H207" s="1653" t="str">
        <f>IF(B207="","",Output!CA198)</f>
        <v/>
      </c>
      <c r="I207" s="1653" t="str">
        <f>IF(B207="","",Output!CB198)</f>
        <v/>
      </c>
      <c r="J207" s="1654" t="str">
        <f>IF(B207="","",Output!CC198)</f>
        <v/>
      </c>
      <c r="K207" s="1662" t="str">
        <f>IF(B207="","",Output!CD198)</f>
        <v/>
      </c>
    </row>
    <row r="208" spans="2:11">
      <c r="B208" s="1661" t="str">
        <f>IF(Output!C199=0,"",Output!C199)</f>
        <v/>
      </c>
      <c r="C208" s="1651" t="str">
        <f>IF(B208="","",Output!BV199)</f>
        <v/>
      </c>
      <c r="D208" s="1652" t="str">
        <f>IF(B208="","",Output!BW199)</f>
        <v/>
      </c>
      <c r="E208" s="1716" t="str">
        <f>IF(B208="","",Output!BX199)</f>
        <v/>
      </c>
      <c r="F208" s="1653" t="str">
        <f>IF(B208="","",Output!BY199)</f>
        <v/>
      </c>
      <c r="G208" s="1712" t="str">
        <f>IF(B208="","",Output!BZ199)</f>
        <v/>
      </c>
      <c r="H208" s="1653" t="str">
        <f>IF(B208="","",Output!CA199)</f>
        <v/>
      </c>
      <c r="I208" s="1653" t="str">
        <f>IF(B208="","",Output!CB199)</f>
        <v/>
      </c>
      <c r="J208" s="1654" t="str">
        <f>IF(B208="","",Output!CC199)</f>
        <v/>
      </c>
      <c r="K208" s="1662" t="str">
        <f>IF(B208="","",Output!CD199)</f>
        <v/>
      </c>
    </row>
    <row r="209" spans="2:11">
      <c r="B209" s="1661" t="str">
        <f>IF(Output!C200=0,"",Output!C200)</f>
        <v/>
      </c>
      <c r="C209" s="1651" t="str">
        <f>IF(B209="","",Output!BV200)</f>
        <v/>
      </c>
      <c r="D209" s="1652" t="str">
        <f>IF(B209="","",Output!BW200)</f>
        <v/>
      </c>
      <c r="E209" s="1716" t="str">
        <f>IF(B209="","",Output!BX200)</f>
        <v/>
      </c>
      <c r="F209" s="1653" t="str">
        <f>IF(B209="","",Output!BY200)</f>
        <v/>
      </c>
      <c r="G209" s="1712" t="str">
        <f>IF(B209="","",Output!BZ200)</f>
        <v/>
      </c>
      <c r="H209" s="1653" t="str">
        <f>IF(B209="","",Output!CA200)</f>
        <v/>
      </c>
      <c r="I209" s="1653" t="str">
        <f>IF(B209="","",Output!CB200)</f>
        <v/>
      </c>
      <c r="J209" s="1654" t="str">
        <f>IF(B209="","",Output!CC200)</f>
        <v/>
      </c>
      <c r="K209" s="1662" t="str">
        <f>IF(B209="","",Output!CD200)</f>
        <v/>
      </c>
    </row>
    <row r="210" spans="2:11">
      <c r="B210" s="1661" t="str">
        <f>IF(Output!C201=0,"",Output!C201)</f>
        <v/>
      </c>
      <c r="C210" s="1651" t="str">
        <f>IF(B210="","",Output!BV201)</f>
        <v/>
      </c>
      <c r="D210" s="1652" t="str">
        <f>IF(B210="","",Output!BW201)</f>
        <v/>
      </c>
      <c r="E210" s="1716" t="str">
        <f>IF(B210="","",Output!BX201)</f>
        <v/>
      </c>
      <c r="F210" s="1653" t="str">
        <f>IF(B210="","",Output!BY201)</f>
        <v/>
      </c>
      <c r="G210" s="1712" t="str">
        <f>IF(B210="","",Output!BZ201)</f>
        <v/>
      </c>
      <c r="H210" s="1653" t="str">
        <f>IF(B210="","",Output!CA201)</f>
        <v/>
      </c>
      <c r="I210" s="1653" t="str">
        <f>IF(B210="","",Output!CB201)</f>
        <v/>
      </c>
      <c r="J210" s="1654" t="str">
        <f>IF(B210="","",Output!CC201)</f>
        <v/>
      </c>
      <c r="K210" s="1662" t="str">
        <f>IF(B210="","",Output!CD201)</f>
        <v/>
      </c>
    </row>
    <row r="211" spans="2:11">
      <c r="B211" s="1661" t="str">
        <f>IF(Output!C202=0,"",Output!C202)</f>
        <v/>
      </c>
      <c r="C211" s="1651" t="str">
        <f>IF(B211="","",Output!BV202)</f>
        <v/>
      </c>
      <c r="D211" s="1652" t="str">
        <f>IF(B211="","",Output!BW202)</f>
        <v/>
      </c>
      <c r="E211" s="1716" t="str">
        <f>IF(B211="","",Output!BX202)</f>
        <v/>
      </c>
      <c r="F211" s="1653" t="str">
        <f>IF(B211="","",Output!BY202)</f>
        <v/>
      </c>
      <c r="G211" s="1712" t="str">
        <f>IF(B211="","",Output!BZ202)</f>
        <v/>
      </c>
      <c r="H211" s="1653" t="str">
        <f>IF(B211="","",Output!CA202)</f>
        <v/>
      </c>
      <c r="I211" s="1653" t="str">
        <f>IF(B211="","",Output!CB202)</f>
        <v/>
      </c>
      <c r="J211" s="1654" t="str">
        <f>IF(B211="","",Output!CC202)</f>
        <v/>
      </c>
      <c r="K211" s="1662" t="str">
        <f>IF(B211="","",Output!CD202)</f>
        <v/>
      </c>
    </row>
    <row r="212" spans="2:11">
      <c r="B212" s="1661" t="str">
        <f>IF(Output!C203=0,"",Output!C203)</f>
        <v/>
      </c>
      <c r="C212" s="1651" t="str">
        <f>IF(B212="","",Output!BV203)</f>
        <v/>
      </c>
      <c r="D212" s="1652" t="str">
        <f>IF(B212="","",Output!BW203)</f>
        <v/>
      </c>
      <c r="E212" s="1716" t="str">
        <f>IF(B212="","",Output!BX203)</f>
        <v/>
      </c>
      <c r="F212" s="1653" t="str">
        <f>IF(B212="","",Output!BY203)</f>
        <v/>
      </c>
      <c r="G212" s="1712" t="str">
        <f>IF(B212="","",Output!BZ203)</f>
        <v/>
      </c>
      <c r="H212" s="1653" t="str">
        <f>IF(B212="","",Output!CA203)</f>
        <v/>
      </c>
      <c r="I212" s="1653" t="str">
        <f>IF(B212="","",Output!CB203)</f>
        <v/>
      </c>
      <c r="J212" s="1654" t="str">
        <f>IF(B212="","",Output!CC203)</f>
        <v/>
      </c>
      <c r="K212" s="1662" t="str">
        <f>IF(B212="","",Output!CD203)</f>
        <v/>
      </c>
    </row>
    <row r="213" spans="2:11">
      <c r="B213" s="1661" t="str">
        <f>IF(Output!C204=0,"",Output!C204)</f>
        <v/>
      </c>
      <c r="C213" s="1651" t="str">
        <f>IF(B213="","",Output!BV204)</f>
        <v/>
      </c>
      <c r="D213" s="1652" t="str">
        <f>IF(B213="","",Output!BW204)</f>
        <v/>
      </c>
      <c r="E213" s="1716" t="str">
        <f>IF(B213="","",Output!BX204)</f>
        <v/>
      </c>
      <c r="F213" s="1653" t="str">
        <f>IF(B213="","",Output!BY204)</f>
        <v/>
      </c>
      <c r="G213" s="1712" t="str">
        <f>IF(B213="","",Output!BZ204)</f>
        <v/>
      </c>
      <c r="H213" s="1653" t="str">
        <f>IF(B213="","",Output!CA204)</f>
        <v/>
      </c>
      <c r="I213" s="1653" t="str">
        <f>IF(B213="","",Output!CB204)</f>
        <v/>
      </c>
      <c r="J213" s="1654" t="str">
        <f>IF(B213="","",Output!CC204)</f>
        <v/>
      </c>
      <c r="K213" s="1662" t="str">
        <f>IF(B213="","",Output!CD204)</f>
        <v/>
      </c>
    </row>
    <row r="214" spans="2:11">
      <c r="B214" s="1661" t="str">
        <f>IF(Output!C205=0,"",Output!C205)</f>
        <v/>
      </c>
      <c r="C214" s="1651" t="str">
        <f>IF(B214="","",Output!BV205)</f>
        <v/>
      </c>
      <c r="D214" s="1652" t="str">
        <f>IF(B214="","",Output!BW205)</f>
        <v/>
      </c>
      <c r="E214" s="1716" t="str">
        <f>IF(B214="","",Output!BX205)</f>
        <v/>
      </c>
      <c r="F214" s="1653" t="str">
        <f>IF(B214="","",Output!BY205)</f>
        <v/>
      </c>
      <c r="G214" s="1712" t="str">
        <f>IF(B214="","",Output!BZ205)</f>
        <v/>
      </c>
      <c r="H214" s="1653" t="str">
        <f>IF(B214="","",Output!CA205)</f>
        <v/>
      </c>
      <c r="I214" s="1653" t="str">
        <f>IF(B214="","",Output!CB205)</f>
        <v/>
      </c>
      <c r="J214" s="1654" t="str">
        <f>IF(B214="","",Output!CC205)</f>
        <v/>
      </c>
      <c r="K214" s="1662" t="str">
        <f>IF(B214="","",Output!CD205)</f>
        <v/>
      </c>
    </row>
    <row r="215" spans="2:11">
      <c r="B215" s="1661" t="str">
        <f>IF(Output!C206=0,"",Output!C206)</f>
        <v/>
      </c>
      <c r="C215" s="1651" t="str">
        <f>IF(B215="","",Output!BV206)</f>
        <v/>
      </c>
      <c r="D215" s="1652" t="str">
        <f>IF(B215="","",Output!BW206)</f>
        <v/>
      </c>
      <c r="E215" s="1716" t="str">
        <f>IF(B215="","",Output!BX206)</f>
        <v/>
      </c>
      <c r="F215" s="1653" t="str">
        <f>IF(B215="","",Output!BY206)</f>
        <v/>
      </c>
      <c r="G215" s="1712" t="str">
        <f>IF(B215="","",Output!BZ206)</f>
        <v/>
      </c>
      <c r="H215" s="1653" t="str">
        <f>IF(B215="","",Output!CA206)</f>
        <v/>
      </c>
      <c r="I215" s="1653" t="str">
        <f>IF(B215="","",Output!CB206)</f>
        <v/>
      </c>
      <c r="J215" s="1654" t="str">
        <f>IF(B215="","",Output!CC206)</f>
        <v/>
      </c>
      <c r="K215" s="1662" t="str">
        <f>IF(B215="","",Output!CD206)</f>
        <v/>
      </c>
    </row>
    <row r="216" spans="2:11">
      <c r="B216" s="1661" t="str">
        <f>IF(Output!C207=0,"",Output!C207)</f>
        <v/>
      </c>
      <c r="C216" s="1651" t="str">
        <f>IF(B216="","",Output!BV207)</f>
        <v/>
      </c>
      <c r="D216" s="1652" t="str">
        <f>IF(B216="","",Output!BW207)</f>
        <v/>
      </c>
      <c r="E216" s="1716" t="str">
        <f>IF(B216="","",Output!BX207)</f>
        <v/>
      </c>
      <c r="F216" s="1653" t="str">
        <f>IF(B216="","",Output!BY207)</f>
        <v/>
      </c>
      <c r="G216" s="1712" t="str">
        <f>IF(B216="","",Output!BZ207)</f>
        <v/>
      </c>
      <c r="H216" s="1653" t="str">
        <f>IF(B216="","",Output!CA207)</f>
        <v/>
      </c>
      <c r="I216" s="1653" t="str">
        <f>IF(B216="","",Output!CB207)</f>
        <v/>
      </c>
      <c r="J216" s="1654" t="str">
        <f>IF(B216="","",Output!CC207)</f>
        <v/>
      </c>
      <c r="K216" s="1662" t="str">
        <f>IF(B216="","",Output!CD207)</f>
        <v/>
      </c>
    </row>
    <row r="217" spans="2:11">
      <c r="B217" s="1661" t="str">
        <f>IF(Output!C208=0,"",Output!C208)</f>
        <v/>
      </c>
      <c r="C217" s="1651" t="str">
        <f>IF(B217="","",Output!BV208)</f>
        <v/>
      </c>
      <c r="D217" s="1652" t="str">
        <f>IF(B217="","",Output!BW208)</f>
        <v/>
      </c>
      <c r="E217" s="1716" t="str">
        <f>IF(B217="","",Output!BX208)</f>
        <v/>
      </c>
      <c r="F217" s="1653" t="str">
        <f>IF(B217="","",Output!BY208)</f>
        <v/>
      </c>
      <c r="G217" s="1712" t="str">
        <f>IF(B217="","",Output!BZ208)</f>
        <v/>
      </c>
      <c r="H217" s="1653" t="str">
        <f>IF(B217="","",Output!CA208)</f>
        <v/>
      </c>
      <c r="I217" s="1653" t="str">
        <f>IF(B217="","",Output!CB208)</f>
        <v/>
      </c>
      <c r="J217" s="1654" t="str">
        <f>IF(B217="","",Output!CC208)</f>
        <v/>
      </c>
      <c r="K217" s="1662" t="str">
        <f>IF(B217="","",Output!CD208)</f>
        <v/>
      </c>
    </row>
    <row r="218" spans="2:11">
      <c r="B218" s="1661" t="str">
        <f>IF(Output!C209=0,"",Output!C209)</f>
        <v/>
      </c>
      <c r="C218" s="1651" t="str">
        <f>IF(B218="","",Output!BV209)</f>
        <v/>
      </c>
      <c r="D218" s="1652" t="str">
        <f>IF(B218="","",Output!BW209)</f>
        <v/>
      </c>
      <c r="E218" s="1716" t="str">
        <f>IF(B218="","",Output!BX209)</f>
        <v/>
      </c>
      <c r="F218" s="1653" t="str">
        <f>IF(B218="","",Output!BY209)</f>
        <v/>
      </c>
      <c r="G218" s="1712" t="str">
        <f>IF(B218="","",Output!BZ209)</f>
        <v/>
      </c>
      <c r="H218" s="1653" t="str">
        <f>IF(B218="","",Output!CA209)</f>
        <v/>
      </c>
      <c r="I218" s="1653" t="str">
        <f>IF(B218="","",Output!CB209)</f>
        <v/>
      </c>
      <c r="J218" s="1654" t="str">
        <f>IF(B218="","",Output!CC209)</f>
        <v/>
      </c>
      <c r="K218" s="1662" t="str">
        <f>IF(B218="","",Output!CD209)</f>
        <v/>
      </c>
    </row>
    <row r="219" spans="2:11">
      <c r="B219" s="1661" t="str">
        <f>IF(Output!C210=0,"",Output!C210)</f>
        <v/>
      </c>
      <c r="C219" s="1651" t="str">
        <f>IF(B219="","",Output!BV210)</f>
        <v/>
      </c>
      <c r="D219" s="1652" t="str">
        <f>IF(B219="","",Output!BW210)</f>
        <v/>
      </c>
      <c r="E219" s="1716" t="str">
        <f>IF(B219="","",Output!BX210)</f>
        <v/>
      </c>
      <c r="F219" s="1653" t="str">
        <f>IF(B219="","",Output!BY210)</f>
        <v/>
      </c>
      <c r="G219" s="1712" t="str">
        <f>IF(B219="","",Output!BZ210)</f>
        <v/>
      </c>
      <c r="H219" s="1653" t="str">
        <f>IF(B219="","",Output!CA210)</f>
        <v/>
      </c>
      <c r="I219" s="1653" t="str">
        <f>IF(B219="","",Output!CB210)</f>
        <v/>
      </c>
      <c r="J219" s="1654" t="str">
        <f>IF(B219="","",Output!CC210)</f>
        <v/>
      </c>
      <c r="K219" s="1662" t="str">
        <f>IF(B219="","",Output!CD210)</f>
        <v/>
      </c>
    </row>
    <row r="220" spans="2:11">
      <c r="B220" s="1661" t="str">
        <f>IF(Output!C211=0,"",Output!C211)</f>
        <v/>
      </c>
      <c r="C220" s="1651" t="str">
        <f>IF(B220="","",Output!BV211)</f>
        <v/>
      </c>
      <c r="D220" s="1652" t="str">
        <f>IF(B220="","",Output!BW211)</f>
        <v/>
      </c>
      <c r="E220" s="1716" t="str">
        <f>IF(B220="","",Output!BX211)</f>
        <v/>
      </c>
      <c r="F220" s="1653" t="str">
        <f>IF(B220="","",Output!BY211)</f>
        <v/>
      </c>
      <c r="G220" s="1712" t="str">
        <f>IF(B220="","",Output!BZ211)</f>
        <v/>
      </c>
      <c r="H220" s="1653" t="str">
        <f>IF(B220="","",Output!CA211)</f>
        <v/>
      </c>
      <c r="I220" s="1653" t="str">
        <f>IF(B220="","",Output!CB211)</f>
        <v/>
      </c>
      <c r="J220" s="1654" t="str">
        <f>IF(B220="","",Output!CC211)</f>
        <v/>
      </c>
      <c r="K220" s="1662" t="str">
        <f>IF(B220="","",Output!CD211)</f>
        <v/>
      </c>
    </row>
    <row r="221" spans="2:11" ht="15.75" thickBot="1">
      <c r="B221" s="1663" t="str">
        <f>IF(Output!C212=0,"",Output!C212)</f>
        <v/>
      </c>
      <c r="C221" s="1664" t="str">
        <f>IF(B221="","",Output!BV212)</f>
        <v/>
      </c>
      <c r="D221" s="1665" t="str">
        <f>IF(B221="","",Output!BW212)</f>
        <v/>
      </c>
      <c r="E221" s="1717" t="str">
        <f>IF(B221="","",Output!BX212)</f>
        <v/>
      </c>
      <c r="F221" s="1666" t="str">
        <f>IF(B221="","",Output!BY212)</f>
        <v/>
      </c>
      <c r="G221" s="1713" t="str">
        <f>IF(B221="","",Output!BZ212)</f>
        <v/>
      </c>
      <c r="H221" s="1666" t="str">
        <f>IF(B221="","",Output!CA212)</f>
        <v/>
      </c>
      <c r="I221" s="1666" t="str">
        <f>IF(B221="","",Output!CB212)</f>
        <v/>
      </c>
      <c r="J221" s="1667" t="str">
        <f>IF(B221="","",Output!CC212)</f>
        <v/>
      </c>
      <c r="K221" s="1668" t="str">
        <f>IF(B221="","",Output!CD212)</f>
        <v/>
      </c>
    </row>
  </sheetData>
  <conditionalFormatting sqref="B12:B221">
    <cfRule type="cellIs" dxfId="51" priority="2" operator="lessThanOrEqual">
      <formula>0</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tabColor theme="0" tint="-0.249977111117893"/>
  </sheetPr>
  <dimension ref="A2:M53"/>
  <sheetViews>
    <sheetView showGridLines="0" view="pageBreakPreview" zoomScale="80" zoomScaleNormal="100" zoomScaleSheetLayoutView="80" workbookViewId="0">
      <selection activeCell="K46" sqref="K46"/>
    </sheetView>
  </sheetViews>
  <sheetFormatPr baseColWidth="10" defaultColWidth="9.140625" defaultRowHeight="12.75"/>
  <cols>
    <col min="1" max="1" width="9.140625" style="247"/>
    <col min="2" max="2" width="1.85546875" style="247" customWidth="1"/>
    <col min="3" max="3" width="5.85546875" style="247" customWidth="1"/>
    <col min="4" max="4" width="9.140625" style="247"/>
    <col min="5" max="5" width="21.42578125" style="247" customWidth="1"/>
    <col min="6" max="7" width="33.28515625" style="247" customWidth="1"/>
    <col min="8" max="8" width="17.7109375" style="247" bestFit="1" customWidth="1"/>
    <col min="9" max="9" width="21" style="247" bestFit="1" customWidth="1"/>
    <col min="10" max="10" width="12.5703125" style="247" bestFit="1" customWidth="1"/>
    <col min="11" max="11" width="118.42578125" style="247" bestFit="1" customWidth="1"/>
    <col min="12" max="12" width="9.140625" style="247"/>
    <col min="13" max="13" width="21" style="247" customWidth="1"/>
    <col min="14" max="16384" width="9.140625" style="247"/>
  </cols>
  <sheetData>
    <row r="2" spans="2:11">
      <c r="H2" s="88"/>
      <c r="I2" s="1272" t="s">
        <v>103</v>
      </c>
      <c r="J2" s="1272">
        <f>'00 - Cover'!$F$17</f>
        <v>45565</v>
      </c>
    </row>
    <row r="3" spans="2:11" hidden="1">
      <c r="H3" s="88"/>
      <c r="I3" s="1272" t="s">
        <v>4</v>
      </c>
      <c r="J3" s="1272">
        <f>'00 - Cover'!$F$19</f>
        <v>0</v>
      </c>
    </row>
    <row r="4" spans="2:11" hidden="1">
      <c r="H4" s="88"/>
      <c r="I4" s="1272" t="s">
        <v>5</v>
      </c>
      <c r="J4" s="1272">
        <f>'00 - Cover'!$F$20</f>
        <v>0</v>
      </c>
    </row>
    <row r="5" spans="2:11">
      <c r="H5" s="88"/>
      <c r="I5" s="369"/>
    </row>
    <row r="7" spans="2:11" ht="15.75">
      <c r="B7" s="370"/>
      <c r="C7" s="371" t="s">
        <v>669</v>
      </c>
      <c r="D7" s="371"/>
      <c r="E7" s="371"/>
      <c r="F7" s="371"/>
      <c r="G7" s="371"/>
      <c r="H7" s="371"/>
      <c r="I7" s="371"/>
      <c r="J7" s="371"/>
      <c r="K7" s="371"/>
    </row>
    <row r="10" spans="2:11" ht="15.75">
      <c r="B10" s="258"/>
      <c r="C10" s="1911" t="s">
        <v>423</v>
      </c>
      <c r="D10" s="1911"/>
      <c r="E10" s="1911"/>
      <c r="F10" s="1911"/>
      <c r="G10" s="1911"/>
      <c r="H10" s="1449"/>
      <c r="I10" s="1449"/>
      <c r="J10" s="1449"/>
      <c r="K10" s="372"/>
    </row>
    <row r="11" spans="2:11" ht="15">
      <c r="B11" s="452"/>
      <c r="C11" s="1911"/>
      <c r="D11" s="1911"/>
      <c r="E11" s="1911"/>
      <c r="F11" s="1911"/>
      <c r="G11" s="1911"/>
      <c r="H11" s="373" t="s">
        <v>163</v>
      </c>
      <c r="I11" s="374" t="s">
        <v>164</v>
      </c>
      <c r="J11" s="1451"/>
      <c r="K11" s="372"/>
    </row>
    <row r="12" spans="2:11" ht="15">
      <c r="B12" s="258"/>
      <c r="C12" s="35"/>
      <c r="D12" s="1899" t="s">
        <v>165</v>
      </c>
      <c r="E12" s="1900"/>
      <c r="F12" s="1900"/>
      <c r="G12" s="1901"/>
      <c r="H12" s="375"/>
      <c r="I12" s="376">
        <f>Output!CE4</f>
        <v>0</v>
      </c>
      <c r="J12" s="1452"/>
      <c r="K12" s="372"/>
    </row>
    <row r="13" spans="2:11" ht="56.25" customHeight="1">
      <c r="B13" s="258"/>
      <c r="C13" s="35"/>
      <c r="D13" s="378" t="s">
        <v>166</v>
      </c>
      <c r="E13" s="1914" t="s">
        <v>1076</v>
      </c>
      <c r="F13" s="1916" t="s">
        <v>1072</v>
      </c>
      <c r="G13" s="1917"/>
      <c r="H13" s="379">
        <f>'11 - Notes Follow-up'!E25+'11 - Notes Follow-up'!M25+'11 - Notes Follow-up'!T25</f>
        <v>8182400300</v>
      </c>
      <c r="I13" s="380">
        <f>I12+H13</f>
        <v>8182400300</v>
      </c>
      <c r="J13" s="1452"/>
      <c r="K13" s="1714" t="s">
        <v>1382</v>
      </c>
    </row>
    <row r="14" spans="2:11" ht="35.1" customHeight="1">
      <c r="B14" s="258"/>
      <c r="C14" s="35"/>
      <c r="D14" s="1912" t="s">
        <v>166</v>
      </c>
      <c r="E14" s="1915"/>
      <c r="F14" s="1916" t="s">
        <v>1073</v>
      </c>
      <c r="G14" s="1917"/>
      <c r="H14" s="379">
        <v>0</v>
      </c>
      <c r="I14" s="380">
        <f t="shared" ref="I14:I23" si="0">I13+H14</f>
        <v>8182400300</v>
      </c>
      <c r="J14" s="1452"/>
      <c r="K14" s="372"/>
    </row>
    <row r="15" spans="2:11" ht="35.1" customHeight="1">
      <c r="B15" s="258"/>
      <c r="C15" s="35"/>
      <c r="D15" s="1913"/>
      <c r="E15" s="1918" t="s">
        <v>1074</v>
      </c>
      <c r="F15" s="1919"/>
      <c r="G15" s="1920"/>
      <c r="H15" s="379">
        <f>'15 - Priority of Payments'!J11</f>
        <v>0</v>
      </c>
      <c r="I15" s="380">
        <f t="shared" si="0"/>
        <v>8182400300</v>
      </c>
      <c r="J15" s="1452"/>
      <c r="K15" s="381"/>
    </row>
    <row r="16" spans="2:11" ht="26.1" customHeight="1">
      <c r="B16" s="258"/>
      <c r="C16" s="35"/>
      <c r="D16" s="378" t="s">
        <v>166</v>
      </c>
      <c r="E16" s="1921" t="s">
        <v>1075</v>
      </c>
      <c r="F16" s="1922"/>
      <c r="G16" s="1923"/>
      <c r="H16" s="379">
        <v>0</v>
      </c>
      <c r="I16" s="380">
        <f t="shared" si="0"/>
        <v>8182400300</v>
      </c>
      <c r="J16" s="1452"/>
      <c r="K16" s="366"/>
    </row>
    <row r="17" spans="2:11" ht="54" customHeight="1">
      <c r="B17" s="258"/>
      <c r="C17" s="35"/>
      <c r="D17" s="378" t="s">
        <v>166</v>
      </c>
      <c r="E17" s="1918" t="s">
        <v>1079</v>
      </c>
      <c r="F17" s="1919"/>
      <c r="G17" s="1920"/>
      <c r="H17" s="379">
        <f>'15 - Priority of Payments'!J15</f>
        <v>0</v>
      </c>
      <c r="I17" s="380">
        <f t="shared" si="0"/>
        <v>8182400300</v>
      </c>
      <c r="J17" s="1452"/>
      <c r="K17" s="366"/>
    </row>
    <row r="18" spans="2:11" ht="57.75" customHeight="1">
      <c r="B18" s="258"/>
      <c r="C18" s="35"/>
      <c r="D18" s="378" t="s">
        <v>166</v>
      </c>
      <c r="E18" s="1918" t="s">
        <v>1078</v>
      </c>
      <c r="F18" s="1919"/>
      <c r="G18" s="1920"/>
      <c r="H18" s="379">
        <f>'15 - Priority of Payments'!J16</f>
        <v>0</v>
      </c>
      <c r="I18" s="380">
        <f t="shared" si="0"/>
        <v>8182400300</v>
      </c>
      <c r="J18" s="1452"/>
      <c r="K18" s="366"/>
    </row>
    <row r="19" spans="2:11" ht="26.1" customHeight="1">
      <c r="B19" s="258"/>
      <c r="C19" s="35"/>
      <c r="D19" s="378" t="s">
        <v>166</v>
      </c>
      <c r="E19" s="1918" t="s">
        <v>1077</v>
      </c>
      <c r="F19" s="1919"/>
      <c r="G19" s="1920"/>
      <c r="H19" s="379">
        <f>H38</f>
        <v>0</v>
      </c>
      <c r="I19" s="380">
        <f>I18+H19</f>
        <v>8182400300</v>
      </c>
      <c r="J19" s="1452"/>
      <c r="K19" s="366"/>
    </row>
    <row r="20" spans="2:11" ht="26.1" customHeight="1">
      <c r="B20" s="258"/>
      <c r="C20" s="35"/>
      <c r="D20" s="378" t="s">
        <v>166</v>
      </c>
      <c r="E20" s="1918" t="s">
        <v>1080</v>
      </c>
      <c r="F20" s="1919"/>
      <c r="G20" s="1920"/>
      <c r="H20" s="379">
        <f>H39</f>
        <v>0</v>
      </c>
      <c r="I20" s="380">
        <f t="shared" si="0"/>
        <v>8182400300</v>
      </c>
      <c r="J20" s="1452"/>
      <c r="K20" s="366"/>
    </row>
    <row r="21" spans="2:11" ht="40.5" customHeight="1">
      <c r="B21" s="258"/>
      <c r="C21" s="35"/>
      <c r="D21" s="378" t="s">
        <v>166</v>
      </c>
      <c r="E21" s="1918" t="s">
        <v>1081</v>
      </c>
      <c r="F21" s="1919"/>
      <c r="G21" s="1920"/>
      <c r="H21" s="379">
        <f>H40</f>
        <v>0</v>
      </c>
      <c r="I21" s="380">
        <f t="shared" si="0"/>
        <v>8182400300</v>
      </c>
      <c r="J21" s="1452"/>
      <c r="K21" s="381"/>
    </row>
    <row r="22" spans="2:11" ht="40.5" customHeight="1">
      <c r="B22" s="258"/>
      <c r="C22" s="35"/>
      <c r="D22" s="378" t="s">
        <v>166</v>
      </c>
      <c r="E22" s="1918" t="s">
        <v>1082</v>
      </c>
      <c r="F22" s="1919"/>
      <c r="G22" s="1920"/>
      <c r="H22" s="379">
        <f>H48</f>
        <v>0</v>
      </c>
      <c r="I22" s="380">
        <f t="shared" si="0"/>
        <v>8182400300</v>
      </c>
      <c r="J22" s="1452"/>
      <c r="K22" s="372"/>
    </row>
    <row r="23" spans="2:11" ht="48.75" customHeight="1">
      <c r="B23" s="258"/>
      <c r="C23" s="35"/>
      <c r="D23" s="378" t="s">
        <v>166</v>
      </c>
      <c r="E23" s="1918" t="s">
        <v>1083</v>
      </c>
      <c r="F23" s="1919"/>
      <c r="G23" s="1920"/>
      <c r="H23" s="379">
        <v>0</v>
      </c>
      <c r="I23" s="380">
        <f t="shared" si="0"/>
        <v>8182400300</v>
      </c>
      <c r="J23" s="1452"/>
      <c r="K23" s="382"/>
    </row>
    <row r="24" spans="2:11" ht="53.25" customHeight="1">
      <c r="B24" s="258"/>
      <c r="C24" s="35"/>
      <c r="D24" s="383" t="s">
        <v>167</v>
      </c>
      <c r="E24" s="1908" t="s">
        <v>1084</v>
      </c>
      <c r="F24" s="1909"/>
      <c r="G24" s="1910"/>
      <c r="H24" s="384">
        <f>'03 - Monthly Asset Follow up'!D17</f>
        <v>8182368484.4700003</v>
      </c>
      <c r="I24" s="380">
        <f>I23-H24</f>
        <v>31815.529999732971</v>
      </c>
      <c r="J24" s="1454"/>
      <c r="K24" s="385"/>
    </row>
    <row r="25" spans="2:11" ht="30.75" customHeight="1">
      <c r="B25" s="258"/>
      <c r="C25" s="35"/>
      <c r="D25" s="383" t="s">
        <v>167</v>
      </c>
      <c r="E25" s="1908" t="s">
        <v>1085</v>
      </c>
      <c r="F25" s="1909"/>
      <c r="G25" s="1910"/>
      <c r="H25" s="384">
        <f>IF('00 - Cover'!F29="Yes",0,SUM('15 - Priority of Payments'!J28:J35))</f>
        <v>0</v>
      </c>
      <c r="I25" s="380">
        <f t="shared" ref="I25:I28" si="1">I24-H25</f>
        <v>31815.529999732971</v>
      </c>
      <c r="J25" s="1455"/>
      <c r="K25" s="386"/>
    </row>
    <row r="26" spans="2:11" ht="51" customHeight="1">
      <c r="B26" s="258"/>
      <c r="C26" s="35"/>
      <c r="D26" s="383" t="s">
        <v>167</v>
      </c>
      <c r="E26" s="1908" t="s">
        <v>1086</v>
      </c>
      <c r="F26" s="1909"/>
      <c r="G26" s="1910"/>
      <c r="H26" s="384">
        <v>0</v>
      </c>
      <c r="I26" s="380">
        <f t="shared" si="1"/>
        <v>31815.529999732971</v>
      </c>
      <c r="J26" s="1454"/>
      <c r="K26" s="387"/>
    </row>
    <row r="27" spans="2:11" ht="58.5" customHeight="1">
      <c r="B27" s="258"/>
      <c r="C27" s="35"/>
      <c r="D27" s="383" t="s">
        <v>167</v>
      </c>
      <c r="E27" s="1902" t="s">
        <v>1087</v>
      </c>
      <c r="F27" s="1903"/>
      <c r="G27" s="1904"/>
      <c r="H27" s="384">
        <v>0</v>
      </c>
      <c r="I27" s="380">
        <f t="shared" si="1"/>
        <v>31815.529999732971</v>
      </c>
      <c r="J27" s="1454"/>
      <c r="K27" s="386"/>
    </row>
    <row r="28" spans="2:11" ht="47.1" customHeight="1">
      <c r="B28" s="258"/>
      <c r="C28" s="35"/>
      <c r="D28" s="383" t="s">
        <v>167</v>
      </c>
      <c r="E28" s="1902" t="s">
        <v>1088</v>
      </c>
      <c r="F28" s="1903"/>
      <c r="G28" s="1904"/>
      <c r="H28" s="384">
        <v>0</v>
      </c>
      <c r="I28" s="380">
        <f t="shared" si="1"/>
        <v>31815.529999732971</v>
      </c>
      <c r="J28" s="1454" t="s">
        <v>1099</v>
      </c>
      <c r="K28" s="366"/>
    </row>
    <row r="29" spans="2:11" ht="15">
      <c r="B29" s="258"/>
      <c r="C29" s="35"/>
      <c r="D29" s="1899"/>
      <c r="E29" s="1900"/>
      <c r="F29" s="1900"/>
      <c r="G29" s="1901"/>
      <c r="H29" s="375"/>
      <c r="I29" s="376">
        <f>I28</f>
        <v>31815.529999732971</v>
      </c>
      <c r="J29" s="1454"/>
      <c r="K29" s="388"/>
    </row>
    <row r="30" spans="2:11" ht="15">
      <c r="B30" s="258"/>
      <c r="C30" s="35"/>
      <c r="D30" s="35"/>
      <c r="E30" s="35"/>
      <c r="F30" s="35"/>
      <c r="G30" s="35"/>
      <c r="H30" s="35"/>
      <c r="I30" s="1450"/>
      <c r="J30" s="258"/>
      <c r="K30" s="372"/>
    </row>
    <row r="31" spans="2:11" ht="15">
      <c r="K31" s="381"/>
    </row>
    <row r="32" spans="2:11" ht="15">
      <c r="K32" s="381"/>
    </row>
    <row r="33" spans="2:13" ht="15.75">
      <c r="B33" s="258"/>
      <c r="C33" s="1911" t="s">
        <v>1071</v>
      </c>
      <c r="D33" s="1911"/>
      <c r="E33" s="1911"/>
      <c r="F33" s="1911"/>
      <c r="G33" s="1911"/>
      <c r="H33" s="1449"/>
      <c r="I33" s="1449"/>
      <c r="J33" s="1449"/>
      <c r="K33" s="372"/>
    </row>
    <row r="34" spans="2:13" ht="15">
      <c r="B34" s="452"/>
      <c r="C34" s="1911"/>
      <c r="D34" s="1911"/>
      <c r="E34" s="1911"/>
      <c r="F34" s="1911"/>
      <c r="G34" s="1911"/>
      <c r="H34" s="373" t="s">
        <v>163</v>
      </c>
      <c r="I34" s="374" t="s">
        <v>164</v>
      </c>
      <c r="J34" s="1451"/>
      <c r="K34" s="372"/>
    </row>
    <row r="35" spans="2:13" ht="15">
      <c r="B35" s="258"/>
      <c r="C35" s="35"/>
      <c r="D35" s="1899" t="s">
        <v>165</v>
      </c>
      <c r="E35" s="1900"/>
      <c r="F35" s="1900"/>
      <c r="G35" s="1901"/>
      <c r="H35" s="375"/>
      <c r="I35" s="376">
        <f>Output!CF4</f>
        <v>0</v>
      </c>
      <c r="J35" s="1452"/>
      <c r="K35" s="372"/>
    </row>
    <row r="36" spans="2:13" ht="33.6" customHeight="1">
      <c r="B36" s="258"/>
      <c r="C36" s="35"/>
      <c r="D36" s="378" t="s">
        <v>166</v>
      </c>
      <c r="E36" s="1896" t="s">
        <v>1090</v>
      </c>
      <c r="F36" s="1897"/>
      <c r="G36" s="1898"/>
      <c r="H36" s="379">
        <v>0</v>
      </c>
      <c r="I36" s="380">
        <f>I35+H36</f>
        <v>0</v>
      </c>
      <c r="J36" s="1452"/>
    </row>
    <row r="37" spans="2:13" ht="37.5" customHeight="1">
      <c r="B37" s="258"/>
      <c r="C37" s="35"/>
      <c r="D37" s="378" t="s">
        <v>166</v>
      </c>
      <c r="E37" s="1896" t="s">
        <v>1089</v>
      </c>
      <c r="F37" s="1897"/>
      <c r="G37" s="1898"/>
      <c r="H37" s="379">
        <f>ABS(MAX(0,'XX - Reserve calculation'!K12))</f>
        <v>38866000</v>
      </c>
      <c r="I37" s="380">
        <f>I36+H37</f>
        <v>38866000</v>
      </c>
      <c r="J37" s="1453"/>
      <c r="K37" s="1518" t="s">
        <v>1171</v>
      </c>
      <c r="M37" s="1519">
        <v>0</v>
      </c>
    </row>
    <row r="38" spans="2:13" ht="53.25" customHeight="1">
      <c r="B38" s="258"/>
      <c r="C38" s="35"/>
      <c r="D38" s="383" t="s">
        <v>167</v>
      </c>
      <c r="E38" s="1902" t="s">
        <v>1091</v>
      </c>
      <c r="F38" s="1903"/>
      <c r="G38" s="1904"/>
      <c r="H38" s="384">
        <v>0</v>
      </c>
      <c r="I38" s="380">
        <f>I37-H38</f>
        <v>38866000</v>
      </c>
      <c r="J38" s="1453"/>
      <c r="K38" s="1520" t="s">
        <v>1172</v>
      </c>
      <c r="M38" s="1519">
        <v>0</v>
      </c>
    </row>
    <row r="39" spans="2:13" ht="27" customHeight="1">
      <c r="B39" s="258"/>
      <c r="C39" s="35"/>
      <c r="D39" s="383" t="s">
        <v>167</v>
      </c>
      <c r="E39" s="1902" t="s">
        <v>1092</v>
      </c>
      <c r="F39" s="1903"/>
      <c r="G39" s="1904"/>
      <c r="H39" s="384">
        <f>ABS(MIN(0,'XX - Reserve calculation'!K12))</f>
        <v>0</v>
      </c>
      <c r="I39" s="380">
        <f t="shared" ref="I39:I40" si="2">I38-H39</f>
        <v>38866000</v>
      </c>
      <c r="J39" s="1453"/>
      <c r="K39" s="1522" t="s">
        <v>1173</v>
      </c>
      <c r="M39" s="1519">
        <v>0</v>
      </c>
    </row>
    <row r="40" spans="2:13" ht="44.25" customHeight="1">
      <c r="B40" s="258"/>
      <c r="C40" s="35"/>
      <c r="D40" s="383" t="s">
        <v>167</v>
      </c>
      <c r="E40" s="1905" t="s">
        <v>1093</v>
      </c>
      <c r="F40" s="1906"/>
      <c r="G40" s="1907"/>
      <c r="H40" s="384">
        <f>IF('00 - Cover'!F26="Yes",'13 - Issuer Account'!I39,0)</f>
        <v>0</v>
      </c>
      <c r="I40" s="380">
        <f t="shared" si="2"/>
        <v>38866000</v>
      </c>
      <c r="J40" s="1453"/>
      <c r="K40" s="1517" t="s">
        <v>1174</v>
      </c>
      <c r="M40" s="1521">
        <v>0</v>
      </c>
    </row>
    <row r="41" spans="2:13" ht="15">
      <c r="B41" s="258"/>
      <c r="C41" s="35"/>
      <c r="D41" s="1899"/>
      <c r="E41" s="1900"/>
      <c r="F41" s="1900"/>
      <c r="G41" s="1901"/>
      <c r="H41" s="375"/>
      <c r="I41" s="376">
        <f>I40</f>
        <v>38866000</v>
      </c>
      <c r="J41" s="1454"/>
      <c r="K41" s="388"/>
    </row>
    <row r="42" spans="2:13" ht="15">
      <c r="B42" s="258"/>
      <c r="C42" s="35"/>
      <c r="D42" s="35"/>
      <c r="E42" s="35"/>
      <c r="F42" s="35"/>
      <c r="G42" s="35"/>
      <c r="H42" s="35"/>
      <c r="I42" s="1450"/>
      <c r="J42" s="258"/>
      <c r="K42" s="372"/>
    </row>
    <row r="43" spans="2:13" ht="15">
      <c r="K43" s="372"/>
    </row>
    <row r="44" spans="2:13" ht="15.75">
      <c r="B44" s="258"/>
      <c r="C44" s="1911" t="s">
        <v>1070</v>
      </c>
      <c r="D44" s="1911"/>
      <c r="E44" s="1911"/>
      <c r="F44" s="1911"/>
      <c r="G44" s="1911"/>
      <c r="H44" s="1449"/>
      <c r="I44" s="1449"/>
      <c r="J44" s="1449"/>
      <c r="K44" s="372"/>
    </row>
    <row r="45" spans="2:13" ht="15">
      <c r="B45" s="452"/>
      <c r="C45" s="1911"/>
      <c r="D45" s="1911"/>
      <c r="E45" s="1911"/>
      <c r="F45" s="1911"/>
      <c r="G45" s="1911"/>
      <c r="H45" s="373" t="s">
        <v>163</v>
      </c>
      <c r="I45" s="374" t="s">
        <v>164</v>
      </c>
      <c r="J45" s="1451"/>
      <c r="K45" s="372"/>
    </row>
    <row r="46" spans="2:13" ht="15">
      <c r="B46" s="258"/>
      <c r="C46" s="35"/>
      <c r="D46" s="1899" t="s">
        <v>165</v>
      </c>
      <c r="E46" s="1900"/>
      <c r="F46" s="1900"/>
      <c r="G46" s="1901"/>
      <c r="H46" s="375"/>
      <c r="I46" s="376">
        <f>Output!CG4</f>
        <v>0</v>
      </c>
      <c r="J46" s="1452"/>
      <c r="K46" s="372"/>
    </row>
    <row r="47" spans="2:13" ht="43.5" customHeight="1">
      <c r="B47" s="258"/>
      <c r="C47" s="35"/>
      <c r="D47" s="378" t="s">
        <v>166</v>
      </c>
      <c r="E47" s="1896" t="s">
        <v>1094</v>
      </c>
      <c r="F47" s="1897"/>
      <c r="G47" s="1898"/>
      <c r="H47" s="379">
        <v>0</v>
      </c>
      <c r="I47" s="380">
        <f>I46+H47</f>
        <v>0</v>
      </c>
      <c r="J47" s="1452"/>
    </row>
    <row r="48" spans="2:13" ht="56.25" customHeight="1">
      <c r="B48" s="258"/>
      <c r="C48" s="35"/>
      <c r="D48" s="383" t="s">
        <v>167</v>
      </c>
      <c r="E48" s="1908" t="s">
        <v>1095</v>
      </c>
      <c r="F48" s="1909"/>
      <c r="G48" s="1910"/>
      <c r="H48" s="384">
        <v>0</v>
      </c>
      <c r="I48" s="380">
        <f>I47-H48</f>
        <v>0</v>
      </c>
      <c r="J48" s="1454"/>
      <c r="K48" s="385"/>
    </row>
    <row r="49" spans="1:11" ht="56.25" customHeight="1">
      <c r="B49" s="258"/>
      <c r="C49" s="35"/>
      <c r="D49" s="383" t="s">
        <v>167</v>
      </c>
      <c r="E49" s="1908" t="s">
        <v>1096</v>
      </c>
      <c r="F49" s="1909"/>
      <c r="G49" s="1910"/>
      <c r="H49" s="384">
        <v>0</v>
      </c>
      <c r="I49" s="380">
        <f t="shared" ref="I49:I51" si="3">I48-H49</f>
        <v>0</v>
      </c>
      <c r="J49" s="1455"/>
      <c r="K49" s="386"/>
    </row>
    <row r="50" spans="1:11" ht="56.25" customHeight="1">
      <c r="B50" s="258"/>
      <c r="C50" s="35"/>
      <c r="D50" s="383" t="s">
        <v>167</v>
      </c>
      <c r="E50" s="1908" t="s">
        <v>1097</v>
      </c>
      <c r="F50" s="1909"/>
      <c r="G50" s="1910"/>
      <c r="H50" s="384">
        <v>0</v>
      </c>
      <c r="I50" s="380">
        <f t="shared" si="3"/>
        <v>0</v>
      </c>
      <c r="J50" s="1454"/>
      <c r="K50" s="387"/>
    </row>
    <row r="51" spans="1:11" ht="56.25" customHeight="1">
      <c r="B51" s="258"/>
      <c r="C51" s="35"/>
      <c r="D51" s="383" t="s">
        <v>167</v>
      </c>
      <c r="E51" s="1902" t="s">
        <v>1098</v>
      </c>
      <c r="F51" s="1903"/>
      <c r="G51" s="1904"/>
      <c r="H51" s="384">
        <v>0</v>
      </c>
      <c r="I51" s="380">
        <f t="shared" si="3"/>
        <v>0</v>
      </c>
      <c r="J51" s="1454"/>
      <c r="K51" s="366"/>
    </row>
    <row r="52" spans="1:11" ht="15">
      <c r="B52" s="258"/>
      <c r="C52" s="35"/>
      <c r="D52" s="1899"/>
      <c r="E52" s="1900"/>
      <c r="F52" s="1900"/>
      <c r="G52" s="1901"/>
      <c r="H52" s="375"/>
      <c r="I52" s="376">
        <f>I51</f>
        <v>0</v>
      </c>
      <c r="J52" s="1454"/>
      <c r="K52" s="388"/>
    </row>
    <row r="53" spans="1:11" ht="15">
      <c r="A53" s="372"/>
      <c r="B53" s="372"/>
      <c r="C53" s="372"/>
      <c r="D53" s="372"/>
      <c r="E53" s="372"/>
      <c r="F53" s="372"/>
      <c r="G53" s="372"/>
      <c r="H53" s="372"/>
      <c r="I53" s="372"/>
      <c r="J53" s="372"/>
      <c r="K53" s="372"/>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tabColor theme="0" tint="-0.249977111117893"/>
    <pageSetUpPr fitToPage="1"/>
  </sheetPr>
  <dimension ref="C2:P61"/>
  <sheetViews>
    <sheetView showGridLines="0" tabSelected="1" view="pageBreakPreview" zoomScale="80" zoomScaleNormal="80" zoomScaleSheetLayoutView="80" workbookViewId="0">
      <selection activeCell="A19" sqref="A19:XFD19"/>
    </sheetView>
  </sheetViews>
  <sheetFormatPr baseColWidth="10" defaultColWidth="11.5703125" defaultRowHeight="12.75"/>
  <cols>
    <col min="1" max="1" width="3" style="247" customWidth="1"/>
    <col min="2" max="2" width="2.5703125" style="247" customWidth="1"/>
    <col min="3" max="3" width="55.5703125" style="247" bestFit="1" customWidth="1"/>
    <col min="4" max="4" width="15.5703125" style="389" bestFit="1" customWidth="1"/>
    <col min="5" max="6" width="28.140625" style="389" customWidth="1"/>
    <col min="7" max="7" width="19.85546875" style="389" bestFit="1" customWidth="1"/>
    <col min="8" max="8" width="19.85546875" style="247" customWidth="1"/>
    <col min="9" max="9" width="60.28515625" style="389" customWidth="1"/>
    <col min="10" max="10" width="24.5703125" style="377" bestFit="1" customWidth="1"/>
    <col min="11" max="11" width="12.42578125" style="247" customWidth="1"/>
    <col min="12" max="12" width="2.5703125" style="247" customWidth="1"/>
    <col min="13" max="13" width="31.42578125" style="247" customWidth="1"/>
    <col min="14" max="14" width="12.85546875" style="247" bestFit="1" customWidth="1"/>
    <col min="15" max="16384" width="11.5703125" style="247"/>
  </cols>
  <sheetData>
    <row r="2" spans="3:16">
      <c r="J2" s="390"/>
      <c r="K2" s="389"/>
      <c r="L2" s="389"/>
      <c r="M2" s="389"/>
    </row>
    <row r="3" spans="3:16" ht="15">
      <c r="I3" s="247"/>
      <c r="J3" s="391"/>
      <c r="K3" s="88"/>
    </row>
    <row r="4" spans="3:16" hidden="1">
      <c r="I4" s="1272" t="s">
        <v>103</v>
      </c>
      <c r="J4" s="1272">
        <f>'00 - Cover'!$F$17</f>
        <v>45565</v>
      </c>
      <c r="K4" s="88"/>
      <c r="P4" s="393"/>
    </row>
    <row r="5" spans="3:16" hidden="1">
      <c r="I5" s="1272" t="s">
        <v>4</v>
      </c>
      <c r="J5" s="1272">
        <f>'00 - Cover'!$F$19</f>
        <v>0</v>
      </c>
      <c r="K5" s="88"/>
      <c r="P5" s="393"/>
    </row>
    <row r="6" spans="3:16" hidden="1">
      <c r="I6" s="1272" t="s">
        <v>5</v>
      </c>
      <c r="J6" s="1272">
        <f>'00 - Cover'!$F$20</f>
        <v>0</v>
      </c>
      <c r="K6" s="389"/>
      <c r="L6" s="389"/>
      <c r="M6" s="389"/>
      <c r="P6" s="393"/>
    </row>
    <row r="7" spans="3:16" hidden="1">
      <c r="D7" s="394"/>
      <c r="K7" s="389"/>
      <c r="L7" s="389"/>
      <c r="M7" s="389"/>
      <c r="P7" s="393"/>
    </row>
    <row r="8" spans="3:16" hidden="1">
      <c r="I8" s="1927" t="s">
        <v>168</v>
      </c>
      <c r="J8" s="1928"/>
      <c r="P8" s="393"/>
    </row>
    <row r="9" spans="3:16" hidden="1">
      <c r="I9" s="368" t="s">
        <v>169</v>
      </c>
      <c r="J9" s="392"/>
      <c r="P9" s="393"/>
    </row>
    <row r="10" spans="3:16" hidden="1">
      <c r="I10" s="368" t="s">
        <v>5</v>
      </c>
      <c r="J10" s="392"/>
      <c r="P10" s="393"/>
    </row>
    <row r="11" spans="3:16" hidden="1">
      <c r="I11" s="368" t="s">
        <v>160</v>
      </c>
      <c r="J11" s="392"/>
      <c r="P11" s="393"/>
    </row>
    <row r="12" spans="3:16" ht="18" customHeight="1">
      <c r="I12" s="395"/>
      <c r="J12" s="396"/>
      <c r="P12" s="393"/>
    </row>
    <row r="13" spans="3:16" ht="15">
      <c r="C13" s="1929" t="s">
        <v>170</v>
      </c>
      <c r="D13" s="1930"/>
      <c r="E13" s="1930"/>
      <c r="F13" s="1930"/>
      <c r="G13" s="1930"/>
      <c r="H13" s="1930"/>
      <c r="I13" s="1930"/>
      <c r="J13" s="1930"/>
      <c r="K13" s="1930"/>
      <c r="P13" s="393"/>
    </row>
    <row r="14" spans="3:16">
      <c r="C14" s="298"/>
      <c r="D14" s="298"/>
      <c r="E14" s="397"/>
      <c r="F14" s="298"/>
      <c r="G14" s="298"/>
      <c r="H14" s="298"/>
      <c r="I14" s="298"/>
      <c r="J14" s="398"/>
      <c r="K14" s="298"/>
      <c r="P14" s="393"/>
    </row>
    <row r="15" spans="3:16" ht="13.5" thickBot="1">
      <c r="C15" s="298"/>
      <c r="D15" s="298"/>
      <c r="E15" s="397"/>
      <c r="F15" s="298"/>
      <c r="G15" s="298"/>
      <c r="H15" s="298"/>
      <c r="I15" s="298"/>
      <c r="J15" s="398"/>
      <c r="K15" s="298"/>
      <c r="P15" s="393"/>
    </row>
    <row r="16" spans="3:16" ht="13.5" thickBot="1">
      <c r="C16" s="399" t="s">
        <v>171</v>
      </c>
      <c r="D16" s="400" t="s">
        <v>172</v>
      </c>
      <c r="E16" s="400" t="s">
        <v>173</v>
      </c>
      <c r="F16" s="401" t="s">
        <v>174</v>
      </c>
      <c r="G16" s="402" t="s">
        <v>175</v>
      </c>
      <c r="H16" s="401" t="s">
        <v>176</v>
      </c>
      <c r="I16" s="403" t="s">
        <v>177</v>
      </c>
      <c r="J16" s="404" t="s">
        <v>178</v>
      </c>
      <c r="K16" s="405" t="s">
        <v>179</v>
      </c>
      <c r="M16" s="393"/>
      <c r="P16" s="393"/>
    </row>
    <row r="17" spans="3:16">
      <c r="C17" s="406" t="s">
        <v>180</v>
      </c>
      <c r="D17" s="1931" t="s">
        <v>181</v>
      </c>
      <c r="E17" s="407"/>
      <c r="F17" s="408"/>
      <c r="G17" s="409"/>
      <c r="H17" s="410"/>
      <c r="I17" s="411"/>
      <c r="J17" s="412"/>
      <c r="K17" s="412"/>
      <c r="P17" s="393"/>
    </row>
    <row r="18" spans="3:16">
      <c r="C18" s="413" t="s">
        <v>1206</v>
      </c>
      <c r="D18" s="1932"/>
      <c r="E18" s="414">
        <v>65000</v>
      </c>
      <c r="F18" s="415">
        <v>1</v>
      </c>
      <c r="G18" s="416">
        <f>(E18*(1+H18))-E18</f>
        <v>0</v>
      </c>
      <c r="H18" s="417">
        <v>0</v>
      </c>
      <c r="I18" s="418" t="s">
        <v>187</v>
      </c>
      <c r="J18" s="419">
        <f>ROUND((E18+G18)/12,2)*0</f>
        <v>0</v>
      </c>
      <c r="K18" s="419"/>
      <c r="M18" s="367"/>
      <c r="P18" s="393"/>
    </row>
    <row r="19" spans="3:16">
      <c r="C19" s="420" t="s">
        <v>183</v>
      </c>
      <c r="D19" s="1932"/>
      <c r="E19" s="407"/>
      <c r="F19" s="408"/>
      <c r="G19" s="409"/>
      <c r="H19" s="410"/>
      <c r="I19" s="411"/>
      <c r="J19" s="412"/>
      <c r="K19" s="412"/>
      <c r="M19" s="367"/>
      <c r="P19" s="393"/>
    </row>
    <row r="20" spans="3:16">
      <c r="C20" s="421" t="s">
        <v>1216</v>
      </c>
      <c r="D20" s="1932"/>
      <c r="E20" s="422">
        <v>500</v>
      </c>
      <c r="F20" s="415">
        <v>1</v>
      </c>
      <c r="G20" s="416">
        <f t="shared" ref="G20:G27" si="0">(E20*(1+H20))-E20</f>
        <v>0</v>
      </c>
      <c r="H20" s="417">
        <v>0</v>
      </c>
      <c r="I20" s="418" t="s">
        <v>188</v>
      </c>
      <c r="J20" s="419">
        <f>ROUND((E20+G20),2)*0</f>
        <v>0</v>
      </c>
      <c r="K20" s="419"/>
      <c r="M20" s="367"/>
      <c r="P20" s="393"/>
    </row>
    <row r="21" spans="3:16">
      <c r="C21" s="421" t="s">
        <v>1217</v>
      </c>
      <c r="D21" s="1932"/>
      <c r="E21" s="422">
        <v>300</v>
      </c>
      <c r="F21" s="415">
        <v>1</v>
      </c>
      <c r="G21" s="416">
        <f t="shared" si="0"/>
        <v>0</v>
      </c>
      <c r="H21" s="417">
        <v>0</v>
      </c>
      <c r="I21" s="418" t="s">
        <v>188</v>
      </c>
      <c r="J21" s="419">
        <f t="shared" ref="J21:J27" si="1">ROUND((E21+G21),2)*0</f>
        <v>0</v>
      </c>
      <c r="K21" s="419"/>
      <c r="M21" s="367"/>
      <c r="P21" s="393"/>
    </row>
    <row r="22" spans="3:16">
      <c r="C22" s="421" t="s">
        <v>1218</v>
      </c>
      <c r="D22" s="1932"/>
      <c r="E22" s="422">
        <v>500</v>
      </c>
      <c r="F22" s="415">
        <v>1</v>
      </c>
      <c r="G22" s="416">
        <f t="shared" si="0"/>
        <v>0</v>
      </c>
      <c r="H22" s="417">
        <v>0</v>
      </c>
      <c r="I22" s="418" t="s">
        <v>188</v>
      </c>
      <c r="J22" s="419">
        <f t="shared" si="1"/>
        <v>0</v>
      </c>
      <c r="K22" s="419"/>
      <c r="M22" s="367"/>
      <c r="P22" s="393"/>
    </row>
    <row r="23" spans="3:16">
      <c r="C23" s="421" t="s">
        <v>1219</v>
      </c>
      <c r="D23" s="1932"/>
      <c r="E23" s="422">
        <v>7500</v>
      </c>
      <c r="F23" s="415">
        <v>1</v>
      </c>
      <c r="G23" s="416">
        <f t="shared" si="0"/>
        <v>0</v>
      </c>
      <c r="H23" s="417">
        <v>0</v>
      </c>
      <c r="I23" s="418" t="s">
        <v>184</v>
      </c>
      <c r="J23" s="419">
        <f t="shared" si="1"/>
        <v>0</v>
      </c>
      <c r="K23" s="419"/>
      <c r="P23" s="393"/>
    </row>
    <row r="24" spans="3:16">
      <c r="C24" s="421" t="s">
        <v>1221</v>
      </c>
      <c r="D24" s="1932"/>
      <c r="E24" s="422">
        <v>0</v>
      </c>
      <c r="F24" s="415">
        <v>1</v>
      </c>
      <c r="G24" s="416">
        <f t="shared" si="0"/>
        <v>0</v>
      </c>
      <c r="H24" s="417">
        <v>0</v>
      </c>
      <c r="I24" s="418" t="s">
        <v>188</v>
      </c>
      <c r="J24" s="419">
        <f t="shared" si="1"/>
        <v>0</v>
      </c>
      <c r="K24" s="419"/>
      <c r="P24" s="393"/>
    </row>
    <row r="25" spans="3:16">
      <c r="C25" s="421" t="s">
        <v>1222</v>
      </c>
      <c r="D25" s="1932"/>
      <c r="E25" s="422">
        <v>0</v>
      </c>
      <c r="F25" s="415">
        <v>1</v>
      </c>
      <c r="G25" s="416">
        <f t="shared" si="0"/>
        <v>0</v>
      </c>
      <c r="H25" s="417">
        <v>0</v>
      </c>
      <c r="I25" s="418" t="s">
        <v>188</v>
      </c>
      <c r="J25" s="419">
        <f t="shared" si="1"/>
        <v>0</v>
      </c>
      <c r="K25" s="419"/>
      <c r="P25" s="393"/>
    </row>
    <row r="26" spans="3:16">
      <c r="C26" s="421" t="s">
        <v>1223</v>
      </c>
      <c r="D26" s="1932"/>
      <c r="E26" s="422">
        <v>0</v>
      </c>
      <c r="F26" s="415">
        <v>1</v>
      </c>
      <c r="G26" s="416">
        <f t="shared" si="0"/>
        <v>0</v>
      </c>
      <c r="H26" s="417">
        <v>0</v>
      </c>
      <c r="I26" s="418" t="s">
        <v>188</v>
      </c>
      <c r="J26" s="419">
        <f t="shared" si="1"/>
        <v>0</v>
      </c>
      <c r="K26" s="419"/>
      <c r="P26" s="393"/>
    </row>
    <row r="27" spans="3:16">
      <c r="C27" s="421" t="s">
        <v>1220</v>
      </c>
      <c r="D27" s="1932"/>
      <c r="E27" s="422">
        <v>0</v>
      </c>
      <c r="F27" s="415">
        <v>1</v>
      </c>
      <c r="G27" s="416">
        <f t="shared" si="0"/>
        <v>0</v>
      </c>
      <c r="H27" s="417">
        <v>0</v>
      </c>
      <c r="I27" s="418" t="s">
        <v>188</v>
      </c>
      <c r="J27" s="419">
        <f t="shared" si="1"/>
        <v>0</v>
      </c>
      <c r="K27" s="419"/>
      <c r="P27" s="393"/>
    </row>
    <row r="28" spans="3:16">
      <c r="C28" s="420" t="s">
        <v>185</v>
      </c>
      <c r="D28" s="1932"/>
      <c r="E28" s="407"/>
      <c r="F28" s="408"/>
      <c r="G28" s="409"/>
      <c r="H28" s="410"/>
      <c r="I28" s="423"/>
      <c r="J28" s="412"/>
      <c r="K28" s="412"/>
      <c r="P28" s="393"/>
    </row>
    <row r="29" spans="3:16">
      <c r="C29" s="424" t="s">
        <v>1215</v>
      </c>
      <c r="D29" s="1932"/>
      <c r="E29" s="422">
        <v>120</v>
      </c>
      <c r="F29" s="425">
        <v>1</v>
      </c>
      <c r="G29" s="416">
        <v>0</v>
      </c>
      <c r="H29" s="417">
        <v>0</v>
      </c>
      <c r="I29" s="418" t="s">
        <v>1224</v>
      </c>
      <c r="J29" s="419">
        <f>ROUND((E29+G29),2)*0</f>
        <v>0</v>
      </c>
      <c r="K29" s="419"/>
      <c r="P29" s="393"/>
    </row>
    <row r="30" spans="3:16">
      <c r="C30" s="426" t="s">
        <v>186</v>
      </c>
      <c r="D30" s="1924"/>
      <c r="E30" s="407"/>
      <c r="F30" s="408"/>
      <c r="G30" s="409"/>
      <c r="H30" s="410"/>
      <c r="I30" s="423"/>
      <c r="J30" s="412"/>
      <c r="K30" s="412"/>
      <c r="P30" s="393"/>
    </row>
    <row r="31" spans="3:16" ht="12.75" customHeight="1">
      <c r="C31" s="427" t="s">
        <v>1206</v>
      </c>
      <c r="D31" s="1926"/>
      <c r="E31" s="429">
        <v>26000</v>
      </c>
      <c r="F31" s="415">
        <v>1</v>
      </c>
      <c r="G31" s="416">
        <f t="shared" ref="G31:G49" si="2">(E31*(1+H31))-E31</f>
        <v>5200</v>
      </c>
      <c r="H31" s="417">
        <v>0.2</v>
      </c>
      <c r="I31" s="418" t="s">
        <v>187</v>
      </c>
      <c r="J31" s="419">
        <f>ROUND((E31+G31)/12,2)*0</f>
        <v>0</v>
      </c>
      <c r="K31" s="419"/>
      <c r="P31" s="393"/>
    </row>
    <row r="32" spans="3:16">
      <c r="C32" s="427" t="s">
        <v>1207</v>
      </c>
      <c r="D32" s="1926"/>
      <c r="E32" s="429">
        <f>IF('03 - Monthly Asset Follow up'!C17&lt;100000000,0.005%*('03 - Monthly Asset Follow up'!C17),0.005%*(100000000)+0.004%*('03 - Monthly Asset Follow up'!C17-100000000))</f>
        <v>0</v>
      </c>
      <c r="F32" s="415">
        <v>1</v>
      </c>
      <c r="G32" s="416">
        <f t="shared" si="2"/>
        <v>0</v>
      </c>
      <c r="H32" s="415">
        <v>0.2</v>
      </c>
      <c r="I32" s="418" t="s">
        <v>187</v>
      </c>
      <c r="J32" s="419">
        <f>ROUND((E32+G32)*J11/365,2)</f>
        <v>0</v>
      </c>
      <c r="K32" s="419"/>
      <c r="P32" s="393"/>
    </row>
    <row r="33" spans="3:16">
      <c r="C33" s="420" t="s">
        <v>189</v>
      </c>
      <c r="D33" s="428"/>
      <c r="E33" s="407"/>
      <c r="F33" s="408"/>
      <c r="G33" s="409" t="s">
        <v>1196</v>
      </c>
      <c r="H33" s="410"/>
      <c r="I33" s="411"/>
      <c r="J33" s="412"/>
      <c r="K33" s="412"/>
    </row>
    <row r="34" spans="3:16">
      <c r="C34" s="430" t="s">
        <v>1206</v>
      </c>
      <c r="D34" s="428"/>
      <c r="E34" s="422">
        <v>10500</v>
      </c>
      <c r="F34" s="415">
        <v>1</v>
      </c>
      <c r="G34" s="416">
        <f t="shared" ref="G34:G35" si="3">(E34*(1+H34))-E34</f>
        <v>2100</v>
      </c>
      <c r="H34" s="415">
        <v>0.2</v>
      </c>
      <c r="I34" s="418" t="s">
        <v>187</v>
      </c>
      <c r="J34" s="419">
        <f>ROUND((E34+G34)/12,2)</f>
        <v>1050</v>
      </c>
      <c r="K34" s="419"/>
    </row>
    <row r="35" spans="3:16">
      <c r="C35" s="430" t="s">
        <v>1225</v>
      </c>
      <c r="D35" s="428"/>
      <c r="E35" s="422">
        <v>15</v>
      </c>
      <c r="F35" s="415">
        <v>1</v>
      </c>
      <c r="G35" s="416">
        <f t="shared" si="3"/>
        <v>3</v>
      </c>
      <c r="H35" s="415">
        <v>0.2</v>
      </c>
      <c r="I35" s="418" t="s">
        <v>187</v>
      </c>
      <c r="J35" s="419">
        <f>ROUND((E35+G35)*J12/365,2)</f>
        <v>0</v>
      </c>
      <c r="K35" s="419"/>
    </row>
    <row r="36" spans="3:16">
      <c r="C36" s="420" t="s">
        <v>190</v>
      </c>
      <c r="D36" s="428"/>
      <c r="E36" s="407"/>
      <c r="F36" s="408"/>
      <c r="G36" s="409"/>
      <c r="H36" s="410"/>
      <c r="I36" s="411"/>
      <c r="J36" s="412"/>
      <c r="K36" s="412"/>
    </row>
    <row r="37" spans="3:16">
      <c r="C37" s="430" t="s">
        <v>1208</v>
      </c>
      <c r="D37" s="428"/>
      <c r="E37" s="429">
        <v>4000</v>
      </c>
      <c r="F37" s="415">
        <v>1</v>
      </c>
      <c r="G37" s="416">
        <f t="shared" ref="G37:G43" si="4">(E37*(1+H37))-E37</f>
        <v>800</v>
      </c>
      <c r="H37" s="415">
        <v>0.2</v>
      </c>
      <c r="I37" s="418" t="s">
        <v>182</v>
      </c>
      <c r="J37" s="419">
        <f>ROUND((E37+G37),2)</f>
        <v>4800</v>
      </c>
      <c r="K37" s="419"/>
    </row>
    <row r="38" spans="3:16">
      <c r="C38" s="430" t="s">
        <v>1209</v>
      </c>
      <c r="D38" s="428"/>
      <c r="E38" s="429">
        <v>200</v>
      </c>
      <c r="F38" s="415">
        <v>1</v>
      </c>
      <c r="G38" s="416">
        <f t="shared" si="4"/>
        <v>40</v>
      </c>
      <c r="H38" s="415">
        <v>0.2</v>
      </c>
      <c r="I38" s="418" t="s">
        <v>187</v>
      </c>
      <c r="J38" s="419">
        <f>ROUND((E38+G38),2)*0</f>
        <v>0</v>
      </c>
      <c r="K38" s="419"/>
    </row>
    <row r="39" spans="3:16">
      <c r="C39" s="430" t="s">
        <v>1210</v>
      </c>
      <c r="D39" s="428"/>
      <c r="E39" s="429">
        <v>200</v>
      </c>
      <c r="F39" s="415">
        <v>1</v>
      </c>
      <c r="G39" s="416">
        <f t="shared" si="4"/>
        <v>40</v>
      </c>
      <c r="H39" s="415">
        <v>0.2</v>
      </c>
      <c r="I39" s="418" t="s">
        <v>187</v>
      </c>
      <c r="J39" s="419">
        <f t="shared" ref="J39:J43" si="5">ROUND((E39+G39),2)*0</f>
        <v>0</v>
      </c>
      <c r="K39" s="419"/>
    </row>
    <row r="40" spans="3:16">
      <c r="C40" s="430" t="s">
        <v>1211</v>
      </c>
      <c r="D40" s="428"/>
      <c r="E40" s="429">
        <v>2000</v>
      </c>
      <c r="F40" s="415">
        <v>1</v>
      </c>
      <c r="G40" s="416">
        <f t="shared" si="4"/>
        <v>400</v>
      </c>
      <c r="H40" s="415">
        <v>0.2</v>
      </c>
      <c r="I40" s="418" t="s">
        <v>182</v>
      </c>
      <c r="J40" s="419">
        <f>ROUND((E40+G40),2)</f>
        <v>2400</v>
      </c>
      <c r="K40" s="419"/>
    </row>
    <row r="41" spans="3:16">
      <c r="C41" s="430" t="s">
        <v>1212</v>
      </c>
      <c r="D41" s="428"/>
      <c r="E41" s="429">
        <v>250</v>
      </c>
      <c r="F41" s="415">
        <v>1</v>
      </c>
      <c r="G41" s="416">
        <f t="shared" si="4"/>
        <v>50</v>
      </c>
      <c r="H41" s="415">
        <v>0.2</v>
      </c>
      <c r="I41" s="418" t="s">
        <v>188</v>
      </c>
      <c r="J41" s="419">
        <f t="shared" si="5"/>
        <v>0</v>
      </c>
      <c r="K41" s="419"/>
    </row>
    <row r="42" spans="3:16">
      <c r="C42" s="430" t="s">
        <v>1213</v>
      </c>
      <c r="D42" s="428"/>
      <c r="E42" s="429">
        <v>500</v>
      </c>
      <c r="F42" s="415">
        <v>1</v>
      </c>
      <c r="G42" s="416">
        <f t="shared" si="4"/>
        <v>100</v>
      </c>
      <c r="H42" s="415">
        <v>0.2</v>
      </c>
      <c r="I42" s="418" t="s">
        <v>188</v>
      </c>
      <c r="J42" s="419">
        <f t="shared" si="5"/>
        <v>0</v>
      </c>
      <c r="K42" s="419"/>
    </row>
    <row r="43" spans="3:16">
      <c r="C43" s="430" t="s">
        <v>1214</v>
      </c>
      <c r="D43" s="428"/>
      <c r="E43" s="429">
        <v>100</v>
      </c>
      <c r="F43" s="415">
        <v>1</v>
      </c>
      <c r="G43" s="416">
        <f t="shared" si="4"/>
        <v>20</v>
      </c>
      <c r="H43" s="415">
        <v>0.2</v>
      </c>
      <c r="I43" s="418" t="s">
        <v>188</v>
      </c>
      <c r="J43" s="419">
        <f t="shared" si="5"/>
        <v>0</v>
      </c>
      <c r="K43" s="419"/>
    </row>
    <row r="44" spans="3:16">
      <c r="C44" s="420" t="s">
        <v>191</v>
      </c>
      <c r="D44" s="428"/>
      <c r="E44" s="407"/>
      <c r="F44" s="408"/>
      <c r="G44" s="409"/>
      <c r="H44" s="410"/>
      <c r="I44" s="411"/>
      <c r="J44" s="412"/>
      <c r="K44" s="412"/>
    </row>
    <row r="45" spans="3:16">
      <c r="C45" s="430" t="s">
        <v>1260</v>
      </c>
      <c r="D45" s="428"/>
      <c r="E45" s="429">
        <v>2500</v>
      </c>
      <c r="F45" s="415">
        <v>1</v>
      </c>
      <c r="G45" s="416">
        <f t="shared" ref="G45" si="6">(E45*(1+H45))-E45</f>
        <v>500</v>
      </c>
      <c r="H45" s="415">
        <v>0.2</v>
      </c>
      <c r="I45" s="418" t="s">
        <v>1261</v>
      </c>
      <c r="J45" s="419">
        <f>ROUND((E45+G45),2)*0</f>
        <v>0</v>
      </c>
      <c r="K45" s="419"/>
    </row>
    <row r="46" spans="3:16">
      <c r="C46" s="420" t="s">
        <v>1262</v>
      </c>
      <c r="D46" s="1933"/>
      <c r="E46" s="407"/>
      <c r="F46" s="408"/>
      <c r="G46" s="409"/>
      <c r="H46" s="410"/>
      <c r="I46" s="411"/>
      <c r="J46" s="412"/>
      <c r="K46" s="412"/>
    </row>
    <row r="47" spans="3:16">
      <c r="C47" s="424" t="s">
        <v>1260</v>
      </c>
      <c r="D47" s="1934"/>
      <c r="E47" s="429">
        <f>0.008%*'03 - Monthly Asset Follow up'!C17</f>
        <v>0</v>
      </c>
      <c r="F47" s="415">
        <v>1</v>
      </c>
      <c r="G47" s="416">
        <f t="shared" ref="G47" si="7">(E47*(1+H47))-E47</f>
        <v>0</v>
      </c>
      <c r="H47" s="417">
        <v>0.2</v>
      </c>
      <c r="I47" s="418" t="s">
        <v>1264</v>
      </c>
      <c r="J47" s="419">
        <f>ROUND((E47+G47),2)*0</f>
        <v>0</v>
      </c>
      <c r="K47" s="419"/>
    </row>
    <row r="48" spans="3:16">
      <c r="C48" s="420" t="s">
        <v>192</v>
      </c>
      <c r="D48" s="1933"/>
      <c r="E48" s="407"/>
      <c r="F48" s="408"/>
      <c r="G48" s="409"/>
      <c r="H48" s="410"/>
      <c r="I48" s="411"/>
      <c r="J48" s="412"/>
      <c r="K48" s="412"/>
      <c r="P48" s="393"/>
    </row>
    <row r="49" spans="3:16">
      <c r="C49" s="424" t="s">
        <v>1260</v>
      </c>
      <c r="D49" s="1934"/>
      <c r="E49" s="429">
        <v>2500</v>
      </c>
      <c r="F49" s="415">
        <v>1</v>
      </c>
      <c r="G49" s="416">
        <f t="shared" si="2"/>
        <v>500</v>
      </c>
      <c r="H49" s="417">
        <v>0.2</v>
      </c>
      <c r="I49" s="418" t="s">
        <v>1261</v>
      </c>
      <c r="J49" s="419">
        <f>ROUND((E49+G49),2)*0</f>
        <v>0</v>
      </c>
      <c r="K49" s="419"/>
      <c r="P49" s="393"/>
    </row>
    <row r="50" spans="3:16">
      <c r="C50" s="426" t="s">
        <v>12</v>
      </c>
      <c r="D50" s="1924"/>
      <c r="E50" s="407"/>
      <c r="F50" s="408"/>
      <c r="G50" s="409"/>
      <c r="H50" s="410"/>
      <c r="I50" s="411"/>
      <c r="J50" s="412"/>
      <c r="K50" s="412"/>
    </row>
    <row r="51" spans="3:16" ht="41.45" customHeight="1">
      <c r="C51" s="430" t="s">
        <v>384</v>
      </c>
      <c r="D51" s="1926"/>
      <c r="E51" s="431">
        <f>(0.25%*'03 - Monthly Asset Follow up'!S17)/12</f>
        <v>0</v>
      </c>
      <c r="F51" s="415">
        <v>1</v>
      </c>
      <c r="G51" s="416">
        <f>IFERROR(E51*F51/12*H51,0)</f>
        <v>0</v>
      </c>
      <c r="H51" s="417">
        <v>0</v>
      </c>
      <c r="I51" s="418" t="s">
        <v>187</v>
      </c>
      <c r="J51" s="432">
        <f>IFERROR(ROUND((E51+G51),2),0)*0</f>
        <v>0</v>
      </c>
      <c r="K51" s="419"/>
    </row>
    <row r="52" spans="3:16" ht="41.45" customHeight="1">
      <c r="C52" s="430" t="s">
        <v>385</v>
      </c>
      <c r="D52" s="1926"/>
      <c r="E52" s="431">
        <f>0.35%*('09 - Default &amp; Recovery Stat'!C12+'08 - Delinquent Home Loans Stat'!C13)/12</f>
        <v>4773048.2826074995</v>
      </c>
      <c r="F52" s="415">
        <v>1</v>
      </c>
      <c r="G52" s="416">
        <f>IFERROR(E52*F52/12*H52,0)</f>
        <v>0</v>
      </c>
      <c r="H52" s="417">
        <v>0</v>
      </c>
      <c r="I52" s="418" t="s">
        <v>187</v>
      </c>
      <c r="J52" s="432">
        <f>IFERROR(ROUND((E52+G52),2),0)*0</f>
        <v>0</v>
      </c>
      <c r="K52" s="419"/>
    </row>
    <row r="53" spans="3:16">
      <c r="C53" s="426" t="s">
        <v>194</v>
      </c>
      <c r="D53" s="1924"/>
      <c r="E53" s="407"/>
      <c r="F53" s="408"/>
      <c r="G53" s="409"/>
      <c r="H53" s="410"/>
      <c r="I53" s="411"/>
      <c r="J53" s="412"/>
      <c r="K53" s="412"/>
    </row>
    <row r="54" spans="3:16">
      <c r="C54" s="427" t="s">
        <v>1263</v>
      </c>
      <c r="D54" s="1925"/>
      <c r="E54" s="429"/>
      <c r="F54" s="417">
        <v>0</v>
      </c>
      <c r="G54" s="416">
        <f>E54*F54*H54</f>
        <v>0</v>
      </c>
      <c r="H54" s="415">
        <v>0.2</v>
      </c>
      <c r="I54" s="418" t="s">
        <v>193</v>
      </c>
      <c r="J54" s="419">
        <f>ROUND((E54+G54),2)*0</f>
        <v>0</v>
      </c>
      <c r="K54" s="419"/>
    </row>
    <row r="55" spans="3:16">
      <c r="C55" s="426" t="s">
        <v>195</v>
      </c>
      <c r="D55" s="1924"/>
      <c r="E55" s="407"/>
      <c r="F55" s="408"/>
      <c r="G55" s="409"/>
      <c r="H55" s="410"/>
      <c r="I55" s="411"/>
      <c r="J55" s="412"/>
      <c r="K55" s="412"/>
    </row>
    <row r="56" spans="3:16">
      <c r="C56" s="427" t="s">
        <v>1206</v>
      </c>
      <c r="D56" s="1926"/>
      <c r="E56" s="429">
        <v>50500</v>
      </c>
      <c r="F56" s="415">
        <v>1</v>
      </c>
      <c r="G56" s="416">
        <f>E56*F56*H56</f>
        <v>10100</v>
      </c>
      <c r="H56" s="415">
        <v>0.2</v>
      </c>
      <c r="I56" s="418" t="s">
        <v>193</v>
      </c>
      <c r="J56" s="419">
        <f>ROUND((E56+G56),2)*0</f>
        <v>0</v>
      </c>
      <c r="K56" s="419"/>
    </row>
    <row r="57" spans="3:16" ht="12.6" customHeight="1">
      <c r="C57" s="433" t="s">
        <v>196</v>
      </c>
      <c r="D57" s="1924"/>
      <c r="E57" s="407"/>
      <c r="F57" s="408"/>
      <c r="G57" s="434"/>
      <c r="H57" s="410"/>
      <c r="I57" s="411"/>
      <c r="J57" s="412"/>
      <c r="K57" s="412"/>
    </row>
    <row r="58" spans="3:16" ht="13.5" thickBot="1">
      <c r="C58" s="421" t="s">
        <v>1206</v>
      </c>
      <c r="D58" s="1926"/>
      <c r="E58" s="435">
        <v>8500</v>
      </c>
      <c r="F58" s="415">
        <v>1</v>
      </c>
      <c r="G58" s="416">
        <f>(E58*(1+H58))-E58</f>
        <v>1700</v>
      </c>
      <c r="H58" s="415">
        <v>0.2</v>
      </c>
      <c r="I58" s="418" t="s">
        <v>193</v>
      </c>
      <c r="J58" s="419">
        <f>ROUND((E58+G58),2)*0</f>
        <v>0</v>
      </c>
      <c r="K58" s="419"/>
    </row>
    <row r="59" spans="3:16" ht="15.75" thickBot="1">
      <c r="C59" s="436" t="s">
        <v>197</v>
      </c>
      <c r="D59" s="437"/>
      <c r="E59" s="438"/>
      <c r="F59" s="439"/>
      <c r="G59" s="439"/>
      <c r="H59" s="439"/>
      <c r="I59" s="439"/>
      <c r="J59" s="440">
        <f>SUM(J17:J58)</f>
        <v>8250</v>
      </c>
      <c r="K59" s="440"/>
    </row>
    <row r="60" spans="3:16">
      <c r="M60" s="367"/>
    </row>
    <row r="61" spans="3:16">
      <c r="E61" s="441"/>
      <c r="F61" s="394"/>
      <c r="M61" s="367"/>
    </row>
  </sheetData>
  <mergeCells count="10">
    <mergeCell ref="D53:D54"/>
    <mergeCell ref="D55:D56"/>
    <mergeCell ref="D57:D58"/>
    <mergeCell ref="I8:J8"/>
    <mergeCell ref="C13:K13"/>
    <mergeCell ref="D17:D29"/>
    <mergeCell ref="D30:D32"/>
    <mergeCell ref="D48:D49"/>
    <mergeCell ref="D50:D52"/>
    <mergeCell ref="D46:D47"/>
  </mergeCells>
  <pageMargins left="0.78740157499999996" right="0.78740157499999996" top="0.984251969" bottom="0.984251969" header="0.4921259845" footer="0.4921259845"/>
  <pageSetup paperSize="9" scale="31" orientation="portrait" r:id="rId1"/>
  <headerFooter alignWithMargins="0"/>
  <ignoredErrors>
    <ignoredError sqref="J40" formula="1"/>
  </ignoredError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tabColor theme="0" tint="-0.249977111117893"/>
    <pageSetUpPr fitToPage="1"/>
  </sheetPr>
  <dimension ref="A1:O57"/>
  <sheetViews>
    <sheetView showGridLines="0" view="pageBreakPreview" topLeftCell="A7" zoomScale="80" zoomScaleNormal="80" zoomScaleSheetLayoutView="80" workbookViewId="0">
      <selection activeCell="L32" sqref="L32"/>
    </sheetView>
  </sheetViews>
  <sheetFormatPr baseColWidth="10"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782"/>
      <c r="G3" s="1782"/>
      <c r="H3" s="1782"/>
      <c r="I3" s="37"/>
      <c r="J3" s="12"/>
      <c r="K3" s="1272" t="s">
        <v>103</v>
      </c>
      <c r="L3" s="1272">
        <f>'00 - Cover'!$F$17</f>
        <v>45565</v>
      </c>
    </row>
    <row r="4" spans="1:13">
      <c r="A4" s="37"/>
      <c r="B4" s="35"/>
      <c r="C4" s="37"/>
      <c r="D4" s="37"/>
      <c r="E4" s="37"/>
      <c r="F4" s="1782"/>
      <c r="G4" s="1782"/>
      <c r="H4" s="1782"/>
      <c r="I4" s="37"/>
      <c r="J4" s="12"/>
      <c r="K4" s="1272" t="s">
        <v>4</v>
      </c>
      <c r="L4" s="1272">
        <f>'00 - Cover'!$F$19</f>
        <v>0</v>
      </c>
    </row>
    <row r="5" spans="1:13">
      <c r="A5" s="37"/>
      <c r="B5" s="35"/>
      <c r="C5" s="37"/>
      <c r="D5" s="37"/>
      <c r="E5" s="37"/>
      <c r="F5" s="1782"/>
      <c r="G5" s="1782"/>
      <c r="H5" s="1782"/>
      <c r="I5" s="37"/>
      <c r="J5" s="12"/>
      <c r="K5" s="1272" t="s">
        <v>5</v>
      </c>
      <c r="L5" s="1272">
        <f>'00 - Cover'!$F$20</f>
        <v>0</v>
      </c>
    </row>
    <row r="6" spans="1:13">
      <c r="A6" s="37"/>
      <c r="B6" s="35"/>
      <c r="C6" s="37"/>
      <c r="D6" s="37"/>
      <c r="E6" s="37"/>
      <c r="F6" s="1782"/>
      <c r="G6" s="1782"/>
      <c r="H6" s="1782"/>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670</v>
      </c>
      <c r="C9" s="44"/>
      <c r="D9" s="45"/>
      <c r="E9" s="45"/>
      <c r="F9" s="45"/>
      <c r="G9" s="45"/>
      <c r="H9" s="45"/>
      <c r="I9" s="90"/>
      <c r="J9" s="442"/>
      <c r="K9" s="442"/>
      <c r="L9" s="443"/>
      <c r="M9" s="444"/>
    </row>
    <row r="10" spans="1:13">
      <c r="A10" s="37"/>
      <c r="B10" s="37"/>
      <c r="C10" s="37"/>
      <c r="D10" s="37"/>
      <c r="E10" s="37"/>
      <c r="F10" s="37"/>
      <c r="G10" s="37"/>
      <c r="H10" s="37"/>
      <c r="I10" s="37"/>
      <c r="J10" s="40"/>
      <c r="K10" s="40"/>
      <c r="L10" s="41"/>
      <c r="M10" s="37"/>
    </row>
    <row r="11" spans="1:13">
      <c r="A11" s="37"/>
      <c r="B11" s="37"/>
      <c r="C11" s="37"/>
      <c r="D11" s="37"/>
      <c r="E11" s="37"/>
      <c r="F11" s="1936" t="s">
        <v>1052</v>
      </c>
      <c r="G11" s="1936"/>
      <c r="H11" s="1936"/>
      <c r="I11" s="1936"/>
      <c r="J11" s="445">
        <f>'04 - Monthly Collection'!AR13</f>
        <v>0</v>
      </c>
      <c r="K11" s="40"/>
      <c r="L11" s="41"/>
      <c r="M11" s="37"/>
    </row>
    <row r="12" spans="1:13" ht="26.25" customHeight="1">
      <c r="A12" s="37"/>
      <c r="B12" s="37"/>
      <c r="C12" s="37"/>
      <c r="D12" s="37"/>
      <c r="E12" s="37"/>
      <c r="F12" s="1936" t="s">
        <v>1053</v>
      </c>
      <c r="G12" s="1936"/>
      <c r="H12" s="1936"/>
      <c r="I12" s="1936"/>
      <c r="J12" s="445">
        <f>'13 - Issuer Account'!H38+'13 - Issuer Account'!H39+'13 - Issuer Account'!H40</f>
        <v>0</v>
      </c>
      <c r="K12" s="40"/>
      <c r="L12" s="41"/>
      <c r="M12" s="37"/>
    </row>
    <row r="13" spans="1:13" ht="31.5" customHeight="1">
      <c r="A13" s="37"/>
      <c r="B13" s="37"/>
      <c r="C13" s="37"/>
      <c r="D13" s="37"/>
      <c r="E13" s="37"/>
      <c r="F13" s="1936" t="s">
        <v>1054</v>
      </c>
      <c r="G13" s="1936"/>
      <c r="H13" s="1936"/>
      <c r="I13" s="1936"/>
      <c r="J13" s="445">
        <f>'13 - Issuer Account'!H48</f>
        <v>0</v>
      </c>
      <c r="K13" s="40"/>
      <c r="L13" s="41"/>
      <c r="M13" s="37"/>
    </row>
    <row r="14" spans="1:13">
      <c r="A14" s="37"/>
      <c r="B14" s="37"/>
      <c r="C14" s="37"/>
      <c r="D14" s="37"/>
      <c r="E14" s="37"/>
      <c r="F14" s="1936" t="s">
        <v>1055</v>
      </c>
      <c r="G14" s="1936"/>
      <c r="H14" s="1936"/>
      <c r="I14" s="1936"/>
      <c r="J14" s="445">
        <v>0</v>
      </c>
      <c r="K14" s="40"/>
      <c r="L14" s="41"/>
      <c r="M14" s="37"/>
    </row>
    <row r="15" spans="1:13" ht="32.25" customHeight="1">
      <c r="A15" s="37"/>
      <c r="B15" s="37"/>
      <c r="C15" s="37"/>
      <c r="D15" s="37"/>
      <c r="E15" s="37"/>
      <c r="F15" s="1936" t="s">
        <v>1056</v>
      </c>
      <c r="G15" s="1936"/>
      <c r="H15" s="1936"/>
      <c r="I15" s="1936"/>
      <c r="J15" s="1514">
        <f>'05 - Repurchase and Rescission'!AK13</f>
        <v>0</v>
      </c>
      <c r="K15" s="40"/>
      <c r="L15" s="41"/>
      <c r="M15" s="37"/>
    </row>
    <row r="16" spans="1:13" ht="36" customHeight="1">
      <c r="A16" s="37"/>
      <c r="B16" s="37"/>
      <c r="C16" s="37"/>
      <c r="D16" s="37"/>
      <c r="E16" s="37"/>
      <c r="F16" s="1936" t="s">
        <v>1057</v>
      </c>
      <c r="G16" s="1936"/>
      <c r="H16" s="1936"/>
      <c r="I16" s="1936"/>
      <c r="J16" s="1514">
        <f>'03 - Monthly Asset Follow up'!N17</f>
        <v>0</v>
      </c>
      <c r="K16" s="40"/>
      <c r="L16" s="41"/>
      <c r="M16" s="37"/>
    </row>
    <row r="17" spans="1:15" ht="29.25" customHeight="1">
      <c r="A17" s="37"/>
      <c r="B17" s="37"/>
      <c r="C17" s="37"/>
      <c r="D17" s="37"/>
      <c r="E17" s="37"/>
      <c r="F17" s="1936" t="s">
        <v>1058</v>
      </c>
      <c r="G17" s="1936"/>
      <c r="H17" s="1936"/>
      <c r="I17" s="1936"/>
      <c r="J17" s="445" t="e">
        <f>'13 - Issuer Account'!I12-J19</f>
        <v>#VALUE!</v>
      </c>
      <c r="K17" s="40"/>
      <c r="L17" s="41"/>
      <c r="M17" s="37"/>
    </row>
    <row r="18" spans="1:15" ht="44.25" customHeight="1">
      <c r="A18" s="37"/>
      <c r="B18" s="37"/>
      <c r="C18" s="37"/>
      <c r="D18" s="37"/>
      <c r="E18" s="37"/>
      <c r="F18" s="1936" t="s">
        <v>1059</v>
      </c>
      <c r="G18" s="1936"/>
      <c r="H18" s="1936"/>
      <c r="I18" s="1936"/>
      <c r="J18" s="445">
        <v>0</v>
      </c>
      <c r="K18" s="40"/>
      <c r="L18" s="41"/>
      <c r="M18" s="37"/>
    </row>
    <row r="19" spans="1:15" ht="33" customHeight="1">
      <c r="A19" s="37"/>
      <c r="B19" s="37"/>
      <c r="C19" s="37"/>
      <c r="D19" s="37"/>
      <c r="E19" s="37"/>
      <c r="F19" s="1936" t="s">
        <v>1060</v>
      </c>
      <c r="G19" s="1936"/>
      <c r="H19" s="1936"/>
      <c r="I19" s="1936"/>
      <c r="J19" s="445" t="e">
        <f>'11 - Notes Follow-up'!E26+'11 - Notes Follow-up'!M26-'03 - Monthly Asset Follow up'!D18</f>
        <v>#VALUE!</v>
      </c>
      <c r="K19" s="40" t="s">
        <v>1164</v>
      </c>
      <c r="L19" s="41"/>
      <c r="M19" s="37"/>
    </row>
    <row r="20" spans="1:15" ht="30.75" customHeight="1">
      <c r="A20" s="37"/>
      <c r="B20" s="37"/>
      <c r="C20" s="37"/>
      <c r="D20" s="37"/>
      <c r="E20" s="37"/>
      <c r="F20" s="1936" t="s">
        <v>1061</v>
      </c>
      <c r="G20" s="1936"/>
      <c r="H20" s="1936"/>
      <c r="I20" s="1936"/>
      <c r="J20" s="1513">
        <v>0</v>
      </c>
      <c r="K20" s="40"/>
      <c r="L20" s="41"/>
      <c r="M20" s="37"/>
    </row>
    <row r="21" spans="1:15">
      <c r="A21" s="37"/>
      <c r="B21" s="37"/>
      <c r="C21" s="37"/>
      <c r="D21" s="37"/>
      <c r="E21" s="37"/>
      <c r="F21" s="1935" t="s">
        <v>1045</v>
      </c>
      <c r="G21" s="1935"/>
      <c r="H21" s="1935"/>
      <c r="I21" s="1935"/>
      <c r="J21" s="447" t="e">
        <f>SUM(J11:J20)</f>
        <v>#VALUE!</v>
      </c>
      <c r="K21" s="446"/>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48"/>
      <c r="M23" s="35"/>
    </row>
    <row r="24" spans="1:15" ht="15.75" customHeight="1">
      <c r="A24" s="35"/>
      <c r="B24" s="449"/>
      <c r="C24" s="1937" t="s">
        <v>1043</v>
      </c>
      <c r="D24" s="1937"/>
      <c r="E24" s="1937"/>
      <c r="F24" s="1937"/>
      <c r="G24" s="1937"/>
      <c r="H24" s="1937"/>
      <c r="I24" s="1938"/>
      <c r="J24" s="450"/>
      <c r="K24" s="450"/>
      <c r="L24" s="450"/>
      <c r="M24" s="451"/>
    </row>
    <row r="25" spans="1:15">
      <c r="A25" s="452"/>
      <c r="B25" s="453"/>
      <c r="C25" s="1939"/>
      <c r="D25" s="1939"/>
      <c r="E25" s="1939"/>
      <c r="F25" s="1939"/>
      <c r="G25" s="1939"/>
      <c r="H25" s="1939"/>
      <c r="I25" s="1940"/>
      <c r="J25" s="454" t="s">
        <v>163</v>
      </c>
      <c r="K25" s="454"/>
      <c r="L25" s="454" t="s">
        <v>164</v>
      </c>
      <c r="M25" s="455"/>
    </row>
    <row r="26" spans="1:15">
      <c r="A26" s="35"/>
      <c r="B26" s="456"/>
      <c r="C26" s="457"/>
      <c r="D26" s="1941" t="s">
        <v>198</v>
      </c>
      <c r="E26" s="1942"/>
      <c r="F26" s="1942"/>
      <c r="G26" s="1942"/>
      <c r="H26" s="1943"/>
      <c r="I26" s="458" t="s">
        <v>199</v>
      </c>
      <c r="J26" s="458" t="s">
        <v>200</v>
      </c>
      <c r="K26" s="458" t="s">
        <v>179</v>
      </c>
      <c r="L26" s="459">
        <v>0</v>
      </c>
      <c r="M26" s="460"/>
    </row>
    <row r="27" spans="1:15">
      <c r="A27" s="35"/>
      <c r="B27" s="456"/>
      <c r="C27" s="457"/>
      <c r="D27" s="461"/>
      <c r="E27" s="462" t="s">
        <v>166</v>
      </c>
      <c r="F27" s="1896" t="s">
        <v>1045</v>
      </c>
      <c r="G27" s="1897"/>
      <c r="H27" s="1898"/>
      <c r="I27" s="463" t="e">
        <f>J21</f>
        <v>#VALUE!</v>
      </c>
      <c r="J27" s="463" t="e">
        <f>I27</f>
        <v>#VALUE!</v>
      </c>
      <c r="K27" s="464"/>
      <c r="L27" s="465" t="e">
        <f>L26+J27</f>
        <v>#VALUE!</v>
      </c>
      <c r="M27" s="460"/>
      <c r="N27" s="466"/>
    </row>
    <row r="28" spans="1:15" ht="45.75" customHeight="1">
      <c r="A28" s="35"/>
      <c r="B28" s="456"/>
      <c r="C28" s="457"/>
      <c r="D28" s="467" t="s">
        <v>201</v>
      </c>
      <c r="E28" s="468" t="s">
        <v>167</v>
      </c>
      <c r="F28" s="1908" t="s">
        <v>1062</v>
      </c>
      <c r="G28" s="1909"/>
      <c r="H28" s="1910"/>
      <c r="I28" s="384">
        <f>'14 - Fees'!J59</f>
        <v>8250</v>
      </c>
      <c r="J28" s="384" t="e">
        <f>IF(I28=0,0,MIN(I28,L27))</f>
        <v>#VALUE!</v>
      </c>
      <c r="K28" s="384" t="e">
        <f>MAX(I28-J28,0)</f>
        <v>#VALUE!</v>
      </c>
      <c r="L28" s="465" t="e">
        <f>L27-J28</f>
        <v>#VALUE!</v>
      </c>
      <c r="M28" s="469"/>
      <c r="O28" s="483"/>
    </row>
    <row r="29" spans="1:15" ht="20.25" customHeight="1">
      <c r="A29" s="35"/>
      <c r="B29" s="456"/>
      <c r="C29" s="457"/>
      <c r="D29" s="467" t="s">
        <v>202</v>
      </c>
      <c r="E29" s="468" t="s">
        <v>167</v>
      </c>
      <c r="F29" s="1908" t="s">
        <v>1063</v>
      </c>
      <c r="G29" s="1909"/>
      <c r="H29" s="1910"/>
      <c r="I29" s="384" t="e">
        <f>'12 - Notes Interest'!K17</f>
        <v>#VALUE!</v>
      </c>
      <c r="J29" s="384" t="e">
        <f t="shared" ref="J29:J34" si="0">IF(I29=0,0,MIN(I29,L28))</f>
        <v>#VALUE!</v>
      </c>
      <c r="K29" s="384" t="e">
        <f t="shared" ref="K29:K33" si="1">MAX(I29-J29,0)</f>
        <v>#VALUE!</v>
      </c>
      <c r="L29" s="465" t="e">
        <f t="shared" ref="L29:L35" si="2">L28-J29</f>
        <v>#VALUE!</v>
      </c>
      <c r="M29" s="469"/>
    </row>
    <row r="30" spans="1:15" ht="30.75" customHeight="1">
      <c r="A30" s="35"/>
      <c r="B30" s="456"/>
      <c r="C30" s="457"/>
      <c r="D30" s="467" t="s">
        <v>203</v>
      </c>
      <c r="E30" s="468" t="s">
        <v>167</v>
      </c>
      <c r="F30" s="1908" t="s">
        <v>1064</v>
      </c>
      <c r="G30" s="1909"/>
      <c r="H30" s="1910"/>
      <c r="I30" s="384">
        <f>'13 - Issuer Account'!H37</f>
        <v>38866000</v>
      </c>
      <c r="J30" s="384" t="e">
        <f t="shared" si="0"/>
        <v>#VALUE!</v>
      </c>
      <c r="K30" s="384" t="e">
        <f t="shared" si="1"/>
        <v>#VALUE!</v>
      </c>
      <c r="L30" s="465" t="e">
        <f t="shared" si="2"/>
        <v>#VALUE!</v>
      </c>
      <c r="M30" s="469"/>
    </row>
    <row r="31" spans="1:15" ht="33.75" customHeight="1">
      <c r="A31" s="35"/>
      <c r="B31" s="456"/>
      <c r="C31" s="457"/>
      <c r="D31" s="467" t="s">
        <v>204</v>
      </c>
      <c r="E31" s="468" t="s">
        <v>167</v>
      </c>
      <c r="F31" s="1908" t="s">
        <v>1065</v>
      </c>
      <c r="G31" s="1909"/>
      <c r="H31" s="1910"/>
      <c r="I31" s="384">
        <f>'11 - Notes Follow-up'!F25</f>
        <v>0</v>
      </c>
      <c r="J31" s="384">
        <f t="shared" si="0"/>
        <v>0</v>
      </c>
      <c r="K31" s="384">
        <f t="shared" si="1"/>
        <v>0</v>
      </c>
      <c r="L31" s="465" t="e">
        <f t="shared" si="2"/>
        <v>#VALUE!</v>
      </c>
      <c r="M31" s="469"/>
    </row>
    <row r="32" spans="1:15" ht="54" customHeight="1">
      <c r="A32" s="35"/>
      <c r="B32" s="456"/>
      <c r="C32" s="457"/>
      <c r="D32" s="467" t="s">
        <v>205</v>
      </c>
      <c r="E32" s="468" t="s">
        <v>167</v>
      </c>
      <c r="F32" s="1908" t="s">
        <v>1066</v>
      </c>
      <c r="G32" s="1909"/>
      <c r="H32" s="1910"/>
      <c r="I32" s="384" t="e">
        <f>'12 - Notes Interest'!T17</f>
        <v>#VALUE!</v>
      </c>
      <c r="J32" s="384" t="e">
        <f t="shared" si="0"/>
        <v>#VALUE!</v>
      </c>
      <c r="K32" s="384" t="e">
        <f t="shared" si="1"/>
        <v>#VALUE!</v>
      </c>
      <c r="L32" s="465" t="e">
        <f t="shared" si="2"/>
        <v>#VALUE!</v>
      </c>
      <c r="M32" s="469"/>
    </row>
    <row r="33" spans="1:13" ht="31.5" customHeight="1">
      <c r="A33" s="35"/>
      <c r="B33" s="456"/>
      <c r="C33" s="457"/>
      <c r="D33" s="467" t="s">
        <v>206</v>
      </c>
      <c r="E33" s="468" t="s">
        <v>167</v>
      </c>
      <c r="F33" s="1908" t="s">
        <v>1067</v>
      </c>
      <c r="G33" s="1909"/>
      <c r="H33" s="1910"/>
      <c r="I33" s="384">
        <f>'11 - Notes Follow-up'!N25</f>
        <v>0</v>
      </c>
      <c r="J33" s="384">
        <f t="shared" si="0"/>
        <v>0</v>
      </c>
      <c r="K33" s="384">
        <f t="shared" si="1"/>
        <v>0</v>
      </c>
      <c r="L33" s="465" t="e">
        <f t="shared" si="2"/>
        <v>#VALUE!</v>
      </c>
      <c r="M33" s="469"/>
    </row>
    <row r="34" spans="1:13" ht="45.75" customHeight="1">
      <c r="A34" s="35"/>
      <c r="B34" s="456"/>
      <c r="C34" s="457"/>
      <c r="D34" s="467" t="s">
        <v>207</v>
      </c>
      <c r="E34" s="468" t="s">
        <v>167</v>
      </c>
      <c r="F34" s="1902" t="s">
        <v>1068</v>
      </c>
      <c r="G34" s="1903"/>
      <c r="H34" s="1904"/>
      <c r="I34" s="384">
        <f>IF('XX - Reserve calculation'!K12&lt;0,-'XX - Reserve calculation'!K12,0)</f>
        <v>0</v>
      </c>
      <c r="J34" s="384">
        <f t="shared" si="0"/>
        <v>0</v>
      </c>
      <c r="K34" s="384">
        <f t="shared" ref="K34:K35" si="3">MAX(I34-J34,0)</f>
        <v>0</v>
      </c>
      <c r="L34" s="465" t="e">
        <f t="shared" si="2"/>
        <v>#VALUE!</v>
      </c>
      <c r="M34" s="469"/>
    </row>
    <row r="35" spans="1:13" ht="20.25" customHeight="1">
      <c r="A35" s="35"/>
      <c r="B35" s="456"/>
      <c r="C35" s="457"/>
      <c r="D35" s="467" t="s">
        <v>208</v>
      </c>
      <c r="E35" s="468" t="s">
        <v>167</v>
      </c>
      <c r="F35" s="1902" t="s">
        <v>1069</v>
      </c>
      <c r="G35" s="1903"/>
      <c r="H35" s="1904"/>
      <c r="I35" s="1484" t="e">
        <f>L34</f>
        <v>#VALUE!</v>
      </c>
      <c r="J35" s="384" t="e">
        <f t="shared" ref="J35" si="4">IF(I35=0,0,MIN(I35,L34))</f>
        <v>#VALUE!</v>
      </c>
      <c r="K35" s="384" t="e">
        <f t="shared" si="3"/>
        <v>#VALUE!</v>
      </c>
      <c r="L35" s="465" t="e">
        <f t="shared" si="2"/>
        <v>#VALUE!</v>
      </c>
      <c r="M35" s="469"/>
    </row>
    <row r="36" spans="1:13">
      <c r="A36" s="470"/>
      <c r="B36" s="471"/>
      <c r="C36" s="472"/>
      <c r="D36" s="1944"/>
      <c r="E36" s="1945"/>
      <c r="F36" s="1945"/>
      <c r="G36" s="1945"/>
      <c r="H36" s="1945"/>
      <c r="I36" s="1945"/>
      <c r="J36" s="1946"/>
      <c r="K36" s="473"/>
      <c r="L36" s="474" t="e">
        <f>L35</f>
        <v>#VALUE!</v>
      </c>
      <c r="M36" s="475"/>
    </row>
    <row r="37" spans="1:13" ht="15.75" thickBot="1">
      <c r="A37" s="35"/>
      <c r="B37" s="476"/>
      <c r="C37" s="477"/>
      <c r="D37" s="478"/>
      <c r="E37" s="479"/>
      <c r="F37" s="480"/>
      <c r="G37" s="480"/>
      <c r="H37" s="477"/>
      <c r="I37" s="477"/>
      <c r="J37" s="477"/>
      <c r="K37" s="477"/>
      <c r="L37" s="481"/>
      <c r="M37" s="482"/>
    </row>
    <row r="40" spans="1:13">
      <c r="J40" s="483"/>
      <c r="K40" s="483"/>
      <c r="L40" s="483"/>
    </row>
    <row r="42" spans="1:13" ht="15.75" hidden="1" outlineLevel="1" thickBot="1">
      <c r="L42" s="466"/>
    </row>
    <row r="43" spans="1:13" ht="15.75" hidden="1" outlineLevel="1">
      <c r="B43" s="449"/>
      <c r="C43" s="1937" t="s">
        <v>1044</v>
      </c>
      <c r="D43" s="1937"/>
      <c r="E43" s="1937"/>
      <c r="F43" s="1937"/>
      <c r="G43" s="1937"/>
      <c r="H43" s="1937"/>
      <c r="I43" s="1938"/>
      <c r="J43" s="450"/>
      <c r="K43" s="450"/>
      <c r="L43" s="450"/>
      <c r="M43" s="451"/>
    </row>
    <row r="44" spans="1:13" hidden="1" outlineLevel="1">
      <c r="B44" s="453"/>
      <c r="C44" s="1939"/>
      <c r="D44" s="1939"/>
      <c r="E44" s="1939"/>
      <c r="F44" s="1939"/>
      <c r="G44" s="1939"/>
      <c r="H44" s="1939"/>
      <c r="I44" s="1940"/>
      <c r="J44" s="454" t="s">
        <v>163</v>
      </c>
      <c r="K44" s="454"/>
      <c r="L44" s="454" t="s">
        <v>164</v>
      </c>
      <c r="M44" s="455"/>
    </row>
    <row r="45" spans="1:13" hidden="1" outlineLevel="1">
      <c r="B45" s="456"/>
      <c r="C45" s="457"/>
      <c r="D45" s="1941" t="s">
        <v>198</v>
      </c>
      <c r="E45" s="1942"/>
      <c r="F45" s="1942"/>
      <c r="G45" s="1942"/>
      <c r="H45" s="1943"/>
      <c r="I45" s="458" t="s">
        <v>199</v>
      </c>
      <c r="J45" s="458" t="s">
        <v>200</v>
      </c>
      <c r="K45" s="458" t="s">
        <v>179</v>
      </c>
      <c r="L45" s="459">
        <v>0</v>
      </c>
      <c r="M45" s="460"/>
    </row>
    <row r="46" spans="1:13" hidden="1" outlineLevel="1">
      <c r="B46" s="456"/>
      <c r="C46" s="457"/>
      <c r="D46" s="461"/>
      <c r="E46" s="462" t="s">
        <v>166</v>
      </c>
      <c r="F46" s="1896" t="s">
        <v>1045</v>
      </c>
      <c r="G46" s="1897"/>
      <c r="H46" s="1898"/>
      <c r="I46" s="463"/>
      <c r="J46" s="463">
        <f>I46</f>
        <v>0</v>
      </c>
      <c r="K46" s="464"/>
      <c r="L46" s="465">
        <f>J46+L45</f>
        <v>0</v>
      </c>
      <c r="M46" s="460"/>
    </row>
    <row r="47" spans="1:13" ht="48" hidden="1" customHeight="1" outlineLevel="1">
      <c r="B47" s="456"/>
      <c r="C47" s="457"/>
      <c r="D47" s="467" t="s">
        <v>201</v>
      </c>
      <c r="E47" s="468" t="s">
        <v>167</v>
      </c>
      <c r="F47" s="1908" t="s">
        <v>1042</v>
      </c>
      <c r="G47" s="1909"/>
      <c r="H47" s="1910"/>
      <c r="I47" s="384"/>
      <c r="J47" s="384">
        <f>IF(I47=0,0,MIN(I47,L46))</f>
        <v>0</v>
      </c>
      <c r="K47" s="384">
        <f>MAX(I47-J47,0)</f>
        <v>0</v>
      </c>
      <c r="L47" s="465">
        <f>L46-J47</f>
        <v>0</v>
      </c>
      <c r="M47" s="469"/>
    </row>
    <row r="48" spans="1:13" ht="48" hidden="1" customHeight="1" outlineLevel="1">
      <c r="B48" s="456"/>
      <c r="C48" s="457"/>
      <c r="D48" s="467" t="s">
        <v>202</v>
      </c>
      <c r="E48" s="468" t="s">
        <v>167</v>
      </c>
      <c r="F48" s="1902" t="s">
        <v>1046</v>
      </c>
      <c r="G48" s="1903"/>
      <c r="H48" s="1904"/>
      <c r="I48" s="384"/>
      <c r="J48" s="384">
        <f t="shared" ref="J48:J53" si="5">IF(I48=0,0,MIN(I48,L47))</f>
        <v>0</v>
      </c>
      <c r="K48" s="384">
        <f t="shared" ref="K48:K53" si="6">MAX(I48-J48,0)</f>
        <v>0</v>
      </c>
      <c r="L48" s="465">
        <f t="shared" ref="L48:L53" si="7">L47-J48</f>
        <v>0</v>
      </c>
      <c r="M48" s="469"/>
    </row>
    <row r="49" spans="2:13" ht="48" hidden="1" customHeight="1" outlineLevel="1">
      <c r="B49" s="456"/>
      <c r="C49" s="457"/>
      <c r="D49" s="467" t="s">
        <v>203</v>
      </c>
      <c r="E49" s="468" t="s">
        <v>167</v>
      </c>
      <c r="F49" s="1908" t="s">
        <v>1047</v>
      </c>
      <c r="G49" s="1909"/>
      <c r="H49" s="1910"/>
      <c r="I49" s="384"/>
      <c r="J49" s="384">
        <f t="shared" si="5"/>
        <v>0</v>
      </c>
      <c r="K49" s="384">
        <f t="shared" si="6"/>
        <v>0</v>
      </c>
      <c r="L49" s="465">
        <f t="shared" si="7"/>
        <v>0</v>
      </c>
      <c r="M49" s="469"/>
    </row>
    <row r="50" spans="2:13" ht="48" hidden="1" customHeight="1" outlineLevel="1">
      <c r="B50" s="456"/>
      <c r="C50" s="457"/>
      <c r="D50" s="467" t="s">
        <v>204</v>
      </c>
      <c r="E50" s="468" t="s">
        <v>167</v>
      </c>
      <c r="F50" s="1908" t="s">
        <v>1048</v>
      </c>
      <c r="G50" s="1909"/>
      <c r="H50" s="1910"/>
      <c r="I50" s="384"/>
      <c r="J50" s="384">
        <f t="shared" si="5"/>
        <v>0</v>
      </c>
      <c r="K50" s="384">
        <f t="shared" si="6"/>
        <v>0</v>
      </c>
      <c r="L50" s="465">
        <f t="shared" si="7"/>
        <v>0</v>
      </c>
      <c r="M50" s="469"/>
    </row>
    <row r="51" spans="2:13" ht="48" hidden="1" customHeight="1" outlineLevel="1">
      <c r="B51" s="456"/>
      <c r="C51" s="457"/>
      <c r="D51" s="467" t="s">
        <v>205</v>
      </c>
      <c r="E51" s="468" t="s">
        <v>167</v>
      </c>
      <c r="F51" s="1908" t="s">
        <v>1049</v>
      </c>
      <c r="G51" s="1909"/>
      <c r="H51" s="1910"/>
      <c r="I51" s="384"/>
      <c r="J51" s="384">
        <f t="shared" si="5"/>
        <v>0</v>
      </c>
      <c r="K51" s="384">
        <f t="shared" si="6"/>
        <v>0</v>
      </c>
      <c r="L51" s="465">
        <f t="shared" si="7"/>
        <v>0</v>
      </c>
      <c r="M51" s="469"/>
    </row>
    <row r="52" spans="2:13" ht="48" hidden="1" customHeight="1" outlineLevel="1">
      <c r="B52" s="456"/>
      <c r="C52" s="457"/>
      <c r="D52" s="467" t="s">
        <v>206</v>
      </c>
      <c r="E52" s="468" t="s">
        <v>167</v>
      </c>
      <c r="F52" s="1908" t="s">
        <v>1050</v>
      </c>
      <c r="G52" s="1909"/>
      <c r="H52" s="1910"/>
      <c r="I52" s="384"/>
      <c r="J52" s="384">
        <f t="shared" si="5"/>
        <v>0</v>
      </c>
      <c r="K52" s="384">
        <f t="shared" si="6"/>
        <v>0</v>
      </c>
      <c r="L52" s="465">
        <f t="shared" si="7"/>
        <v>0</v>
      </c>
      <c r="M52" s="469"/>
    </row>
    <row r="53" spans="2:13" ht="48" hidden="1" customHeight="1" outlineLevel="1">
      <c r="B53" s="456"/>
      <c r="C53" s="457"/>
      <c r="D53" s="467" t="s">
        <v>207</v>
      </c>
      <c r="E53" s="468" t="s">
        <v>167</v>
      </c>
      <c r="F53" s="1908" t="s">
        <v>1051</v>
      </c>
      <c r="G53" s="1909"/>
      <c r="H53" s="1910"/>
      <c r="I53" s="384"/>
      <c r="J53" s="384">
        <f t="shared" si="5"/>
        <v>0</v>
      </c>
      <c r="K53" s="384">
        <f t="shared" si="6"/>
        <v>0</v>
      </c>
      <c r="L53" s="465">
        <f t="shared" si="7"/>
        <v>0</v>
      </c>
      <c r="M53" s="469"/>
    </row>
    <row r="54" spans="2:13" hidden="1" outlineLevel="1">
      <c r="B54" s="471"/>
      <c r="C54" s="472"/>
      <c r="D54" s="1944"/>
      <c r="E54" s="1945"/>
      <c r="F54" s="1945"/>
      <c r="G54" s="1945"/>
      <c r="H54" s="1945"/>
      <c r="I54" s="1945"/>
      <c r="J54" s="1946"/>
      <c r="K54" s="473"/>
      <c r="L54" s="474">
        <f>L53</f>
        <v>0</v>
      </c>
      <c r="M54" s="475"/>
    </row>
    <row r="55" spans="2:13" ht="15.75" hidden="1" outlineLevel="1" thickBot="1">
      <c r="B55" s="476"/>
      <c r="C55" s="477"/>
      <c r="D55" s="478"/>
      <c r="E55" s="479"/>
      <c r="F55" s="480"/>
      <c r="G55" s="480"/>
      <c r="H55" s="477"/>
      <c r="I55" s="477"/>
      <c r="J55" s="477"/>
      <c r="K55" s="477"/>
      <c r="L55" s="481"/>
      <c r="M55" s="482"/>
    </row>
    <row r="56" spans="2:13" hidden="1" outlineLevel="1">
      <c r="L56" s="466"/>
    </row>
    <row r="57" spans="2:13" collapsed="1">
      <c r="L57" s="466"/>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7" type="noConversion"/>
  <conditionalFormatting sqref="N27 L42 L56:L57">
    <cfRule type="cellIs" dxfId="50" priority="7" operator="equal">
      <formula>"KO"</formula>
    </cfRule>
    <cfRule type="cellIs" dxfId="49"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AAF3-3049-4C39-A42B-882FDA31130A}">
  <sheetPr>
    <tabColor theme="0" tint="-0.249977111117893"/>
  </sheetPr>
  <dimension ref="A1:L59"/>
  <sheetViews>
    <sheetView workbookViewId="0"/>
  </sheetViews>
  <sheetFormatPr baseColWidth="10" defaultColWidth="9.140625" defaultRowHeight="12.75"/>
  <cols>
    <col min="1" max="1" width="9.140625" style="1275"/>
    <col min="2" max="2" width="72.28515625" style="1275" bestFit="1" customWidth="1"/>
    <col min="3" max="3" width="1.7109375" style="1275" customWidth="1"/>
    <col min="4" max="4" width="23.85546875" style="1275" customWidth="1"/>
    <col min="5" max="5" width="3" style="1275" customWidth="1"/>
    <col min="6" max="6" width="25" style="1275" bestFit="1" customWidth="1"/>
    <col min="7" max="7" width="2.7109375" style="1275" customWidth="1"/>
    <col min="8" max="8" width="20.7109375" style="1275" customWidth="1"/>
    <col min="9" max="9" width="1.5703125" style="1275" customWidth="1"/>
    <col min="10" max="10" width="20.7109375" style="1275" customWidth="1"/>
    <col min="11" max="16384" width="9.140625" style="1275"/>
  </cols>
  <sheetData>
    <row r="1" spans="1:12" s="36" customFormat="1" ht="15">
      <c r="A1" s="35"/>
      <c r="B1" s="37"/>
      <c r="C1" s="37"/>
      <c r="D1" s="37"/>
      <c r="E1" s="37"/>
      <c r="F1" s="37"/>
      <c r="G1" s="37"/>
      <c r="H1" s="37"/>
      <c r="I1" s="37"/>
      <c r="J1" s="37"/>
      <c r="K1" s="37"/>
      <c r="L1" s="37"/>
    </row>
    <row r="2" spans="1:12" s="36" customFormat="1" ht="14.45" customHeight="1">
      <c r="A2" s="35"/>
      <c r="B2" s="37"/>
      <c r="C2" s="37"/>
      <c r="D2" s="37"/>
      <c r="E2" s="1782"/>
      <c r="F2" s="1782"/>
      <c r="G2" s="1782"/>
      <c r="H2" s="37"/>
      <c r="I2" s="12"/>
      <c r="J2" s="1272" t="s">
        <v>103</v>
      </c>
      <c r="K2" s="1272"/>
      <c r="L2" s="39"/>
    </row>
    <row r="3" spans="1:12" s="36" customFormat="1" ht="14.45" customHeight="1">
      <c r="A3" s="35"/>
      <c r="B3" s="37"/>
      <c r="C3" s="37"/>
      <c r="D3" s="37"/>
      <c r="E3" s="1782"/>
      <c r="F3" s="1782"/>
      <c r="G3" s="1782"/>
      <c r="H3" s="37"/>
      <c r="I3" s="12"/>
      <c r="J3" s="1272" t="s">
        <v>4</v>
      </c>
      <c r="K3" s="1272"/>
      <c r="L3" s="39"/>
    </row>
    <row r="4" spans="1:12" s="36" customFormat="1" ht="14.45" customHeight="1">
      <c r="A4" s="35"/>
      <c r="B4" s="37"/>
      <c r="C4" s="37"/>
      <c r="D4" s="37"/>
      <c r="E4" s="1782"/>
      <c r="F4" s="1782"/>
      <c r="G4" s="1782"/>
      <c r="H4" s="37"/>
      <c r="I4" s="12"/>
      <c r="J4" s="1272" t="s">
        <v>5</v>
      </c>
      <c r="K4" s="1272"/>
      <c r="L4" s="39"/>
    </row>
    <row r="5" spans="1:12" s="36" customFormat="1" ht="14.45" customHeight="1">
      <c r="A5" s="35"/>
      <c r="B5" s="37"/>
      <c r="C5" s="37"/>
      <c r="D5" s="37"/>
      <c r="E5" s="1782"/>
      <c r="F5" s="1782"/>
      <c r="G5" s="1782"/>
      <c r="H5" s="37"/>
      <c r="I5" s="37"/>
      <c r="J5" s="37"/>
      <c r="K5" s="37"/>
      <c r="L5" s="37"/>
    </row>
    <row r="6" spans="1:12" s="36" customFormat="1" ht="15">
      <c r="A6" s="35"/>
      <c r="B6" s="37"/>
      <c r="C6" s="37"/>
      <c r="D6" s="37"/>
      <c r="E6" s="37"/>
      <c r="F6" s="37"/>
      <c r="G6" s="37"/>
      <c r="H6" s="37"/>
      <c r="I6" s="40"/>
      <c r="J6" s="40"/>
      <c r="K6" s="41"/>
      <c r="L6" s="37"/>
    </row>
    <row r="7" spans="1:12" s="36" customFormat="1" ht="15">
      <c r="C7" s="42"/>
      <c r="D7" s="42"/>
      <c r="E7" s="42"/>
      <c r="F7" s="42"/>
    </row>
    <row r="8" spans="1:12" s="36" customFormat="1" ht="17.25" customHeight="1">
      <c r="A8" s="43" t="s">
        <v>676</v>
      </c>
      <c r="B8" s="44"/>
      <c r="C8" s="45"/>
      <c r="D8" s="45"/>
      <c r="E8" s="45"/>
      <c r="F8" s="45"/>
      <c r="G8" s="45"/>
      <c r="H8" s="45"/>
      <c r="I8" s="45"/>
      <c r="J8" s="45"/>
      <c r="K8" s="45"/>
      <c r="L8" s="45"/>
    </row>
    <row r="9" spans="1:12">
      <c r="B9" s="1273"/>
      <c r="C9" s="1274"/>
      <c r="D9" s="1273"/>
      <c r="E9" s="1273"/>
      <c r="F9" s="1273"/>
      <c r="G9" s="1273"/>
      <c r="H9" s="1273"/>
      <c r="I9" s="1273"/>
      <c r="J9" s="1273"/>
    </row>
    <row r="10" spans="1:12" ht="15">
      <c r="B10" s="1276"/>
      <c r="C10" s="1276"/>
      <c r="D10" s="1276"/>
      <c r="E10" s="1276"/>
      <c r="F10" s="1276"/>
      <c r="G10" s="1276"/>
      <c r="H10" s="1276"/>
      <c r="I10" s="1276"/>
      <c r="J10" s="1276"/>
    </row>
    <row r="11" spans="1:12" ht="16.5">
      <c r="B11" s="1277"/>
      <c r="C11" s="1277"/>
      <c r="D11" s="1278" t="s">
        <v>674</v>
      </c>
      <c r="E11" s="1279"/>
      <c r="F11" s="1278" t="s">
        <v>675</v>
      </c>
      <c r="G11" s="1276"/>
      <c r="H11" s="1780" t="s">
        <v>672</v>
      </c>
      <c r="I11" s="1279"/>
      <c r="J11" s="1780" t="s">
        <v>673</v>
      </c>
    </row>
    <row r="12" spans="1:12" ht="16.5">
      <c r="B12" s="1277"/>
      <c r="C12" s="1280"/>
      <c r="D12" s="1281">
        <v>0</v>
      </c>
      <c r="E12" s="1279"/>
      <c r="F12" s="1281">
        <v>0</v>
      </c>
      <c r="G12" s="1276"/>
      <c r="H12" s="1781"/>
      <c r="I12" s="1279"/>
      <c r="J12" s="1781"/>
    </row>
    <row r="13" spans="1:12" ht="15">
      <c r="B13"/>
      <c r="C13" s="1282"/>
      <c r="D13" s="1283"/>
      <c r="E13" s="1282"/>
      <c r="F13" s="1283"/>
      <c r="G13" s="1276"/>
      <c r="H13" s="1283"/>
      <c r="I13" s="1282"/>
      <c r="J13" s="1283"/>
    </row>
    <row r="14" spans="1:12" ht="15">
      <c r="B14" s="1284"/>
      <c r="C14" s="1282"/>
      <c r="D14" s="1283"/>
      <c r="E14" s="1282"/>
      <c r="F14" s="1283"/>
      <c r="G14" s="1285"/>
      <c r="H14" s="1283"/>
      <c r="I14" s="1282"/>
      <c r="J14" s="1283"/>
    </row>
    <row r="15" spans="1:12" ht="15">
      <c r="B15" s="1286"/>
      <c r="C15" s="1287"/>
      <c r="D15" s="1288"/>
      <c r="E15" s="1289"/>
      <c r="F15" s="1288"/>
      <c r="G15" s="1285"/>
      <c r="H15" s="1288">
        <f>D15-F15</f>
        <v>0</v>
      </c>
      <c r="I15" s="1289"/>
      <c r="J15" s="1290">
        <f>IFERROR((D15-F15)/F15,0)</f>
        <v>0</v>
      </c>
    </row>
    <row r="16" spans="1:12" ht="15">
      <c r="B16" s="1286"/>
      <c r="C16" s="1287"/>
      <c r="D16" s="1291"/>
      <c r="E16" s="1289"/>
      <c r="F16" s="1291"/>
      <c r="G16" s="1285"/>
      <c r="H16" s="1291">
        <f t="shared" ref="H16:H58" si="0">D16-F16</f>
        <v>0</v>
      </c>
      <c r="I16" s="1289"/>
      <c r="J16" s="1290">
        <f t="shared" ref="J16:J58" si="1">IFERROR((D16-F16)/F16,0)</f>
        <v>0</v>
      </c>
    </row>
    <row r="17" spans="2:10" ht="15">
      <c r="B17"/>
      <c r="C17"/>
      <c r="E17"/>
      <c r="G17"/>
      <c r="I17"/>
      <c r="J17" s="1292"/>
    </row>
    <row r="18" spans="2:10" ht="15">
      <c r="B18" s="1284"/>
      <c r="C18"/>
      <c r="E18"/>
      <c r="G18"/>
      <c r="I18"/>
      <c r="J18" s="1292"/>
    </row>
    <row r="19" spans="2:10" ht="15">
      <c r="B19" s="1286"/>
      <c r="C19" s="1293"/>
      <c r="D19" s="1288"/>
      <c r="E19" s="1289"/>
      <c r="F19" s="1288"/>
      <c r="G19" s="1285"/>
      <c r="H19" s="1288">
        <f>D19-F19</f>
        <v>0</v>
      </c>
      <c r="I19" s="1289"/>
      <c r="J19" s="1290">
        <f t="shared" si="1"/>
        <v>0</v>
      </c>
    </row>
    <row r="20" spans="2:10" ht="15">
      <c r="B20" s="1286"/>
      <c r="C20" s="1293"/>
      <c r="D20" s="1288"/>
      <c r="E20" s="1289"/>
      <c r="F20" s="1288"/>
      <c r="G20" s="1285"/>
      <c r="H20" s="1288">
        <f t="shared" si="0"/>
        <v>0</v>
      </c>
      <c r="I20" s="1289"/>
      <c r="J20" s="1290">
        <f t="shared" si="1"/>
        <v>0</v>
      </c>
    </row>
    <row r="21" spans="2:10" ht="15">
      <c r="B21"/>
      <c r="C21"/>
      <c r="D21"/>
      <c r="E21"/>
      <c r="F21"/>
      <c r="G21"/>
      <c r="H21"/>
      <c r="I21"/>
      <c r="J21" s="1294"/>
    </row>
    <row r="22" spans="2:10" ht="15">
      <c r="B22" s="1284"/>
      <c r="C22"/>
      <c r="E22"/>
      <c r="G22"/>
      <c r="I22"/>
      <c r="J22" s="1295"/>
    </row>
    <row r="23" spans="2:10" ht="15">
      <c r="B23" s="1286"/>
      <c r="C23" s="1293"/>
      <c r="D23" s="1288"/>
      <c r="E23" s="1289"/>
      <c r="F23" s="1288"/>
      <c r="G23" s="1285"/>
      <c r="H23" s="1288">
        <f t="shared" si="0"/>
        <v>0</v>
      </c>
      <c r="I23" s="1289"/>
      <c r="J23" s="1290">
        <f t="shared" si="1"/>
        <v>0</v>
      </c>
    </row>
    <row r="24" spans="2:10" ht="15">
      <c r="B24" s="1286"/>
      <c r="C24" s="1293"/>
      <c r="D24" s="1288"/>
      <c r="E24" s="1289"/>
      <c r="F24" s="1288"/>
      <c r="G24" s="1285"/>
      <c r="H24" s="1288">
        <f t="shared" si="0"/>
        <v>0</v>
      </c>
      <c r="I24" s="1289"/>
      <c r="J24" s="1290">
        <f t="shared" si="1"/>
        <v>0</v>
      </c>
    </row>
    <row r="25" spans="2:10" ht="15">
      <c r="B25"/>
      <c r="C25"/>
      <c r="D25"/>
      <c r="E25"/>
      <c r="F25"/>
      <c r="G25"/>
      <c r="H25"/>
      <c r="I25"/>
      <c r="J25" s="1294"/>
    </row>
    <row r="26" spans="2:10" ht="15">
      <c r="B26" s="1284"/>
      <c r="C26"/>
      <c r="D26"/>
      <c r="E26"/>
      <c r="F26"/>
      <c r="G26"/>
      <c r="H26"/>
      <c r="I26"/>
      <c r="J26" s="1294"/>
    </row>
    <row r="27" spans="2:10" ht="15">
      <c r="B27" s="1286"/>
      <c r="C27"/>
      <c r="D27" s="1288"/>
      <c r="E27" s="1289"/>
      <c r="F27" s="1288"/>
      <c r="G27" s="1285"/>
      <c r="H27" s="1288">
        <f t="shared" si="0"/>
        <v>0</v>
      </c>
      <c r="I27" s="1289"/>
      <c r="J27" s="1290">
        <f t="shared" si="1"/>
        <v>0</v>
      </c>
    </row>
    <row r="28" spans="2:10" ht="15">
      <c r="B28" s="1286"/>
      <c r="C28"/>
      <c r="D28" s="1288"/>
      <c r="E28" s="1289"/>
      <c r="F28" s="1288"/>
      <c r="G28" s="1285"/>
      <c r="H28" s="1288">
        <f t="shared" si="0"/>
        <v>0</v>
      </c>
      <c r="I28" s="1289"/>
      <c r="J28" s="1290">
        <f t="shared" si="1"/>
        <v>0</v>
      </c>
    </row>
    <row r="29" spans="2:10" ht="15">
      <c r="B29" s="1286"/>
      <c r="C29"/>
      <c r="D29" s="1288"/>
      <c r="E29" s="1289"/>
      <c r="F29" s="1288"/>
      <c r="G29" s="1285"/>
      <c r="H29" s="1288">
        <f t="shared" si="0"/>
        <v>0</v>
      </c>
      <c r="I29" s="1289"/>
      <c r="J29" s="1290">
        <f t="shared" si="1"/>
        <v>0</v>
      </c>
    </row>
    <row r="30" spans="2:10" ht="15">
      <c r="B30" s="1286"/>
      <c r="C30"/>
      <c r="D30" s="1288"/>
      <c r="E30" s="1289"/>
      <c r="F30" s="1288"/>
      <c r="G30" s="1285"/>
      <c r="H30" s="1288">
        <f t="shared" si="0"/>
        <v>0</v>
      </c>
      <c r="I30" s="1289"/>
      <c r="J30" s="1290">
        <f t="shared" si="1"/>
        <v>0</v>
      </c>
    </row>
    <row r="31" spans="2:10" ht="15">
      <c r="B31" s="1286"/>
      <c r="C31"/>
      <c r="D31" s="1288"/>
      <c r="E31" s="1289"/>
      <c r="F31" s="1288"/>
      <c r="G31" s="1285"/>
      <c r="H31" s="1288">
        <f t="shared" si="0"/>
        <v>0</v>
      </c>
      <c r="I31" s="1289"/>
      <c r="J31" s="1290">
        <f t="shared" si="1"/>
        <v>0</v>
      </c>
    </row>
    <row r="32" spans="2:10" ht="15">
      <c r="B32" s="1286"/>
      <c r="C32"/>
      <c r="D32" s="1288"/>
      <c r="E32" s="1289"/>
      <c r="F32" s="1288"/>
      <c r="G32" s="1285"/>
      <c r="H32" s="1288">
        <f t="shared" si="0"/>
        <v>0</v>
      </c>
      <c r="I32" s="1289"/>
      <c r="J32" s="1290">
        <f t="shared" si="1"/>
        <v>0</v>
      </c>
    </row>
    <row r="33" spans="2:10" ht="15">
      <c r="B33" s="1286"/>
      <c r="C33"/>
      <c r="D33" s="1288"/>
      <c r="E33" s="1289"/>
      <c r="F33" s="1288"/>
      <c r="G33" s="1285"/>
      <c r="H33" s="1288">
        <f t="shared" si="0"/>
        <v>0</v>
      </c>
      <c r="I33" s="1289"/>
      <c r="J33" s="1290">
        <f t="shared" si="1"/>
        <v>0</v>
      </c>
    </row>
    <row r="34" spans="2:10" ht="15">
      <c r="B34" s="1286"/>
      <c r="C34"/>
      <c r="D34" s="1288"/>
      <c r="E34" s="1289"/>
      <c r="F34" s="1288"/>
      <c r="G34" s="1285"/>
      <c r="H34" s="1288">
        <f t="shared" si="0"/>
        <v>0</v>
      </c>
      <c r="I34" s="1289"/>
      <c r="J34" s="1290">
        <f t="shared" si="1"/>
        <v>0</v>
      </c>
    </row>
    <row r="35" spans="2:10" ht="15">
      <c r="B35" s="1286"/>
      <c r="C35"/>
      <c r="D35" s="1288"/>
      <c r="E35" s="1289"/>
      <c r="F35" s="1288"/>
      <c r="G35" s="1285"/>
      <c r="H35" s="1288">
        <f t="shared" si="0"/>
        <v>0</v>
      </c>
      <c r="I35" s="1289"/>
      <c r="J35" s="1290">
        <f t="shared" si="1"/>
        <v>0</v>
      </c>
    </row>
    <row r="36" spans="2:10" ht="15">
      <c r="B36"/>
      <c r="C36"/>
      <c r="D36"/>
      <c r="E36"/>
      <c r="F36"/>
      <c r="G36"/>
      <c r="H36"/>
      <c r="I36"/>
      <c r="J36" s="1294"/>
    </row>
    <row r="37" spans="2:10" ht="15">
      <c r="B37" s="1284"/>
      <c r="C37"/>
      <c r="D37"/>
      <c r="E37"/>
      <c r="F37"/>
      <c r="G37"/>
      <c r="H37"/>
      <c r="I37"/>
      <c r="J37" s="1294"/>
    </row>
    <row r="38" spans="2:10" ht="15">
      <c r="B38" s="1286"/>
      <c r="C38"/>
      <c r="D38" s="1288"/>
      <c r="E38" s="1289"/>
      <c r="F38" s="1288"/>
      <c r="G38" s="1285"/>
      <c r="H38" s="1288">
        <f t="shared" si="0"/>
        <v>0</v>
      </c>
      <c r="I38" s="1289"/>
      <c r="J38" s="1290">
        <f t="shared" si="1"/>
        <v>0</v>
      </c>
    </row>
    <row r="39" spans="2:10" ht="15">
      <c r="B39" s="1286"/>
      <c r="C39"/>
      <c r="D39" s="1288"/>
      <c r="E39" s="1289"/>
      <c r="F39" s="1288"/>
      <c r="G39" s="1285"/>
      <c r="H39" s="1288">
        <f t="shared" si="0"/>
        <v>0</v>
      </c>
      <c r="I39" s="1289"/>
      <c r="J39" s="1290">
        <f t="shared" si="1"/>
        <v>0</v>
      </c>
    </row>
    <row r="40" spans="2:10" ht="15">
      <c r="B40" s="1286"/>
      <c r="C40"/>
      <c r="D40" s="1288"/>
      <c r="E40" s="1289"/>
      <c r="F40" s="1288"/>
      <c r="G40" s="1285"/>
      <c r="H40" s="1288">
        <f t="shared" si="0"/>
        <v>0</v>
      </c>
      <c r="I40" s="1289"/>
      <c r="J40" s="1290">
        <f t="shared" si="1"/>
        <v>0</v>
      </c>
    </row>
    <row r="41" spans="2:10" ht="15">
      <c r="B41" s="1286"/>
      <c r="C41"/>
      <c r="D41" s="1288"/>
      <c r="E41" s="1289"/>
      <c r="F41" s="1288"/>
      <c r="G41" s="1285"/>
      <c r="H41" s="1288">
        <f t="shared" si="0"/>
        <v>0</v>
      </c>
      <c r="I41" s="1289"/>
      <c r="J41" s="1290">
        <f t="shared" si="1"/>
        <v>0</v>
      </c>
    </row>
    <row r="42" spans="2:10" ht="15">
      <c r="B42" s="1286"/>
      <c r="C42"/>
      <c r="D42" s="1288"/>
      <c r="E42" s="1289"/>
      <c r="F42" s="1288"/>
      <c r="G42" s="1285"/>
      <c r="H42" s="1288">
        <f t="shared" si="0"/>
        <v>0</v>
      </c>
      <c r="I42" s="1289"/>
      <c r="J42" s="1290">
        <f t="shared" si="1"/>
        <v>0</v>
      </c>
    </row>
    <row r="43" spans="2:10" ht="15">
      <c r="B43" s="1286"/>
      <c r="C43"/>
      <c r="D43" s="1288"/>
      <c r="E43" s="1289"/>
      <c r="F43" s="1288"/>
      <c r="G43" s="1285"/>
      <c r="H43" s="1288">
        <f t="shared" si="0"/>
        <v>0</v>
      </c>
      <c r="I43" s="1289"/>
      <c r="J43" s="1290">
        <f t="shared" si="1"/>
        <v>0</v>
      </c>
    </row>
    <row r="44" spans="2:10" ht="15">
      <c r="B44" s="1286"/>
      <c r="C44"/>
      <c r="D44" s="1288"/>
      <c r="E44" s="1289"/>
      <c r="F44" s="1288"/>
      <c r="G44" s="1285"/>
      <c r="H44" s="1288">
        <f t="shared" si="0"/>
        <v>0</v>
      </c>
      <c r="I44" s="1289"/>
      <c r="J44" s="1290">
        <f t="shared" si="1"/>
        <v>0</v>
      </c>
    </row>
    <row r="45" spans="2:10" ht="15">
      <c r="B45" s="1286"/>
      <c r="C45"/>
      <c r="D45" s="1288"/>
      <c r="E45" s="1289"/>
      <c r="F45" s="1288"/>
      <c r="G45" s="1285"/>
      <c r="H45" s="1288">
        <f t="shared" si="0"/>
        <v>0</v>
      </c>
      <c r="I45" s="1289"/>
      <c r="J45" s="1290">
        <f t="shared" si="1"/>
        <v>0</v>
      </c>
    </row>
    <row r="46" spans="2:10" ht="15">
      <c r="B46" s="1286"/>
      <c r="C46"/>
      <c r="D46" s="1288"/>
      <c r="E46" s="1289"/>
      <c r="F46" s="1288"/>
      <c r="G46" s="1285"/>
      <c r="H46" s="1288">
        <f>D46-F46</f>
        <v>0</v>
      </c>
      <c r="I46" s="1289"/>
      <c r="J46" s="1290">
        <f t="shared" si="1"/>
        <v>0</v>
      </c>
    </row>
    <row r="47" spans="2:10" ht="15">
      <c r="B47" s="1286"/>
      <c r="C47" s="1296"/>
      <c r="D47" s="1288"/>
      <c r="E47" s="1289"/>
      <c r="F47" s="1288"/>
      <c r="G47" s="1285"/>
      <c r="H47" s="1288">
        <f t="shared" si="0"/>
        <v>0</v>
      </c>
      <c r="I47" s="1289"/>
      <c r="J47" s="1290">
        <f t="shared" si="1"/>
        <v>0</v>
      </c>
    </row>
    <row r="48" spans="2:10" ht="15">
      <c r="B48" s="1286"/>
      <c r="C48" s="1296"/>
      <c r="D48" s="1288"/>
      <c r="E48" s="1289"/>
      <c r="F48" s="1288"/>
      <c r="G48" s="1285"/>
      <c r="H48" s="1288">
        <f t="shared" si="0"/>
        <v>0</v>
      </c>
      <c r="I48" s="1289"/>
      <c r="J48" s="1290">
        <f t="shared" si="1"/>
        <v>0</v>
      </c>
    </row>
    <row r="49" spans="2:10" ht="15">
      <c r="B49" s="1286"/>
      <c r="C49" s="1296"/>
      <c r="D49" s="1288"/>
      <c r="E49" s="1289"/>
      <c r="F49" s="1288"/>
      <c r="G49" s="1285"/>
      <c r="H49" s="1288">
        <f t="shared" si="0"/>
        <v>0</v>
      </c>
      <c r="I49" s="1289"/>
      <c r="J49" s="1290">
        <f t="shared" si="1"/>
        <v>0</v>
      </c>
    </row>
    <row r="50" spans="2:10" ht="15">
      <c r="B50"/>
      <c r="C50"/>
      <c r="E50"/>
      <c r="G50"/>
      <c r="I50"/>
      <c r="J50" s="1295"/>
    </row>
    <row r="51" spans="2:10" ht="15">
      <c r="B51" s="1284"/>
      <c r="C51" s="1297"/>
      <c r="D51" s="1298"/>
      <c r="E51" s="1298"/>
      <c r="F51" s="1298"/>
      <c r="G51"/>
      <c r="H51" s="1298"/>
      <c r="I51" s="1298"/>
      <c r="J51" s="1299"/>
    </row>
    <row r="52" spans="2:10" ht="15">
      <c r="B52" s="1286"/>
      <c r="C52" s="1300"/>
      <c r="D52" s="1288"/>
      <c r="E52" s="1289"/>
      <c r="F52" s="1288"/>
      <c r="G52" s="1285"/>
      <c r="H52" s="1288">
        <f t="shared" si="0"/>
        <v>0</v>
      </c>
      <c r="I52" s="1289"/>
      <c r="J52" s="1290">
        <f t="shared" si="1"/>
        <v>0</v>
      </c>
    </row>
    <row r="53" spans="2:10" ht="15">
      <c r="B53" s="1286"/>
      <c r="C53" s="1300"/>
      <c r="D53" s="1288"/>
      <c r="E53" s="1289"/>
      <c r="F53" s="1288"/>
      <c r="G53" s="1285"/>
      <c r="H53" s="1288">
        <f t="shared" si="0"/>
        <v>0</v>
      </c>
      <c r="I53" s="1289"/>
      <c r="J53" s="1290">
        <f t="shared" si="1"/>
        <v>0</v>
      </c>
    </row>
    <row r="54" spans="2:10" ht="15">
      <c r="B54" s="1286"/>
      <c r="C54" s="1300"/>
      <c r="D54" s="1288"/>
      <c r="E54" s="1289"/>
      <c r="F54" s="1288"/>
      <c r="G54" s="1285"/>
      <c r="H54" s="1288">
        <f t="shared" si="0"/>
        <v>0</v>
      </c>
      <c r="I54" s="1289"/>
      <c r="J54" s="1290">
        <f t="shared" si="1"/>
        <v>0</v>
      </c>
    </row>
    <row r="55" spans="2:10" ht="15">
      <c r="B55" s="1286"/>
      <c r="C55" s="1300"/>
      <c r="D55"/>
      <c r="E55"/>
      <c r="F55"/>
      <c r="G55"/>
      <c r="H55"/>
      <c r="I55"/>
      <c r="J55" s="1294"/>
    </row>
    <row r="56" spans="2:10" ht="15">
      <c r="B56" s="1284"/>
      <c r="C56" s="1297"/>
      <c r="D56" s="1298"/>
      <c r="E56" s="1298"/>
      <c r="F56" s="1298"/>
      <c r="G56"/>
      <c r="H56" s="1298"/>
      <c r="I56" s="1298"/>
      <c r="J56" s="1299"/>
    </row>
    <row r="57" spans="2:10" ht="15">
      <c r="B57" s="1286"/>
      <c r="C57" s="1296"/>
      <c r="D57" s="1288"/>
      <c r="E57" s="1289"/>
      <c r="F57" s="1288"/>
      <c r="G57" s="1285"/>
      <c r="H57" s="1288">
        <f t="shared" si="0"/>
        <v>0</v>
      </c>
      <c r="I57" s="1289"/>
      <c r="J57" s="1290">
        <f t="shared" si="1"/>
        <v>0</v>
      </c>
    </row>
    <row r="58" spans="2:10" ht="15">
      <c r="B58" s="1286"/>
      <c r="C58" s="1296"/>
      <c r="D58" s="1288"/>
      <c r="E58" s="1289"/>
      <c r="F58" s="1288"/>
      <c r="G58" s="1285"/>
      <c r="H58" s="1288">
        <f t="shared" si="0"/>
        <v>0</v>
      </c>
      <c r="I58" s="1289"/>
      <c r="J58" s="1290">
        <f t="shared" si="1"/>
        <v>0</v>
      </c>
    </row>
    <row r="59" spans="2:10" ht="15">
      <c r="B59"/>
      <c r="C59"/>
      <c r="D59"/>
      <c r="E59"/>
      <c r="F59"/>
      <c r="G59"/>
      <c r="H59"/>
      <c r="I59"/>
      <c r="J59"/>
    </row>
  </sheetData>
  <mergeCells count="3">
    <mergeCell ref="H11:H12"/>
    <mergeCell ref="J11:J12"/>
    <mergeCell ref="E2:G5"/>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tabColor theme="0" tint="-0.249977111117893"/>
  </sheetPr>
  <dimension ref="A1:P30"/>
  <sheetViews>
    <sheetView showGridLines="0" view="pageBreakPreview" zoomScale="80" zoomScaleNormal="80" zoomScaleSheetLayoutView="80" workbookViewId="0">
      <selection activeCell="L38" sqref="L38"/>
    </sheetView>
  </sheetViews>
  <sheetFormatPr baseColWidth="10" defaultColWidth="9.140625" defaultRowHeight="12.75"/>
  <cols>
    <col min="1" max="1" width="3.42578125" style="247" customWidth="1"/>
    <col min="2" max="2" width="1.5703125" style="247" customWidth="1"/>
    <col min="3" max="3" width="18.140625" style="247" customWidth="1"/>
    <col min="4" max="4" width="41.42578125" style="247" customWidth="1"/>
    <col min="5" max="5" width="22.5703125" style="247" customWidth="1"/>
    <col min="6" max="6" width="12.140625" style="247" bestFit="1" customWidth="1"/>
    <col min="7" max="7" width="3.85546875" style="247" customWidth="1"/>
    <col min="8" max="8" width="27.5703125" style="247" customWidth="1"/>
    <col min="9" max="9" width="18.5703125" style="247" customWidth="1"/>
    <col min="10" max="10" width="22.5703125" style="247" customWidth="1"/>
    <col min="11" max="11" width="20.7109375" style="247" bestFit="1" customWidth="1"/>
    <col min="12" max="12" width="16.42578125" style="247" bestFit="1" customWidth="1"/>
    <col min="13" max="13" width="11.5703125" style="247" bestFit="1" customWidth="1"/>
    <col min="14" max="14" width="9.140625" style="247"/>
    <col min="15" max="15" width="17.85546875" style="247" bestFit="1" customWidth="1"/>
    <col min="16" max="16" width="16.7109375" style="247" bestFit="1" customWidth="1"/>
    <col min="17" max="16384" width="9.140625" style="247"/>
  </cols>
  <sheetData>
    <row r="1" spans="1:16">
      <c r="A1" s="377"/>
    </row>
    <row r="9" spans="1:16" ht="13.5" thickBot="1"/>
    <row r="10" spans="1:16" ht="16.5" customHeight="1" thickBot="1">
      <c r="B10" s="484" t="s">
        <v>671</v>
      </c>
      <c r="C10" s="485"/>
      <c r="D10" s="486"/>
      <c r="E10" s="486"/>
      <c r="F10" s="486"/>
      <c r="G10" s="486"/>
      <c r="H10" s="486"/>
      <c r="I10" s="486"/>
      <c r="J10" s="487"/>
    </row>
    <row r="11" spans="1:16" ht="18">
      <c r="B11" s="350"/>
      <c r="C11" s="488"/>
      <c r="D11" s="350"/>
      <c r="E11" s="350"/>
      <c r="F11" s="350"/>
      <c r="G11" s="350"/>
      <c r="H11" s="350"/>
      <c r="I11" s="350"/>
      <c r="J11" s="350"/>
    </row>
    <row r="12" spans="1:16" ht="15">
      <c r="B12" s="1947" t="s">
        <v>210</v>
      </c>
      <c r="C12" s="1948"/>
      <c r="D12" s="1948"/>
      <c r="E12" s="1949"/>
      <c r="F12" s="489"/>
      <c r="G12" s="1950" t="s">
        <v>211</v>
      </c>
      <c r="H12" s="1951" t="s">
        <v>212</v>
      </c>
      <c r="I12" s="1951"/>
      <c r="J12" s="1952" t="s">
        <v>213</v>
      </c>
    </row>
    <row r="13" spans="1:16" ht="15">
      <c r="B13" s="490"/>
      <c r="C13" s="491"/>
      <c r="D13" s="492"/>
      <c r="E13" s="493"/>
      <c r="F13" s="494"/>
      <c r="G13" s="495"/>
      <c r="H13" s="496" t="s">
        <v>125</v>
      </c>
      <c r="I13" s="497"/>
      <c r="J13" s="498">
        <f>'11 - Notes Follow-up'!G25</f>
        <v>7773200000</v>
      </c>
      <c r="K13" s="367"/>
      <c r="L13" s="367"/>
      <c r="M13" s="367"/>
    </row>
    <row r="14" spans="1:16" ht="15">
      <c r="B14" s="499"/>
      <c r="C14" s="500" t="s">
        <v>214</v>
      </c>
      <c r="D14" s="501"/>
      <c r="E14" s="1508">
        <f>E15+E16</f>
        <v>8182368484.4700003</v>
      </c>
      <c r="F14" s="494"/>
      <c r="G14" s="503"/>
      <c r="H14" s="504"/>
      <c r="I14" s="505"/>
      <c r="J14" s="506"/>
      <c r="L14" s="367"/>
      <c r="M14" s="367"/>
    </row>
    <row r="15" spans="1:16" ht="15">
      <c r="B15" s="499"/>
      <c r="C15" s="1448" t="s">
        <v>442</v>
      </c>
      <c r="D15" s="507"/>
      <c r="E15" s="502">
        <f>'03 - Monthly Asset Follow up'!O17+'03 - Monthly Asset Follow up'!AQ17</f>
        <v>8182368484.4700003</v>
      </c>
      <c r="F15" s="508"/>
      <c r="G15" s="503"/>
      <c r="H15" s="504" t="s">
        <v>126</v>
      </c>
      <c r="I15" s="505"/>
      <c r="J15" s="509">
        <f>'11 - Notes Follow-up'!O25</f>
        <v>409200000</v>
      </c>
      <c r="L15" s="367"/>
      <c r="O15" s="377"/>
      <c r="P15" s="367"/>
    </row>
    <row r="16" spans="1:16" ht="15">
      <c r="B16" s="510"/>
      <c r="C16" s="1448" t="s">
        <v>443</v>
      </c>
      <c r="D16" s="501"/>
      <c r="E16" s="502">
        <f>'03 - Monthly Asset Follow up'!BL17+'03 - Monthly Asset Follow up'!CP17</f>
        <v>0</v>
      </c>
      <c r="F16" s="508"/>
      <c r="G16" s="503"/>
      <c r="H16" s="504"/>
      <c r="I16" s="505"/>
      <c r="J16" s="511"/>
      <c r="L16" s="367"/>
    </row>
    <row r="17" spans="2:12" ht="15">
      <c r="B17" s="510"/>
      <c r="C17" s="500"/>
      <c r="D17" s="501"/>
      <c r="E17" s="502"/>
      <c r="F17" s="508"/>
      <c r="G17" s="503"/>
      <c r="H17" s="504"/>
      <c r="I17" s="505"/>
      <c r="J17" s="509"/>
      <c r="L17" s="367"/>
    </row>
    <row r="18" spans="2:12" ht="15">
      <c r="B18" s="510"/>
      <c r="C18" s="500"/>
      <c r="D18" s="501"/>
      <c r="E18" s="502"/>
      <c r="F18" s="494"/>
      <c r="G18" s="503"/>
      <c r="H18" s="504"/>
      <c r="I18" s="505"/>
      <c r="J18" s="509"/>
    </row>
    <row r="19" spans="2:12" ht="15">
      <c r="B19" s="510"/>
      <c r="C19" s="500" t="s">
        <v>423</v>
      </c>
      <c r="D19" s="501"/>
      <c r="E19" s="502">
        <f>'13 - Issuer Account'!I29</f>
        <v>31815.529999732971</v>
      </c>
      <c r="F19" s="494"/>
      <c r="G19" s="1440"/>
      <c r="H19" s="504"/>
      <c r="I19" s="1441"/>
      <c r="J19" s="509"/>
    </row>
    <row r="20" spans="2:12" ht="15">
      <c r="B20" s="510"/>
      <c r="C20" s="512"/>
      <c r="D20" s="501"/>
      <c r="E20" s="502"/>
      <c r="F20" s="494"/>
      <c r="G20" s="513"/>
      <c r="H20" s="504" t="s">
        <v>137</v>
      </c>
      <c r="I20" s="514"/>
      <c r="J20" s="509">
        <f>'11 - Notes Follow-up'!V25</f>
        <v>300</v>
      </c>
    </row>
    <row r="21" spans="2:12" ht="15">
      <c r="B21" s="515"/>
      <c r="C21" s="500" t="s">
        <v>1071</v>
      </c>
      <c r="D21" s="516"/>
      <c r="E21" s="502">
        <f>'13 - Issuer Account'!I41</f>
        <v>38866000</v>
      </c>
      <c r="F21" s="517"/>
      <c r="G21" s="513"/>
      <c r="H21" s="504"/>
      <c r="I21" s="514"/>
      <c r="J21" s="509"/>
    </row>
    <row r="22" spans="2:12" ht="15">
      <c r="B22" s="515"/>
      <c r="C22" s="500"/>
      <c r="D22" s="516"/>
      <c r="E22" s="502"/>
      <c r="F22" s="517"/>
      <c r="G22" s="513"/>
      <c r="H22" s="504" t="s">
        <v>1071</v>
      </c>
      <c r="I22" s="514"/>
      <c r="J22" s="509">
        <f>'13 - Issuer Account'!I41</f>
        <v>38866000</v>
      </c>
    </row>
    <row r="23" spans="2:12" ht="15">
      <c r="B23" s="515"/>
      <c r="C23" s="500" t="s">
        <v>1070</v>
      </c>
      <c r="D23" s="516"/>
      <c r="E23" s="502">
        <f>'13 - Issuer Account'!I52</f>
        <v>0</v>
      </c>
      <c r="F23" s="517"/>
      <c r="G23" s="513"/>
      <c r="I23" s="506"/>
      <c r="J23" s="509"/>
    </row>
    <row r="24" spans="2:12" ht="15">
      <c r="B24" s="515"/>
      <c r="C24" s="500"/>
      <c r="D24" s="516"/>
      <c r="E24" s="502"/>
      <c r="F24" s="517"/>
      <c r="G24" s="513"/>
      <c r="H24" s="504" t="s">
        <v>1070</v>
      </c>
      <c r="I24" s="514"/>
      <c r="J24" s="509">
        <f>'13 - Issuer Account'!I52</f>
        <v>0</v>
      </c>
    </row>
    <row r="25" spans="2:12" ht="15.75">
      <c r="B25" s="518"/>
      <c r="C25" s="519"/>
      <c r="D25" s="520"/>
      <c r="E25" s="521"/>
      <c r="F25" s="522"/>
      <c r="G25" s="523"/>
      <c r="H25" s="524"/>
      <c r="I25" s="525"/>
      <c r="J25" s="526"/>
    </row>
    <row r="26" spans="2:12" ht="15.75">
      <c r="C26" s="527" t="s">
        <v>100</v>
      </c>
      <c r="D26" s="527"/>
      <c r="E26" s="528">
        <f>E14+E19+E21+E23</f>
        <v>8221266300</v>
      </c>
      <c r="F26" s="350"/>
      <c r="G26" s="529"/>
      <c r="H26" s="530" t="s">
        <v>100</v>
      </c>
      <c r="I26" s="530"/>
      <c r="J26" s="531">
        <f>J13+J15+J20+J24+J22</f>
        <v>8221266300</v>
      </c>
      <c r="K26" s="367">
        <f>J26-E26</f>
        <v>0</v>
      </c>
    </row>
    <row r="27" spans="2:12">
      <c r="H27" s="367"/>
      <c r="I27" s="367"/>
      <c r="J27" s="367"/>
    </row>
    <row r="28" spans="2:12">
      <c r="H28" s="367"/>
      <c r="J28" s="367"/>
    </row>
    <row r="29" spans="2:12">
      <c r="F29" s="367"/>
      <c r="H29" s="367"/>
    </row>
    <row r="30" spans="2:12">
      <c r="E30" s="36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tabColor theme="0" tint="-0.249977111117893"/>
  </sheetPr>
  <dimension ref="C3:N65"/>
  <sheetViews>
    <sheetView showGridLines="0" zoomScale="80" zoomScaleNormal="80" workbookViewId="0">
      <selection activeCell="L18" sqref="L18"/>
    </sheetView>
  </sheetViews>
  <sheetFormatPr baseColWidth="10" defaultColWidth="11.42578125" defaultRowHeight="12.75"/>
  <cols>
    <col min="1" max="1" width="3.5703125" style="1279" customWidth="1"/>
    <col min="2" max="2" width="2.42578125" style="1279" customWidth="1"/>
    <col min="3" max="3" width="99.85546875" style="1279" bestFit="1" customWidth="1"/>
    <col min="4" max="4" width="30.42578125" style="1279" customWidth="1"/>
    <col min="5" max="5" width="1.42578125" style="1279" customWidth="1"/>
    <col min="6" max="6" width="29.42578125" style="1279" customWidth="1"/>
    <col min="7" max="7" width="12.42578125" style="1279" bestFit="1" customWidth="1"/>
    <col min="8" max="8" width="4.5703125" style="1279" customWidth="1"/>
    <col min="9" max="9" width="12.42578125" style="1279" bestFit="1" customWidth="1"/>
    <col min="10" max="10" width="13.42578125" style="1279" customWidth="1"/>
    <col min="11" max="11" width="7.42578125" style="1279" bestFit="1" customWidth="1"/>
    <col min="12" max="12" width="19.85546875" style="1279" bestFit="1" customWidth="1"/>
    <col min="13" max="247" width="11.42578125" style="1279"/>
    <col min="248" max="248" width="2.42578125" style="1279" customWidth="1"/>
    <col min="249" max="249" width="49" style="1279" customWidth="1"/>
    <col min="250" max="250" width="16.85546875" style="1279" customWidth="1"/>
    <col min="251" max="251" width="1.140625" style="1279" customWidth="1"/>
    <col min="252" max="252" width="20.5703125" style="1279" customWidth="1"/>
    <col min="253" max="253" width="17.5703125" style="1279" customWidth="1"/>
    <col min="254" max="254" width="18.140625" style="1279" customWidth="1"/>
    <col min="255" max="255" width="17.140625" style="1279" customWidth="1"/>
    <col min="256" max="256" width="22.42578125" style="1279" bestFit="1" customWidth="1"/>
    <col min="257" max="257" width="22.140625" style="1279" customWidth="1"/>
    <col min="258" max="258" width="17.85546875" style="1279" customWidth="1"/>
    <col min="259" max="259" width="22.42578125" style="1279" customWidth="1"/>
    <col min="260" max="260" width="10.140625" style="1279" bestFit="1" customWidth="1"/>
    <col min="261" max="261" width="13.42578125" style="1279" customWidth="1"/>
    <col min="262" max="262" width="7.42578125" style="1279" bestFit="1" customWidth="1"/>
    <col min="263" max="263" width="15.42578125" style="1279" bestFit="1" customWidth="1"/>
    <col min="264" max="264" width="7.42578125" style="1279" bestFit="1" customWidth="1"/>
    <col min="265" max="265" width="19.5703125" style="1279" bestFit="1" customWidth="1"/>
    <col min="266" max="266" width="7.42578125" style="1279" bestFit="1" customWidth="1"/>
    <col min="267" max="267" width="26.85546875" style="1279" bestFit="1" customWidth="1"/>
    <col min="268" max="268" width="19.85546875" style="1279" bestFit="1" customWidth="1"/>
    <col min="269" max="503" width="11.42578125" style="1279"/>
    <col min="504" max="504" width="2.42578125" style="1279" customWidth="1"/>
    <col min="505" max="505" width="49" style="1279" customWidth="1"/>
    <col min="506" max="506" width="16.85546875" style="1279" customWidth="1"/>
    <col min="507" max="507" width="1.140625" style="1279" customWidth="1"/>
    <col min="508" max="508" width="20.5703125" style="1279" customWidth="1"/>
    <col min="509" max="509" width="17.5703125" style="1279" customWidth="1"/>
    <col min="510" max="510" width="18.140625" style="1279" customWidth="1"/>
    <col min="511" max="511" width="17.140625" style="1279" customWidth="1"/>
    <col min="512" max="512" width="22.42578125" style="1279" bestFit="1" customWidth="1"/>
    <col min="513" max="513" width="22.140625" style="1279" customWidth="1"/>
    <col min="514" max="514" width="17.85546875" style="1279" customWidth="1"/>
    <col min="515" max="515" width="22.42578125" style="1279" customWidth="1"/>
    <col min="516" max="516" width="10.140625" style="1279" bestFit="1" customWidth="1"/>
    <col min="517" max="517" width="13.42578125" style="1279" customWidth="1"/>
    <col min="518" max="518" width="7.42578125" style="1279" bestFit="1" customWidth="1"/>
    <col min="519" max="519" width="15.42578125" style="1279" bestFit="1" customWidth="1"/>
    <col min="520" max="520" width="7.42578125" style="1279" bestFit="1" customWidth="1"/>
    <col min="521" max="521" width="19.5703125" style="1279" bestFit="1" customWidth="1"/>
    <col min="522" max="522" width="7.42578125" style="1279" bestFit="1" customWidth="1"/>
    <col min="523" max="523" width="26.85546875" style="1279" bestFit="1" customWidth="1"/>
    <col min="524" max="524" width="19.85546875" style="1279" bestFit="1" customWidth="1"/>
    <col min="525" max="759" width="11.42578125" style="1279"/>
    <col min="760" max="760" width="2.42578125" style="1279" customWidth="1"/>
    <col min="761" max="761" width="49" style="1279" customWidth="1"/>
    <col min="762" max="762" width="16.85546875" style="1279" customWidth="1"/>
    <col min="763" max="763" width="1.140625" style="1279" customWidth="1"/>
    <col min="764" max="764" width="20.5703125" style="1279" customWidth="1"/>
    <col min="765" max="765" width="17.5703125" style="1279" customWidth="1"/>
    <col min="766" max="766" width="18.140625" style="1279" customWidth="1"/>
    <col min="767" max="767" width="17.140625" style="1279" customWidth="1"/>
    <col min="768" max="768" width="22.42578125" style="1279" bestFit="1" customWidth="1"/>
    <col min="769" max="769" width="22.140625" style="1279" customWidth="1"/>
    <col min="770" max="770" width="17.85546875" style="1279" customWidth="1"/>
    <col min="771" max="771" width="22.42578125" style="1279" customWidth="1"/>
    <col min="772" max="772" width="10.140625" style="1279" bestFit="1" customWidth="1"/>
    <col min="773" max="773" width="13.42578125" style="1279" customWidth="1"/>
    <col min="774" max="774" width="7.42578125" style="1279" bestFit="1" customWidth="1"/>
    <col min="775" max="775" width="15.42578125" style="1279" bestFit="1" customWidth="1"/>
    <col min="776" max="776" width="7.42578125" style="1279" bestFit="1" customWidth="1"/>
    <col min="777" max="777" width="19.5703125" style="1279" bestFit="1" customWidth="1"/>
    <col min="778" max="778" width="7.42578125" style="1279" bestFit="1" customWidth="1"/>
    <col min="779" max="779" width="26.85546875" style="1279" bestFit="1" customWidth="1"/>
    <col min="780" max="780" width="19.85546875" style="1279" bestFit="1" customWidth="1"/>
    <col min="781" max="1015" width="11.42578125" style="1279"/>
    <col min="1016" max="1016" width="2.42578125" style="1279" customWidth="1"/>
    <col min="1017" max="1017" width="49" style="1279" customWidth="1"/>
    <col min="1018" max="1018" width="16.85546875" style="1279" customWidth="1"/>
    <col min="1019" max="1019" width="1.140625" style="1279" customWidth="1"/>
    <col min="1020" max="1020" width="20.5703125" style="1279" customWidth="1"/>
    <col min="1021" max="1021" width="17.5703125" style="1279" customWidth="1"/>
    <col min="1022" max="1022" width="18.140625" style="1279" customWidth="1"/>
    <col min="1023" max="1023" width="17.140625" style="1279" customWidth="1"/>
    <col min="1024" max="1024" width="22.42578125" style="1279" bestFit="1" customWidth="1"/>
    <col min="1025" max="1025" width="22.140625" style="1279" customWidth="1"/>
    <col min="1026" max="1026" width="17.85546875" style="1279" customWidth="1"/>
    <col min="1027" max="1027" width="22.42578125" style="1279" customWidth="1"/>
    <col min="1028" max="1028" width="10.140625" style="1279" bestFit="1" customWidth="1"/>
    <col min="1029" max="1029" width="13.42578125" style="1279" customWidth="1"/>
    <col min="1030" max="1030" width="7.42578125" style="1279" bestFit="1" customWidth="1"/>
    <col min="1031" max="1031" width="15.42578125" style="1279" bestFit="1" customWidth="1"/>
    <col min="1032" max="1032" width="7.42578125" style="1279" bestFit="1" customWidth="1"/>
    <col min="1033" max="1033" width="19.5703125" style="1279" bestFit="1" customWidth="1"/>
    <col min="1034" max="1034" width="7.42578125" style="1279" bestFit="1" customWidth="1"/>
    <col min="1035" max="1035" width="26.85546875" style="1279" bestFit="1" customWidth="1"/>
    <col min="1036" max="1036" width="19.85546875" style="1279" bestFit="1" customWidth="1"/>
    <col min="1037" max="1271" width="11.42578125" style="1279"/>
    <col min="1272" max="1272" width="2.42578125" style="1279" customWidth="1"/>
    <col min="1273" max="1273" width="49" style="1279" customWidth="1"/>
    <col min="1274" max="1274" width="16.85546875" style="1279" customWidth="1"/>
    <col min="1275" max="1275" width="1.140625" style="1279" customWidth="1"/>
    <col min="1276" max="1276" width="20.5703125" style="1279" customWidth="1"/>
    <col min="1277" max="1277" width="17.5703125" style="1279" customWidth="1"/>
    <col min="1278" max="1278" width="18.140625" style="1279" customWidth="1"/>
    <col min="1279" max="1279" width="17.140625" style="1279" customWidth="1"/>
    <col min="1280" max="1280" width="22.42578125" style="1279" bestFit="1" customWidth="1"/>
    <col min="1281" max="1281" width="22.140625" style="1279" customWidth="1"/>
    <col min="1282" max="1282" width="17.85546875" style="1279" customWidth="1"/>
    <col min="1283" max="1283" width="22.42578125" style="1279" customWidth="1"/>
    <col min="1284" max="1284" width="10.140625" style="1279" bestFit="1" customWidth="1"/>
    <col min="1285" max="1285" width="13.42578125" style="1279" customWidth="1"/>
    <col min="1286" max="1286" width="7.42578125" style="1279" bestFit="1" customWidth="1"/>
    <col min="1287" max="1287" width="15.42578125" style="1279" bestFit="1" customWidth="1"/>
    <col min="1288" max="1288" width="7.42578125" style="1279" bestFit="1" customWidth="1"/>
    <col min="1289" max="1289" width="19.5703125" style="1279" bestFit="1" customWidth="1"/>
    <col min="1290" max="1290" width="7.42578125" style="1279" bestFit="1" customWidth="1"/>
    <col min="1291" max="1291" width="26.85546875" style="1279" bestFit="1" customWidth="1"/>
    <col min="1292" max="1292" width="19.85546875" style="1279" bestFit="1" customWidth="1"/>
    <col min="1293" max="1527" width="11.42578125" style="1279"/>
    <col min="1528" max="1528" width="2.42578125" style="1279" customWidth="1"/>
    <col min="1529" max="1529" width="49" style="1279" customWidth="1"/>
    <col min="1530" max="1530" width="16.85546875" style="1279" customWidth="1"/>
    <col min="1531" max="1531" width="1.140625" style="1279" customWidth="1"/>
    <col min="1532" max="1532" width="20.5703125" style="1279" customWidth="1"/>
    <col min="1533" max="1533" width="17.5703125" style="1279" customWidth="1"/>
    <col min="1534" max="1534" width="18.140625" style="1279" customWidth="1"/>
    <col min="1535" max="1535" width="17.140625" style="1279" customWidth="1"/>
    <col min="1536" max="1536" width="22.42578125" style="1279" bestFit="1" customWidth="1"/>
    <col min="1537" max="1537" width="22.140625" style="1279" customWidth="1"/>
    <col min="1538" max="1538" width="17.85546875" style="1279" customWidth="1"/>
    <col min="1539" max="1539" width="22.42578125" style="1279" customWidth="1"/>
    <col min="1540" max="1540" width="10.140625" style="1279" bestFit="1" customWidth="1"/>
    <col min="1541" max="1541" width="13.42578125" style="1279" customWidth="1"/>
    <col min="1542" max="1542" width="7.42578125" style="1279" bestFit="1" customWidth="1"/>
    <col min="1543" max="1543" width="15.42578125" style="1279" bestFit="1" customWidth="1"/>
    <col min="1544" max="1544" width="7.42578125" style="1279" bestFit="1" customWidth="1"/>
    <col min="1545" max="1545" width="19.5703125" style="1279" bestFit="1" customWidth="1"/>
    <col min="1546" max="1546" width="7.42578125" style="1279" bestFit="1" customWidth="1"/>
    <col min="1547" max="1547" width="26.85546875" style="1279" bestFit="1" customWidth="1"/>
    <col min="1548" max="1548" width="19.85546875" style="1279" bestFit="1" customWidth="1"/>
    <col min="1549" max="1783" width="11.42578125" style="1279"/>
    <col min="1784" max="1784" width="2.42578125" style="1279" customWidth="1"/>
    <col min="1785" max="1785" width="49" style="1279" customWidth="1"/>
    <col min="1786" max="1786" width="16.85546875" style="1279" customWidth="1"/>
    <col min="1787" max="1787" width="1.140625" style="1279" customWidth="1"/>
    <col min="1788" max="1788" width="20.5703125" style="1279" customWidth="1"/>
    <col min="1789" max="1789" width="17.5703125" style="1279" customWidth="1"/>
    <col min="1790" max="1790" width="18.140625" style="1279" customWidth="1"/>
    <col min="1791" max="1791" width="17.140625" style="1279" customWidth="1"/>
    <col min="1792" max="1792" width="22.42578125" style="1279" bestFit="1" customWidth="1"/>
    <col min="1793" max="1793" width="22.140625" style="1279" customWidth="1"/>
    <col min="1794" max="1794" width="17.85546875" style="1279" customWidth="1"/>
    <col min="1795" max="1795" width="22.42578125" style="1279" customWidth="1"/>
    <col min="1796" max="1796" width="10.140625" style="1279" bestFit="1" customWidth="1"/>
    <col min="1797" max="1797" width="13.42578125" style="1279" customWidth="1"/>
    <col min="1798" max="1798" width="7.42578125" style="1279" bestFit="1" customWidth="1"/>
    <col min="1799" max="1799" width="15.42578125" style="1279" bestFit="1" customWidth="1"/>
    <col min="1800" max="1800" width="7.42578125" style="1279" bestFit="1" customWidth="1"/>
    <col min="1801" max="1801" width="19.5703125" style="1279" bestFit="1" customWidth="1"/>
    <col min="1802" max="1802" width="7.42578125" style="1279" bestFit="1" customWidth="1"/>
    <col min="1803" max="1803" width="26.85546875" style="1279" bestFit="1" customWidth="1"/>
    <col min="1804" max="1804" width="19.85546875" style="1279" bestFit="1" customWidth="1"/>
    <col min="1805" max="2039" width="11.42578125" style="1279"/>
    <col min="2040" max="2040" width="2.42578125" style="1279" customWidth="1"/>
    <col min="2041" max="2041" width="49" style="1279" customWidth="1"/>
    <col min="2042" max="2042" width="16.85546875" style="1279" customWidth="1"/>
    <col min="2043" max="2043" width="1.140625" style="1279" customWidth="1"/>
    <col min="2044" max="2044" width="20.5703125" style="1279" customWidth="1"/>
    <col min="2045" max="2045" width="17.5703125" style="1279" customWidth="1"/>
    <col min="2046" max="2046" width="18.140625" style="1279" customWidth="1"/>
    <col min="2047" max="2047" width="17.140625" style="1279" customWidth="1"/>
    <col min="2048" max="2048" width="22.42578125" style="1279" bestFit="1" customWidth="1"/>
    <col min="2049" max="2049" width="22.140625" style="1279" customWidth="1"/>
    <col min="2050" max="2050" width="17.85546875" style="1279" customWidth="1"/>
    <col min="2051" max="2051" width="22.42578125" style="1279" customWidth="1"/>
    <col min="2052" max="2052" width="10.140625" style="1279" bestFit="1" customWidth="1"/>
    <col min="2053" max="2053" width="13.42578125" style="1279" customWidth="1"/>
    <col min="2054" max="2054" width="7.42578125" style="1279" bestFit="1" customWidth="1"/>
    <col min="2055" max="2055" width="15.42578125" style="1279" bestFit="1" customWidth="1"/>
    <col min="2056" max="2056" width="7.42578125" style="1279" bestFit="1" customWidth="1"/>
    <col min="2057" max="2057" width="19.5703125" style="1279" bestFit="1" customWidth="1"/>
    <col min="2058" max="2058" width="7.42578125" style="1279" bestFit="1" customWidth="1"/>
    <col min="2059" max="2059" width="26.85546875" style="1279" bestFit="1" customWidth="1"/>
    <col min="2060" max="2060" width="19.85546875" style="1279" bestFit="1" customWidth="1"/>
    <col min="2061" max="2295" width="11.42578125" style="1279"/>
    <col min="2296" max="2296" width="2.42578125" style="1279" customWidth="1"/>
    <col min="2297" max="2297" width="49" style="1279" customWidth="1"/>
    <col min="2298" max="2298" width="16.85546875" style="1279" customWidth="1"/>
    <col min="2299" max="2299" width="1.140625" style="1279" customWidth="1"/>
    <col min="2300" max="2300" width="20.5703125" style="1279" customWidth="1"/>
    <col min="2301" max="2301" width="17.5703125" style="1279" customWidth="1"/>
    <col min="2302" max="2302" width="18.140625" style="1279" customWidth="1"/>
    <col min="2303" max="2303" width="17.140625" style="1279" customWidth="1"/>
    <col min="2304" max="2304" width="22.42578125" style="1279" bestFit="1" customWidth="1"/>
    <col min="2305" max="2305" width="22.140625" style="1279" customWidth="1"/>
    <col min="2306" max="2306" width="17.85546875" style="1279" customWidth="1"/>
    <col min="2307" max="2307" width="22.42578125" style="1279" customWidth="1"/>
    <col min="2308" max="2308" width="10.140625" style="1279" bestFit="1" customWidth="1"/>
    <col min="2309" max="2309" width="13.42578125" style="1279" customWidth="1"/>
    <col min="2310" max="2310" width="7.42578125" style="1279" bestFit="1" customWidth="1"/>
    <col min="2311" max="2311" width="15.42578125" style="1279" bestFit="1" customWidth="1"/>
    <col min="2312" max="2312" width="7.42578125" style="1279" bestFit="1" customWidth="1"/>
    <col min="2313" max="2313" width="19.5703125" style="1279" bestFit="1" customWidth="1"/>
    <col min="2314" max="2314" width="7.42578125" style="1279" bestFit="1" customWidth="1"/>
    <col min="2315" max="2315" width="26.85546875" style="1279" bestFit="1" customWidth="1"/>
    <col min="2316" max="2316" width="19.85546875" style="1279" bestFit="1" customWidth="1"/>
    <col min="2317" max="2551" width="11.42578125" style="1279"/>
    <col min="2552" max="2552" width="2.42578125" style="1279" customWidth="1"/>
    <col min="2553" max="2553" width="49" style="1279" customWidth="1"/>
    <col min="2554" max="2554" width="16.85546875" style="1279" customWidth="1"/>
    <col min="2555" max="2555" width="1.140625" style="1279" customWidth="1"/>
    <col min="2556" max="2556" width="20.5703125" style="1279" customWidth="1"/>
    <col min="2557" max="2557" width="17.5703125" style="1279" customWidth="1"/>
    <col min="2558" max="2558" width="18.140625" style="1279" customWidth="1"/>
    <col min="2559" max="2559" width="17.140625" style="1279" customWidth="1"/>
    <col min="2560" max="2560" width="22.42578125" style="1279" bestFit="1" customWidth="1"/>
    <col min="2561" max="2561" width="22.140625" style="1279" customWidth="1"/>
    <col min="2562" max="2562" width="17.85546875" style="1279" customWidth="1"/>
    <col min="2563" max="2563" width="22.42578125" style="1279" customWidth="1"/>
    <col min="2564" max="2564" width="10.140625" style="1279" bestFit="1" customWidth="1"/>
    <col min="2565" max="2565" width="13.42578125" style="1279" customWidth="1"/>
    <col min="2566" max="2566" width="7.42578125" style="1279" bestFit="1" customWidth="1"/>
    <col min="2567" max="2567" width="15.42578125" style="1279" bestFit="1" customWidth="1"/>
    <col min="2568" max="2568" width="7.42578125" style="1279" bestFit="1" customWidth="1"/>
    <col min="2569" max="2569" width="19.5703125" style="1279" bestFit="1" customWidth="1"/>
    <col min="2570" max="2570" width="7.42578125" style="1279" bestFit="1" customWidth="1"/>
    <col min="2571" max="2571" width="26.85546875" style="1279" bestFit="1" customWidth="1"/>
    <col min="2572" max="2572" width="19.85546875" style="1279" bestFit="1" customWidth="1"/>
    <col min="2573" max="2807" width="11.42578125" style="1279"/>
    <col min="2808" max="2808" width="2.42578125" style="1279" customWidth="1"/>
    <col min="2809" max="2809" width="49" style="1279" customWidth="1"/>
    <col min="2810" max="2810" width="16.85546875" style="1279" customWidth="1"/>
    <col min="2811" max="2811" width="1.140625" style="1279" customWidth="1"/>
    <col min="2812" max="2812" width="20.5703125" style="1279" customWidth="1"/>
    <col min="2813" max="2813" width="17.5703125" style="1279" customWidth="1"/>
    <col min="2814" max="2814" width="18.140625" style="1279" customWidth="1"/>
    <col min="2815" max="2815" width="17.140625" style="1279" customWidth="1"/>
    <col min="2816" max="2816" width="22.42578125" style="1279" bestFit="1" customWidth="1"/>
    <col min="2817" max="2817" width="22.140625" style="1279" customWidth="1"/>
    <col min="2818" max="2818" width="17.85546875" style="1279" customWidth="1"/>
    <col min="2819" max="2819" width="22.42578125" style="1279" customWidth="1"/>
    <col min="2820" max="2820" width="10.140625" style="1279" bestFit="1" customWidth="1"/>
    <col min="2821" max="2821" width="13.42578125" style="1279" customWidth="1"/>
    <col min="2822" max="2822" width="7.42578125" style="1279" bestFit="1" customWidth="1"/>
    <col min="2823" max="2823" width="15.42578125" style="1279" bestFit="1" customWidth="1"/>
    <col min="2824" max="2824" width="7.42578125" style="1279" bestFit="1" customWidth="1"/>
    <col min="2825" max="2825" width="19.5703125" style="1279" bestFit="1" customWidth="1"/>
    <col min="2826" max="2826" width="7.42578125" style="1279" bestFit="1" customWidth="1"/>
    <col min="2827" max="2827" width="26.85546875" style="1279" bestFit="1" customWidth="1"/>
    <col min="2828" max="2828" width="19.85546875" style="1279" bestFit="1" customWidth="1"/>
    <col min="2829" max="3063" width="11.42578125" style="1279"/>
    <col min="3064" max="3064" width="2.42578125" style="1279" customWidth="1"/>
    <col min="3065" max="3065" width="49" style="1279" customWidth="1"/>
    <col min="3066" max="3066" width="16.85546875" style="1279" customWidth="1"/>
    <col min="3067" max="3067" width="1.140625" style="1279" customWidth="1"/>
    <col min="3068" max="3068" width="20.5703125" style="1279" customWidth="1"/>
    <col min="3069" max="3069" width="17.5703125" style="1279" customWidth="1"/>
    <col min="3070" max="3070" width="18.140625" style="1279" customWidth="1"/>
    <col min="3071" max="3071" width="17.140625" style="1279" customWidth="1"/>
    <col min="3072" max="3072" width="22.42578125" style="1279" bestFit="1" customWidth="1"/>
    <col min="3073" max="3073" width="22.140625" style="1279" customWidth="1"/>
    <col min="3074" max="3074" width="17.85546875" style="1279" customWidth="1"/>
    <col min="3075" max="3075" width="22.42578125" style="1279" customWidth="1"/>
    <col min="3076" max="3076" width="10.140625" style="1279" bestFit="1" customWidth="1"/>
    <col min="3077" max="3077" width="13.42578125" style="1279" customWidth="1"/>
    <col min="3078" max="3078" width="7.42578125" style="1279" bestFit="1" customWidth="1"/>
    <col min="3079" max="3079" width="15.42578125" style="1279" bestFit="1" customWidth="1"/>
    <col min="3080" max="3080" width="7.42578125" style="1279" bestFit="1" customWidth="1"/>
    <col min="3081" max="3081" width="19.5703125" style="1279" bestFit="1" customWidth="1"/>
    <col min="3082" max="3082" width="7.42578125" style="1279" bestFit="1" customWidth="1"/>
    <col min="3083" max="3083" width="26.85546875" style="1279" bestFit="1" customWidth="1"/>
    <col min="3084" max="3084" width="19.85546875" style="1279" bestFit="1" customWidth="1"/>
    <col min="3085" max="3319" width="11.42578125" style="1279"/>
    <col min="3320" max="3320" width="2.42578125" style="1279" customWidth="1"/>
    <col min="3321" max="3321" width="49" style="1279" customWidth="1"/>
    <col min="3322" max="3322" width="16.85546875" style="1279" customWidth="1"/>
    <col min="3323" max="3323" width="1.140625" style="1279" customWidth="1"/>
    <col min="3324" max="3324" width="20.5703125" style="1279" customWidth="1"/>
    <col min="3325" max="3325" width="17.5703125" style="1279" customWidth="1"/>
    <col min="3326" max="3326" width="18.140625" style="1279" customWidth="1"/>
    <col min="3327" max="3327" width="17.140625" style="1279" customWidth="1"/>
    <col min="3328" max="3328" width="22.42578125" style="1279" bestFit="1" customWidth="1"/>
    <col min="3329" max="3329" width="22.140625" style="1279" customWidth="1"/>
    <col min="3330" max="3330" width="17.85546875" style="1279" customWidth="1"/>
    <col min="3331" max="3331" width="22.42578125" style="1279" customWidth="1"/>
    <col min="3332" max="3332" width="10.140625" style="1279" bestFit="1" customWidth="1"/>
    <col min="3333" max="3333" width="13.42578125" style="1279" customWidth="1"/>
    <col min="3334" max="3334" width="7.42578125" style="1279" bestFit="1" customWidth="1"/>
    <col min="3335" max="3335" width="15.42578125" style="1279" bestFit="1" customWidth="1"/>
    <col min="3336" max="3336" width="7.42578125" style="1279" bestFit="1" customWidth="1"/>
    <col min="3337" max="3337" width="19.5703125" style="1279" bestFit="1" customWidth="1"/>
    <col min="3338" max="3338" width="7.42578125" style="1279" bestFit="1" customWidth="1"/>
    <col min="3339" max="3339" width="26.85546875" style="1279" bestFit="1" customWidth="1"/>
    <col min="3340" max="3340" width="19.85546875" style="1279" bestFit="1" customWidth="1"/>
    <col min="3341" max="3575" width="11.42578125" style="1279"/>
    <col min="3576" max="3576" width="2.42578125" style="1279" customWidth="1"/>
    <col min="3577" max="3577" width="49" style="1279" customWidth="1"/>
    <col min="3578" max="3578" width="16.85546875" style="1279" customWidth="1"/>
    <col min="3579" max="3579" width="1.140625" style="1279" customWidth="1"/>
    <col min="3580" max="3580" width="20.5703125" style="1279" customWidth="1"/>
    <col min="3581" max="3581" width="17.5703125" style="1279" customWidth="1"/>
    <col min="3582" max="3582" width="18.140625" style="1279" customWidth="1"/>
    <col min="3583" max="3583" width="17.140625" style="1279" customWidth="1"/>
    <col min="3584" max="3584" width="22.42578125" style="1279" bestFit="1" customWidth="1"/>
    <col min="3585" max="3585" width="22.140625" style="1279" customWidth="1"/>
    <col min="3586" max="3586" width="17.85546875" style="1279" customWidth="1"/>
    <col min="3587" max="3587" width="22.42578125" style="1279" customWidth="1"/>
    <col min="3588" max="3588" width="10.140625" style="1279" bestFit="1" customWidth="1"/>
    <col min="3589" max="3589" width="13.42578125" style="1279" customWidth="1"/>
    <col min="3590" max="3590" width="7.42578125" style="1279" bestFit="1" customWidth="1"/>
    <col min="3591" max="3591" width="15.42578125" style="1279" bestFit="1" customWidth="1"/>
    <col min="3592" max="3592" width="7.42578125" style="1279" bestFit="1" customWidth="1"/>
    <col min="3593" max="3593" width="19.5703125" style="1279" bestFit="1" customWidth="1"/>
    <col min="3594" max="3594" width="7.42578125" style="1279" bestFit="1" customWidth="1"/>
    <col min="3595" max="3595" width="26.85546875" style="1279" bestFit="1" customWidth="1"/>
    <col min="3596" max="3596" width="19.85546875" style="1279" bestFit="1" customWidth="1"/>
    <col min="3597" max="3831" width="11.42578125" style="1279"/>
    <col min="3832" max="3832" width="2.42578125" style="1279" customWidth="1"/>
    <col min="3833" max="3833" width="49" style="1279" customWidth="1"/>
    <col min="3834" max="3834" width="16.85546875" style="1279" customWidth="1"/>
    <col min="3835" max="3835" width="1.140625" style="1279" customWidth="1"/>
    <col min="3836" max="3836" width="20.5703125" style="1279" customWidth="1"/>
    <col min="3837" max="3837" width="17.5703125" style="1279" customWidth="1"/>
    <col min="3838" max="3838" width="18.140625" style="1279" customWidth="1"/>
    <col min="3839" max="3839" width="17.140625" style="1279" customWidth="1"/>
    <col min="3840" max="3840" width="22.42578125" style="1279" bestFit="1" customWidth="1"/>
    <col min="3841" max="3841" width="22.140625" style="1279" customWidth="1"/>
    <col min="3842" max="3842" width="17.85546875" style="1279" customWidth="1"/>
    <col min="3843" max="3843" width="22.42578125" style="1279" customWidth="1"/>
    <col min="3844" max="3844" width="10.140625" style="1279" bestFit="1" customWidth="1"/>
    <col min="3845" max="3845" width="13.42578125" style="1279" customWidth="1"/>
    <col min="3846" max="3846" width="7.42578125" style="1279" bestFit="1" customWidth="1"/>
    <col min="3847" max="3847" width="15.42578125" style="1279" bestFit="1" customWidth="1"/>
    <col min="3848" max="3848" width="7.42578125" style="1279" bestFit="1" customWidth="1"/>
    <col min="3849" max="3849" width="19.5703125" style="1279" bestFit="1" customWidth="1"/>
    <col min="3850" max="3850" width="7.42578125" style="1279" bestFit="1" customWidth="1"/>
    <col min="3851" max="3851" width="26.85546875" style="1279" bestFit="1" customWidth="1"/>
    <col min="3852" max="3852" width="19.85546875" style="1279" bestFit="1" customWidth="1"/>
    <col min="3853" max="4087" width="11.42578125" style="1279"/>
    <col min="4088" max="4088" width="2.42578125" style="1279" customWidth="1"/>
    <col min="4089" max="4089" width="49" style="1279" customWidth="1"/>
    <col min="4090" max="4090" width="16.85546875" style="1279" customWidth="1"/>
    <col min="4091" max="4091" width="1.140625" style="1279" customWidth="1"/>
    <col min="4092" max="4092" width="20.5703125" style="1279" customWidth="1"/>
    <col min="4093" max="4093" width="17.5703125" style="1279" customWidth="1"/>
    <col min="4094" max="4094" width="18.140625" style="1279" customWidth="1"/>
    <col min="4095" max="4095" width="17.140625" style="1279" customWidth="1"/>
    <col min="4096" max="4096" width="22.42578125" style="1279" bestFit="1" customWidth="1"/>
    <col min="4097" max="4097" width="22.140625" style="1279" customWidth="1"/>
    <col min="4098" max="4098" width="17.85546875" style="1279" customWidth="1"/>
    <col min="4099" max="4099" width="22.42578125" style="1279" customWidth="1"/>
    <col min="4100" max="4100" width="10.140625" style="1279" bestFit="1" customWidth="1"/>
    <col min="4101" max="4101" width="13.42578125" style="1279" customWidth="1"/>
    <col min="4102" max="4102" width="7.42578125" style="1279" bestFit="1" customWidth="1"/>
    <col min="4103" max="4103" width="15.42578125" style="1279" bestFit="1" customWidth="1"/>
    <col min="4104" max="4104" width="7.42578125" style="1279" bestFit="1" customWidth="1"/>
    <col min="4105" max="4105" width="19.5703125" style="1279" bestFit="1" customWidth="1"/>
    <col min="4106" max="4106" width="7.42578125" style="1279" bestFit="1" customWidth="1"/>
    <col min="4107" max="4107" width="26.85546875" style="1279" bestFit="1" customWidth="1"/>
    <col min="4108" max="4108" width="19.85546875" style="1279" bestFit="1" customWidth="1"/>
    <col min="4109" max="4343" width="11.42578125" style="1279"/>
    <col min="4344" max="4344" width="2.42578125" style="1279" customWidth="1"/>
    <col min="4345" max="4345" width="49" style="1279" customWidth="1"/>
    <col min="4346" max="4346" width="16.85546875" style="1279" customWidth="1"/>
    <col min="4347" max="4347" width="1.140625" style="1279" customWidth="1"/>
    <col min="4348" max="4348" width="20.5703125" style="1279" customWidth="1"/>
    <col min="4349" max="4349" width="17.5703125" style="1279" customWidth="1"/>
    <col min="4350" max="4350" width="18.140625" style="1279" customWidth="1"/>
    <col min="4351" max="4351" width="17.140625" style="1279" customWidth="1"/>
    <col min="4352" max="4352" width="22.42578125" style="1279" bestFit="1" customWidth="1"/>
    <col min="4353" max="4353" width="22.140625" style="1279" customWidth="1"/>
    <col min="4354" max="4354" width="17.85546875" style="1279" customWidth="1"/>
    <col min="4355" max="4355" width="22.42578125" style="1279" customWidth="1"/>
    <col min="4356" max="4356" width="10.140625" style="1279" bestFit="1" customWidth="1"/>
    <col min="4357" max="4357" width="13.42578125" style="1279" customWidth="1"/>
    <col min="4358" max="4358" width="7.42578125" style="1279" bestFit="1" customWidth="1"/>
    <col min="4359" max="4359" width="15.42578125" style="1279" bestFit="1" customWidth="1"/>
    <col min="4360" max="4360" width="7.42578125" style="1279" bestFit="1" customWidth="1"/>
    <col min="4361" max="4361" width="19.5703125" style="1279" bestFit="1" customWidth="1"/>
    <col min="4362" max="4362" width="7.42578125" style="1279" bestFit="1" customWidth="1"/>
    <col min="4363" max="4363" width="26.85546875" style="1279" bestFit="1" customWidth="1"/>
    <col min="4364" max="4364" width="19.85546875" style="1279" bestFit="1" customWidth="1"/>
    <col min="4365" max="4599" width="11.42578125" style="1279"/>
    <col min="4600" max="4600" width="2.42578125" style="1279" customWidth="1"/>
    <col min="4601" max="4601" width="49" style="1279" customWidth="1"/>
    <col min="4602" max="4602" width="16.85546875" style="1279" customWidth="1"/>
    <col min="4603" max="4603" width="1.140625" style="1279" customWidth="1"/>
    <col min="4604" max="4604" width="20.5703125" style="1279" customWidth="1"/>
    <col min="4605" max="4605" width="17.5703125" style="1279" customWidth="1"/>
    <col min="4606" max="4606" width="18.140625" style="1279" customWidth="1"/>
    <col min="4607" max="4607" width="17.140625" style="1279" customWidth="1"/>
    <col min="4608" max="4608" width="22.42578125" style="1279" bestFit="1" customWidth="1"/>
    <col min="4609" max="4609" width="22.140625" style="1279" customWidth="1"/>
    <col min="4610" max="4610" width="17.85546875" style="1279" customWidth="1"/>
    <col min="4611" max="4611" width="22.42578125" style="1279" customWidth="1"/>
    <col min="4612" max="4612" width="10.140625" style="1279" bestFit="1" customWidth="1"/>
    <col min="4613" max="4613" width="13.42578125" style="1279" customWidth="1"/>
    <col min="4614" max="4614" width="7.42578125" style="1279" bestFit="1" customWidth="1"/>
    <col min="4615" max="4615" width="15.42578125" style="1279" bestFit="1" customWidth="1"/>
    <col min="4616" max="4616" width="7.42578125" style="1279" bestFit="1" customWidth="1"/>
    <col min="4617" max="4617" width="19.5703125" style="1279" bestFit="1" customWidth="1"/>
    <col min="4618" max="4618" width="7.42578125" style="1279" bestFit="1" customWidth="1"/>
    <col min="4619" max="4619" width="26.85546875" style="1279" bestFit="1" customWidth="1"/>
    <col min="4620" max="4620" width="19.85546875" style="1279" bestFit="1" customWidth="1"/>
    <col min="4621" max="4855" width="11.42578125" style="1279"/>
    <col min="4856" max="4856" width="2.42578125" style="1279" customWidth="1"/>
    <col min="4857" max="4857" width="49" style="1279" customWidth="1"/>
    <col min="4858" max="4858" width="16.85546875" style="1279" customWidth="1"/>
    <col min="4859" max="4859" width="1.140625" style="1279" customWidth="1"/>
    <col min="4860" max="4860" width="20.5703125" style="1279" customWidth="1"/>
    <col min="4861" max="4861" width="17.5703125" style="1279" customWidth="1"/>
    <col min="4862" max="4862" width="18.140625" style="1279" customWidth="1"/>
    <col min="4863" max="4863" width="17.140625" style="1279" customWidth="1"/>
    <col min="4864" max="4864" width="22.42578125" style="1279" bestFit="1" customWidth="1"/>
    <col min="4865" max="4865" width="22.140625" style="1279" customWidth="1"/>
    <col min="4866" max="4866" width="17.85546875" style="1279" customWidth="1"/>
    <col min="4867" max="4867" width="22.42578125" style="1279" customWidth="1"/>
    <col min="4868" max="4868" width="10.140625" style="1279" bestFit="1" customWidth="1"/>
    <col min="4869" max="4869" width="13.42578125" style="1279" customWidth="1"/>
    <col min="4870" max="4870" width="7.42578125" style="1279" bestFit="1" customWidth="1"/>
    <col min="4871" max="4871" width="15.42578125" style="1279" bestFit="1" customWidth="1"/>
    <col min="4872" max="4872" width="7.42578125" style="1279" bestFit="1" customWidth="1"/>
    <col min="4873" max="4873" width="19.5703125" style="1279" bestFit="1" customWidth="1"/>
    <col min="4874" max="4874" width="7.42578125" style="1279" bestFit="1" customWidth="1"/>
    <col min="4875" max="4875" width="26.85546875" style="1279" bestFit="1" customWidth="1"/>
    <col min="4876" max="4876" width="19.85546875" style="1279" bestFit="1" customWidth="1"/>
    <col min="4877" max="5111" width="11.42578125" style="1279"/>
    <col min="5112" max="5112" width="2.42578125" style="1279" customWidth="1"/>
    <col min="5113" max="5113" width="49" style="1279" customWidth="1"/>
    <col min="5114" max="5114" width="16.85546875" style="1279" customWidth="1"/>
    <col min="5115" max="5115" width="1.140625" style="1279" customWidth="1"/>
    <col min="5116" max="5116" width="20.5703125" style="1279" customWidth="1"/>
    <col min="5117" max="5117" width="17.5703125" style="1279" customWidth="1"/>
    <col min="5118" max="5118" width="18.140625" style="1279" customWidth="1"/>
    <col min="5119" max="5119" width="17.140625" style="1279" customWidth="1"/>
    <col min="5120" max="5120" width="22.42578125" style="1279" bestFit="1" customWidth="1"/>
    <col min="5121" max="5121" width="22.140625" style="1279" customWidth="1"/>
    <col min="5122" max="5122" width="17.85546875" style="1279" customWidth="1"/>
    <col min="5123" max="5123" width="22.42578125" style="1279" customWidth="1"/>
    <col min="5124" max="5124" width="10.140625" style="1279" bestFit="1" customWidth="1"/>
    <col min="5125" max="5125" width="13.42578125" style="1279" customWidth="1"/>
    <col min="5126" max="5126" width="7.42578125" style="1279" bestFit="1" customWidth="1"/>
    <col min="5127" max="5127" width="15.42578125" style="1279" bestFit="1" customWidth="1"/>
    <col min="5128" max="5128" width="7.42578125" style="1279" bestFit="1" customWidth="1"/>
    <col min="5129" max="5129" width="19.5703125" style="1279" bestFit="1" customWidth="1"/>
    <col min="5130" max="5130" width="7.42578125" style="1279" bestFit="1" customWidth="1"/>
    <col min="5131" max="5131" width="26.85546875" style="1279" bestFit="1" customWidth="1"/>
    <col min="5132" max="5132" width="19.85546875" style="1279" bestFit="1" customWidth="1"/>
    <col min="5133" max="5367" width="11.42578125" style="1279"/>
    <col min="5368" max="5368" width="2.42578125" style="1279" customWidth="1"/>
    <col min="5369" max="5369" width="49" style="1279" customWidth="1"/>
    <col min="5370" max="5370" width="16.85546875" style="1279" customWidth="1"/>
    <col min="5371" max="5371" width="1.140625" style="1279" customWidth="1"/>
    <col min="5372" max="5372" width="20.5703125" style="1279" customWidth="1"/>
    <col min="5373" max="5373" width="17.5703125" style="1279" customWidth="1"/>
    <col min="5374" max="5374" width="18.140625" style="1279" customWidth="1"/>
    <col min="5375" max="5375" width="17.140625" style="1279" customWidth="1"/>
    <col min="5376" max="5376" width="22.42578125" style="1279" bestFit="1" customWidth="1"/>
    <col min="5377" max="5377" width="22.140625" style="1279" customWidth="1"/>
    <col min="5378" max="5378" width="17.85546875" style="1279" customWidth="1"/>
    <col min="5379" max="5379" width="22.42578125" style="1279" customWidth="1"/>
    <col min="5380" max="5380" width="10.140625" style="1279" bestFit="1" customWidth="1"/>
    <col min="5381" max="5381" width="13.42578125" style="1279" customWidth="1"/>
    <col min="5382" max="5382" width="7.42578125" style="1279" bestFit="1" customWidth="1"/>
    <col min="5383" max="5383" width="15.42578125" style="1279" bestFit="1" customWidth="1"/>
    <col min="5384" max="5384" width="7.42578125" style="1279" bestFit="1" customWidth="1"/>
    <col min="5385" max="5385" width="19.5703125" style="1279" bestFit="1" customWidth="1"/>
    <col min="5386" max="5386" width="7.42578125" style="1279" bestFit="1" customWidth="1"/>
    <col min="5387" max="5387" width="26.85546875" style="1279" bestFit="1" customWidth="1"/>
    <col min="5388" max="5388" width="19.85546875" style="1279" bestFit="1" customWidth="1"/>
    <col min="5389" max="5623" width="11.42578125" style="1279"/>
    <col min="5624" max="5624" width="2.42578125" style="1279" customWidth="1"/>
    <col min="5625" max="5625" width="49" style="1279" customWidth="1"/>
    <col min="5626" max="5626" width="16.85546875" style="1279" customWidth="1"/>
    <col min="5627" max="5627" width="1.140625" style="1279" customWidth="1"/>
    <col min="5628" max="5628" width="20.5703125" style="1279" customWidth="1"/>
    <col min="5629" max="5629" width="17.5703125" style="1279" customWidth="1"/>
    <col min="5630" max="5630" width="18.140625" style="1279" customWidth="1"/>
    <col min="5631" max="5631" width="17.140625" style="1279" customWidth="1"/>
    <col min="5632" max="5632" width="22.42578125" style="1279" bestFit="1" customWidth="1"/>
    <col min="5633" max="5633" width="22.140625" style="1279" customWidth="1"/>
    <col min="5634" max="5634" width="17.85546875" style="1279" customWidth="1"/>
    <col min="5635" max="5635" width="22.42578125" style="1279" customWidth="1"/>
    <col min="5636" max="5636" width="10.140625" style="1279" bestFit="1" customWidth="1"/>
    <col min="5637" max="5637" width="13.42578125" style="1279" customWidth="1"/>
    <col min="5638" max="5638" width="7.42578125" style="1279" bestFit="1" customWidth="1"/>
    <col min="5639" max="5639" width="15.42578125" style="1279" bestFit="1" customWidth="1"/>
    <col min="5640" max="5640" width="7.42578125" style="1279" bestFit="1" customWidth="1"/>
    <col min="5641" max="5641" width="19.5703125" style="1279" bestFit="1" customWidth="1"/>
    <col min="5642" max="5642" width="7.42578125" style="1279" bestFit="1" customWidth="1"/>
    <col min="5643" max="5643" width="26.85546875" style="1279" bestFit="1" customWidth="1"/>
    <col min="5644" max="5644" width="19.85546875" style="1279" bestFit="1" customWidth="1"/>
    <col min="5645" max="5879" width="11.42578125" style="1279"/>
    <col min="5880" max="5880" width="2.42578125" style="1279" customWidth="1"/>
    <col min="5881" max="5881" width="49" style="1279" customWidth="1"/>
    <col min="5882" max="5882" width="16.85546875" style="1279" customWidth="1"/>
    <col min="5883" max="5883" width="1.140625" style="1279" customWidth="1"/>
    <col min="5884" max="5884" width="20.5703125" style="1279" customWidth="1"/>
    <col min="5885" max="5885" width="17.5703125" style="1279" customWidth="1"/>
    <col min="5886" max="5886" width="18.140625" style="1279" customWidth="1"/>
    <col min="5887" max="5887" width="17.140625" style="1279" customWidth="1"/>
    <col min="5888" max="5888" width="22.42578125" style="1279" bestFit="1" customWidth="1"/>
    <col min="5889" max="5889" width="22.140625" style="1279" customWidth="1"/>
    <col min="5890" max="5890" width="17.85546875" style="1279" customWidth="1"/>
    <col min="5891" max="5891" width="22.42578125" style="1279" customWidth="1"/>
    <col min="5892" max="5892" width="10.140625" style="1279" bestFit="1" customWidth="1"/>
    <col min="5893" max="5893" width="13.42578125" style="1279" customWidth="1"/>
    <col min="5894" max="5894" width="7.42578125" style="1279" bestFit="1" customWidth="1"/>
    <col min="5895" max="5895" width="15.42578125" style="1279" bestFit="1" customWidth="1"/>
    <col min="5896" max="5896" width="7.42578125" style="1279" bestFit="1" customWidth="1"/>
    <col min="5897" max="5897" width="19.5703125" style="1279" bestFit="1" customWidth="1"/>
    <col min="5898" max="5898" width="7.42578125" style="1279" bestFit="1" customWidth="1"/>
    <col min="5899" max="5899" width="26.85546875" style="1279" bestFit="1" customWidth="1"/>
    <col min="5900" max="5900" width="19.85546875" style="1279" bestFit="1" customWidth="1"/>
    <col min="5901" max="6135" width="11.42578125" style="1279"/>
    <col min="6136" max="6136" width="2.42578125" style="1279" customWidth="1"/>
    <col min="6137" max="6137" width="49" style="1279" customWidth="1"/>
    <col min="6138" max="6138" width="16.85546875" style="1279" customWidth="1"/>
    <col min="6139" max="6139" width="1.140625" style="1279" customWidth="1"/>
    <col min="6140" max="6140" width="20.5703125" style="1279" customWidth="1"/>
    <col min="6141" max="6141" width="17.5703125" style="1279" customWidth="1"/>
    <col min="6142" max="6142" width="18.140625" style="1279" customWidth="1"/>
    <col min="6143" max="6143" width="17.140625" style="1279" customWidth="1"/>
    <col min="6144" max="6144" width="22.42578125" style="1279" bestFit="1" customWidth="1"/>
    <col min="6145" max="6145" width="22.140625" style="1279" customWidth="1"/>
    <col min="6146" max="6146" width="17.85546875" style="1279" customWidth="1"/>
    <col min="6147" max="6147" width="22.42578125" style="1279" customWidth="1"/>
    <col min="6148" max="6148" width="10.140625" style="1279" bestFit="1" customWidth="1"/>
    <col min="6149" max="6149" width="13.42578125" style="1279" customWidth="1"/>
    <col min="6150" max="6150" width="7.42578125" style="1279" bestFit="1" customWidth="1"/>
    <col min="6151" max="6151" width="15.42578125" style="1279" bestFit="1" customWidth="1"/>
    <col min="6152" max="6152" width="7.42578125" style="1279" bestFit="1" customWidth="1"/>
    <col min="6153" max="6153" width="19.5703125" style="1279" bestFit="1" customWidth="1"/>
    <col min="6154" max="6154" width="7.42578125" style="1279" bestFit="1" customWidth="1"/>
    <col min="6155" max="6155" width="26.85546875" style="1279" bestFit="1" customWidth="1"/>
    <col min="6156" max="6156" width="19.85546875" style="1279" bestFit="1" customWidth="1"/>
    <col min="6157" max="6391" width="11.42578125" style="1279"/>
    <col min="6392" max="6392" width="2.42578125" style="1279" customWidth="1"/>
    <col min="6393" max="6393" width="49" style="1279" customWidth="1"/>
    <col min="6394" max="6394" width="16.85546875" style="1279" customWidth="1"/>
    <col min="6395" max="6395" width="1.140625" style="1279" customWidth="1"/>
    <col min="6396" max="6396" width="20.5703125" style="1279" customWidth="1"/>
    <col min="6397" max="6397" width="17.5703125" style="1279" customWidth="1"/>
    <col min="6398" max="6398" width="18.140625" style="1279" customWidth="1"/>
    <col min="6399" max="6399" width="17.140625" style="1279" customWidth="1"/>
    <col min="6400" max="6400" width="22.42578125" style="1279" bestFit="1" customWidth="1"/>
    <col min="6401" max="6401" width="22.140625" style="1279" customWidth="1"/>
    <col min="6402" max="6402" width="17.85546875" style="1279" customWidth="1"/>
    <col min="6403" max="6403" width="22.42578125" style="1279" customWidth="1"/>
    <col min="6404" max="6404" width="10.140625" style="1279" bestFit="1" customWidth="1"/>
    <col min="6405" max="6405" width="13.42578125" style="1279" customWidth="1"/>
    <col min="6406" max="6406" width="7.42578125" style="1279" bestFit="1" customWidth="1"/>
    <col min="6407" max="6407" width="15.42578125" style="1279" bestFit="1" customWidth="1"/>
    <col min="6408" max="6408" width="7.42578125" style="1279" bestFit="1" customWidth="1"/>
    <col min="6409" max="6409" width="19.5703125" style="1279" bestFit="1" customWidth="1"/>
    <col min="6410" max="6410" width="7.42578125" style="1279" bestFit="1" customWidth="1"/>
    <col min="6411" max="6411" width="26.85546875" style="1279" bestFit="1" customWidth="1"/>
    <col min="6412" max="6412" width="19.85546875" style="1279" bestFit="1" customWidth="1"/>
    <col min="6413" max="6647" width="11.42578125" style="1279"/>
    <col min="6648" max="6648" width="2.42578125" style="1279" customWidth="1"/>
    <col min="6649" max="6649" width="49" style="1279" customWidth="1"/>
    <col min="6650" max="6650" width="16.85546875" style="1279" customWidth="1"/>
    <col min="6651" max="6651" width="1.140625" style="1279" customWidth="1"/>
    <col min="6652" max="6652" width="20.5703125" style="1279" customWidth="1"/>
    <col min="6653" max="6653" width="17.5703125" style="1279" customWidth="1"/>
    <col min="6654" max="6654" width="18.140625" style="1279" customWidth="1"/>
    <col min="6655" max="6655" width="17.140625" style="1279" customWidth="1"/>
    <col min="6656" max="6656" width="22.42578125" style="1279" bestFit="1" customWidth="1"/>
    <col min="6657" max="6657" width="22.140625" style="1279" customWidth="1"/>
    <col min="6658" max="6658" width="17.85546875" style="1279" customWidth="1"/>
    <col min="6659" max="6659" width="22.42578125" style="1279" customWidth="1"/>
    <col min="6660" max="6660" width="10.140625" style="1279" bestFit="1" customWidth="1"/>
    <col min="6661" max="6661" width="13.42578125" style="1279" customWidth="1"/>
    <col min="6662" max="6662" width="7.42578125" style="1279" bestFit="1" customWidth="1"/>
    <col min="6663" max="6663" width="15.42578125" style="1279" bestFit="1" customWidth="1"/>
    <col min="6664" max="6664" width="7.42578125" style="1279" bestFit="1" customWidth="1"/>
    <col min="6665" max="6665" width="19.5703125" style="1279" bestFit="1" customWidth="1"/>
    <col min="6666" max="6666" width="7.42578125" style="1279" bestFit="1" customWidth="1"/>
    <col min="6667" max="6667" width="26.85546875" style="1279" bestFit="1" customWidth="1"/>
    <col min="6668" max="6668" width="19.85546875" style="1279" bestFit="1" customWidth="1"/>
    <col min="6669" max="6903" width="11.42578125" style="1279"/>
    <col min="6904" max="6904" width="2.42578125" style="1279" customWidth="1"/>
    <col min="6905" max="6905" width="49" style="1279" customWidth="1"/>
    <col min="6906" max="6906" width="16.85546875" style="1279" customWidth="1"/>
    <col min="6907" max="6907" width="1.140625" style="1279" customWidth="1"/>
    <col min="6908" max="6908" width="20.5703125" style="1279" customWidth="1"/>
    <col min="6909" max="6909" width="17.5703125" style="1279" customWidth="1"/>
    <col min="6910" max="6910" width="18.140625" style="1279" customWidth="1"/>
    <col min="6911" max="6911" width="17.140625" style="1279" customWidth="1"/>
    <col min="6912" max="6912" width="22.42578125" style="1279" bestFit="1" customWidth="1"/>
    <col min="6913" max="6913" width="22.140625" style="1279" customWidth="1"/>
    <col min="6914" max="6914" width="17.85546875" style="1279" customWidth="1"/>
    <col min="6915" max="6915" width="22.42578125" style="1279" customWidth="1"/>
    <col min="6916" max="6916" width="10.140625" style="1279" bestFit="1" customWidth="1"/>
    <col min="6917" max="6917" width="13.42578125" style="1279" customWidth="1"/>
    <col min="6918" max="6918" width="7.42578125" style="1279" bestFit="1" customWidth="1"/>
    <col min="6919" max="6919" width="15.42578125" style="1279" bestFit="1" customWidth="1"/>
    <col min="6920" max="6920" width="7.42578125" style="1279" bestFit="1" customWidth="1"/>
    <col min="6921" max="6921" width="19.5703125" style="1279" bestFit="1" customWidth="1"/>
    <col min="6922" max="6922" width="7.42578125" style="1279" bestFit="1" customWidth="1"/>
    <col min="6923" max="6923" width="26.85546875" style="1279" bestFit="1" customWidth="1"/>
    <col min="6924" max="6924" width="19.85546875" style="1279" bestFit="1" customWidth="1"/>
    <col min="6925" max="7159" width="11.42578125" style="1279"/>
    <col min="7160" max="7160" width="2.42578125" style="1279" customWidth="1"/>
    <col min="7161" max="7161" width="49" style="1279" customWidth="1"/>
    <col min="7162" max="7162" width="16.85546875" style="1279" customWidth="1"/>
    <col min="7163" max="7163" width="1.140625" style="1279" customWidth="1"/>
    <col min="7164" max="7164" width="20.5703125" style="1279" customWidth="1"/>
    <col min="7165" max="7165" width="17.5703125" style="1279" customWidth="1"/>
    <col min="7166" max="7166" width="18.140625" style="1279" customWidth="1"/>
    <col min="7167" max="7167" width="17.140625" style="1279" customWidth="1"/>
    <col min="7168" max="7168" width="22.42578125" style="1279" bestFit="1" customWidth="1"/>
    <col min="7169" max="7169" width="22.140625" style="1279" customWidth="1"/>
    <col min="7170" max="7170" width="17.85546875" style="1279" customWidth="1"/>
    <col min="7171" max="7171" width="22.42578125" style="1279" customWidth="1"/>
    <col min="7172" max="7172" width="10.140625" style="1279" bestFit="1" customWidth="1"/>
    <col min="7173" max="7173" width="13.42578125" style="1279" customWidth="1"/>
    <col min="7174" max="7174" width="7.42578125" style="1279" bestFit="1" customWidth="1"/>
    <col min="7175" max="7175" width="15.42578125" style="1279" bestFit="1" customWidth="1"/>
    <col min="7176" max="7176" width="7.42578125" style="1279" bestFit="1" customWidth="1"/>
    <col min="7177" max="7177" width="19.5703125" style="1279" bestFit="1" customWidth="1"/>
    <col min="7178" max="7178" width="7.42578125" style="1279" bestFit="1" customWidth="1"/>
    <col min="7179" max="7179" width="26.85546875" style="1279" bestFit="1" customWidth="1"/>
    <col min="7180" max="7180" width="19.85546875" style="1279" bestFit="1" customWidth="1"/>
    <col min="7181" max="7415" width="11.42578125" style="1279"/>
    <col min="7416" max="7416" width="2.42578125" style="1279" customWidth="1"/>
    <col min="7417" max="7417" width="49" style="1279" customWidth="1"/>
    <col min="7418" max="7418" width="16.85546875" style="1279" customWidth="1"/>
    <col min="7419" max="7419" width="1.140625" style="1279" customWidth="1"/>
    <col min="7420" max="7420" width="20.5703125" style="1279" customWidth="1"/>
    <col min="7421" max="7421" width="17.5703125" style="1279" customWidth="1"/>
    <col min="7422" max="7422" width="18.140625" style="1279" customWidth="1"/>
    <col min="7423" max="7423" width="17.140625" style="1279" customWidth="1"/>
    <col min="7424" max="7424" width="22.42578125" style="1279" bestFit="1" customWidth="1"/>
    <col min="7425" max="7425" width="22.140625" style="1279" customWidth="1"/>
    <col min="7426" max="7426" width="17.85546875" style="1279" customWidth="1"/>
    <col min="7427" max="7427" width="22.42578125" style="1279" customWidth="1"/>
    <col min="7428" max="7428" width="10.140625" style="1279" bestFit="1" customWidth="1"/>
    <col min="7429" max="7429" width="13.42578125" style="1279" customWidth="1"/>
    <col min="7430" max="7430" width="7.42578125" style="1279" bestFit="1" customWidth="1"/>
    <col min="7431" max="7431" width="15.42578125" style="1279" bestFit="1" customWidth="1"/>
    <col min="7432" max="7432" width="7.42578125" style="1279" bestFit="1" customWidth="1"/>
    <col min="7433" max="7433" width="19.5703125" style="1279" bestFit="1" customWidth="1"/>
    <col min="7434" max="7434" width="7.42578125" style="1279" bestFit="1" customWidth="1"/>
    <col min="7435" max="7435" width="26.85546875" style="1279" bestFit="1" customWidth="1"/>
    <col min="7436" max="7436" width="19.85546875" style="1279" bestFit="1" customWidth="1"/>
    <col min="7437" max="7671" width="11.42578125" style="1279"/>
    <col min="7672" max="7672" width="2.42578125" style="1279" customWidth="1"/>
    <col min="7673" max="7673" width="49" style="1279" customWidth="1"/>
    <col min="7674" max="7674" width="16.85546875" style="1279" customWidth="1"/>
    <col min="7675" max="7675" width="1.140625" style="1279" customWidth="1"/>
    <col min="7676" max="7676" width="20.5703125" style="1279" customWidth="1"/>
    <col min="7677" max="7677" width="17.5703125" style="1279" customWidth="1"/>
    <col min="7678" max="7678" width="18.140625" style="1279" customWidth="1"/>
    <col min="7679" max="7679" width="17.140625" style="1279" customWidth="1"/>
    <col min="7680" max="7680" width="22.42578125" style="1279" bestFit="1" customWidth="1"/>
    <col min="7681" max="7681" width="22.140625" style="1279" customWidth="1"/>
    <col min="7682" max="7682" width="17.85546875" style="1279" customWidth="1"/>
    <col min="7683" max="7683" width="22.42578125" style="1279" customWidth="1"/>
    <col min="7684" max="7684" width="10.140625" style="1279" bestFit="1" customWidth="1"/>
    <col min="7685" max="7685" width="13.42578125" style="1279" customWidth="1"/>
    <col min="7686" max="7686" width="7.42578125" style="1279" bestFit="1" customWidth="1"/>
    <col min="7687" max="7687" width="15.42578125" style="1279" bestFit="1" customWidth="1"/>
    <col min="7688" max="7688" width="7.42578125" style="1279" bestFit="1" customWidth="1"/>
    <col min="7689" max="7689" width="19.5703125" style="1279" bestFit="1" customWidth="1"/>
    <col min="7690" max="7690" width="7.42578125" style="1279" bestFit="1" customWidth="1"/>
    <col min="7691" max="7691" width="26.85546875" style="1279" bestFit="1" customWidth="1"/>
    <col min="7692" max="7692" width="19.85546875" style="1279" bestFit="1" customWidth="1"/>
    <col min="7693" max="7927" width="11.42578125" style="1279"/>
    <col min="7928" max="7928" width="2.42578125" style="1279" customWidth="1"/>
    <col min="7929" max="7929" width="49" style="1279" customWidth="1"/>
    <col min="7930" max="7930" width="16.85546875" style="1279" customWidth="1"/>
    <col min="7931" max="7931" width="1.140625" style="1279" customWidth="1"/>
    <col min="7932" max="7932" width="20.5703125" style="1279" customWidth="1"/>
    <col min="7933" max="7933" width="17.5703125" style="1279" customWidth="1"/>
    <col min="7934" max="7934" width="18.140625" style="1279" customWidth="1"/>
    <col min="7935" max="7935" width="17.140625" style="1279" customWidth="1"/>
    <col min="7936" max="7936" width="22.42578125" style="1279" bestFit="1" customWidth="1"/>
    <col min="7937" max="7937" width="22.140625" style="1279" customWidth="1"/>
    <col min="7938" max="7938" width="17.85546875" style="1279" customWidth="1"/>
    <col min="7939" max="7939" width="22.42578125" style="1279" customWidth="1"/>
    <col min="7940" max="7940" width="10.140625" style="1279" bestFit="1" customWidth="1"/>
    <col min="7941" max="7941" width="13.42578125" style="1279" customWidth="1"/>
    <col min="7942" max="7942" width="7.42578125" style="1279" bestFit="1" customWidth="1"/>
    <col min="7943" max="7943" width="15.42578125" style="1279" bestFit="1" customWidth="1"/>
    <col min="7944" max="7944" width="7.42578125" style="1279" bestFit="1" customWidth="1"/>
    <col min="7945" max="7945" width="19.5703125" style="1279" bestFit="1" customWidth="1"/>
    <col min="7946" max="7946" width="7.42578125" style="1279" bestFit="1" customWidth="1"/>
    <col min="7947" max="7947" width="26.85546875" style="1279" bestFit="1" customWidth="1"/>
    <col min="7948" max="7948" width="19.85546875" style="1279" bestFit="1" customWidth="1"/>
    <col min="7949" max="8183" width="11.42578125" style="1279"/>
    <col min="8184" max="8184" width="2.42578125" style="1279" customWidth="1"/>
    <col min="8185" max="8185" width="49" style="1279" customWidth="1"/>
    <col min="8186" max="8186" width="16.85546875" style="1279" customWidth="1"/>
    <col min="8187" max="8187" width="1.140625" style="1279" customWidth="1"/>
    <col min="8188" max="8188" width="20.5703125" style="1279" customWidth="1"/>
    <col min="8189" max="8189" width="17.5703125" style="1279" customWidth="1"/>
    <col min="8190" max="8190" width="18.140625" style="1279" customWidth="1"/>
    <col min="8191" max="8191" width="17.140625" style="1279" customWidth="1"/>
    <col min="8192" max="8192" width="22.42578125" style="1279" bestFit="1" customWidth="1"/>
    <col min="8193" max="8193" width="22.140625" style="1279" customWidth="1"/>
    <col min="8194" max="8194" width="17.85546875" style="1279" customWidth="1"/>
    <col min="8195" max="8195" width="22.42578125" style="1279" customWidth="1"/>
    <col min="8196" max="8196" width="10.140625" style="1279" bestFit="1" customWidth="1"/>
    <col min="8197" max="8197" width="13.42578125" style="1279" customWidth="1"/>
    <col min="8198" max="8198" width="7.42578125" style="1279" bestFit="1" customWidth="1"/>
    <col min="8199" max="8199" width="15.42578125" style="1279" bestFit="1" customWidth="1"/>
    <col min="8200" max="8200" width="7.42578125" style="1279" bestFit="1" customWidth="1"/>
    <col min="8201" max="8201" width="19.5703125" style="1279" bestFit="1" customWidth="1"/>
    <col min="8202" max="8202" width="7.42578125" style="1279" bestFit="1" customWidth="1"/>
    <col min="8203" max="8203" width="26.85546875" style="1279" bestFit="1" customWidth="1"/>
    <col min="8204" max="8204" width="19.85546875" style="1279" bestFit="1" customWidth="1"/>
    <col min="8205" max="8439" width="11.42578125" style="1279"/>
    <col min="8440" max="8440" width="2.42578125" style="1279" customWidth="1"/>
    <col min="8441" max="8441" width="49" style="1279" customWidth="1"/>
    <col min="8442" max="8442" width="16.85546875" style="1279" customWidth="1"/>
    <col min="8443" max="8443" width="1.140625" style="1279" customWidth="1"/>
    <col min="8444" max="8444" width="20.5703125" style="1279" customWidth="1"/>
    <col min="8445" max="8445" width="17.5703125" style="1279" customWidth="1"/>
    <col min="8446" max="8446" width="18.140625" style="1279" customWidth="1"/>
    <col min="8447" max="8447" width="17.140625" style="1279" customWidth="1"/>
    <col min="8448" max="8448" width="22.42578125" style="1279" bestFit="1" customWidth="1"/>
    <col min="8449" max="8449" width="22.140625" style="1279" customWidth="1"/>
    <col min="8450" max="8450" width="17.85546875" style="1279" customWidth="1"/>
    <col min="8451" max="8451" width="22.42578125" style="1279" customWidth="1"/>
    <col min="8452" max="8452" width="10.140625" style="1279" bestFit="1" customWidth="1"/>
    <col min="8453" max="8453" width="13.42578125" style="1279" customWidth="1"/>
    <col min="8454" max="8454" width="7.42578125" style="1279" bestFit="1" customWidth="1"/>
    <col min="8455" max="8455" width="15.42578125" style="1279" bestFit="1" customWidth="1"/>
    <col min="8456" max="8456" width="7.42578125" style="1279" bestFit="1" customWidth="1"/>
    <col min="8457" max="8457" width="19.5703125" style="1279" bestFit="1" customWidth="1"/>
    <col min="8458" max="8458" width="7.42578125" style="1279" bestFit="1" customWidth="1"/>
    <col min="8459" max="8459" width="26.85546875" style="1279" bestFit="1" customWidth="1"/>
    <col min="8460" max="8460" width="19.85546875" style="1279" bestFit="1" customWidth="1"/>
    <col min="8461" max="8695" width="11.42578125" style="1279"/>
    <col min="8696" max="8696" width="2.42578125" style="1279" customWidth="1"/>
    <col min="8697" max="8697" width="49" style="1279" customWidth="1"/>
    <col min="8698" max="8698" width="16.85546875" style="1279" customWidth="1"/>
    <col min="8699" max="8699" width="1.140625" style="1279" customWidth="1"/>
    <col min="8700" max="8700" width="20.5703125" style="1279" customWidth="1"/>
    <col min="8701" max="8701" width="17.5703125" style="1279" customWidth="1"/>
    <col min="8702" max="8702" width="18.140625" style="1279" customWidth="1"/>
    <col min="8703" max="8703" width="17.140625" style="1279" customWidth="1"/>
    <col min="8704" max="8704" width="22.42578125" style="1279" bestFit="1" customWidth="1"/>
    <col min="8705" max="8705" width="22.140625" style="1279" customWidth="1"/>
    <col min="8706" max="8706" width="17.85546875" style="1279" customWidth="1"/>
    <col min="8707" max="8707" width="22.42578125" style="1279" customWidth="1"/>
    <col min="8708" max="8708" width="10.140625" style="1279" bestFit="1" customWidth="1"/>
    <col min="8709" max="8709" width="13.42578125" style="1279" customWidth="1"/>
    <col min="8710" max="8710" width="7.42578125" style="1279" bestFit="1" customWidth="1"/>
    <col min="8711" max="8711" width="15.42578125" style="1279" bestFit="1" customWidth="1"/>
    <col min="8712" max="8712" width="7.42578125" style="1279" bestFit="1" customWidth="1"/>
    <col min="8713" max="8713" width="19.5703125" style="1279" bestFit="1" customWidth="1"/>
    <col min="8714" max="8714" width="7.42578125" style="1279" bestFit="1" customWidth="1"/>
    <col min="8715" max="8715" width="26.85546875" style="1279" bestFit="1" customWidth="1"/>
    <col min="8716" max="8716" width="19.85546875" style="1279" bestFit="1" customWidth="1"/>
    <col min="8717" max="8951" width="11.42578125" style="1279"/>
    <col min="8952" max="8952" width="2.42578125" style="1279" customWidth="1"/>
    <col min="8953" max="8953" width="49" style="1279" customWidth="1"/>
    <col min="8954" max="8954" width="16.85546875" style="1279" customWidth="1"/>
    <col min="8955" max="8955" width="1.140625" style="1279" customWidth="1"/>
    <col min="8956" max="8956" width="20.5703125" style="1279" customWidth="1"/>
    <col min="8957" max="8957" width="17.5703125" style="1279" customWidth="1"/>
    <col min="8958" max="8958" width="18.140625" style="1279" customWidth="1"/>
    <col min="8959" max="8959" width="17.140625" style="1279" customWidth="1"/>
    <col min="8960" max="8960" width="22.42578125" style="1279" bestFit="1" customWidth="1"/>
    <col min="8961" max="8961" width="22.140625" style="1279" customWidth="1"/>
    <col min="8962" max="8962" width="17.85546875" style="1279" customWidth="1"/>
    <col min="8963" max="8963" width="22.42578125" style="1279" customWidth="1"/>
    <col min="8964" max="8964" width="10.140625" style="1279" bestFit="1" customWidth="1"/>
    <col min="8965" max="8965" width="13.42578125" style="1279" customWidth="1"/>
    <col min="8966" max="8966" width="7.42578125" style="1279" bestFit="1" customWidth="1"/>
    <col min="8967" max="8967" width="15.42578125" style="1279" bestFit="1" customWidth="1"/>
    <col min="8968" max="8968" width="7.42578125" style="1279" bestFit="1" customWidth="1"/>
    <col min="8969" max="8969" width="19.5703125" style="1279" bestFit="1" customWidth="1"/>
    <col min="8970" max="8970" width="7.42578125" style="1279" bestFit="1" customWidth="1"/>
    <col min="8971" max="8971" width="26.85546875" style="1279" bestFit="1" customWidth="1"/>
    <col min="8972" max="8972" width="19.85546875" style="1279" bestFit="1" customWidth="1"/>
    <col min="8973" max="9207" width="11.42578125" style="1279"/>
    <col min="9208" max="9208" width="2.42578125" style="1279" customWidth="1"/>
    <col min="9209" max="9209" width="49" style="1279" customWidth="1"/>
    <col min="9210" max="9210" width="16.85546875" style="1279" customWidth="1"/>
    <col min="9211" max="9211" width="1.140625" style="1279" customWidth="1"/>
    <col min="9212" max="9212" width="20.5703125" style="1279" customWidth="1"/>
    <col min="9213" max="9213" width="17.5703125" style="1279" customWidth="1"/>
    <col min="9214" max="9214" width="18.140625" style="1279" customWidth="1"/>
    <col min="9215" max="9215" width="17.140625" style="1279" customWidth="1"/>
    <col min="9216" max="9216" width="22.42578125" style="1279" bestFit="1" customWidth="1"/>
    <col min="9217" max="9217" width="22.140625" style="1279" customWidth="1"/>
    <col min="9218" max="9218" width="17.85546875" style="1279" customWidth="1"/>
    <col min="9219" max="9219" width="22.42578125" style="1279" customWidth="1"/>
    <col min="9220" max="9220" width="10.140625" style="1279" bestFit="1" customWidth="1"/>
    <col min="9221" max="9221" width="13.42578125" style="1279" customWidth="1"/>
    <col min="9222" max="9222" width="7.42578125" style="1279" bestFit="1" customWidth="1"/>
    <col min="9223" max="9223" width="15.42578125" style="1279" bestFit="1" customWidth="1"/>
    <col min="9224" max="9224" width="7.42578125" style="1279" bestFit="1" customWidth="1"/>
    <col min="9225" max="9225" width="19.5703125" style="1279" bestFit="1" customWidth="1"/>
    <col min="9226" max="9226" width="7.42578125" style="1279" bestFit="1" customWidth="1"/>
    <col min="9227" max="9227" width="26.85546875" style="1279" bestFit="1" customWidth="1"/>
    <col min="9228" max="9228" width="19.85546875" style="1279" bestFit="1" customWidth="1"/>
    <col min="9229" max="9463" width="11.42578125" style="1279"/>
    <col min="9464" max="9464" width="2.42578125" style="1279" customWidth="1"/>
    <col min="9465" max="9465" width="49" style="1279" customWidth="1"/>
    <col min="9466" max="9466" width="16.85546875" style="1279" customWidth="1"/>
    <col min="9467" max="9467" width="1.140625" style="1279" customWidth="1"/>
    <col min="9468" max="9468" width="20.5703125" style="1279" customWidth="1"/>
    <col min="9469" max="9469" width="17.5703125" style="1279" customWidth="1"/>
    <col min="9470" max="9470" width="18.140625" style="1279" customWidth="1"/>
    <col min="9471" max="9471" width="17.140625" style="1279" customWidth="1"/>
    <col min="9472" max="9472" width="22.42578125" style="1279" bestFit="1" customWidth="1"/>
    <col min="9473" max="9473" width="22.140625" style="1279" customWidth="1"/>
    <col min="9474" max="9474" width="17.85546875" style="1279" customWidth="1"/>
    <col min="9475" max="9475" width="22.42578125" style="1279" customWidth="1"/>
    <col min="9476" max="9476" width="10.140625" style="1279" bestFit="1" customWidth="1"/>
    <col min="9477" max="9477" width="13.42578125" style="1279" customWidth="1"/>
    <col min="9478" max="9478" width="7.42578125" style="1279" bestFit="1" customWidth="1"/>
    <col min="9479" max="9479" width="15.42578125" style="1279" bestFit="1" customWidth="1"/>
    <col min="9480" max="9480" width="7.42578125" style="1279" bestFit="1" customWidth="1"/>
    <col min="9481" max="9481" width="19.5703125" style="1279" bestFit="1" customWidth="1"/>
    <col min="9482" max="9482" width="7.42578125" style="1279" bestFit="1" customWidth="1"/>
    <col min="9483" max="9483" width="26.85546875" style="1279" bestFit="1" customWidth="1"/>
    <col min="9484" max="9484" width="19.85546875" style="1279" bestFit="1" customWidth="1"/>
    <col min="9485" max="9719" width="11.42578125" style="1279"/>
    <col min="9720" max="9720" width="2.42578125" style="1279" customWidth="1"/>
    <col min="9721" max="9721" width="49" style="1279" customWidth="1"/>
    <col min="9722" max="9722" width="16.85546875" style="1279" customWidth="1"/>
    <col min="9723" max="9723" width="1.140625" style="1279" customWidth="1"/>
    <col min="9724" max="9724" width="20.5703125" style="1279" customWidth="1"/>
    <col min="9725" max="9725" width="17.5703125" style="1279" customWidth="1"/>
    <col min="9726" max="9726" width="18.140625" style="1279" customWidth="1"/>
    <col min="9727" max="9727" width="17.140625" style="1279" customWidth="1"/>
    <col min="9728" max="9728" width="22.42578125" style="1279" bestFit="1" customWidth="1"/>
    <col min="9729" max="9729" width="22.140625" style="1279" customWidth="1"/>
    <col min="9730" max="9730" width="17.85546875" style="1279" customWidth="1"/>
    <col min="9731" max="9731" width="22.42578125" style="1279" customWidth="1"/>
    <col min="9732" max="9732" width="10.140625" style="1279" bestFit="1" customWidth="1"/>
    <col min="9733" max="9733" width="13.42578125" style="1279" customWidth="1"/>
    <col min="9734" max="9734" width="7.42578125" style="1279" bestFit="1" customWidth="1"/>
    <col min="9735" max="9735" width="15.42578125" style="1279" bestFit="1" customWidth="1"/>
    <col min="9736" max="9736" width="7.42578125" style="1279" bestFit="1" customWidth="1"/>
    <col min="9737" max="9737" width="19.5703125" style="1279" bestFit="1" customWidth="1"/>
    <col min="9738" max="9738" width="7.42578125" style="1279" bestFit="1" customWidth="1"/>
    <col min="9739" max="9739" width="26.85546875" style="1279" bestFit="1" customWidth="1"/>
    <col min="9740" max="9740" width="19.85546875" style="1279" bestFit="1" customWidth="1"/>
    <col min="9741" max="9975" width="11.42578125" style="1279"/>
    <col min="9976" max="9976" width="2.42578125" style="1279" customWidth="1"/>
    <col min="9977" max="9977" width="49" style="1279" customWidth="1"/>
    <col min="9978" max="9978" width="16.85546875" style="1279" customWidth="1"/>
    <col min="9979" max="9979" width="1.140625" style="1279" customWidth="1"/>
    <col min="9980" max="9980" width="20.5703125" style="1279" customWidth="1"/>
    <col min="9981" max="9981" width="17.5703125" style="1279" customWidth="1"/>
    <col min="9982" max="9982" width="18.140625" style="1279" customWidth="1"/>
    <col min="9983" max="9983" width="17.140625" style="1279" customWidth="1"/>
    <col min="9984" max="9984" width="22.42578125" style="1279" bestFit="1" customWidth="1"/>
    <col min="9985" max="9985" width="22.140625" style="1279" customWidth="1"/>
    <col min="9986" max="9986" width="17.85546875" style="1279" customWidth="1"/>
    <col min="9987" max="9987" width="22.42578125" style="1279" customWidth="1"/>
    <col min="9988" max="9988" width="10.140625" style="1279" bestFit="1" customWidth="1"/>
    <col min="9989" max="9989" width="13.42578125" style="1279" customWidth="1"/>
    <col min="9990" max="9990" width="7.42578125" style="1279" bestFit="1" customWidth="1"/>
    <col min="9991" max="9991" width="15.42578125" style="1279" bestFit="1" customWidth="1"/>
    <col min="9992" max="9992" width="7.42578125" style="1279" bestFit="1" customWidth="1"/>
    <col min="9993" max="9993" width="19.5703125" style="1279" bestFit="1" customWidth="1"/>
    <col min="9994" max="9994" width="7.42578125" style="1279" bestFit="1" customWidth="1"/>
    <col min="9995" max="9995" width="26.85546875" style="1279" bestFit="1" customWidth="1"/>
    <col min="9996" max="9996" width="19.85546875" style="1279" bestFit="1" customWidth="1"/>
    <col min="9997" max="10231" width="11.42578125" style="1279"/>
    <col min="10232" max="10232" width="2.42578125" style="1279" customWidth="1"/>
    <col min="10233" max="10233" width="49" style="1279" customWidth="1"/>
    <col min="10234" max="10234" width="16.85546875" style="1279" customWidth="1"/>
    <col min="10235" max="10235" width="1.140625" style="1279" customWidth="1"/>
    <col min="10236" max="10236" width="20.5703125" style="1279" customWidth="1"/>
    <col min="10237" max="10237" width="17.5703125" style="1279" customWidth="1"/>
    <col min="10238" max="10238" width="18.140625" style="1279" customWidth="1"/>
    <col min="10239" max="10239" width="17.140625" style="1279" customWidth="1"/>
    <col min="10240" max="10240" width="22.42578125" style="1279" bestFit="1" customWidth="1"/>
    <col min="10241" max="10241" width="22.140625" style="1279" customWidth="1"/>
    <col min="10242" max="10242" width="17.85546875" style="1279" customWidth="1"/>
    <col min="10243" max="10243" width="22.42578125" style="1279" customWidth="1"/>
    <col min="10244" max="10244" width="10.140625" style="1279" bestFit="1" customWidth="1"/>
    <col min="10245" max="10245" width="13.42578125" style="1279" customWidth="1"/>
    <col min="10246" max="10246" width="7.42578125" style="1279" bestFit="1" customWidth="1"/>
    <col min="10247" max="10247" width="15.42578125" style="1279" bestFit="1" customWidth="1"/>
    <col min="10248" max="10248" width="7.42578125" style="1279" bestFit="1" customWidth="1"/>
    <col min="10249" max="10249" width="19.5703125" style="1279" bestFit="1" customWidth="1"/>
    <col min="10250" max="10250" width="7.42578125" style="1279" bestFit="1" customWidth="1"/>
    <col min="10251" max="10251" width="26.85546875" style="1279" bestFit="1" customWidth="1"/>
    <col min="10252" max="10252" width="19.85546875" style="1279" bestFit="1" customWidth="1"/>
    <col min="10253" max="10487" width="11.42578125" style="1279"/>
    <col min="10488" max="10488" width="2.42578125" style="1279" customWidth="1"/>
    <col min="10489" max="10489" width="49" style="1279" customWidth="1"/>
    <col min="10490" max="10490" width="16.85546875" style="1279" customWidth="1"/>
    <col min="10491" max="10491" width="1.140625" style="1279" customWidth="1"/>
    <col min="10492" max="10492" width="20.5703125" style="1279" customWidth="1"/>
    <col min="10493" max="10493" width="17.5703125" style="1279" customWidth="1"/>
    <col min="10494" max="10494" width="18.140625" style="1279" customWidth="1"/>
    <col min="10495" max="10495" width="17.140625" style="1279" customWidth="1"/>
    <col min="10496" max="10496" width="22.42578125" style="1279" bestFit="1" customWidth="1"/>
    <col min="10497" max="10497" width="22.140625" style="1279" customWidth="1"/>
    <col min="10498" max="10498" width="17.85546875" style="1279" customWidth="1"/>
    <col min="10499" max="10499" width="22.42578125" style="1279" customWidth="1"/>
    <col min="10500" max="10500" width="10.140625" style="1279" bestFit="1" customWidth="1"/>
    <col min="10501" max="10501" width="13.42578125" style="1279" customWidth="1"/>
    <col min="10502" max="10502" width="7.42578125" style="1279" bestFit="1" customWidth="1"/>
    <col min="10503" max="10503" width="15.42578125" style="1279" bestFit="1" customWidth="1"/>
    <col min="10504" max="10504" width="7.42578125" style="1279" bestFit="1" customWidth="1"/>
    <col min="10505" max="10505" width="19.5703125" style="1279" bestFit="1" customWidth="1"/>
    <col min="10506" max="10506" width="7.42578125" style="1279" bestFit="1" customWidth="1"/>
    <col min="10507" max="10507" width="26.85546875" style="1279" bestFit="1" customWidth="1"/>
    <col min="10508" max="10508" width="19.85546875" style="1279" bestFit="1" customWidth="1"/>
    <col min="10509" max="10743" width="11.42578125" style="1279"/>
    <col min="10744" max="10744" width="2.42578125" style="1279" customWidth="1"/>
    <col min="10745" max="10745" width="49" style="1279" customWidth="1"/>
    <col min="10746" max="10746" width="16.85546875" style="1279" customWidth="1"/>
    <col min="10747" max="10747" width="1.140625" style="1279" customWidth="1"/>
    <col min="10748" max="10748" width="20.5703125" style="1279" customWidth="1"/>
    <col min="10749" max="10749" width="17.5703125" style="1279" customWidth="1"/>
    <col min="10750" max="10750" width="18.140625" style="1279" customWidth="1"/>
    <col min="10751" max="10751" width="17.140625" style="1279" customWidth="1"/>
    <col min="10752" max="10752" width="22.42578125" style="1279" bestFit="1" customWidth="1"/>
    <col min="10753" max="10753" width="22.140625" style="1279" customWidth="1"/>
    <col min="10754" max="10754" width="17.85546875" style="1279" customWidth="1"/>
    <col min="10755" max="10755" width="22.42578125" style="1279" customWidth="1"/>
    <col min="10756" max="10756" width="10.140625" style="1279" bestFit="1" customWidth="1"/>
    <col min="10757" max="10757" width="13.42578125" style="1279" customWidth="1"/>
    <col min="10758" max="10758" width="7.42578125" style="1279" bestFit="1" customWidth="1"/>
    <col min="10759" max="10759" width="15.42578125" style="1279" bestFit="1" customWidth="1"/>
    <col min="10760" max="10760" width="7.42578125" style="1279" bestFit="1" customWidth="1"/>
    <col min="10761" max="10761" width="19.5703125" style="1279" bestFit="1" customWidth="1"/>
    <col min="10762" max="10762" width="7.42578125" style="1279" bestFit="1" customWidth="1"/>
    <col min="10763" max="10763" width="26.85546875" style="1279" bestFit="1" customWidth="1"/>
    <col min="10764" max="10764" width="19.85546875" style="1279" bestFit="1" customWidth="1"/>
    <col min="10765" max="10999" width="11.42578125" style="1279"/>
    <col min="11000" max="11000" width="2.42578125" style="1279" customWidth="1"/>
    <col min="11001" max="11001" width="49" style="1279" customWidth="1"/>
    <col min="11002" max="11002" width="16.85546875" style="1279" customWidth="1"/>
    <col min="11003" max="11003" width="1.140625" style="1279" customWidth="1"/>
    <col min="11004" max="11004" width="20.5703125" style="1279" customWidth="1"/>
    <col min="11005" max="11005" width="17.5703125" style="1279" customWidth="1"/>
    <col min="11006" max="11006" width="18.140625" style="1279" customWidth="1"/>
    <col min="11007" max="11007" width="17.140625" style="1279" customWidth="1"/>
    <col min="11008" max="11008" width="22.42578125" style="1279" bestFit="1" customWidth="1"/>
    <col min="11009" max="11009" width="22.140625" style="1279" customWidth="1"/>
    <col min="11010" max="11010" width="17.85546875" style="1279" customWidth="1"/>
    <col min="11011" max="11011" width="22.42578125" style="1279" customWidth="1"/>
    <col min="11012" max="11012" width="10.140625" style="1279" bestFit="1" customWidth="1"/>
    <col min="11013" max="11013" width="13.42578125" style="1279" customWidth="1"/>
    <col min="11014" max="11014" width="7.42578125" style="1279" bestFit="1" customWidth="1"/>
    <col min="11015" max="11015" width="15.42578125" style="1279" bestFit="1" customWidth="1"/>
    <col min="11016" max="11016" width="7.42578125" style="1279" bestFit="1" customWidth="1"/>
    <col min="11017" max="11017" width="19.5703125" style="1279" bestFit="1" customWidth="1"/>
    <col min="11018" max="11018" width="7.42578125" style="1279" bestFit="1" customWidth="1"/>
    <col min="11019" max="11019" width="26.85546875" style="1279" bestFit="1" customWidth="1"/>
    <col min="11020" max="11020" width="19.85546875" style="1279" bestFit="1" customWidth="1"/>
    <col min="11021" max="11255" width="11.42578125" style="1279"/>
    <col min="11256" max="11256" width="2.42578125" style="1279" customWidth="1"/>
    <col min="11257" max="11257" width="49" style="1279" customWidth="1"/>
    <col min="11258" max="11258" width="16.85546875" style="1279" customWidth="1"/>
    <col min="11259" max="11259" width="1.140625" style="1279" customWidth="1"/>
    <col min="11260" max="11260" width="20.5703125" style="1279" customWidth="1"/>
    <col min="11261" max="11261" width="17.5703125" style="1279" customWidth="1"/>
    <col min="11262" max="11262" width="18.140625" style="1279" customWidth="1"/>
    <col min="11263" max="11263" width="17.140625" style="1279" customWidth="1"/>
    <col min="11264" max="11264" width="22.42578125" style="1279" bestFit="1" customWidth="1"/>
    <col min="11265" max="11265" width="22.140625" style="1279" customWidth="1"/>
    <col min="11266" max="11266" width="17.85546875" style="1279" customWidth="1"/>
    <col min="11267" max="11267" width="22.42578125" style="1279" customWidth="1"/>
    <col min="11268" max="11268" width="10.140625" style="1279" bestFit="1" customWidth="1"/>
    <col min="11269" max="11269" width="13.42578125" style="1279" customWidth="1"/>
    <col min="11270" max="11270" width="7.42578125" style="1279" bestFit="1" customWidth="1"/>
    <col min="11271" max="11271" width="15.42578125" style="1279" bestFit="1" customWidth="1"/>
    <col min="11272" max="11272" width="7.42578125" style="1279" bestFit="1" customWidth="1"/>
    <col min="11273" max="11273" width="19.5703125" style="1279" bestFit="1" customWidth="1"/>
    <col min="11274" max="11274" width="7.42578125" style="1279" bestFit="1" customWidth="1"/>
    <col min="11275" max="11275" width="26.85546875" style="1279" bestFit="1" customWidth="1"/>
    <col min="11276" max="11276" width="19.85546875" style="1279" bestFit="1" customWidth="1"/>
    <col min="11277" max="11511" width="11.42578125" style="1279"/>
    <col min="11512" max="11512" width="2.42578125" style="1279" customWidth="1"/>
    <col min="11513" max="11513" width="49" style="1279" customWidth="1"/>
    <col min="11514" max="11514" width="16.85546875" style="1279" customWidth="1"/>
    <col min="11515" max="11515" width="1.140625" style="1279" customWidth="1"/>
    <col min="11516" max="11516" width="20.5703125" style="1279" customWidth="1"/>
    <col min="11517" max="11517" width="17.5703125" style="1279" customWidth="1"/>
    <col min="11518" max="11518" width="18.140625" style="1279" customWidth="1"/>
    <col min="11519" max="11519" width="17.140625" style="1279" customWidth="1"/>
    <col min="11520" max="11520" width="22.42578125" style="1279" bestFit="1" customWidth="1"/>
    <col min="11521" max="11521" width="22.140625" style="1279" customWidth="1"/>
    <col min="11522" max="11522" width="17.85546875" style="1279" customWidth="1"/>
    <col min="11523" max="11523" width="22.42578125" style="1279" customWidth="1"/>
    <col min="11524" max="11524" width="10.140625" style="1279" bestFit="1" customWidth="1"/>
    <col min="11525" max="11525" width="13.42578125" style="1279" customWidth="1"/>
    <col min="11526" max="11526" width="7.42578125" style="1279" bestFit="1" customWidth="1"/>
    <col min="11527" max="11527" width="15.42578125" style="1279" bestFit="1" customWidth="1"/>
    <col min="11528" max="11528" width="7.42578125" style="1279" bestFit="1" customWidth="1"/>
    <col min="11529" max="11529" width="19.5703125" style="1279" bestFit="1" customWidth="1"/>
    <col min="11530" max="11530" width="7.42578125" style="1279" bestFit="1" customWidth="1"/>
    <col min="11531" max="11531" width="26.85546875" style="1279" bestFit="1" customWidth="1"/>
    <col min="11532" max="11532" width="19.85546875" style="1279" bestFit="1" customWidth="1"/>
    <col min="11533" max="11767" width="11.42578125" style="1279"/>
    <col min="11768" max="11768" width="2.42578125" style="1279" customWidth="1"/>
    <col min="11769" max="11769" width="49" style="1279" customWidth="1"/>
    <col min="11770" max="11770" width="16.85546875" style="1279" customWidth="1"/>
    <col min="11771" max="11771" width="1.140625" style="1279" customWidth="1"/>
    <col min="11772" max="11772" width="20.5703125" style="1279" customWidth="1"/>
    <col min="11773" max="11773" width="17.5703125" style="1279" customWidth="1"/>
    <col min="11774" max="11774" width="18.140625" style="1279" customWidth="1"/>
    <col min="11775" max="11775" width="17.140625" style="1279" customWidth="1"/>
    <col min="11776" max="11776" width="22.42578125" style="1279" bestFit="1" customWidth="1"/>
    <col min="11777" max="11777" width="22.140625" style="1279" customWidth="1"/>
    <col min="11778" max="11778" width="17.85546875" style="1279" customWidth="1"/>
    <col min="11779" max="11779" width="22.42578125" style="1279" customWidth="1"/>
    <col min="11780" max="11780" width="10.140625" style="1279" bestFit="1" customWidth="1"/>
    <col min="11781" max="11781" width="13.42578125" style="1279" customWidth="1"/>
    <col min="11782" max="11782" width="7.42578125" style="1279" bestFit="1" customWidth="1"/>
    <col min="11783" max="11783" width="15.42578125" style="1279" bestFit="1" customWidth="1"/>
    <col min="11784" max="11784" width="7.42578125" style="1279" bestFit="1" customWidth="1"/>
    <col min="11785" max="11785" width="19.5703125" style="1279" bestFit="1" customWidth="1"/>
    <col min="11786" max="11786" width="7.42578125" style="1279" bestFit="1" customWidth="1"/>
    <col min="11787" max="11787" width="26.85546875" style="1279" bestFit="1" customWidth="1"/>
    <col min="11788" max="11788" width="19.85546875" style="1279" bestFit="1" customWidth="1"/>
    <col min="11789" max="12023" width="11.42578125" style="1279"/>
    <col min="12024" max="12024" width="2.42578125" style="1279" customWidth="1"/>
    <col min="12025" max="12025" width="49" style="1279" customWidth="1"/>
    <col min="12026" max="12026" width="16.85546875" style="1279" customWidth="1"/>
    <col min="12027" max="12027" width="1.140625" style="1279" customWidth="1"/>
    <col min="12028" max="12028" width="20.5703125" style="1279" customWidth="1"/>
    <col min="12029" max="12029" width="17.5703125" style="1279" customWidth="1"/>
    <col min="12030" max="12030" width="18.140625" style="1279" customWidth="1"/>
    <col min="12031" max="12031" width="17.140625" style="1279" customWidth="1"/>
    <col min="12032" max="12032" width="22.42578125" style="1279" bestFit="1" customWidth="1"/>
    <col min="12033" max="12033" width="22.140625" style="1279" customWidth="1"/>
    <col min="12034" max="12034" width="17.85546875" style="1279" customWidth="1"/>
    <col min="12035" max="12035" width="22.42578125" style="1279" customWidth="1"/>
    <col min="12036" max="12036" width="10.140625" style="1279" bestFit="1" customWidth="1"/>
    <col min="12037" max="12037" width="13.42578125" style="1279" customWidth="1"/>
    <col min="12038" max="12038" width="7.42578125" style="1279" bestFit="1" customWidth="1"/>
    <col min="12039" max="12039" width="15.42578125" style="1279" bestFit="1" customWidth="1"/>
    <col min="12040" max="12040" width="7.42578125" style="1279" bestFit="1" customWidth="1"/>
    <col min="12041" max="12041" width="19.5703125" style="1279" bestFit="1" customWidth="1"/>
    <col min="12042" max="12042" width="7.42578125" style="1279" bestFit="1" customWidth="1"/>
    <col min="12043" max="12043" width="26.85546875" style="1279" bestFit="1" customWidth="1"/>
    <col min="12044" max="12044" width="19.85546875" style="1279" bestFit="1" customWidth="1"/>
    <col min="12045" max="12279" width="11.42578125" style="1279"/>
    <col min="12280" max="12280" width="2.42578125" style="1279" customWidth="1"/>
    <col min="12281" max="12281" width="49" style="1279" customWidth="1"/>
    <col min="12282" max="12282" width="16.85546875" style="1279" customWidth="1"/>
    <col min="12283" max="12283" width="1.140625" style="1279" customWidth="1"/>
    <col min="12284" max="12284" width="20.5703125" style="1279" customWidth="1"/>
    <col min="12285" max="12285" width="17.5703125" style="1279" customWidth="1"/>
    <col min="12286" max="12286" width="18.140625" style="1279" customWidth="1"/>
    <col min="12287" max="12287" width="17.140625" style="1279" customWidth="1"/>
    <col min="12288" max="12288" width="22.42578125" style="1279" bestFit="1" customWidth="1"/>
    <col min="12289" max="12289" width="22.140625" style="1279" customWidth="1"/>
    <col min="12290" max="12290" width="17.85546875" style="1279" customWidth="1"/>
    <col min="12291" max="12291" width="22.42578125" style="1279" customWidth="1"/>
    <col min="12292" max="12292" width="10.140625" style="1279" bestFit="1" customWidth="1"/>
    <col min="12293" max="12293" width="13.42578125" style="1279" customWidth="1"/>
    <col min="12294" max="12294" width="7.42578125" style="1279" bestFit="1" customWidth="1"/>
    <col min="12295" max="12295" width="15.42578125" style="1279" bestFit="1" customWidth="1"/>
    <col min="12296" max="12296" width="7.42578125" style="1279" bestFit="1" customWidth="1"/>
    <col min="12297" max="12297" width="19.5703125" style="1279" bestFit="1" customWidth="1"/>
    <col min="12298" max="12298" width="7.42578125" style="1279" bestFit="1" customWidth="1"/>
    <col min="12299" max="12299" width="26.85546875" style="1279" bestFit="1" customWidth="1"/>
    <col min="12300" max="12300" width="19.85546875" style="1279" bestFit="1" customWidth="1"/>
    <col min="12301" max="12535" width="11.42578125" style="1279"/>
    <col min="12536" max="12536" width="2.42578125" style="1279" customWidth="1"/>
    <col min="12537" max="12537" width="49" style="1279" customWidth="1"/>
    <col min="12538" max="12538" width="16.85546875" style="1279" customWidth="1"/>
    <col min="12539" max="12539" width="1.140625" style="1279" customWidth="1"/>
    <col min="12540" max="12540" width="20.5703125" style="1279" customWidth="1"/>
    <col min="12541" max="12541" width="17.5703125" style="1279" customWidth="1"/>
    <col min="12542" max="12542" width="18.140625" style="1279" customWidth="1"/>
    <col min="12543" max="12543" width="17.140625" style="1279" customWidth="1"/>
    <col min="12544" max="12544" width="22.42578125" style="1279" bestFit="1" customWidth="1"/>
    <col min="12545" max="12545" width="22.140625" style="1279" customWidth="1"/>
    <col min="12546" max="12546" width="17.85546875" style="1279" customWidth="1"/>
    <col min="12547" max="12547" width="22.42578125" style="1279" customWidth="1"/>
    <col min="12548" max="12548" width="10.140625" style="1279" bestFit="1" customWidth="1"/>
    <col min="12549" max="12549" width="13.42578125" style="1279" customWidth="1"/>
    <col min="12550" max="12550" width="7.42578125" style="1279" bestFit="1" customWidth="1"/>
    <col min="12551" max="12551" width="15.42578125" style="1279" bestFit="1" customWidth="1"/>
    <col min="12552" max="12552" width="7.42578125" style="1279" bestFit="1" customWidth="1"/>
    <col min="12553" max="12553" width="19.5703125" style="1279" bestFit="1" customWidth="1"/>
    <col min="12554" max="12554" width="7.42578125" style="1279" bestFit="1" customWidth="1"/>
    <col min="12555" max="12555" width="26.85546875" style="1279" bestFit="1" customWidth="1"/>
    <col min="12556" max="12556" width="19.85546875" style="1279" bestFit="1" customWidth="1"/>
    <col min="12557" max="12791" width="11.42578125" style="1279"/>
    <col min="12792" max="12792" width="2.42578125" style="1279" customWidth="1"/>
    <col min="12793" max="12793" width="49" style="1279" customWidth="1"/>
    <col min="12794" max="12794" width="16.85546875" style="1279" customWidth="1"/>
    <col min="12795" max="12795" width="1.140625" style="1279" customWidth="1"/>
    <col min="12796" max="12796" width="20.5703125" style="1279" customWidth="1"/>
    <col min="12797" max="12797" width="17.5703125" style="1279" customWidth="1"/>
    <col min="12798" max="12798" width="18.140625" style="1279" customWidth="1"/>
    <col min="12799" max="12799" width="17.140625" style="1279" customWidth="1"/>
    <col min="12800" max="12800" width="22.42578125" style="1279" bestFit="1" customWidth="1"/>
    <col min="12801" max="12801" width="22.140625" style="1279" customWidth="1"/>
    <col min="12802" max="12802" width="17.85546875" style="1279" customWidth="1"/>
    <col min="12803" max="12803" width="22.42578125" style="1279" customWidth="1"/>
    <col min="12804" max="12804" width="10.140625" style="1279" bestFit="1" customWidth="1"/>
    <col min="12805" max="12805" width="13.42578125" style="1279" customWidth="1"/>
    <col min="12806" max="12806" width="7.42578125" style="1279" bestFit="1" customWidth="1"/>
    <col min="12807" max="12807" width="15.42578125" style="1279" bestFit="1" customWidth="1"/>
    <col min="12808" max="12808" width="7.42578125" style="1279" bestFit="1" customWidth="1"/>
    <col min="12809" max="12809" width="19.5703125" style="1279" bestFit="1" customWidth="1"/>
    <col min="12810" max="12810" width="7.42578125" style="1279" bestFit="1" customWidth="1"/>
    <col min="12811" max="12811" width="26.85546875" style="1279" bestFit="1" customWidth="1"/>
    <col min="12812" max="12812" width="19.85546875" style="1279" bestFit="1" customWidth="1"/>
    <col min="12813" max="13047" width="11.42578125" style="1279"/>
    <col min="13048" max="13048" width="2.42578125" style="1279" customWidth="1"/>
    <col min="13049" max="13049" width="49" style="1279" customWidth="1"/>
    <col min="13050" max="13050" width="16.85546875" style="1279" customWidth="1"/>
    <col min="13051" max="13051" width="1.140625" style="1279" customWidth="1"/>
    <col min="13052" max="13052" width="20.5703125" style="1279" customWidth="1"/>
    <col min="13053" max="13053" width="17.5703125" style="1279" customWidth="1"/>
    <col min="13054" max="13054" width="18.140625" style="1279" customWidth="1"/>
    <col min="13055" max="13055" width="17.140625" style="1279" customWidth="1"/>
    <col min="13056" max="13056" width="22.42578125" style="1279" bestFit="1" customWidth="1"/>
    <col min="13057" max="13057" width="22.140625" style="1279" customWidth="1"/>
    <col min="13058" max="13058" width="17.85546875" style="1279" customWidth="1"/>
    <col min="13059" max="13059" width="22.42578125" style="1279" customWidth="1"/>
    <col min="13060" max="13060" width="10.140625" style="1279" bestFit="1" customWidth="1"/>
    <col min="13061" max="13061" width="13.42578125" style="1279" customWidth="1"/>
    <col min="13062" max="13062" width="7.42578125" style="1279" bestFit="1" customWidth="1"/>
    <col min="13063" max="13063" width="15.42578125" style="1279" bestFit="1" customWidth="1"/>
    <col min="13064" max="13064" width="7.42578125" style="1279" bestFit="1" customWidth="1"/>
    <col min="13065" max="13065" width="19.5703125" style="1279" bestFit="1" customWidth="1"/>
    <col min="13066" max="13066" width="7.42578125" style="1279" bestFit="1" customWidth="1"/>
    <col min="13067" max="13067" width="26.85546875" style="1279" bestFit="1" customWidth="1"/>
    <col min="13068" max="13068" width="19.85546875" style="1279" bestFit="1" customWidth="1"/>
    <col min="13069" max="13303" width="11.42578125" style="1279"/>
    <col min="13304" max="13304" width="2.42578125" style="1279" customWidth="1"/>
    <col min="13305" max="13305" width="49" style="1279" customWidth="1"/>
    <col min="13306" max="13306" width="16.85546875" style="1279" customWidth="1"/>
    <col min="13307" max="13307" width="1.140625" style="1279" customWidth="1"/>
    <col min="13308" max="13308" width="20.5703125" style="1279" customWidth="1"/>
    <col min="13309" max="13309" width="17.5703125" style="1279" customWidth="1"/>
    <col min="13310" max="13310" width="18.140625" style="1279" customWidth="1"/>
    <col min="13311" max="13311" width="17.140625" style="1279" customWidth="1"/>
    <col min="13312" max="13312" width="22.42578125" style="1279" bestFit="1" customWidth="1"/>
    <col min="13313" max="13313" width="22.140625" style="1279" customWidth="1"/>
    <col min="13314" max="13314" width="17.85546875" style="1279" customWidth="1"/>
    <col min="13315" max="13315" width="22.42578125" style="1279" customWidth="1"/>
    <col min="13316" max="13316" width="10.140625" style="1279" bestFit="1" customWidth="1"/>
    <col min="13317" max="13317" width="13.42578125" style="1279" customWidth="1"/>
    <col min="13318" max="13318" width="7.42578125" style="1279" bestFit="1" customWidth="1"/>
    <col min="13319" max="13319" width="15.42578125" style="1279" bestFit="1" customWidth="1"/>
    <col min="13320" max="13320" width="7.42578125" style="1279" bestFit="1" customWidth="1"/>
    <col min="13321" max="13321" width="19.5703125" style="1279" bestFit="1" customWidth="1"/>
    <col min="13322" max="13322" width="7.42578125" style="1279" bestFit="1" customWidth="1"/>
    <col min="13323" max="13323" width="26.85546875" style="1279" bestFit="1" customWidth="1"/>
    <col min="13324" max="13324" width="19.85546875" style="1279" bestFit="1" customWidth="1"/>
    <col min="13325" max="13559" width="11.42578125" style="1279"/>
    <col min="13560" max="13560" width="2.42578125" style="1279" customWidth="1"/>
    <col min="13561" max="13561" width="49" style="1279" customWidth="1"/>
    <col min="13562" max="13562" width="16.85546875" style="1279" customWidth="1"/>
    <col min="13563" max="13563" width="1.140625" style="1279" customWidth="1"/>
    <col min="13564" max="13564" width="20.5703125" style="1279" customWidth="1"/>
    <col min="13565" max="13565" width="17.5703125" style="1279" customWidth="1"/>
    <col min="13566" max="13566" width="18.140625" style="1279" customWidth="1"/>
    <col min="13567" max="13567" width="17.140625" style="1279" customWidth="1"/>
    <col min="13568" max="13568" width="22.42578125" style="1279" bestFit="1" customWidth="1"/>
    <col min="13569" max="13569" width="22.140625" style="1279" customWidth="1"/>
    <col min="13570" max="13570" width="17.85546875" style="1279" customWidth="1"/>
    <col min="13571" max="13571" width="22.42578125" style="1279" customWidth="1"/>
    <col min="13572" max="13572" width="10.140625" style="1279" bestFit="1" customWidth="1"/>
    <col min="13573" max="13573" width="13.42578125" style="1279" customWidth="1"/>
    <col min="13574" max="13574" width="7.42578125" style="1279" bestFit="1" customWidth="1"/>
    <col min="13575" max="13575" width="15.42578125" style="1279" bestFit="1" customWidth="1"/>
    <col min="13576" max="13576" width="7.42578125" style="1279" bestFit="1" customWidth="1"/>
    <col min="13577" max="13577" width="19.5703125" style="1279" bestFit="1" customWidth="1"/>
    <col min="13578" max="13578" width="7.42578125" style="1279" bestFit="1" customWidth="1"/>
    <col min="13579" max="13579" width="26.85546875" style="1279" bestFit="1" customWidth="1"/>
    <col min="13580" max="13580" width="19.85546875" style="1279" bestFit="1" customWidth="1"/>
    <col min="13581" max="13815" width="11.42578125" style="1279"/>
    <col min="13816" max="13816" width="2.42578125" style="1279" customWidth="1"/>
    <col min="13817" max="13817" width="49" style="1279" customWidth="1"/>
    <col min="13818" max="13818" width="16.85546875" style="1279" customWidth="1"/>
    <col min="13819" max="13819" width="1.140625" style="1279" customWidth="1"/>
    <col min="13820" max="13820" width="20.5703125" style="1279" customWidth="1"/>
    <col min="13821" max="13821" width="17.5703125" style="1279" customWidth="1"/>
    <col min="13822" max="13822" width="18.140625" style="1279" customWidth="1"/>
    <col min="13823" max="13823" width="17.140625" style="1279" customWidth="1"/>
    <col min="13824" max="13824" width="22.42578125" style="1279" bestFit="1" customWidth="1"/>
    <col min="13825" max="13825" width="22.140625" style="1279" customWidth="1"/>
    <col min="13826" max="13826" width="17.85546875" style="1279" customWidth="1"/>
    <col min="13827" max="13827" width="22.42578125" style="1279" customWidth="1"/>
    <col min="13828" max="13828" width="10.140625" style="1279" bestFit="1" customWidth="1"/>
    <col min="13829" max="13829" width="13.42578125" style="1279" customWidth="1"/>
    <col min="13830" max="13830" width="7.42578125" style="1279" bestFit="1" customWidth="1"/>
    <col min="13831" max="13831" width="15.42578125" style="1279" bestFit="1" customWidth="1"/>
    <col min="13832" max="13832" width="7.42578125" style="1279" bestFit="1" customWidth="1"/>
    <col min="13833" max="13833" width="19.5703125" style="1279" bestFit="1" customWidth="1"/>
    <col min="13834" max="13834" width="7.42578125" style="1279" bestFit="1" customWidth="1"/>
    <col min="13835" max="13835" width="26.85546875" style="1279" bestFit="1" customWidth="1"/>
    <col min="13836" max="13836" width="19.85546875" style="1279" bestFit="1" customWidth="1"/>
    <col min="13837" max="14071" width="11.42578125" style="1279"/>
    <col min="14072" max="14072" width="2.42578125" style="1279" customWidth="1"/>
    <col min="14073" max="14073" width="49" style="1279" customWidth="1"/>
    <col min="14074" max="14074" width="16.85546875" style="1279" customWidth="1"/>
    <col min="14075" max="14075" width="1.140625" style="1279" customWidth="1"/>
    <col min="14076" max="14076" width="20.5703125" style="1279" customWidth="1"/>
    <col min="14077" max="14077" width="17.5703125" style="1279" customWidth="1"/>
    <col min="14078" max="14078" width="18.140625" style="1279" customWidth="1"/>
    <col min="14079" max="14079" width="17.140625" style="1279" customWidth="1"/>
    <col min="14080" max="14080" width="22.42578125" style="1279" bestFit="1" customWidth="1"/>
    <col min="14081" max="14081" width="22.140625" style="1279" customWidth="1"/>
    <col min="14082" max="14082" width="17.85546875" style="1279" customWidth="1"/>
    <col min="14083" max="14083" width="22.42578125" style="1279" customWidth="1"/>
    <col min="14084" max="14084" width="10.140625" style="1279" bestFit="1" customWidth="1"/>
    <col min="14085" max="14085" width="13.42578125" style="1279" customWidth="1"/>
    <col min="14086" max="14086" width="7.42578125" style="1279" bestFit="1" customWidth="1"/>
    <col min="14087" max="14087" width="15.42578125" style="1279" bestFit="1" customWidth="1"/>
    <col min="14088" max="14088" width="7.42578125" style="1279" bestFit="1" customWidth="1"/>
    <col min="14089" max="14089" width="19.5703125" style="1279" bestFit="1" customWidth="1"/>
    <col min="14090" max="14090" width="7.42578125" style="1279" bestFit="1" customWidth="1"/>
    <col min="14091" max="14091" width="26.85546875" style="1279" bestFit="1" customWidth="1"/>
    <col min="14092" max="14092" width="19.85546875" style="1279" bestFit="1" customWidth="1"/>
    <col min="14093" max="14327" width="11.42578125" style="1279"/>
    <col min="14328" max="14328" width="2.42578125" style="1279" customWidth="1"/>
    <col min="14329" max="14329" width="49" style="1279" customWidth="1"/>
    <col min="14330" max="14330" width="16.85546875" style="1279" customWidth="1"/>
    <col min="14331" max="14331" width="1.140625" style="1279" customWidth="1"/>
    <col min="14332" max="14332" width="20.5703125" style="1279" customWidth="1"/>
    <col min="14333" max="14333" width="17.5703125" style="1279" customWidth="1"/>
    <col min="14334" max="14334" width="18.140625" style="1279" customWidth="1"/>
    <col min="14335" max="14335" width="17.140625" style="1279" customWidth="1"/>
    <col min="14336" max="14336" width="22.42578125" style="1279" bestFit="1" customWidth="1"/>
    <col min="14337" max="14337" width="22.140625" style="1279" customWidth="1"/>
    <col min="14338" max="14338" width="17.85546875" style="1279" customWidth="1"/>
    <col min="14339" max="14339" width="22.42578125" style="1279" customWidth="1"/>
    <col min="14340" max="14340" width="10.140625" style="1279" bestFit="1" customWidth="1"/>
    <col min="14341" max="14341" width="13.42578125" style="1279" customWidth="1"/>
    <col min="14342" max="14342" width="7.42578125" style="1279" bestFit="1" customWidth="1"/>
    <col min="14343" max="14343" width="15.42578125" style="1279" bestFit="1" customWidth="1"/>
    <col min="14344" max="14344" width="7.42578125" style="1279" bestFit="1" customWidth="1"/>
    <col min="14345" max="14345" width="19.5703125" style="1279" bestFit="1" customWidth="1"/>
    <col min="14346" max="14346" width="7.42578125" style="1279" bestFit="1" customWidth="1"/>
    <col min="14347" max="14347" width="26.85546875" style="1279" bestFit="1" customWidth="1"/>
    <col min="14348" max="14348" width="19.85546875" style="1279" bestFit="1" customWidth="1"/>
    <col min="14349" max="14583" width="11.42578125" style="1279"/>
    <col min="14584" max="14584" width="2.42578125" style="1279" customWidth="1"/>
    <col min="14585" max="14585" width="49" style="1279" customWidth="1"/>
    <col min="14586" max="14586" width="16.85546875" style="1279" customWidth="1"/>
    <col min="14587" max="14587" width="1.140625" style="1279" customWidth="1"/>
    <col min="14588" max="14588" width="20.5703125" style="1279" customWidth="1"/>
    <col min="14589" max="14589" width="17.5703125" style="1279" customWidth="1"/>
    <col min="14590" max="14590" width="18.140625" style="1279" customWidth="1"/>
    <col min="14591" max="14591" width="17.140625" style="1279" customWidth="1"/>
    <col min="14592" max="14592" width="22.42578125" style="1279" bestFit="1" customWidth="1"/>
    <col min="14593" max="14593" width="22.140625" style="1279" customWidth="1"/>
    <col min="14594" max="14594" width="17.85546875" style="1279" customWidth="1"/>
    <col min="14595" max="14595" width="22.42578125" style="1279" customWidth="1"/>
    <col min="14596" max="14596" width="10.140625" style="1279" bestFit="1" customWidth="1"/>
    <col min="14597" max="14597" width="13.42578125" style="1279" customWidth="1"/>
    <col min="14598" max="14598" width="7.42578125" style="1279" bestFit="1" customWidth="1"/>
    <col min="14599" max="14599" width="15.42578125" style="1279" bestFit="1" customWidth="1"/>
    <col min="14600" max="14600" width="7.42578125" style="1279" bestFit="1" customWidth="1"/>
    <col min="14601" max="14601" width="19.5703125" style="1279" bestFit="1" customWidth="1"/>
    <col min="14602" max="14602" width="7.42578125" style="1279" bestFit="1" customWidth="1"/>
    <col min="14603" max="14603" width="26.85546875" style="1279" bestFit="1" customWidth="1"/>
    <col min="14604" max="14604" width="19.85546875" style="1279" bestFit="1" customWidth="1"/>
    <col min="14605" max="14839" width="11.42578125" style="1279"/>
    <col min="14840" max="14840" width="2.42578125" style="1279" customWidth="1"/>
    <col min="14841" max="14841" width="49" style="1279" customWidth="1"/>
    <col min="14842" max="14842" width="16.85546875" style="1279" customWidth="1"/>
    <col min="14843" max="14843" width="1.140625" style="1279" customWidth="1"/>
    <col min="14844" max="14844" width="20.5703125" style="1279" customWidth="1"/>
    <col min="14845" max="14845" width="17.5703125" style="1279" customWidth="1"/>
    <col min="14846" max="14846" width="18.140625" style="1279" customWidth="1"/>
    <col min="14847" max="14847" width="17.140625" style="1279" customWidth="1"/>
    <col min="14848" max="14848" width="22.42578125" style="1279" bestFit="1" customWidth="1"/>
    <col min="14849" max="14849" width="22.140625" style="1279" customWidth="1"/>
    <col min="14850" max="14850" width="17.85546875" style="1279" customWidth="1"/>
    <col min="14851" max="14851" width="22.42578125" style="1279" customWidth="1"/>
    <col min="14852" max="14852" width="10.140625" style="1279" bestFit="1" customWidth="1"/>
    <col min="14853" max="14853" width="13.42578125" style="1279" customWidth="1"/>
    <col min="14854" max="14854" width="7.42578125" style="1279" bestFit="1" customWidth="1"/>
    <col min="14855" max="14855" width="15.42578125" style="1279" bestFit="1" customWidth="1"/>
    <col min="14856" max="14856" width="7.42578125" style="1279" bestFit="1" customWidth="1"/>
    <col min="14857" max="14857" width="19.5703125" style="1279" bestFit="1" customWidth="1"/>
    <col min="14858" max="14858" width="7.42578125" style="1279" bestFit="1" customWidth="1"/>
    <col min="14859" max="14859" width="26.85546875" style="1279" bestFit="1" customWidth="1"/>
    <col min="14860" max="14860" width="19.85546875" style="1279" bestFit="1" customWidth="1"/>
    <col min="14861" max="15095" width="11.42578125" style="1279"/>
    <col min="15096" max="15096" width="2.42578125" style="1279" customWidth="1"/>
    <col min="15097" max="15097" width="49" style="1279" customWidth="1"/>
    <col min="15098" max="15098" width="16.85546875" style="1279" customWidth="1"/>
    <col min="15099" max="15099" width="1.140625" style="1279" customWidth="1"/>
    <col min="15100" max="15100" width="20.5703125" style="1279" customWidth="1"/>
    <col min="15101" max="15101" width="17.5703125" style="1279" customWidth="1"/>
    <col min="15102" max="15102" width="18.140625" style="1279" customWidth="1"/>
    <col min="15103" max="15103" width="17.140625" style="1279" customWidth="1"/>
    <col min="15104" max="15104" width="22.42578125" style="1279" bestFit="1" customWidth="1"/>
    <col min="15105" max="15105" width="22.140625" style="1279" customWidth="1"/>
    <col min="15106" max="15106" width="17.85546875" style="1279" customWidth="1"/>
    <col min="15107" max="15107" width="22.42578125" style="1279" customWidth="1"/>
    <col min="15108" max="15108" width="10.140625" style="1279" bestFit="1" customWidth="1"/>
    <col min="15109" max="15109" width="13.42578125" style="1279" customWidth="1"/>
    <col min="15110" max="15110" width="7.42578125" style="1279" bestFit="1" customWidth="1"/>
    <col min="15111" max="15111" width="15.42578125" style="1279" bestFit="1" customWidth="1"/>
    <col min="15112" max="15112" width="7.42578125" style="1279" bestFit="1" customWidth="1"/>
    <col min="15113" max="15113" width="19.5703125" style="1279" bestFit="1" customWidth="1"/>
    <col min="15114" max="15114" width="7.42578125" style="1279" bestFit="1" customWidth="1"/>
    <col min="15115" max="15115" width="26.85546875" style="1279" bestFit="1" customWidth="1"/>
    <col min="15116" max="15116" width="19.85546875" style="1279" bestFit="1" customWidth="1"/>
    <col min="15117" max="15351" width="11.42578125" style="1279"/>
    <col min="15352" max="15352" width="2.42578125" style="1279" customWidth="1"/>
    <col min="15353" max="15353" width="49" style="1279" customWidth="1"/>
    <col min="15354" max="15354" width="16.85546875" style="1279" customWidth="1"/>
    <col min="15355" max="15355" width="1.140625" style="1279" customWidth="1"/>
    <col min="15356" max="15356" width="20.5703125" style="1279" customWidth="1"/>
    <col min="15357" max="15357" width="17.5703125" style="1279" customWidth="1"/>
    <col min="15358" max="15358" width="18.140625" style="1279" customWidth="1"/>
    <col min="15359" max="15359" width="17.140625" style="1279" customWidth="1"/>
    <col min="15360" max="15360" width="22.42578125" style="1279" bestFit="1" customWidth="1"/>
    <col min="15361" max="15361" width="22.140625" style="1279" customWidth="1"/>
    <col min="15362" max="15362" width="17.85546875" style="1279" customWidth="1"/>
    <col min="15363" max="15363" width="22.42578125" style="1279" customWidth="1"/>
    <col min="15364" max="15364" width="10.140625" style="1279" bestFit="1" customWidth="1"/>
    <col min="15365" max="15365" width="13.42578125" style="1279" customWidth="1"/>
    <col min="15366" max="15366" width="7.42578125" style="1279" bestFit="1" customWidth="1"/>
    <col min="15367" max="15367" width="15.42578125" style="1279" bestFit="1" customWidth="1"/>
    <col min="15368" max="15368" width="7.42578125" style="1279" bestFit="1" customWidth="1"/>
    <col min="15369" max="15369" width="19.5703125" style="1279" bestFit="1" customWidth="1"/>
    <col min="15370" max="15370" width="7.42578125" style="1279" bestFit="1" customWidth="1"/>
    <col min="15371" max="15371" width="26.85546875" style="1279" bestFit="1" customWidth="1"/>
    <col min="15372" max="15372" width="19.85546875" style="1279" bestFit="1" customWidth="1"/>
    <col min="15373" max="15607" width="11.42578125" style="1279"/>
    <col min="15608" max="15608" width="2.42578125" style="1279" customWidth="1"/>
    <col min="15609" max="15609" width="49" style="1279" customWidth="1"/>
    <col min="15610" max="15610" width="16.85546875" style="1279" customWidth="1"/>
    <col min="15611" max="15611" width="1.140625" style="1279" customWidth="1"/>
    <col min="15612" max="15612" width="20.5703125" style="1279" customWidth="1"/>
    <col min="15613" max="15613" width="17.5703125" style="1279" customWidth="1"/>
    <col min="15614" max="15614" width="18.140625" style="1279" customWidth="1"/>
    <col min="15615" max="15615" width="17.140625" style="1279" customWidth="1"/>
    <col min="15616" max="15616" width="22.42578125" style="1279" bestFit="1" customWidth="1"/>
    <col min="15617" max="15617" width="22.140625" style="1279" customWidth="1"/>
    <col min="15618" max="15618" width="17.85546875" style="1279" customWidth="1"/>
    <col min="15619" max="15619" width="22.42578125" style="1279" customWidth="1"/>
    <col min="15620" max="15620" width="10.140625" style="1279" bestFit="1" customWidth="1"/>
    <col min="15621" max="15621" width="13.42578125" style="1279" customWidth="1"/>
    <col min="15622" max="15622" width="7.42578125" style="1279" bestFit="1" customWidth="1"/>
    <col min="15623" max="15623" width="15.42578125" style="1279" bestFit="1" customWidth="1"/>
    <col min="15624" max="15624" width="7.42578125" style="1279" bestFit="1" customWidth="1"/>
    <col min="15625" max="15625" width="19.5703125" style="1279" bestFit="1" customWidth="1"/>
    <col min="15626" max="15626" width="7.42578125" style="1279" bestFit="1" customWidth="1"/>
    <col min="15627" max="15627" width="26.85546875" style="1279" bestFit="1" customWidth="1"/>
    <col min="15628" max="15628" width="19.85546875" style="1279" bestFit="1" customWidth="1"/>
    <col min="15629" max="15863" width="11.42578125" style="1279"/>
    <col min="15864" max="15864" width="2.42578125" style="1279" customWidth="1"/>
    <col min="15865" max="15865" width="49" style="1279" customWidth="1"/>
    <col min="15866" max="15866" width="16.85546875" style="1279" customWidth="1"/>
    <col min="15867" max="15867" width="1.140625" style="1279" customWidth="1"/>
    <col min="15868" max="15868" width="20.5703125" style="1279" customWidth="1"/>
    <col min="15869" max="15869" width="17.5703125" style="1279" customWidth="1"/>
    <col min="15870" max="15870" width="18.140625" style="1279" customWidth="1"/>
    <col min="15871" max="15871" width="17.140625" style="1279" customWidth="1"/>
    <col min="15872" max="15872" width="22.42578125" style="1279" bestFit="1" customWidth="1"/>
    <col min="15873" max="15873" width="22.140625" style="1279" customWidth="1"/>
    <col min="15874" max="15874" width="17.85546875" style="1279" customWidth="1"/>
    <col min="15875" max="15875" width="22.42578125" style="1279" customWidth="1"/>
    <col min="15876" max="15876" width="10.140625" style="1279" bestFit="1" customWidth="1"/>
    <col min="15877" max="15877" width="13.42578125" style="1279" customWidth="1"/>
    <col min="15878" max="15878" width="7.42578125" style="1279" bestFit="1" customWidth="1"/>
    <col min="15879" max="15879" width="15.42578125" style="1279" bestFit="1" customWidth="1"/>
    <col min="15880" max="15880" width="7.42578125" style="1279" bestFit="1" customWidth="1"/>
    <col min="15881" max="15881" width="19.5703125" style="1279" bestFit="1" customWidth="1"/>
    <col min="15882" max="15882" width="7.42578125" style="1279" bestFit="1" customWidth="1"/>
    <col min="15883" max="15883" width="26.85546875" style="1279" bestFit="1" customWidth="1"/>
    <col min="15884" max="15884" width="19.85546875" style="1279" bestFit="1" customWidth="1"/>
    <col min="15885" max="16119" width="11.42578125" style="1279"/>
    <col min="16120" max="16120" width="2.42578125" style="1279" customWidth="1"/>
    <col min="16121" max="16121" width="49" style="1279" customWidth="1"/>
    <col min="16122" max="16122" width="16.85546875" style="1279" customWidth="1"/>
    <col min="16123" max="16123" width="1.140625" style="1279" customWidth="1"/>
    <col min="16124" max="16124" width="20.5703125" style="1279" customWidth="1"/>
    <col min="16125" max="16125" width="17.5703125" style="1279" customWidth="1"/>
    <col min="16126" max="16126" width="18.140625" style="1279" customWidth="1"/>
    <col min="16127" max="16127" width="17.140625" style="1279" customWidth="1"/>
    <col min="16128" max="16128" width="22.42578125" style="1279" bestFit="1" customWidth="1"/>
    <col min="16129" max="16129" width="22.140625" style="1279" customWidth="1"/>
    <col min="16130" max="16130" width="17.85546875" style="1279" customWidth="1"/>
    <col min="16131" max="16131" width="22.42578125" style="1279" customWidth="1"/>
    <col min="16132" max="16132" width="10.140625" style="1279" bestFit="1" customWidth="1"/>
    <col min="16133" max="16133" width="13.42578125" style="1279" customWidth="1"/>
    <col min="16134" max="16134" width="7.42578125" style="1279" bestFit="1" customWidth="1"/>
    <col min="16135" max="16135" width="15.42578125" style="1279" bestFit="1" customWidth="1"/>
    <col min="16136" max="16136" width="7.42578125" style="1279" bestFit="1" customWidth="1"/>
    <col min="16137" max="16137" width="19.5703125" style="1279" bestFit="1" customWidth="1"/>
    <col min="16138" max="16138" width="7.42578125" style="1279" bestFit="1" customWidth="1"/>
    <col min="16139" max="16139" width="26.85546875" style="1279" bestFit="1" customWidth="1"/>
    <col min="16140" max="16140" width="19.85546875" style="1279" bestFit="1" customWidth="1"/>
    <col min="16141" max="16384" width="11.42578125" style="1279"/>
  </cols>
  <sheetData>
    <row r="3" spans="3:14" s="86" customFormat="1" ht="13.5" customHeight="1">
      <c r="C3" s="84"/>
      <c r="D3" s="84"/>
      <c r="E3" s="84"/>
      <c r="N3" s="1691" t="s">
        <v>1134</v>
      </c>
    </row>
    <row r="4" spans="3:14" s="86" customFormat="1" ht="15">
      <c r="D4" s="12"/>
      <c r="N4" s="1691" t="s">
        <v>1133</v>
      </c>
    </row>
    <row r="5" spans="3:14" s="86" customFormat="1" ht="15">
      <c r="D5" s="12"/>
    </row>
    <row r="6" spans="3:14" s="86" customFormat="1" ht="15">
      <c r="D6" s="12"/>
    </row>
    <row r="7" spans="3:14" s="86" customFormat="1" ht="13.5" customHeight="1"/>
    <row r="8" spans="3:14" ht="15.75">
      <c r="C8" s="1855" t="s">
        <v>1229</v>
      </c>
      <c r="D8" s="1856"/>
      <c r="E8" s="1856"/>
      <c r="F8" s="1856"/>
      <c r="G8" s="1856"/>
      <c r="H8" s="1692"/>
    </row>
    <row r="9" spans="3:14" ht="9.75" customHeight="1">
      <c r="E9" s="86"/>
      <c r="L9" s="1693"/>
    </row>
    <row r="10" spans="3:14" s="1282" customFormat="1">
      <c r="C10" s="1955" t="s">
        <v>280</v>
      </c>
      <c r="D10" s="1956"/>
      <c r="E10" s="86"/>
      <c r="F10" s="1694"/>
    </row>
    <row r="11" spans="3:14" s="1282" customFormat="1">
      <c r="E11" s="86"/>
      <c r="F11" s="1283"/>
    </row>
    <row r="12" spans="3:14" ht="243.95" customHeight="1">
      <c r="C12" s="1953" t="s">
        <v>1230</v>
      </c>
      <c r="D12" s="1954"/>
      <c r="E12" s="86"/>
      <c r="F12" s="1695" t="s">
        <v>1133</v>
      </c>
      <c r="H12" s="1287"/>
    </row>
    <row r="13" spans="3:14" ht="7.5" customHeight="1"/>
    <row r="14" spans="3:14" ht="156.94999999999999" customHeight="1">
      <c r="C14" s="1953" t="s">
        <v>1231</v>
      </c>
      <c r="D14" s="1954"/>
      <c r="E14" s="86"/>
      <c r="F14" s="1695" t="s">
        <v>1133</v>
      </c>
      <c r="H14" s="1287"/>
    </row>
    <row r="15" spans="3:14" ht="7.5" customHeight="1"/>
    <row r="16" spans="3:14" ht="62.1" customHeight="1">
      <c r="C16" s="1953" t="s">
        <v>1232</v>
      </c>
      <c r="D16" s="1954"/>
      <c r="E16" s="86"/>
      <c r="F16" s="1695" t="s">
        <v>1133</v>
      </c>
      <c r="H16" s="1287"/>
    </row>
    <row r="17" spans="3:13" ht="7.5" customHeight="1"/>
    <row r="18" spans="3:13" ht="197.45" customHeight="1">
      <c r="C18" s="1953" t="s">
        <v>1233</v>
      </c>
      <c r="D18" s="1954"/>
      <c r="E18" s="86"/>
      <c r="F18" s="1695" t="s">
        <v>1133</v>
      </c>
      <c r="H18" s="1287"/>
    </row>
    <row r="19" spans="3:13" ht="7.5" customHeight="1"/>
    <row r="20" spans="3:13" ht="66.95" customHeight="1">
      <c r="C20" s="1953" t="s">
        <v>1234</v>
      </c>
      <c r="D20" s="1954"/>
      <c r="E20" s="86"/>
      <c r="F20" s="1695" t="s">
        <v>1133</v>
      </c>
      <c r="H20" s="1287"/>
    </row>
    <row r="21" spans="3:13" ht="7.5" customHeight="1"/>
    <row r="22" spans="3:13" s="1282" customFormat="1">
      <c r="C22" s="1955" t="s">
        <v>274</v>
      </c>
      <c r="D22" s="1956"/>
      <c r="E22" s="86"/>
      <c r="F22" s="1694"/>
    </row>
    <row r="23" spans="3:13" ht="7.5" customHeight="1"/>
    <row r="24" spans="3:13" ht="77.099999999999994" customHeight="1">
      <c r="C24" s="1953" t="s">
        <v>1235</v>
      </c>
      <c r="D24" s="1954"/>
      <c r="E24" s="86"/>
      <c r="F24" s="1695" t="s">
        <v>1133</v>
      </c>
      <c r="H24" s="1287"/>
    </row>
    <row r="25" spans="3:13" ht="7.5" customHeight="1"/>
    <row r="26" spans="3:13" ht="45" customHeight="1">
      <c r="C26" s="1953" t="s">
        <v>1236</v>
      </c>
      <c r="D26" s="1954"/>
      <c r="E26" s="86"/>
      <c r="F26" s="1695" t="s">
        <v>1133</v>
      </c>
      <c r="H26" s="1287"/>
    </row>
    <row r="27" spans="3:13" ht="7.5" customHeight="1"/>
    <row r="28" spans="3:13">
      <c r="C28" s="1955" t="s">
        <v>1237</v>
      </c>
      <c r="D28" s="1956"/>
      <c r="E28" s="86"/>
      <c r="F28" s="1694"/>
      <c r="G28" s="1696"/>
      <c r="I28" s="1696"/>
      <c r="J28" s="1697"/>
      <c r="K28" s="1697"/>
      <c r="L28" s="1698"/>
      <c r="M28" s="1699"/>
    </row>
    <row r="29" spans="3:13">
      <c r="G29" s="1696"/>
      <c r="I29" s="1696"/>
      <c r="J29" s="1697"/>
      <c r="K29" s="1697"/>
      <c r="L29" s="1698"/>
      <c r="M29" s="1699"/>
    </row>
    <row r="30" spans="3:13" ht="59.25" customHeight="1">
      <c r="C30" s="1953" t="s">
        <v>1238</v>
      </c>
      <c r="D30" s="1954"/>
      <c r="E30" s="86"/>
      <c r="F30" s="1695" t="s">
        <v>1133</v>
      </c>
      <c r="G30" s="1696"/>
      <c r="I30" s="1696"/>
      <c r="J30" s="1697"/>
      <c r="K30" s="1697"/>
      <c r="L30" s="1698"/>
      <c r="M30" s="1699"/>
    </row>
    <row r="31" spans="3:13" ht="5.25" customHeight="1">
      <c r="G31" s="1696"/>
      <c r="I31" s="1696"/>
      <c r="J31" s="1697"/>
      <c r="K31" s="1697"/>
      <c r="L31" s="1698"/>
      <c r="M31" s="1699"/>
    </row>
    <row r="32" spans="3:13" ht="48.75" customHeight="1">
      <c r="C32" s="1953" t="s">
        <v>1239</v>
      </c>
      <c r="D32" s="1954"/>
      <c r="E32" s="86"/>
      <c r="F32" s="1695" t="s">
        <v>1133</v>
      </c>
      <c r="G32" s="1696"/>
      <c r="I32" s="1696"/>
      <c r="J32" s="1697"/>
      <c r="K32" s="1697"/>
      <c r="L32" s="1698"/>
      <c r="M32" s="1699"/>
    </row>
    <row r="33" spans="3:13" ht="5.25" customHeight="1">
      <c r="G33" s="1696"/>
      <c r="I33" s="1696"/>
      <c r="J33" s="1697"/>
      <c r="K33" s="1697"/>
      <c r="L33" s="1698"/>
      <c r="M33" s="1699"/>
    </row>
    <row r="34" spans="3:13" ht="38.25" customHeight="1">
      <c r="C34" s="1953" t="s">
        <v>1240</v>
      </c>
      <c r="D34" s="1954"/>
      <c r="E34" s="86"/>
      <c r="F34" s="1695" t="s">
        <v>1133</v>
      </c>
      <c r="G34" s="1696"/>
      <c r="I34" s="1696"/>
      <c r="J34" s="1697"/>
      <c r="K34" s="1697"/>
      <c r="L34" s="1698"/>
      <c r="M34" s="1699"/>
    </row>
    <row r="35" spans="3:13" ht="5.25" customHeight="1">
      <c r="G35" s="1696"/>
      <c r="I35" s="1696"/>
      <c r="J35" s="1697"/>
      <c r="K35" s="1697"/>
      <c r="L35" s="1698"/>
      <c r="M35" s="1699"/>
    </row>
    <row r="36" spans="3:13" ht="7.5" customHeight="1"/>
    <row r="37" spans="3:13" s="1282" customFormat="1">
      <c r="C37" s="1955" t="s">
        <v>282</v>
      </c>
      <c r="D37" s="1956"/>
      <c r="E37" s="86"/>
      <c r="F37" s="1694"/>
    </row>
    <row r="38" spans="3:13" ht="7.5" customHeight="1"/>
    <row r="39" spans="3:13" ht="38.1" customHeight="1">
      <c r="C39" s="1953" t="s">
        <v>1241</v>
      </c>
      <c r="D39" s="1954"/>
      <c r="E39" s="86"/>
      <c r="F39" s="1695" t="s">
        <v>1133</v>
      </c>
      <c r="H39" s="1287"/>
    </row>
    <row r="40" spans="3:13" ht="5.25" customHeight="1">
      <c r="G40" s="1696"/>
      <c r="I40" s="1696"/>
      <c r="J40" s="1697"/>
      <c r="K40" s="1697"/>
      <c r="L40" s="1698"/>
      <c r="M40" s="1699"/>
    </row>
    <row r="41" spans="3:13" ht="56.45" customHeight="1">
      <c r="C41" s="1953" t="s">
        <v>1242</v>
      </c>
      <c r="D41" s="1954"/>
      <c r="E41" s="86"/>
      <c r="F41" s="1695" t="s">
        <v>1133</v>
      </c>
      <c r="H41" s="1287"/>
    </row>
    <row r="42" spans="3:13" ht="5.25" customHeight="1">
      <c r="G42" s="1696"/>
      <c r="I42" s="1696"/>
      <c r="J42" s="1697"/>
      <c r="K42" s="1697"/>
      <c r="L42" s="1698"/>
      <c r="M42" s="1699"/>
    </row>
    <row r="43" spans="3:13" ht="29.1" customHeight="1">
      <c r="C43" s="1953" t="s">
        <v>1243</v>
      </c>
      <c r="D43" s="1954"/>
      <c r="E43" s="86"/>
      <c r="F43" s="1695" t="s">
        <v>1133</v>
      </c>
      <c r="H43" s="1287"/>
    </row>
    <row r="44" spans="3:13" ht="5.25" customHeight="1">
      <c r="G44" s="1696"/>
      <c r="I44" s="1696"/>
      <c r="J44" s="1697"/>
      <c r="K44" s="1697"/>
      <c r="L44" s="1698"/>
      <c r="M44" s="1699"/>
    </row>
    <row r="45" spans="3:13" ht="27.75" customHeight="1">
      <c r="C45" s="1953" t="s">
        <v>1244</v>
      </c>
      <c r="D45" s="1954"/>
      <c r="E45" s="86"/>
      <c r="F45" s="1695" t="s">
        <v>1133</v>
      </c>
      <c r="H45" s="1287"/>
    </row>
    <row r="46" spans="3:13" ht="5.25" customHeight="1">
      <c r="G46" s="1696"/>
      <c r="I46" s="1696"/>
      <c r="J46" s="1697"/>
      <c r="K46" s="1697"/>
      <c r="L46" s="1698"/>
      <c r="M46" s="1699"/>
    </row>
    <row r="47" spans="3:13" s="1282" customFormat="1" collapsed="1">
      <c r="C47" s="1955" t="s">
        <v>281</v>
      </c>
      <c r="D47" s="1956"/>
      <c r="E47" s="86"/>
      <c r="F47" s="1694"/>
    </row>
    <row r="48" spans="3:13" ht="7.5" customHeight="1"/>
    <row r="49" spans="3:13" ht="27.75" customHeight="1">
      <c r="C49" s="1953" t="s">
        <v>1245</v>
      </c>
      <c r="D49" s="1954"/>
      <c r="E49" s="86"/>
      <c r="F49" s="1695" t="s">
        <v>1133</v>
      </c>
      <c r="H49" s="1287"/>
    </row>
    <row r="50" spans="3:13" ht="5.25" customHeight="1">
      <c r="G50" s="1696"/>
      <c r="I50" s="1696"/>
      <c r="J50" s="1697"/>
      <c r="K50" s="1697"/>
      <c r="L50" s="1698"/>
      <c r="M50" s="1699"/>
    </row>
    <row r="51" spans="3:13" ht="5.25" customHeight="1">
      <c r="G51" s="1696"/>
      <c r="I51" s="1696"/>
      <c r="J51" s="1697"/>
      <c r="K51" s="1697"/>
      <c r="L51" s="1698"/>
      <c r="M51" s="1699"/>
    </row>
    <row r="52" spans="3:13" s="1282" customFormat="1">
      <c r="C52" s="1955" t="s">
        <v>1246</v>
      </c>
      <c r="D52" s="1956"/>
      <c r="E52" s="86"/>
      <c r="F52" s="1694"/>
    </row>
    <row r="53" spans="3:13" ht="7.5" customHeight="1"/>
    <row r="54" spans="3:13" ht="63" customHeight="1">
      <c r="C54" s="1953" t="s">
        <v>1247</v>
      </c>
      <c r="D54" s="1954"/>
      <c r="E54" s="86"/>
      <c r="F54" s="1695" t="s">
        <v>1133</v>
      </c>
      <c r="H54" s="1287"/>
    </row>
    <row r="55" spans="3:13" ht="5.25" customHeight="1">
      <c r="G55" s="1696"/>
      <c r="I55" s="1696"/>
      <c r="J55" s="1697"/>
      <c r="K55" s="1697"/>
      <c r="L55" s="1698"/>
      <c r="M55" s="1699"/>
    </row>
    <row r="56" spans="3:13" ht="27.6" customHeight="1">
      <c r="C56" s="1953" t="s">
        <v>1248</v>
      </c>
      <c r="D56" s="1954"/>
      <c r="E56" s="86"/>
      <c r="F56" s="1695" t="s">
        <v>1133</v>
      </c>
      <c r="H56" s="1287"/>
    </row>
    <row r="57" spans="3:13" ht="7.5" customHeight="1"/>
    <row r="58" spans="3:13" s="1282" customFormat="1">
      <c r="C58" s="1955" t="s">
        <v>1249</v>
      </c>
      <c r="D58" s="1956"/>
      <c r="E58" s="86"/>
      <c r="F58" s="1694"/>
    </row>
    <row r="59" spans="3:13" ht="5.25" customHeight="1">
      <c r="G59" s="1696"/>
      <c r="I59" s="1696"/>
      <c r="J59" s="1697"/>
      <c r="K59" s="1697"/>
      <c r="L59" s="1698"/>
      <c r="M59" s="1699"/>
    </row>
    <row r="60" spans="3:13" ht="29.45" customHeight="1">
      <c r="C60" s="1953" t="s">
        <v>1250</v>
      </c>
      <c r="D60" s="1954"/>
      <c r="E60" s="86"/>
      <c r="F60" s="1695" t="s">
        <v>1133</v>
      </c>
    </row>
    <row r="61" spans="3:13" ht="7.5" customHeight="1"/>
    <row r="62" spans="3:13" s="1282" customFormat="1">
      <c r="C62" s="1955" t="s">
        <v>1251</v>
      </c>
      <c r="D62" s="1955"/>
      <c r="E62" s="86"/>
      <c r="F62" s="1694"/>
    </row>
    <row r="63" spans="3:13" ht="5.25" customHeight="1">
      <c r="G63" s="1696"/>
      <c r="I63" s="1696"/>
      <c r="J63" s="1697"/>
      <c r="K63" s="1697"/>
      <c r="L63" s="1698"/>
      <c r="M63" s="1699"/>
    </row>
    <row r="64" spans="3:13" ht="54.95" customHeight="1">
      <c r="C64" s="1953" t="s">
        <v>1252</v>
      </c>
      <c r="D64" s="1954"/>
      <c r="E64" s="86"/>
      <c r="F64" s="1695" t="s">
        <v>1133</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8" priority="33" operator="equal">
      <formula>"No"</formula>
    </cfRule>
  </conditionalFormatting>
  <conditionalFormatting sqref="F10">
    <cfRule type="cellIs" dxfId="47" priority="30" operator="equal">
      <formula>"Yes"</formula>
    </cfRule>
  </conditionalFormatting>
  <conditionalFormatting sqref="F14">
    <cfRule type="cellIs" dxfId="46" priority="9" operator="equal">
      <formula>"No"</formula>
    </cfRule>
  </conditionalFormatting>
  <conditionalFormatting sqref="F16">
    <cfRule type="cellIs" dxfId="45" priority="32" operator="equal">
      <formula>"No"</formula>
    </cfRule>
  </conditionalFormatting>
  <conditionalFormatting sqref="F18">
    <cfRule type="cellIs" dxfId="44" priority="8" operator="equal">
      <formula>"No"</formula>
    </cfRule>
  </conditionalFormatting>
  <conditionalFormatting sqref="F20">
    <cfRule type="cellIs" dxfId="43" priority="27" operator="equal">
      <formula>"No"</formula>
    </cfRule>
  </conditionalFormatting>
  <conditionalFormatting sqref="F22">
    <cfRule type="cellIs" dxfId="42" priority="18" operator="equal">
      <formula>"Yes"</formula>
    </cfRule>
    <cfRule type="cellIs" dxfId="41" priority="19" operator="equal">
      <formula>"No"</formula>
    </cfRule>
  </conditionalFormatting>
  <conditionalFormatting sqref="F24">
    <cfRule type="cellIs" dxfId="40" priority="31" operator="equal">
      <formula>"No"</formula>
    </cfRule>
  </conditionalFormatting>
  <conditionalFormatting sqref="F26">
    <cfRule type="cellIs" dxfId="39" priority="26" operator="equal">
      <formula>"No"</formula>
    </cfRule>
  </conditionalFormatting>
  <conditionalFormatting sqref="F28">
    <cfRule type="cellIs" dxfId="38" priority="16" operator="equal">
      <formula>"Yes"</formula>
    </cfRule>
    <cfRule type="cellIs" dxfId="37" priority="17" operator="equal">
      <formula>"No"</formula>
    </cfRule>
  </conditionalFormatting>
  <conditionalFormatting sqref="F30">
    <cfRule type="cellIs" dxfId="36" priority="29" operator="equal">
      <formula>"No"</formula>
    </cfRule>
  </conditionalFormatting>
  <conditionalFormatting sqref="F32">
    <cfRule type="cellIs" dxfId="35" priority="20" operator="equal">
      <formula>"No"</formula>
    </cfRule>
  </conditionalFormatting>
  <conditionalFormatting sqref="F34">
    <cfRule type="cellIs" dxfId="34" priority="28" operator="equal">
      <formula>"No"</formula>
    </cfRule>
  </conditionalFormatting>
  <conditionalFormatting sqref="F37">
    <cfRule type="cellIs" dxfId="33" priority="15" operator="equal">
      <formula>"Yes"</formula>
    </cfRule>
  </conditionalFormatting>
  <conditionalFormatting sqref="F39">
    <cfRule type="cellIs" dxfId="32" priority="25" operator="equal">
      <formula>"No"</formula>
    </cfRule>
  </conditionalFormatting>
  <conditionalFormatting sqref="F41">
    <cfRule type="cellIs" dxfId="31" priority="24" operator="equal">
      <formula>"No"</formula>
    </cfRule>
  </conditionalFormatting>
  <conditionalFormatting sqref="F43">
    <cfRule type="cellIs" dxfId="30" priority="21" operator="equal">
      <formula>"No"</formula>
    </cfRule>
  </conditionalFormatting>
  <conditionalFormatting sqref="F45">
    <cfRule type="cellIs" dxfId="29" priority="23" operator="equal">
      <formula>"No"</formula>
    </cfRule>
  </conditionalFormatting>
  <conditionalFormatting sqref="F47">
    <cfRule type="cellIs" dxfId="28" priority="13" operator="equal">
      <formula>"Yes"</formula>
    </cfRule>
    <cfRule type="cellIs" dxfId="27" priority="14" operator="equal">
      <formula>"No"</formula>
    </cfRule>
  </conditionalFormatting>
  <conditionalFormatting sqref="F49">
    <cfRule type="cellIs" dxfId="26" priority="22" operator="equal">
      <formula>"No"</formula>
    </cfRule>
  </conditionalFormatting>
  <conditionalFormatting sqref="F52">
    <cfRule type="cellIs" dxfId="25" priority="11" operator="equal">
      <formula>"Yes"</formula>
    </cfRule>
    <cfRule type="cellIs" dxfId="24" priority="12" operator="equal">
      <formula>"No"</formula>
    </cfRule>
  </conditionalFormatting>
  <conditionalFormatting sqref="F54">
    <cfRule type="cellIs" dxfId="23" priority="10" operator="equal">
      <formula>"No"</formula>
    </cfRule>
  </conditionalFormatting>
  <conditionalFormatting sqref="F56">
    <cfRule type="cellIs" dxfId="22" priority="7" operator="equal">
      <formula>"No"</formula>
    </cfRule>
  </conditionalFormatting>
  <conditionalFormatting sqref="F58">
    <cfRule type="cellIs" dxfId="21" priority="4" operator="equal">
      <formula>"Yes"</formula>
    </cfRule>
    <cfRule type="cellIs" dxfId="20" priority="5" operator="equal">
      <formula>"No"</formula>
    </cfRule>
  </conditionalFormatting>
  <conditionalFormatting sqref="F60">
    <cfRule type="cellIs" dxfId="19" priority="6" operator="equal">
      <formula>"No"</formula>
    </cfRule>
  </conditionalFormatting>
  <conditionalFormatting sqref="F62">
    <cfRule type="cellIs" dxfId="18" priority="2" operator="equal">
      <formula>"Yes"</formula>
    </cfRule>
    <cfRule type="cellIs" dxfId="17" priority="3" operator="equal">
      <formula>"No"</formula>
    </cfRule>
  </conditionalFormatting>
  <conditionalFormatting sqref="F64">
    <cfRule type="cellIs" dxfId="16"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tabColor theme="3" tint="-0.249977111117893"/>
    <pageSetUpPr fitToPage="1"/>
  </sheetPr>
  <dimension ref="A1:G19"/>
  <sheetViews>
    <sheetView showGridLines="0" view="pageBreakPreview" zoomScale="60" zoomScaleNormal="80" workbookViewId="0">
      <selection activeCell="B32" sqref="B32"/>
    </sheetView>
  </sheetViews>
  <sheetFormatPr baseColWidth="10"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34"/>
      <c r="B1" s="534"/>
      <c r="C1" s="534"/>
    </row>
    <row r="2" spans="1:7" ht="50.1" customHeight="1">
      <c r="A2" s="1958" t="s">
        <v>215</v>
      </c>
      <c r="B2" s="1958"/>
      <c r="C2" s="1958"/>
      <c r="D2" s="1958"/>
      <c r="E2" s="1958"/>
      <c r="F2" s="1958"/>
      <c r="G2" s="1958"/>
    </row>
    <row r="3" spans="1:7" ht="50.1" customHeight="1">
      <c r="A3" s="1959"/>
      <c r="B3" s="1959"/>
      <c r="C3" s="1959"/>
      <c r="D3" s="1959"/>
      <c r="E3" s="1959"/>
      <c r="F3" s="1959"/>
      <c r="G3" s="1959"/>
    </row>
    <row r="4" spans="1:7" ht="50.1" customHeight="1">
      <c r="A4" s="1960"/>
      <c r="B4" s="1960"/>
      <c r="C4" s="1960"/>
      <c r="D4" s="1960"/>
      <c r="E4" s="1960"/>
      <c r="F4" s="1960"/>
      <c r="G4" s="1960"/>
    </row>
    <row r="5" spans="1:7" ht="50.1" customHeight="1">
      <c r="A5" s="1957" t="s">
        <v>1392</v>
      </c>
      <c r="B5" s="1957"/>
      <c r="C5" s="1957"/>
      <c r="D5" s="1957"/>
      <c r="E5" s="1957"/>
      <c r="F5" s="1957"/>
      <c r="G5" s="1957"/>
    </row>
    <row r="6" spans="1:7" ht="50.1" customHeight="1">
      <c r="A6" s="1957" t="s">
        <v>1393</v>
      </c>
      <c r="B6" s="1957"/>
      <c r="C6" s="1957"/>
      <c r="D6" s="1957"/>
      <c r="E6" s="1957"/>
      <c r="F6" s="1957"/>
      <c r="G6" s="1957"/>
    </row>
    <row r="7" spans="1:7" ht="42" customHeight="1">
      <c r="A7" s="1957"/>
      <c r="B7" s="1957"/>
      <c r="C7" s="1957"/>
    </row>
    <row r="8" spans="1:7" ht="26.25">
      <c r="A8" s="535"/>
      <c r="B8" s="536" t="s">
        <v>216</v>
      </c>
      <c r="C8" s="1241" t="s">
        <v>1128</v>
      </c>
    </row>
    <row r="9" spans="1:7" ht="26.25">
      <c r="A9" s="535"/>
      <c r="B9" s="537"/>
      <c r="C9" s="1721"/>
    </row>
    <row r="10" spans="1:7" ht="20.25">
      <c r="A10" s="534"/>
      <c r="B10" s="536" t="s">
        <v>217</v>
      </c>
      <c r="C10" s="538">
        <f>'00 - Cover'!F13</f>
        <v>45588</v>
      </c>
    </row>
    <row r="11" spans="1:7" ht="20.25">
      <c r="A11" s="534"/>
      <c r="B11" s="536" t="s">
        <v>218</v>
      </c>
      <c r="C11" s="538">
        <f>C10</f>
        <v>45588</v>
      </c>
    </row>
    <row r="12" spans="1:7" ht="20.25">
      <c r="A12" s="534"/>
      <c r="B12" s="536" t="s">
        <v>219</v>
      </c>
      <c r="C12" s="538">
        <v>45565</v>
      </c>
    </row>
    <row r="13" spans="1:7" ht="20.25">
      <c r="A13" s="534"/>
      <c r="B13" s="536" t="s">
        <v>220</v>
      </c>
      <c r="C13" s="538">
        <v>59471</v>
      </c>
    </row>
    <row r="14" spans="1:7" ht="15.75">
      <c r="A14" s="534"/>
      <c r="B14" s="537"/>
      <c r="C14" s="539"/>
    </row>
    <row r="15" spans="1:7" ht="20.25">
      <c r="A15" s="534"/>
      <c r="B15" s="536" t="s">
        <v>221</v>
      </c>
      <c r="C15" s="538">
        <f>'00 - Cover'!F16</f>
        <v>45565</v>
      </c>
    </row>
    <row r="16" spans="1:7" ht="20.25" hidden="1">
      <c r="A16" s="534"/>
      <c r="B16" s="536" t="s">
        <v>222</v>
      </c>
      <c r="C16" s="538">
        <f>'00 - Cover'!F18</f>
        <v>0</v>
      </c>
    </row>
    <row r="17" spans="1:3" ht="20.25" hidden="1">
      <c r="A17" s="534"/>
      <c r="B17" s="536" t="s">
        <v>223</v>
      </c>
      <c r="C17" s="538">
        <f>'00 - Cover'!F19</f>
        <v>0</v>
      </c>
    </row>
    <row r="18" spans="1:3" ht="20.25" hidden="1">
      <c r="A18" s="534"/>
      <c r="B18" s="536" t="s">
        <v>224</v>
      </c>
      <c r="C18" s="538">
        <f>'00 - Cover'!F20</f>
        <v>0</v>
      </c>
    </row>
    <row r="19" spans="1:3" ht="15.75">
      <c r="A19" s="534"/>
      <c r="B19" s="540"/>
      <c r="C19" s="537"/>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tabColor theme="3" tint="-0.249977111117893"/>
    <pageSetUpPr fitToPage="1"/>
  </sheetPr>
  <dimension ref="B1:I116"/>
  <sheetViews>
    <sheetView showGridLines="0" view="pageBreakPreview" zoomScale="80" zoomScaleNormal="100" zoomScaleSheetLayoutView="80" workbookViewId="0">
      <selection activeCell="A100" sqref="A100:XFD105"/>
    </sheetView>
  </sheetViews>
  <sheetFormatPr baseColWidth="10" defaultColWidth="11.42578125" defaultRowHeight="15.75" customHeight="1"/>
  <cols>
    <col min="1" max="1" width="9.140625" style="534" customWidth="1"/>
    <col min="2" max="2" width="43" style="534" customWidth="1"/>
    <col min="3" max="3" width="35.5703125" style="534" customWidth="1"/>
    <col min="4" max="4" width="18.140625" style="534" bestFit="1" customWidth="1"/>
    <col min="5" max="5" width="21.28515625" style="534" bestFit="1" customWidth="1"/>
    <col min="6" max="6" width="4.28515625" style="534" customWidth="1"/>
    <col min="7" max="16384" width="11.42578125" style="534"/>
  </cols>
  <sheetData>
    <row r="1" spans="2:5" s="541" customFormat="1" ht="15.75" customHeight="1">
      <c r="C1" s="542"/>
    </row>
    <row r="2" spans="2:5" s="541" customFormat="1" ht="15.75" customHeight="1">
      <c r="C2" s="542"/>
      <c r="D2" s="1530"/>
      <c r="E2" s="1531"/>
    </row>
    <row r="3" spans="2:5" s="541" customFormat="1" ht="15.75" customHeight="1">
      <c r="C3" s="542"/>
      <c r="D3" s="578"/>
      <c r="E3" s="664"/>
    </row>
    <row r="4" spans="2:5" s="541" customFormat="1" ht="15.75" customHeight="1">
      <c r="C4" s="542"/>
      <c r="D4" s="578"/>
      <c r="E4" s="664"/>
    </row>
    <row r="5" spans="2:5" s="541" customFormat="1" ht="15.75" customHeight="1">
      <c r="C5" s="542"/>
      <c r="D5" s="578"/>
      <c r="E5" s="664"/>
    </row>
    <row r="6" spans="2:5" ht="15.75" customHeight="1">
      <c r="B6" s="543"/>
      <c r="D6" s="578"/>
      <c r="E6" s="667"/>
    </row>
    <row r="7" spans="2:5" ht="15.75" customHeight="1" thickBot="1"/>
    <row r="8" spans="2:5" ht="14.25" customHeight="1" thickTop="1">
      <c r="B8" s="544"/>
      <c r="C8" s="545"/>
      <c r="D8" s="546"/>
      <c r="E8" s="547"/>
    </row>
    <row r="9" spans="2:5" ht="14.25" customHeight="1">
      <c r="B9" s="1264"/>
      <c r="C9" s="548"/>
      <c r="E9" s="549"/>
    </row>
    <row r="10" spans="2:5" ht="14.25" customHeight="1">
      <c r="B10" s="1265" t="s">
        <v>225</v>
      </c>
      <c r="C10" s="550"/>
      <c r="E10" s="549"/>
    </row>
    <row r="11" spans="2:5" ht="14.25" customHeight="1">
      <c r="B11" s="1266"/>
      <c r="C11" s="548"/>
      <c r="E11" s="549"/>
    </row>
    <row r="12" spans="2:5" ht="14.25" customHeight="1">
      <c r="B12" s="1266"/>
      <c r="C12" s="548"/>
      <c r="E12" s="549"/>
    </row>
    <row r="13" spans="2:5" ht="14.25" customHeight="1">
      <c r="B13" s="1265" t="s">
        <v>226</v>
      </c>
      <c r="C13" s="550" t="s">
        <v>1398</v>
      </c>
      <c r="E13" s="549"/>
    </row>
    <row r="14" spans="2:5" ht="14.25" customHeight="1">
      <c r="B14" s="1266"/>
      <c r="C14" s="1301"/>
      <c r="E14" s="549"/>
    </row>
    <row r="15" spans="2:5" ht="14.25" customHeight="1">
      <c r="B15" s="1266"/>
      <c r="C15" s="550"/>
      <c r="E15" s="549"/>
    </row>
    <row r="16" spans="2:5" ht="14.25" customHeight="1">
      <c r="B16" s="1265" t="s">
        <v>11</v>
      </c>
      <c r="C16" s="550" t="s">
        <v>678</v>
      </c>
      <c r="E16" s="549"/>
    </row>
    <row r="17" spans="2:9" ht="14.25" customHeight="1">
      <c r="B17" s="1266"/>
      <c r="C17" s="557" t="s">
        <v>679</v>
      </c>
      <c r="E17" s="549"/>
    </row>
    <row r="18" spans="2:9" ht="14.25" customHeight="1">
      <c r="B18" s="1266"/>
      <c r="C18" s="557" t="s">
        <v>680</v>
      </c>
      <c r="E18" s="549"/>
    </row>
    <row r="19" spans="2:9" ht="14.25" customHeight="1">
      <c r="B19" s="1266"/>
      <c r="C19" s="557" t="s">
        <v>42</v>
      </c>
      <c r="E19" s="549"/>
    </row>
    <row r="20" spans="2:9" ht="14.25" customHeight="1">
      <c r="B20" s="1266"/>
      <c r="C20" s="1775" t="s">
        <v>677</v>
      </c>
      <c r="E20" s="549"/>
    </row>
    <row r="21" spans="2:9" ht="14.25" customHeight="1">
      <c r="B21" s="1266"/>
      <c r="C21" s="1775" t="s">
        <v>1404</v>
      </c>
      <c r="E21" s="549"/>
    </row>
    <row r="22" spans="2:9" ht="14.25" customHeight="1">
      <c r="B22" s="1266"/>
      <c r="C22" s="1775" t="s">
        <v>1405</v>
      </c>
      <c r="E22" s="549"/>
    </row>
    <row r="23" spans="2:9" ht="14.25" customHeight="1">
      <c r="B23" s="1266"/>
      <c r="C23" s="2106" t="s">
        <v>1406</v>
      </c>
      <c r="E23" s="549"/>
    </row>
    <row r="24" spans="2:9" ht="14.25" customHeight="1">
      <c r="B24" s="1265"/>
      <c r="C24" s="552"/>
      <c r="E24" s="549"/>
    </row>
    <row r="25" spans="2:9" ht="14.25" customHeight="1">
      <c r="B25" s="1265" t="s">
        <v>228</v>
      </c>
      <c r="C25" s="550" t="s">
        <v>227</v>
      </c>
      <c r="E25" s="549"/>
      <c r="I25" s="553"/>
    </row>
    <row r="26" spans="2:9" ht="14.25" customHeight="1">
      <c r="B26" s="1266"/>
      <c r="C26" s="554" t="s">
        <v>1407</v>
      </c>
      <c r="E26" s="549"/>
      <c r="G26" s="555"/>
    </row>
    <row r="27" spans="2:9" ht="14.25" customHeight="1">
      <c r="B27" s="1266"/>
      <c r="C27" s="554" t="s">
        <v>1408</v>
      </c>
      <c r="E27" s="549"/>
      <c r="G27" s="555"/>
    </row>
    <row r="28" spans="2:9" ht="14.25" customHeight="1">
      <c r="B28" s="1266"/>
      <c r="C28" s="554" t="s">
        <v>1409</v>
      </c>
      <c r="E28" s="549"/>
      <c r="G28" s="555"/>
    </row>
    <row r="29" spans="2:9" ht="14.25" customHeight="1">
      <c r="B29" s="1266"/>
      <c r="C29" s="554" t="s">
        <v>1410</v>
      </c>
      <c r="E29" s="549"/>
    </row>
    <row r="30" spans="2:9" ht="14.25" customHeight="1">
      <c r="B30" s="1266"/>
      <c r="C30" s="554" t="s">
        <v>42</v>
      </c>
      <c r="E30" s="549"/>
    </row>
    <row r="31" spans="2:9" ht="14.25" customHeight="1">
      <c r="B31" s="1266"/>
      <c r="C31" s="558" t="s">
        <v>1411</v>
      </c>
      <c r="D31" s="556"/>
      <c r="E31" s="549"/>
      <c r="G31" s="555"/>
    </row>
    <row r="32" spans="2:9" ht="14.25" customHeight="1">
      <c r="B32" s="1266"/>
      <c r="E32" s="549"/>
      <c r="G32" s="555"/>
    </row>
    <row r="33" spans="2:7" ht="14.25" customHeight="1">
      <c r="B33" s="1265" t="s">
        <v>394</v>
      </c>
      <c r="C33" s="550" t="s">
        <v>241</v>
      </c>
      <c r="E33" s="549"/>
      <c r="G33" s="555"/>
    </row>
    <row r="34" spans="2:7" ht="14.25" customHeight="1">
      <c r="B34" s="1265"/>
      <c r="C34" s="554" t="s">
        <v>1412</v>
      </c>
      <c r="E34" s="549"/>
      <c r="G34" s="555"/>
    </row>
    <row r="35" spans="2:7" ht="14.25" customHeight="1">
      <c r="B35" s="1265"/>
      <c r="C35" s="1773" t="s">
        <v>1413</v>
      </c>
      <c r="E35" s="549"/>
      <c r="G35" s="555"/>
    </row>
    <row r="36" spans="2:7" ht="14.25" customHeight="1">
      <c r="B36" s="1265"/>
      <c r="C36" s="1773" t="s">
        <v>42</v>
      </c>
      <c r="E36" s="549"/>
      <c r="G36" s="555"/>
    </row>
    <row r="37" spans="2:7" ht="14.25" customHeight="1">
      <c r="B37" s="1266"/>
      <c r="C37" s="558" t="s">
        <v>1432</v>
      </c>
      <c r="E37" s="549"/>
      <c r="G37" s="555"/>
    </row>
    <row r="38" spans="2:7" ht="14.25" customHeight="1">
      <c r="B38" s="1266"/>
      <c r="E38" s="549"/>
      <c r="G38" s="555"/>
    </row>
    <row r="39" spans="2:7">
      <c r="B39" s="1267" t="s">
        <v>229</v>
      </c>
      <c r="C39" s="559" t="s">
        <v>227</v>
      </c>
      <c r="E39" s="549"/>
      <c r="G39" s="555"/>
    </row>
    <row r="40" spans="2:7" ht="14.25" customHeight="1">
      <c r="B40" s="1265"/>
      <c r="C40" s="554" t="s">
        <v>1412</v>
      </c>
      <c r="E40" s="549"/>
      <c r="G40" s="555"/>
    </row>
    <row r="41" spans="2:7" ht="14.25" customHeight="1">
      <c r="B41" s="1265"/>
      <c r="C41" s="1773" t="s">
        <v>1413</v>
      </c>
      <c r="E41" s="549"/>
      <c r="G41" s="555"/>
    </row>
    <row r="42" spans="2:7" ht="14.25" customHeight="1">
      <c r="B42" s="1265"/>
      <c r="C42" s="1773" t="s">
        <v>42</v>
      </c>
      <c r="E42" s="549"/>
      <c r="G42" s="555"/>
    </row>
    <row r="43" spans="2:7" ht="14.25" customHeight="1">
      <c r="B43" s="1265"/>
      <c r="C43" s="560" t="s">
        <v>230</v>
      </c>
      <c r="E43" s="549"/>
    </row>
    <row r="44" spans="2:7" ht="14.25" customHeight="1">
      <c r="B44" s="1265"/>
      <c r="C44" s="560"/>
      <c r="E44" s="549"/>
    </row>
    <row r="45" spans="2:7">
      <c r="B45" s="1265" t="s">
        <v>231</v>
      </c>
      <c r="C45" s="559" t="s">
        <v>227</v>
      </c>
      <c r="E45" s="549"/>
    </row>
    <row r="46" spans="2:7" ht="14.25" customHeight="1">
      <c r="B46" s="1265"/>
      <c r="C46" s="554" t="s">
        <v>1407</v>
      </c>
      <c r="E46" s="549"/>
    </row>
    <row r="47" spans="2:7" ht="14.25" customHeight="1">
      <c r="B47" s="1265"/>
      <c r="C47" s="554" t="s">
        <v>1408</v>
      </c>
      <c r="E47" s="549"/>
    </row>
    <row r="48" spans="2:7" ht="14.25" customHeight="1">
      <c r="B48" s="1265"/>
      <c r="C48" s="554" t="s">
        <v>1409</v>
      </c>
      <c r="E48" s="549"/>
    </row>
    <row r="49" spans="2:5" ht="14.25" customHeight="1">
      <c r="B49" s="1266"/>
      <c r="C49" s="554" t="s">
        <v>1410</v>
      </c>
      <c r="E49" s="549"/>
    </row>
    <row r="50" spans="2:5" ht="14.25" customHeight="1">
      <c r="B50" s="1266"/>
      <c r="C50" s="554" t="s">
        <v>42</v>
      </c>
      <c r="E50" s="549"/>
    </row>
    <row r="51" spans="2:5" ht="14.25" customHeight="1">
      <c r="B51" s="1266"/>
      <c r="C51" s="1774" t="s">
        <v>1414</v>
      </c>
      <c r="E51" s="549"/>
    </row>
    <row r="52" spans="2:5" ht="14.25" customHeight="1">
      <c r="B52" s="1265"/>
      <c r="C52" s="551"/>
      <c r="E52" s="549"/>
    </row>
    <row r="53" spans="2:5">
      <c r="B53" s="1265" t="s">
        <v>1415</v>
      </c>
      <c r="C53" s="559" t="s">
        <v>227</v>
      </c>
      <c r="E53" s="549"/>
    </row>
    <row r="54" spans="2:5" ht="14.25" customHeight="1">
      <c r="B54" s="1265"/>
      <c r="C54" s="554" t="s">
        <v>1416</v>
      </c>
      <c r="E54" s="549"/>
    </row>
    <row r="55" spans="2:5" ht="14.25" customHeight="1">
      <c r="B55" s="1265"/>
      <c r="C55" s="554" t="s">
        <v>1417</v>
      </c>
      <c r="E55" s="549"/>
    </row>
    <row r="56" spans="2:5" ht="14.25" customHeight="1">
      <c r="B56" s="1265"/>
      <c r="C56" s="554" t="s">
        <v>1418</v>
      </c>
      <c r="E56" s="549"/>
    </row>
    <row r="57" spans="2:5" ht="14.25" customHeight="1">
      <c r="B57" s="1265"/>
      <c r="C57" s="1773" t="s">
        <v>1419</v>
      </c>
      <c r="E57" s="549"/>
    </row>
    <row r="58" spans="2:5" ht="15">
      <c r="B58" s="1265"/>
      <c r="C58" s="1773" t="s">
        <v>42</v>
      </c>
      <c r="E58" s="549"/>
    </row>
    <row r="59" spans="2:5" ht="14.25" customHeight="1">
      <c r="B59" s="1265"/>
      <c r="C59" s="561" t="s">
        <v>1420</v>
      </c>
      <c r="E59" s="549"/>
    </row>
    <row r="60" spans="2:5" ht="14.25" customHeight="1">
      <c r="B60" s="1265"/>
      <c r="C60" s="1772" t="s">
        <v>1401</v>
      </c>
      <c r="E60" s="549"/>
    </row>
    <row r="61" spans="2:5" ht="14.25" customHeight="1">
      <c r="B61" s="1265"/>
      <c r="C61" s="561" t="s">
        <v>1421</v>
      </c>
      <c r="E61" s="549"/>
    </row>
    <row r="62" spans="2:5" ht="14.25" customHeight="1">
      <c r="B62" s="1265"/>
      <c r="C62" s="561"/>
      <c r="E62" s="549"/>
    </row>
    <row r="63" spans="2:5" ht="14.25" customHeight="1">
      <c r="B63" s="1265" t="s">
        <v>1422</v>
      </c>
      <c r="C63" s="550" t="s">
        <v>227</v>
      </c>
      <c r="E63" s="549"/>
    </row>
    <row r="64" spans="2:5" ht="14.25" customHeight="1">
      <c r="B64" s="1265"/>
      <c r="C64" s="554" t="s">
        <v>1423</v>
      </c>
      <c r="E64" s="549"/>
    </row>
    <row r="65" spans="2:5" ht="14.25" customHeight="1">
      <c r="B65" s="1265"/>
      <c r="C65" s="554" t="s">
        <v>1424</v>
      </c>
      <c r="E65" s="549"/>
    </row>
    <row r="66" spans="2:5" ht="14.25" customHeight="1">
      <c r="B66" s="1265"/>
      <c r="C66" s="554" t="s">
        <v>1425</v>
      </c>
      <c r="E66" s="549"/>
    </row>
    <row r="67" spans="2:5" ht="14.25" customHeight="1">
      <c r="B67" s="1265"/>
      <c r="C67" s="554" t="s">
        <v>42</v>
      </c>
      <c r="E67" s="549"/>
    </row>
    <row r="68" spans="2:5" ht="14.25" customHeight="1">
      <c r="B68" s="1265"/>
      <c r="C68" s="1775" t="s">
        <v>1426</v>
      </c>
      <c r="E68" s="549"/>
    </row>
    <row r="69" spans="2:5" ht="14.25" customHeight="1">
      <c r="B69" s="1266"/>
      <c r="C69" s="562"/>
      <c r="E69" s="549"/>
    </row>
    <row r="70" spans="2:5" ht="14.25" customHeight="1">
      <c r="B70" s="2107" t="s">
        <v>232</v>
      </c>
      <c r="C70" s="2108" t="s">
        <v>233</v>
      </c>
      <c r="E70" s="549"/>
    </row>
    <row r="71" spans="2:5" ht="14.25" customHeight="1">
      <c r="B71" s="2109"/>
      <c r="C71" s="2110" t="s">
        <v>234</v>
      </c>
      <c r="E71" s="549"/>
    </row>
    <row r="72" spans="2:5" ht="14.25" customHeight="1">
      <c r="B72" s="2109"/>
      <c r="C72" s="2111" t="s">
        <v>235</v>
      </c>
      <c r="E72" s="549"/>
    </row>
    <row r="73" spans="2:5" ht="14.25" customHeight="1">
      <c r="B73" s="2109"/>
      <c r="C73" s="2111" t="s">
        <v>236</v>
      </c>
      <c r="E73" s="549"/>
    </row>
    <row r="74" spans="2:5" ht="14.25" customHeight="1">
      <c r="B74" s="2109"/>
      <c r="C74" s="2111" t="s">
        <v>237</v>
      </c>
      <c r="E74" s="549"/>
    </row>
    <row r="75" spans="2:5" ht="14.25" customHeight="1">
      <c r="B75" s="2109"/>
      <c r="C75" s="2112" t="s">
        <v>238</v>
      </c>
      <c r="E75" s="549"/>
    </row>
    <row r="76" spans="2:5" ht="14.25" customHeight="1">
      <c r="B76" s="2109"/>
      <c r="C76" s="2112" t="s">
        <v>239</v>
      </c>
      <c r="E76" s="549"/>
    </row>
    <row r="77" spans="2:5" ht="14.25" customHeight="1">
      <c r="B77" s="2109"/>
      <c r="C77" s="2110"/>
      <c r="E77" s="549"/>
    </row>
    <row r="78" spans="2:5" ht="14.25" customHeight="1">
      <c r="B78" s="2107" t="s">
        <v>240</v>
      </c>
      <c r="C78" s="2108" t="s">
        <v>241</v>
      </c>
      <c r="E78" s="549"/>
    </row>
    <row r="79" spans="2:5" ht="14.25" customHeight="1">
      <c r="B79" s="2109"/>
      <c r="C79" s="2110" t="s">
        <v>1399</v>
      </c>
      <c r="E79" s="549"/>
    </row>
    <row r="80" spans="2:5" ht="14.25" customHeight="1">
      <c r="B80" s="2109"/>
      <c r="C80" s="2111" t="s">
        <v>1400</v>
      </c>
      <c r="E80" s="549"/>
    </row>
    <row r="81" spans="2:5" ht="14.25" customHeight="1">
      <c r="B81" s="2109"/>
      <c r="C81" s="2111" t="s">
        <v>42</v>
      </c>
      <c r="E81" s="549"/>
    </row>
    <row r="82" spans="2:5" ht="14.25" customHeight="1">
      <c r="B82" s="2109"/>
      <c r="C82" s="2112" t="s">
        <v>242</v>
      </c>
      <c r="E82" s="549"/>
    </row>
    <row r="83" spans="2:5" ht="14.25" customHeight="1">
      <c r="B83" s="2109"/>
      <c r="C83" s="2112" t="s">
        <v>1402</v>
      </c>
      <c r="E83" s="549"/>
    </row>
    <row r="84" spans="2:5" ht="14.25" customHeight="1">
      <c r="B84" s="2109"/>
      <c r="C84" s="2112" t="s">
        <v>1403</v>
      </c>
      <c r="E84" s="549"/>
    </row>
    <row r="85" spans="2:5" ht="14.25" customHeight="1">
      <c r="B85" s="1266"/>
      <c r="C85" s="554"/>
      <c r="E85" s="549"/>
    </row>
    <row r="86" spans="2:5" ht="14.25" customHeight="1">
      <c r="B86" s="1265" t="s">
        <v>1427</v>
      </c>
      <c r="C86" s="559" t="s">
        <v>241</v>
      </c>
      <c r="E86" s="549"/>
    </row>
    <row r="87" spans="2:5" ht="14.25" customHeight="1">
      <c r="B87" s="1266"/>
      <c r="C87" s="554" t="s">
        <v>1428</v>
      </c>
      <c r="E87" s="549"/>
    </row>
    <row r="88" spans="2:5" ht="14.25" customHeight="1">
      <c r="B88" s="1266"/>
      <c r="C88" s="1773" t="s">
        <v>1424</v>
      </c>
      <c r="E88" s="549"/>
    </row>
    <row r="89" spans="2:5" ht="14.25" customHeight="1">
      <c r="B89" s="1266"/>
      <c r="C89" s="1773" t="s">
        <v>1429</v>
      </c>
      <c r="E89" s="549"/>
    </row>
    <row r="90" spans="2:5" ht="14.25" customHeight="1">
      <c r="B90" s="1266"/>
      <c r="C90" s="1773" t="s">
        <v>42</v>
      </c>
      <c r="E90" s="549"/>
    </row>
    <row r="91" spans="2:5" ht="14.25" customHeight="1">
      <c r="B91" s="1266"/>
      <c r="C91" s="561" t="s">
        <v>1430</v>
      </c>
      <c r="E91" s="549"/>
    </row>
    <row r="92" spans="2:5" ht="14.25" customHeight="1">
      <c r="B92" s="1266"/>
      <c r="C92" s="561"/>
      <c r="E92" s="549"/>
    </row>
    <row r="93" spans="2:5" ht="14.25" customHeight="1">
      <c r="B93" s="1265" t="s">
        <v>1431</v>
      </c>
      <c r="C93" s="559" t="s">
        <v>241</v>
      </c>
      <c r="E93" s="549"/>
    </row>
    <row r="94" spans="2:5" ht="14.25" customHeight="1">
      <c r="B94" s="1266"/>
      <c r="C94" s="554" t="s">
        <v>1428</v>
      </c>
      <c r="E94" s="549"/>
    </row>
    <row r="95" spans="2:5" ht="14.25" customHeight="1">
      <c r="B95" s="1266"/>
      <c r="C95" s="1773" t="s">
        <v>1424</v>
      </c>
      <c r="E95" s="549"/>
    </row>
    <row r="96" spans="2:5" ht="14.25" customHeight="1">
      <c r="B96" s="1266"/>
      <c r="C96" s="1773" t="s">
        <v>1429</v>
      </c>
      <c r="E96" s="549"/>
    </row>
    <row r="97" spans="2:5" ht="14.25" customHeight="1">
      <c r="B97" s="1266"/>
      <c r="C97" s="1773" t="s">
        <v>42</v>
      </c>
      <c r="E97" s="549"/>
    </row>
    <row r="98" spans="2:5" ht="14.25" customHeight="1">
      <c r="B98" s="1266"/>
      <c r="C98" s="561" t="s">
        <v>1430</v>
      </c>
      <c r="E98" s="549"/>
    </row>
    <row r="99" spans="2:5" ht="14.25" customHeight="1">
      <c r="B99" s="1266"/>
      <c r="C99" s="561"/>
      <c r="E99" s="549"/>
    </row>
    <row r="100" spans="2:5" ht="14.25" customHeight="1" thickBot="1">
      <c r="B100" s="563"/>
      <c r="C100" s="564"/>
      <c r="D100" s="565"/>
      <c r="E100" s="566"/>
    </row>
    <row r="101" spans="2:5" ht="14.25" customHeight="1" thickTop="1">
      <c r="B101" s="567"/>
      <c r="C101" s="548"/>
    </row>
    <row r="102" spans="2:5" ht="14.25" customHeight="1"/>
    <row r="103" spans="2:5" ht="14.25" customHeight="1"/>
    <row r="104" spans="2:5" ht="14.25" customHeight="1"/>
    <row r="115" spans="2:4" ht="15.75" customHeight="1">
      <c r="B115" s="554"/>
      <c r="C115" s="554"/>
      <c r="D115" s="554"/>
    </row>
    <row r="116" spans="2:4" ht="15.75" customHeight="1">
      <c r="B116" s="554"/>
      <c r="C116" s="554"/>
      <c r="D116" s="554"/>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8"/>
  <headerFooter alignWithMargins="0">
    <oddFooter>&amp;R&amp;A</oddFooter>
  </headerFooter>
  <rowBreaks count="1" manualBreakCount="1">
    <brk id="101" max="4" man="1"/>
  </rowBreaks>
  <drawing r:id="rId1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tabColor theme="3" tint="-0.249977111117893"/>
  </sheetPr>
  <dimension ref="B1:I47"/>
  <sheetViews>
    <sheetView showGridLines="0" view="pageBreakPreview" zoomScale="80" zoomScaleNormal="100" zoomScaleSheetLayoutView="80" workbookViewId="0">
      <selection activeCell="M32" sqref="M32"/>
    </sheetView>
  </sheetViews>
  <sheetFormatPr baseColWidth="10" defaultColWidth="11.42578125" defaultRowHeight="12.75"/>
  <cols>
    <col min="1" max="1" width="2.7109375" style="534" customWidth="1"/>
    <col min="2" max="2" width="1.28515625" style="534" customWidth="1"/>
    <col min="3" max="3" width="31.140625" style="534" customWidth="1"/>
    <col min="4" max="4" width="29.5703125" style="534" customWidth="1"/>
    <col min="5" max="5" width="25" style="534" customWidth="1"/>
    <col min="6" max="6" width="23.85546875" style="534" customWidth="1"/>
    <col min="7" max="7" width="21" style="534" customWidth="1"/>
    <col min="8" max="8" width="20.28515625" style="534" bestFit="1" customWidth="1"/>
    <col min="9" max="9" width="5.85546875" style="534" customWidth="1"/>
    <col min="10" max="16384" width="11.42578125" style="534"/>
  </cols>
  <sheetData>
    <row r="1" spans="2:8" ht="13.5" thickBot="1"/>
    <row r="2" spans="2:8" ht="28.5" thickTop="1">
      <c r="B2" s="568"/>
      <c r="C2" s="569"/>
      <c r="D2" s="570"/>
      <c r="E2" s="571"/>
      <c r="F2" s="571"/>
      <c r="G2" s="572"/>
      <c r="H2" s="573"/>
    </row>
    <row r="3" spans="2:8" ht="14.25">
      <c r="B3" s="574"/>
      <c r="C3" s="575"/>
      <c r="D3" s="576"/>
      <c r="E3" s="577"/>
      <c r="F3" s="577"/>
      <c r="G3" s="578"/>
      <c r="H3" s="579"/>
    </row>
    <row r="4" spans="2:8">
      <c r="B4" s="574"/>
      <c r="C4" s="1963"/>
      <c r="D4" s="1963"/>
      <c r="E4" s="1964"/>
      <c r="F4" s="554"/>
      <c r="G4" s="578"/>
      <c r="H4" s="579"/>
    </row>
    <row r="5" spans="2:8" ht="14.25">
      <c r="B5" s="574"/>
      <c r="C5" s="1963"/>
      <c r="D5" s="1963"/>
      <c r="E5" s="1964"/>
      <c r="F5" s="577"/>
      <c r="G5" s="578"/>
      <c r="H5" s="579"/>
    </row>
    <row r="6" spans="2:8" ht="14.25">
      <c r="B6" s="574"/>
      <c r="C6" s="576"/>
      <c r="D6" s="576"/>
      <c r="E6" s="577"/>
      <c r="F6" s="577"/>
      <c r="G6" s="578"/>
      <c r="H6" s="581"/>
    </row>
    <row r="7" spans="2:8" ht="14.25">
      <c r="B7" s="574"/>
      <c r="C7" s="576"/>
      <c r="D7" s="582"/>
      <c r="E7" s="583"/>
      <c r="F7" s="583"/>
      <c r="G7" s="583"/>
      <c r="H7" s="584"/>
    </row>
    <row r="8" spans="2:8" ht="15.75">
      <c r="B8" s="574"/>
      <c r="C8" s="586"/>
      <c r="D8" s="576"/>
      <c r="E8" s="577"/>
      <c r="F8" s="577"/>
      <c r="G8" s="577"/>
      <c r="H8" s="587"/>
    </row>
    <row r="9" spans="2:8" ht="18">
      <c r="B9" s="574"/>
      <c r="C9" s="1270" t="s">
        <v>661</v>
      </c>
      <c r="D9" s="576"/>
      <c r="E9" s="577"/>
      <c r="F9" s="577"/>
      <c r="G9" s="577"/>
      <c r="H9" s="587"/>
    </row>
    <row r="10" spans="2:8" ht="14.25">
      <c r="B10" s="574"/>
      <c r="D10" s="576"/>
      <c r="E10" s="577"/>
      <c r="F10" s="577"/>
      <c r="G10" s="577"/>
      <c r="H10" s="587"/>
    </row>
    <row r="11" spans="2:8" ht="15">
      <c r="B11" s="574"/>
      <c r="C11" s="1962" t="s">
        <v>248</v>
      </c>
      <c r="D11" s="1962"/>
      <c r="E11" s="577"/>
      <c r="F11" s="577"/>
      <c r="G11" s="577"/>
      <c r="H11" s="587"/>
    </row>
    <row r="12" spans="2:8" ht="15.75">
      <c r="B12" s="574"/>
      <c r="C12" s="588"/>
      <c r="D12" s="576"/>
      <c r="E12" s="1965" t="s">
        <v>249</v>
      </c>
      <c r="F12" s="1965"/>
      <c r="G12" s="577"/>
      <c r="H12" s="587"/>
    </row>
    <row r="13" spans="2:8" ht="14.25">
      <c r="B13" s="574"/>
      <c r="C13" s="1268" t="s">
        <v>250</v>
      </c>
      <c r="D13" s="589" t="s">
        <v>251</v>
      </c>
      <c r="E13" s="590" t="s">
        <v>252</v>
      </c>
      <c r="F13" s="590" t="s">
        <v>253</v>
      </c>
      <c r="G13" s="589" t="s">
        <v>254</v>
      </c>
      <c r="H13" s="587"/>
    </row>
    <row r="14" spans="2:8" ht="14.25">
      <c r="B14" s="574"/>
      <c r="C14" s="591" t="s">
        <v>125</v>
      </c>
      <c r="D14" s="592">
        <f>'11 - Notes Follow-up'!E16</f>
        <v>7773200000</v>
      </c>
      <c r="E14" s="592">
        <f>'11 - Notes Follow-up'!D25</f>
        <v>0</v>
      </c>
      <c r="F14" s="592">
        <f>'11 - Notes Follow-up'!G25</f>
        <v>7773200000</v>
      </c>
      <c r="G14" s="593">
        <v>0</v>
      </c>
      <c r="H14" s="587"/>
    </row>
    <row r="15" spans="2:8" ht="14.25">
      <c r="B15" s="574"/>
      <c r="C15" s="591" t="s">
        <v>126</v>
      </c>
      <c r="D15" s="592">
        <f>'11 - Notes Follow-up'!M16</f>
        <v>409200000</v>
      </c>
      <c r="E15" s="592">
        <f>'11 - Notes Follow-up'!L25</f>
        <v>0</v>
      </c>
      <c r="F15" s="592">
        <f>'11 - Notes Follow-up'!O25</f>
        <v>409200000</v>
      </c>
      <c r="G15" s="593">
        <v>0</v>
      </c>
      <c r="H15" s="587"/>
    </row>
    <row r="16" spans="2:8" ht="14.25">
      <c r="B16" s="574"/>
      <c r="C16" s="591" t="s">
        <v>162</v>
      </c>
      <c r="D16" s="592">
        <f>'11 - Notes Follow-up'!T15</f>
        <v>300</v>
      </c>
      <c r="E16" s="592">
        <f>'11 - Notes Follow-up'!S25</f>
        <v>0</v>
      </c>
      <c r="F16" s="592">
        <f>'11 - Notes Follow-up'!V25</f>
        <v>300</v>
      </c>
      <c r="G16" s="593">
        <v>0</v>
      </c>
      <c r="H16" s="587"/>
    </row>
    <row r="17" spans="2:9" ht="14.25">
      <c r="B17" s="574"/>
      <c r="C17" s="594" t="s">
        <v>100</v>
      </c>
      <c r="D17" s="595"/>
      <c r="E17" s="595">
        <f>SUM(E14:E16)</f>
        <v>0</v>
      </c>
      <c r="F17" s="595">
        <f t="shared" ref="F17" si="0">SUM(F14:F16)</f>
        <v>8182400300</v>
      </c>
      <c r="G17" s="595">
        <v>0</v>
      </c>
      <c r="H17" s="587"/>
    </row>
    <row r="18" spans="2:9" ht="18">
      <c r="B18" s="574"/>
      <c r="C18" s="596"/>
      <c r="D18" s="597"/>
      <c r="E18" s="598"/>
      <c r="F18" s="599"/>
      <c r="G18" s="600"/>
      <c r="H18" s="601"/>
    </row>
    <row r="19" spans="2:9" ht="14.25">
      <c r="B19" s="574"/>
      <c r="C19" s="1966" t="s">
        <v>255</v>
      </c>
      <c r="D19" s="1966"/>
      <c r="E19" s="590" t="s">
        <v>252</v>
      </c>
      <c r="F19" s="590" t="s">
        <v>253</v>
      </c>
      <c r="G19" s="600"/>
      <c r="H19" s="601"/>
    </row>
    <row r="20" spans="2:9" ht="14.25">
      <c r="B20" s="574"/>
      <c r="C20" s="1961" t="s">
        <v>256</v>
      </c>
      <c r="D20" s="1961"/>
      <c r="E20" s="1516"/>
      <c r="F20" s="1516">
        <v>0.05</v>
      </c>
      <c r="G20" s="600"/>
      <c r="H20" s="587"/>
    </row>
    <row r="21" spans="2:9" ht="14.25">
      <c r="B21" s="574"/>
      <c r="C21" s="1961" t="s">
        <v>257</v>
      </c>
      <c r="D21" s="1961"/>
      <c r="E21" s="592"/>
      <c r="F21" s="592">
        <f>'16 - Simplified Balance Sheet'!E14</f>
        <v>8182368484.4700003</v>
      </c>
      <c r="G21" s="600"/>
      <c r="H21" s="602"/>
      <c r="I21" s="603"/>
    </row>
    <row r="22" spans="2:9" ht="14.25">
      <c r="B22" s="574"/>
      <c r="C22" s="1968" t="s">
        <v>258</v>
      </c>
      <c r="D22" s="1968"/>
      <c r="E22" s="625"/>
      <c r="F22" s="625">
        <f>F20</f>
        <v>0.05</v>
      </c>
      <c r="G22" s="600"/>
      <c r="H22" s="1212"/>
    </row>
    <row r="23" spans="2:9" ht="14.25">
      <c r="B23" s="574"/>
      <c r="C23" s="605" t="s">
        <v>255</v>
      </c>
      <c r="D23" s="604"/>
      <c r="E23" s="595" t="str">
        <f>'11 bis-Notes Calculation'!P18</f>
        <v/>
      </c>
      <c r="F23" s="595">
        <f>'11 bis-Notes Calculation'!P17</f>
        <v>409118424.22350001</v>
      </c>
      <c r="G23" s="600"/>
      <c r="H23" s="587"/>
    </row>
    <row r="24" spans="2:9" ht="18">
      <c r="B24" s="574"/>
      <c r="C24" s="596"/>
      <c r="D24" s="606"/>
      <c r="E24" s="607"/>
      <c r="F24" s="608"/>
      <c r="G24" s="609"/>
      <c r="H24" s="610"/>
    </row>
    <row r="25" spans="2:9" ht="15.75">
      <c r="B25" s="585"/>
      <c r="C25" s="1269" t="s">
        <v>259</v>
      </c>
      <c r="D25" s="576"/>
      <c r="E25" s="577"/>
      <c r="F25" s="577"/>
      <c r="G25" s="577"/>
      <c r="H25" s="587"/>
    </row>
    <row r="26" spans="2:9" ht="15.75">
      <c r="B26" s="574"/>
      <c r="C26" s="588"/>
      <c r="D26" s="576"/>
      <c r="E26" s="577"/>
      <c r="F26" s="577"/>
      <c r="G26" s="577"/>
      <c r="H26" s="587"/>
    </row>
    <row r="27" spans="2:9" ht="14.25">
      <c r="B27" s="574"/>
      <c r="C27" s="1967" t="s">
        <v>260</v>
      </c>
      <c r="D27" s="1967"/>
      <c r="E27" s="590" t="s">
        <v>252</v>
      </c>
      <c r="F27" s="1442" t="s">
        <v>253</v>
      </c>
      <c r="G27" s="577"/>
      <c r="H27" s="601"/>
    </row>
    <row r="28" spans="2:9" ht="18.75" customHeight="1">
      <c r="B28" s="574"/>
      <c r="C28" s="1969" t="s">
        <v>261</v>
      </c>
      <c r="D28" s="1969"/>
      <c r="E28" s="1528" t="str">
        <f>'08 - Delinquent Home Loans Stat'!D14</f>
        <v/>
      </c>
      <c r="F28" s="1528">
        <f>'08 - Delinquent Home Loans Stat'!D13</f>
        <v>56971</v>
      </c>
      <c r="G28" s="1242"/>
      <c r="H28" s="601"/>
    </row>
    <row r="29" spans="2:9" ht="27" customHeight="1">
      <c r="B29" s="574"/>
      <c r="C29" s="1970" t="s">
        <v>262</v>
      </c>
      <c r="D29" s="1970"/>
      <c r="E29" s="1733"/>
      <c r="F29" s="1734">
        <f>'Stratification Tables'!J29/100</f>
        <v>1.4827809999999999E-2</v>
      </c>
      <c r="G29" s="577"/>
      <c r="H29" s="601"/>
    </row>
    <row r="30" spans="2:9" ht="14.25">
      <c r="B30" s="574"/>
      <c r="C30" s="1971" t="s">
        <v>257</v>
      </c>
      <c r="D30" s="1971"/>
      <c r="E30" s="611">
        <f>E21</f>
        <v>0</v>
      </c>
      <c r="F30" s="1443">
        <f>'08 - Delinquent Home Loans Stat'!C13</f>
        <v>8182368484.4700003</v>
      </c>
      <c r="G30" s="577"/>
      <c r="H30" s="601"/>
    </row>
    <row r="31" spans="2:9" ht="18">
      <c r="B31" s="574"/>
      <c r="C31" s="612"/>
      <c r="D31" s="613"/>
      <c r="E31" s="614"/>
      <c r="F31" s="615"/>
      <c r="G31" s="616"/>
      <c r="H31" s="601"/>
    </row>
    <row r="32" spans="2:9" ht="14.25">
      <c r="B32" s="574"/>
      <c r="C32" s="1972" t="s">
        <v>263</v>
      </c>
      <c r="D32" s="1972"/>
      <c r="E32" s="590" t="s">
        <v>252</v>
      </c>
      <c r="F32" s="590" t="s">
        <v>253</v>
      </c>
      <c r="G32" s="616"/>
      <c r="H32" s="601"/>
    </row>
    <row r="33" spans="2:8" ht="14.25">
      <c r="B33" s="574"/>
      <c r="C33" s="1970" t="s">
        <v>264</v>
      </c>
      <c r="D33" s="1970"/>
      <c r="E33" s="617">
        <v>0</v>
      </c>
      <c r="F33" s="617">
        <f>INPUT_DATA!DN4</f>
        <v>0</v>
      </c>
      <c r="G33" s="577"/>
      <c r="H33" s="601"/>
    </row>
    <row r="34" spans="2:8" ht="24.75" customHeight="1">
      <c r="B34" s="574"/>
      <c r="C34" s="1970" t="s">
        <v>265</v>
      </c>
      <c r="D34" s="1970"/>
      <c r="E34" s="617">
        <v>0</v>
      </c>
      <c r="F34" s="617">
        <f>INPUT_DATA!DO4+INPUT_DATA!DM4</f>
        <v>0</v>
      </c>
      <c r="G34" s="577"/>
      <c r="H34" s="601"/>
    </row>
    <row r="35" spans="2:8" ht="27" customHeight="1">
      <c r="B35" s="574"/>
      <c r="C35" s="1970" t="s">
        <v>266</v>
      </c>
      <c r="D35" s="1970"/>
      <c r="E35" s="1527">
        <v>0</v>
      </c>
      <c r="F35" s="1527">
        <v>0</v>
      </c>
      <c r="G35" s="577"/>
      <c r="H35" s="601"/>
    </row>
    <row r="36" spans="2:8" ht="46.5" customHeight="1">
      <c r="B36" s="574"/>
      <c r="C36" s="1971" t="s">
        <v>267</v>
      </c>
      <c r="D36" s="1971"/>
      <c r="E36" s="611">
        <v>0</v>
      </c>
      <c r="F36" s="611">
        <f>INPUT_DATA!DO4+INPUT_DATA!DM4</f>
        <v>0</v>
      </c>
      <c r="G36" s="577"/>
      <c r="H36" s="601"/>
    </row>
    <row r="37" spans="2:8" ht="18">
      <c r="B37" s="574"/>
      <c r="C37" s="618"/>
      <c r="D37" s="597"/>
      <c r="E37" s="614"/>
      <c r="F37" s="619"/>
      <c r="G37" s="620"/>
      <c r="H37" s="601"/>
    </row>
    <row r="38" spans="2:8" ht="14.25">
      <c r="B38" s="574"/>
      <c r="E38" s="590" t="s">
        <v>252</v>
      </c>
      <c r="F38" s="590" t="s">
        <v>253</v>
      </c>
      <c r="G38" s="577"/>
      <c r="H38" s="601"/>
    </row>
    <row r="39" spans="2:8" ht="14.25">
      <c r="B39" s="574"/>
      <c r="C39" s="1967" t="s">
        <v>268</v>
      </c>
      <c r="D39" s="1967"/>
      <c r="E39" s="611">
        <v>0</v>
      </c>
      <c r="F39" s="611">
        <f>'15 - Priority of Payments'!J11</f>
        <v>0</v>
      </c>
      <c r="G39" s="620"/>
      <c r="H39" s="601"/>
    </row>
    <row r="40" spans="2:8" ht="14.25">
      <c r="B40" s="574"/>
      <c r="C40" s="1967" t="s">
        <v>269</v>
      </c>
      <c r="D40" s="1967"/>
      <c r="E40" s="621">
        <f>Output!CH4</f>
        <v>0</v>
      </c>
      <c r="F40" s="621">
        <v>0</v>
      </c>
      <c r="G40" s="600"/>
      <c r="H40" s="601"/>
    </row>
    <row r="41" spans="2:8" ht="15.75">
      <c r="B41" s="574"/>
      <c r="C41" s="1971"/>
      <c r="D41" s="1971"/>
      <c r="E41" s="611"/>
      <c r="F41" s="611"/>
      <c r="G41" s="622"/>
      <c r="H41" s="623"/>
    </row>
    <row r="42" spans="2:8" ht="14.25">
      <c r="B42" s="574"/>
      <c r="C42" s="1967" t="s">
        <v>270</v>
      </c>
      <c r="D42" s="1967"/>
      <c r="E42" s="590" t="s">
        <v>252</v>
      </c>
      <c r="F42" s="590" t="s">
        <v>253</v>
      </c>
      <c r="G42" s="600"/>
      <c r="H42" s="601"/>
    </row>
    <row r="43" spans="2:8" ht="14.25">
      <c r="B43" s="574"/>
      <c r="C43" s="1970" t="s">
        <v>271</v>
      </c>
      <c r="D43" s="1970"/>
      <c r="E43" s="1735" t="str">
        <f>'Prepayment Analysis'!G11</f>
        <v/>
      </c>
      <c r="F43" s="1735" t="str">
        <f>'Prepayment Analysis'!G10</f>
        <v/>
      </c>
      <c r="G43" s="600"/>
      <c r="H43" s="601"/>
    </row>
    <row r="44" spans="2:8" ht="14.25">
      <c r="B44" s="574"/>
      <c r="C44" s="624" t="s">
        <v>272</v>
      </c>
      <c r="D44" s="624"/>
      <c r="E44" s="1736" t="str">
        <f>'Prepayment Analysis'!H11</f>
        <v/>
      </c>
      <c r="F44" s="1736" t="str">
        <f>'Prepayment Analysis'!H10</f>
        <v/>
      </c>
      <c r="G44" s="600"/>
      <c r="H44" s="601"/>
    </row>
    <row r="45" spans="2:8" ht="14.25">
      <c r="B45" s="574"/>
      <c r="C45" s="1971" t="s">
        <v>273</v>
      </c>
      <c r="D45" s="1971"/>
      <c r="E45" s="1737"/>
      <c r="F45" s="1737"/>
      <c r="G45" s="600"/>
      <c r="H45" s="601"/>
    </row>
    <row r="46" spans="2:8" ht="18.75" thickBot="1">
      <c r="B46" s="626"/>
      <c r="C46" s="1973"/>
      <c r="D46" s="1973"/>
      <c r="E46" s="627"/>
      <c r="F46" s="628"/>
      <c r="G46" s="629"/>
      <c r="H46" s="630"/>
    </row>
    <row r="47" spans="2:8" ht="13.5"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tabColor theme="3" tint="-0.249977111117893"/>
  </sheetPr>
  <dimension ref="B1:J35"/>
  <sheetViews>
    <sheetView showGridLines="0" view="pageBreakPreview" zoomScale="80" zoomScaleNormal="100" zoomScaleSheetLayoutView="80" workbookViewId="0">
      <selection activeCell="I30" sqref="I30"/>
    </sheetView>
  </sheetViews>
  <sheetFormatPr baseColWidth="10" defaultColWidth="11.42578125" defaultRowHeight="12.75"/>
  <cols>
    <col min="1" max="1" width="2.42578125" style="631" customWidth="1"/>
    <col min="2" max="2" width="7.85546875" style="631" customWidth="1"/>
    <col min="3" max="3" width="27.7109375" style="631" customWidth="1"/>
    <col min="4" max="4" width="65.28515625" style="631" customWidth="1"/>
    <col min="5" max="5" width="18.85546875" style="631" bestFit="1" customWidth="1"/>
    <col min="6" max="9" width="11.42578125" style="631"/>
    <col min="10" max="10" width="15.7109375" style="631" customWidth="1"/>
    <col min="11" max="11" width="4.7109375" style="631" customWidth="1"/>
    <col min="12" max="16384" width="11.42578125" style="631"/>
  </cols>
  <sheetData>
    <row r="1" spans="2:10" ht="13.5" thickBot="1"/>
    <row r="2" spans="2:10" ht="28.5" thickTop="1">
      <c r="B2" s="632"/>
      <c r="C2" s="569"/>
      <c r="D2" s="569"/>
      <c r="E2" s="570"/>
      <c r="F2" s="571"/>
      <c r="G2" s="571"/>
      <c r="H2" s="571"/>
      <c r="I2" s="572" t="s">
        <v>243</v>
      </c>
      <c r="J2" s="573">
        <f>'Cover Page'!$C$15</f>
        <v>45565</v>
      </c>
    </row>
    <row r="3" spans="2:10" ht="14.25">
      <c r="B3" s="633"/>
      <c r="D3" s="575"/>
      <c r="E3" s="634"/>
      <c r="F3" s="635"/>
      <c r="G3" s="635"/>
      <c r="H3" s="635"/>
      <c r="I3" s="578" t="s">
        <v>244</v>
      </c>
      <c r="J3" s="579">
        <f>'Cover Page'!$C$16</f>
        <v>0</v>
      </c>
    </row>
    <row r="4" spans="2:10" ht="23.25">
      <c r="B4" s="633"/>
      <c r="D4" s="1963"/>
      <c r="E4" s="1963"/>
      <c r="F4" s="1964"/>
      <c r="G4" s="580"/>
      <c r="H4" s="554"/>
      <c r="I4" s="578" t="s">
        <v>245</v>
      </c>
      <c r="J4" s="579">
        <f>'Cover Page'!$C$17</f>
        <v>0</v>
      </c>
    </row>
    <row r="5" spans="2:10" ht="23.25">
      <c r="B5" s="633"/>
      <c r="D5" s="1963"/>
      <c r="E5" s="1963"/>
      <c r="F5" s="1964"/>
      <c r="G5" s="580"/>
      <c r="H5" s="635"/>
      <c r="I5" s="578" t="s">
        <v>246</v>
      </c>
      <c r="J5" s="579">
        <f>'Cover Page'!$C$18</f>
        <v>0</v>
      </c>
    </row>
    <row r="6" spans="2:10" ht="14.25">
      <c r="B6" s="633"/>
      <c r="D6" s="634"/>
      <c r="E6" s="634"/>
      <c r="F6" s="635"/>
      <c r="G6" s="635"/>
      <c r="H6" s="635"/>
      <c r="I6" s="578" t="s">
        <v>247</v>
      </c>
      <c r="J6" s="581">
        <f>'00 - Cover'!$F$28</f>
        <v>0</v>
      </c>
    </row>
    <row r="7" spans="2:10" ht="14.25">
      <c r="B7" s="636"/>
      <c r="C7" s="637"/>
      <c r="D7" s="637"/>
      <c r="E7" s="637"/>
      <c r="F7" s="638"/>
      <c r="G7" s="638"/>
      <c r="H7" s="638"/>
      <c r="I7" s="638"/>
      <c r="J7" s="639"/>
    </row>
    <row r="8" spans="2:10">
      <c r="B8" s="640"/>
      <c r="J8" s="641"/>
    </row>
    <row r="9" spans="2:10">
      <c r="B9" s="633"/>
      <c r="J9" s="642"/>
    </row>
    <row r="10" spans="2:10" ht="15.75">
      <c r="B10" s="633"/>
      <c r="C10" s="643" t="s">
        <v>274</v>
      </c>
      <c r="J10" s="642"/>
    </row>
    <row r="11" spans="2:10">
      <c r="B11" s="1529"/>
      <c r="J11" s="642"/>
    </row>
    <row r="12" spans="2:10">
      <c r="B12" s="1529"/>
      <c r="C12" s="1243" t="s">
        <v>275</v>
      </c>
      <c r="D12" s="1243" t="s">
        <v>276</v>
      </c>
      <c r="E12" s="1243" t="s">
        <v>277</v>
      </c>
      <c r="F12" s="644"/>
      <c r="G12" s="645"/>
      <c r="J12" s="642"/>
    </row>
    <row r="13" spans="2:10">
      <c r="B13" s="1529"/>
      <c r="C13" s="646"/>
      <c r="D13" s="647"/>
      <c r="E13" s="648"/>
      <c r="J13" s="642"/>
    </row>
    <row r="14" spans="2:10">
      <c r="B14" s="1529"/>
      <c r="C14" s="649"/>
      <c r="D14" s="647"/>
      <c r="E14" s="648"/>
      <c r="J14" s="642"/>
    </row>
    <row r="15" spans="2:10">
      <c r="B15" s="1529"/>
      <c r="J15" s="642"/>
    </row>
    <row r="16" spans="2:10">
      <c r="B16" s="1529"/>
      <c r="J16" s="642"/>
    </row>
    <row r="17" spans="2:10">
      <c r="B17" s="1529"/>
      <c r="D17" s="650" t="s">
        <v>278</v>
      </c>
      <c r="E17" s="648" t="s">
        <v>279</v>
      </c>
      <c r="J17" s="642"/>
    </row>
    <row r="18" spans="2:10">
      <c r="B18" s="1529"/>
      <c r="D18" s="649" t="s">
        <v>280</v>
      </c>
      <c r="E18" s="644"/>
      <c r="J18" s="642"/>
    </row>
    <row r="19" spans="2:10">
      <c r="B19" s="1529"/>
      <c r="D19" s="649" t="s">
        <v>274</v>
      </c>
      <c r="E19" s="644"/>
      <c r="J19" s="642"/>
    </row>
    <row r="20" spans="2:10">
      <c r="B20" s="1529"/>
      <c r="D20" s="651" t="s">
        <v>281</v>
      </c>
      <c r="E20" s="644"/>
      <c r="J20" s="642"/>
    </row>
    <row r="21" spans="2:10">
      <c r="B21" s="1529"/>
      <c r="D21" s="649" t="s">
        <v>282</v>
      </c>
      <c r="E21" s="644"/>
      <c r="J21" s="642"/>
    </row>
    <row r="22" spans="2:10">
      <c r="B22" s="1529"/>
      <c r="J22" s="642"/>
    </row>
    <row r="23" spans="2:10">
      <c r="B23" s="1529"/>
      <c r="J23" s="642"/>
    </row>
    <row r="24" spans="2:10" ht="15">
      <c r="B24" s="633"/>
      <c r="C24" s="652" t="s">
        <v>283</v>
      </c>
      <c r="J24" s="642"/>
    </row>
    <row r="25" spans="2:10">
      <c r="B25" s="633"/>
      <c r="J25" s="642"/>
    </row>
    <row r="26" spans="2:10" ht="15">
      <c r="B26" s="633"/>
      <c r="C26" s="1975" t="s">
        <v>1177</v>
      </c>
      <c r="D26" s="1975"/>
      <c r="E26" s="653">
        <f>'10 -Principal Deficiency Amount'!C12</f>
        <v>-8182368484.4700003</v>
      </c>
      <c r="J26" s="642"/>
    </row>
    <row r="27" spans="2:10" ht="15">
      <c r="B27" s="633"/>
      <c r="C27" s="1975" t="s">
        <v>1178</v>
      </c>
      <c r="D27" s="1975"/>
      <c r="E27" s="653" t="e">
        <f>'10 -Principal Deficiency Amount'!D12</f>
        <v>#VALUE!</v>
      </c>
      <c r="H27" s="648" t="s">
        <v>284</v>
      </c>
      <c r="I27" s="654" t="e">
        <f>'10 -Principal Deficiency Amount'!H12</f>
        <v>#VALUE!</v>
      </c>
      <c r="J27" s="642"/>
    </row>
    <row r="28" spans="2:10" ht="24" customHeight="1">
      <c r="B28" s="633"/>
      <c r="C28" s="1975" t="s">
        <v>1175</v>
      </c>
      <c r="D28" s="1975"/>
      <c r="E28" s="653" t="e">
        <f>'10 -Principal Deficiency Amount'!E12</f>
        <v>#VALUE!</v>
      </c>
      <c r="H28" s="648" t="s">
        <v>285</v>
      </c>
      <c r="I28" s="654" t="str">
        <f>'10 -Principal Deficiency Amount'!H13</f>
        <v/>
      </c>
      <c r="J28" s="642"/>
    </row>
    <row r="29" spans="2:10" ht="33.75" customHeight="1">
      <c r="B29" s="633"/>
      <c r="C29" s="1975" t="s">
        <v>1176</v>
      </c>
      <c r="D29" s="1975"/>
      <c r="E29" s="653" t="e">
        <f>'10 -Principal Deficiency Amount'!F12</f>
        <v>#VALUE!</v>
      </c>
      <c r="H29" s="648" t="s">
        <v>286</v>
      </c>
      <c r="I29" s="654" t="str">
        <f>'10 -Principal Deficiency Amount'!H14</f>
        <v/>
      </c>
      <c r="J29" s="642"/>
    </row>
    <row r="30" spans="2:10" ht="86.25" customHeight="1">
      <c r="B30" s="633"/>
      <c r="C30" s="1975" t="s">
        <v>1179</v>
      </c>
      <c r="D30" s="1975"/>
      <c r="E30" s="653" t="e">
        <f>'10 -Principal Deficiency Amount'!G12</f>
        <v>#VALUE!</v>
      </c>
      <c r="H30" s="648" t="s">
        <v>287</v>
      </c>
      <c r="I30" s="654" t="str">
        <f>'10 -Principal Deficiency Amount'!H15</f>
        <v/>
      </c>
      <c r="J30" s="642"/>
    </row>
    <row r="31" spans="2:10" ht="15">
      <c r="B31" s="633"/>
      <c r="C31" s="1974" t="s">
        <v>283</v>
      </c>
      <c r="D31" s="1974"/>
      <c r="E31" s="1526" t="e">
        <f>'10 -Principal Deficiency Amount'!H12</f>
        <v>#VALUE!</v>
      </c>
      <c r="H31" s="648" t="s">
        <v>288</v>
      </c>
      <c r="I31" s="654" t="str">
        <f>'10 -Principal Deficiency Amount'!H16</f>
        <v/>
      </c>
      <c r="J31" s="642"/>
    </row>
    <row r="32" spans="2:10">
      <c r="B32" s="633"/>
      <c r="J32" s="642"/>
    </row>
    <row r="33" spans="2:10">
      <c r="B33" s="633"/>
      <c r="J33" s="642"/>
    </row>
    <row r="34" spans="2:10" ht="13.5" thickBot="1">
      <c r="B34" s="655"/>
      <c r="C34" s="656"/>
      <c r="D34" s="656"/>
      <c r="E34" s="656"/>
      <c r="F34" s="656"/>
      <c r="G34" s="656"/>
      <c r="H34" s="656"/>
      <c r="I34" s="656"/>
      <c r="J34" s="657"/>
    </row>
    <row r="35" spans="2:10" ht="13.5" thickTop="1"/>
  </sheetData>
  <mergeCells count="8">
    <mergeCell ref="C31:D31"/>
    <mergeCell ref="D4:E5"/>
    <mergeCell ref="F4:F5"/>
    <mergeCell ref="C26:D26"/>
    <mergeCell ref="C27:D27"/>
    <mergeCell ref="C28:D28"/>
    <mergeCell ref="C30:D30"/>
    <mergeCell ref="C29:D29"/>
  </mergeCells>
  <conditionalFormatting sqref="E18:E21">
    <cfRule type="containsText" dxfId="15" priority="4" operator="containsText" text="YES">
      <formula>NOT(ISERROR(SEARCH("YES",E18)))</formula>
    </cfRule>
    <cfRule type="containsText" dxfId="14" priority="5" operator="containsText" text="NO">
      <formula>NOT(ISERROR(SEARCH("NO",E18)))</formula>
    </cfRule>
    <cfRule type="containsText" dxfId="13" priority="6" operator="containsText" text="OK">
      <formula>NOT(ISERROR(SEARCH("OK",E18)))</formula>
    </cfRule>
  </conditionalFormatting>
  <conditionalFormatting sqref="F12:G12">
    <cfRule type="containsText" dxfId="12" priority="7" operator="containsText" text="YES">
      <formula>NOT(ISERROR(SEARCH("YES",F12)))</formula>
    </cfRule>
    <cfRule type="containsText" dxfId="11" priority="8" operator="containsText" text="NO">
      <formula>NOT(ISERROR(SEARCH("NO",F12)))</formula>
    </cfRule>
    <cfRule type="containsText" dxfId="10" priority="9" operator="containsText" text="OK">
      <formula>NOT(ISERROR(SEARCH("OK",F12)))</formula>
    </cfRule>
  </conditionalFormatting>
  <pageMargins left="0.7" right="0.7" top="0.75" bottom="0.75" header="0.3" footer="0.3"/>
  <pageSetup paperSize="9" scale="4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tabColor theme="3" tint="-0.249977111117893"/>
  </sheetPr>
  <dimension ref="B1:O23"/>
  <sheetViews>
    <sheetView showGridLines="0" view="pageBreakPreview" zoomScale="80" zoomScaleNormal="100" zoomScaleSheetLayoutView="80" workbookViewId="0">
      <selection activeCell="N31" sqref="N31"/>
    </sheetView>
  </sheetViews>
  <sheetFormatPr baseColWidth="10" defaultColWidth="11.42578125" defaultRowHeight="12.75"/>
  <cols>
    <col min="1" max="1" width="2.7109375" style="631" customWidth="1"/>
    <col min="2" max="2" width="23.7109375" style="631" customWidth="1"/>
    <col min="3" max="3" width="23.5703125" style="631" customWidth="1"/>
    <col min="4" max="8" width="12.7109375" style="631" customWidth="1"/>
    <col min="9" max="9" width="3.7109375" style="631" customWidth="1"/>
    <col min="10" max="11" width="12.7109375" style="631" customWidth="1"/>
    <col min="12" max="12" width="17.140625" style="631" customWidth="1"/>
    <col min="13" max="13" width="12.7109375" style="631" customWidth="1"/>
    <col min="14" max="14" width="14.7109375" style="631" customWidth="1"/>
    <col min="15" max="15" width="3.7109375" style="631" customWidth="1"/>
    <col min="16" max="16" width="5" style="631" customWidth="1"/>
    <col min="17" max="16384" width="11.42578125" style="631"/>
  </cols>
  <sheetData>
    <row r="1" spans="2:15" ht="13.5" thickBot="1"/>
    <row r="2" spans="2:15" ht="28.5" thickTop="1">
      <c r="B2" s="658"/>
      <c r="C2" s="659"/>
      <c r="D2" s="546"/>
      <c r="E2" s="546"/>
      <c r="F2" s="660"/>
      <c r="G2" s="571"/>
      <c r="H2" s="571"/>
      <c r="I2" s="571"/>
      <c r="J2" s="571"/>
      <c r="K2" s="571"/>
      <c r="L2" s="571"/>
      <c r="M2" s="572"/>
      <c r="N2" s="661"/>
      <c r="O2" s="662"/>
    </row>
    <row r="3" spans="2:15" ht="14.25">
      <c r="B3" s="663"/>
      <c r="C3" s="635"/>
      <c r="D3" s="635"/>
      <c r="E3" s="635"/>
      <c r="G3" s="635"/>
      <c r="H3" s="635"/>
      <c r="I3" s="635"/>
      <c r="J3" s="635"/>
      <c r="K3" s="635"/>
      <c r="M3" s="578"/>
      <c r="N3" s="664"/>
      <c r="O3" s="642"/>
    </row>
    <row r="4" spans="2:15" ht="23.25">
      <c r="B4" s="1976"/>
      <c r="C4" s="1977"/>
      <c r="G4" s="665"/>
      <c r="H4" s="1978"/>
      <c r="I4" s="1978"/>
      <c r="J4" s="665"/>
      <c r="K4" s="554"/>
      <c r="M4" s="578"/>
      <c r="N4" s="664"/>
      <c r="O4" s="642"/>
    </row>
    <row r="5" spans="2:15" ht="14.25">
      <c r="B5" s="1976"/>
      <c r="C5" s="1977"/>
      <c r="G5" s="635"/>
      <c r="H5" s="1978"/>
      <c r="I5" s="1978"/>
      <c r="J5" s="635"/>
      <c r="K5" s="635"/>
      <c r="M5" s="578"/>
      <c r="N5" s="664"/>
      <c r="O5" s="642"/>
    </row>
    <row r="6" spans="2:15" ht="14.25">
      <c r="B6" s="666"/>
      <c r="C6" s="635"/>
      <c r="D6" s="635"/>
      <c r="E6" s="635"/>
      <c r="G6" s="635"/>
      <c r="H6" s="635"/>
      <c r="I6" s="635"/>
      <c r="J6" s="635"/>
      <c r="K6" s="635"/>
      <c r="M6" s="578"/>
      <c r="N6" s="667"/>
      <c r="O6" s="642"/>
    </row>
    <row r="7" spans="2:15" ht="14.25">
      <c r="B7" s="668"/>
      <c r="C7" s="638"/>
      <c r="D7" s="638"/>
      <c r="E7" s="638"/>
      <c r="F7" s="669"/>
      <c r="G7" s="638"/>
      <c r="H7" s="638"/>
      <c r="I7" s="638"/>
      <c r="J7" s="638"/>
      <c r="K7" s="638"/>
      <c r="L7" s="638"/>
      <c r="M7" s="669"/>
      <c r="N7" s="638"/>
      <c r="O7" s="670"/>
    </row>
    <row r="8" spans="2:15">
      <c r="B8" s="671"/>
      <c r="C8" s="672"/>
      <c r="D8" s="672"/>
      <c r="E8" s="672"/>
      <c r="F8" s="672"/>
      <c r="G8" s="672"/>
      <c r="H8" s="672"/>
      <c r="I8" s="672"/>
      <c r="J8" s="672"/>
      <c r="K8" s="672"/>
      <c r="L8" s="672"/>
      <c r="M8" s="672"/>
      <c r="N8" s="672"/>
      <c r="O8" s="673"/>
    </row>
    <row r="9" spans="2:15" ht="18">
      <c r="B9" s="1271" t="s">
        <v>136</v>
      </c>
      <c r="C9" s="672"/>
      <c r="D9" s="672"/>
      <c r="E9" s="672"/>
      <c r="F9" s="672"/>
      <c r="G9" s="672"/>
      <c r="H9" s="672"/>
      <c r="I9" s="672"/>
      <c r="J9" s="672"/>
      <c r="K9" s="672"/>
      <c r="L9" s="672"/>
      <c r="M9" s="672"/>
      <c r="N9" s="672"/>
      <c r="O9" s="817"/>
    </row>
    <row r="10" spans="2:15">
      <c r="B10" s="671"/>
      <c r="C10" s="672"/>
      <c r="D10" s="672"/>
      <c r="E10" s="672"/>
      <c r="F10" s="672"/>
      <c r="G10" s="672"/>
      <c r="H10" s="672"/>
      <c r="I10" s="672"/>
      <c r="J10" s="672"/>
      <c r="K10" s="672"/>
      <c r="L10" s="672"/>
      <c r="M10" s="672"/>
      <c r="N10" s="672"/>
      <c r="O10" s="817"/>
    </row>
    <row r="11" spans="2:15" ht="15.75">
      <c r="B11" s="674"/>
      <c r="C11" s="672"/>
      <c r="D11" s="1979" t="s">
        <v>233</v>
      </c>
      <c r="E11" s="1980"/>
      <c r="F11" s="1980"/>
      <c r="G11" s="1981"/>
      <c r="H11" s="675"/>
      <c r="I11" s="676"/>
      <c r="J11" s="1979" t="s">
        <v>289</v>
      </c>
      <c r="K11" s="1980"/>
      <c r="L11" s="1980"/>
      <c r="M11" s="1981"/>
      <c r="N11" s="675"/>
      <c r="O11" s="677"/>
    </row>
    <row r="12" spans="2:15" ht="15">
      <c r="B12" s="678"/>
      <c r="C12" s="679"/>
      <c r="D12" s="1982" t="s">
        <v>290</v>
      </c>
      <c r="E12" s="1983"/>
      <c r="F12" s="1982" t="s">
        <v>291</v>
      </c>
      <c r="G12" s="1984"/>
      <c r="H12" s="683"/>
      <c r="J12" s="1982" t="s">
        <v>290</v>
      </c>
      <c r="K12" s="1983"/>
      <c r="L12" s="1982" t="s">
        <v>291</v>
      </c>
      <c r="M12" s="1984"/>
      <c r="N12" s="683"/>
      <c r="O12" s="684"/>
    </row>
    <row r="13" spans="2:15" ht="38.25">
      <c r="B13" s="685"/>
      <c r="C13" s="672"/>
      <c r="D13" s="680" t="s">
        <v>292</v>
      </c>
      <c r="E13" s="681" t="s">
        <v>293</v>
      </c>
      <c r="F13" s="680" t="s">
        <v>292</v>
      </c>
      <c r="G13" s="682" t="s">
        <v>293</v>
      </c>
      <c r="H13" s="686" t="s">
        <v>294</v>
      </c>
      <c r="J13" s="680" t="s">
        <v>292</v>
      </c>
      <c r="K13" s="1460" t="s">
        <v>1100</v>
      </c>
      <c r="L13" s="687" t="s">
        <v>1101</v>
      </c>
      <c r="M13" s="1444" t="s">
        <v>1100</v>
      </c>
      <c r="N13" s="686" t="s">
        <v>294</v>
      </c>
      <c r="O13" s="688"/>
    </row>
    <row r="14" spans="2:15" ht="16.5" customHeight="1">
      <c r="B14" s="689" t="s">
        <v>295</v>
      </c>
      <c r="C14" s="690" t="s">
        <v>241</v>
      </c>
      <c r="D14" s="691" t="s">
        <v>1192</v>
      </c>
      <c r="E14" s="692" t="s">
        <v>1193</v>
      </c>
      <c r="F14" s="693" t="s">
        <v>1104</v>
      </c>
      <c r="G14" s="694" t="s">
        <v>1105</v>
      </c>
      <c r="H14" s="695"/>
      <c r="I14" s="696"/>
      <c r="J14" s="691" t="s">
        <v>1194</v>
      </c>
      <c r="K14" s="692" t="s">
        <v>1195</v>
      </c>
      <c r="L14" s="693" t="s">
        <v>1103</v>
      </c>
      <c r="M14" s="1445" t="s">
        <v>1102</v>
      </c>
      <c r="N14" s="695"/>
      <c r="O14" s="697"/>
    </row>
    <row r="15" spans="2:15" ht="18.75" customHeight="1">
      <c r="B15" s="689" t="s">
        <v>192</v>
      </c>
      <c r="C15" s="690" t="s">
        <v>227</v>
      </c>
      <c r="D15" s="1456"/>
      <c r="E15" s="1457"/>
      <c r="F15" s="1458"/>
      <c r="G15" s="1459"/>
      <c r="H15" s="700"/>
      <c r="I15" s="696"/>
      <c r="J15" s="1456"/>
      <c r="K15" s="1457"/>
      <c r="L15" s="1458"/>
      <c r="M15" s="1459"/>
      <c r="N15" s="700"/>
      <c r="O15" s="697"/>
    </row>
    <row r="16" spans="2:15">
      <c r="B16" s="678"/>
      <c r="C16" s="679"/>
      <c r="D16" s="679"/>
      <c r="E16" s="701"/>
      <c r="F16" s="701"/>
      <c r="G16" s="701"/>
      <c r="H16" s="701"/>
      <c r="I16" s="701"/>
      <c r="J16" s="679"/>
      <c r="K16" s="701"/>
      <c r="L16" s="701"/>
      <c r="M16" s="701"/>
      <c r="N16" s="701"/>
      <c r="O16" s="702"/>
    </row>
    <row r="17" spans="2:15" ht="15.75">
      <c r="B17" s="674"/>
      <c r="C17" s="672"/>
      <c r="D17" s="1979" t="s">
        <v>296</v>
      </c>
      <c r="E17" s="1980"/>
      <c r="F17" s="1980"/>
      <c r="G17" s="1981"/>
      <c r="H17" s="675"/>
      <c r="I17" s="676"/>
      <c r="J17" s="1979" t="s">
        <v>297</v>
      </c>
      <c r="K17" s="1980"/>
      <c r="L17" s="1980"/>
      <c r="M17" s="1981"/>
      <c r="N17" s="675"/>
      <c r="O17" s="702"/>
    </row>
    <row r="18" spans="2:15" ht="31.5" customHeight="1">
      <c r="B18" s="678"/>
      <c r="C18" s="679"/>
      <c r="D18" s="1982" t="s">
        <v>290</v>
      </c>
      <c r="E18" s="1983"/>
      <c r="F18" s="1985" t="s">
        <v>298</v>
      </c>
      <c r="G18" s="1984"/>
      <c r="H18" s="683"/>
      <c r="J18" s="1982" t="s">
        <v>290</v>
      </c>
      <c r="K18" s="1983"/>
      <c r="L18" s="1985" t="s">
        <v>299</v>
      </c>
      <c r="M18" s="1984"/>
      <c r="N18" s="683"/>
      <c r="O18" s="702"/>
    </row>
    <row r="19" spans="2:15" ht="15.75">
      <c r="B19" s="685"/>
      <c r="C19" s="672"/>
      <c r="D19" s="680" t="s">
        <v>292</v>
      </c>
      <c r="E19" s="681" t="s">
        <v>293</v>
      </c>
      <c r="F19" s="1985" t="s">
        <v>292</v>
      </c>
      <c r="G19" s="1986"/>
      <c r="H19" s="686" t="s">
        <v>294</v>
      </c>
      <c r="J19" s="680" t="s">
        <v>292</v>
      </c>
      <c r="K19" s="681" t="s">
        <v>293</v>
      </c>
      <c r="L19" s="1985" t="s">
        <v>292</v>
      </c>
      <c r="M19" s="1986"/>
      <c r="N19" s="686" t="s">
        <v>294</v>
      </c>
      <c r="O19" s="702"/>
    </row>
    <row r="20" spans="2:15">
      <c r="B20" s="689" t="s">
        <v>295</v>
      </c>
      <c r="C20" s="690" t="s">
        <v>227</v>
      </c>
      <c r="D20" s="703"/>
      <c r="E20" s="692"/>
      <c r="F20" s="1987"/>
      <c r="G20" s="1988"/>
      <c r="H20" s="695"/>
      <c r="I20" s="696"/>
      <c r="J20" s="703"/>
      <c r="K20" s="692"/>
      <c r="L20" s="1987"/>
      <c r="M20" s="1988"/>
      <c r="N20" s="695"/>
      <c r="O20" s="702"/>
    </row>
    <row r="21" spans="2:15" ht="19.5" customHeight="1">
      <c r="B21" s="689" t="s">
        <v>192</v>
      </c>
      <c r="C21" s="690" t="s">
        <v>227</v>
      </c>
      <c r="D21" s="698"/>
      <c r="E21" s="699"/>
      <c r="F21" s="1989"/>
      <c r="G21" s="1990"/>
      <c r="H21" s="700"/>
      <c r="I21" s="696"/>
      <c r="J21" s="698"/>
      <c r="K21" s="699"/>
      <c r="L21" s="1989"/>
      <c r="M21" s="1990"/>
      <c r="N21" s="700"/>
      <c r="O21" s="702"/>
    </row>
    <row r="22" spans="2:15" ht="13.5" thickBot="1">
      <c r="B22" s="704"/>
      <c r="C22" s="705"/>
      <c r="D22" s="705"/>
      <c r="E22" s="706"/>
      <c r="F22" s="706"/>
      <c r="G22" s="706"/>
      <c r="H22" s="706"/>
      <c r="I22" s="706"/>
      <c r="J22" s="705"/>
      <c r="K22" s="706"/>
      <c r="L22" s="706"/>
      <c r="M22" s="706"/>
      <c r="N22" s="706"/>
      <c r="O22" s="707"/>
    </row>
    <row r="23" spans="2:15" ht="13.5"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tabColor theme="3" tint="-0.249977111117893"/>
  </sheetPr>
  <dimension ref="B1:K61"/>
  <sheetViews>
    <sheetView view="pageBreakPreview" zoomScale="80" zoomScaleNormal="100" zoomScaleSheetLayoutView="80" workbookViewId="0">
      <selection activeCell="P35" sqref="P35"/>
    </sheetView>
  </sheetViews>
  <sheetFormatPr baseColWidth="10" defaultColWidth="11.42578125" defaultRowHeight="12.75"/>
  <cols>
    <col min="1" max="1" width="3.42578125" style="709" customWidth="1"/>
    <col min="2" max="2" width="56.140625" style="708" customWidth="1"/>
    <col min="3" max="4" width="35.140625" style="709" bestFit="1" customWidth="1"/>
    <col min="5" max="5" width="25.5703125" style="709" customWidth="1"/>
    <col min="6" max="6" width="3.85546875" style="709" customWidth="1"/>
    <col min="7" max="7" width="1.7109375" style="709" customWidth="1"/>
    <col min="8" max="8" width="1.85546875" style="709" customWidth="1"/>
    <col min="9" max="16384" width="11.42578125" style="709"/>
  </cols>
  <sheetData>
    <row r="1" spans="2:11" ht="15.75" customHeight="1">
      <c r="F1" s="710"/>
    </row>
    <row r="2" spans="2:11" ht="15.75" customHeight="1">
      <c r="D2" s="1728"/>
      <c r="E2" s="1729"/>
      <c r="F2" s="710"/>
    </row>
    <row r="3" spans="2:11" ht="15.75" customHeight="1">
      <c r="D3" s="1730"/>
      <c r="E3" s="1731"/>
      <c r="F3" s="710"/>
    </row>
    <row r="4" spans="2:11" ht="15.75" customHeight="1">
      <c r="D4" s="1730"/>
      <c r="E4" s="1731"/>
      <c r="F4" s="710"/>
    </row>
    <row r="5" spans="2:11" ht="24.75" customHeight="1">
      <c r="B5" s="712"/>
      <c r="D5" s="1730"/>
      <c r="E5" s="1731"/>
      <c r="F5" s="711"/>
    </row>
    <row r="6" spans="2:11" ht="15.75" customHeight="1">
      <c r="D6" s="1730"/>
      <c r="E6" s="1732"/>
    </row>
    <row r="7" spans="2:11" ht="15.75" customHeight="1" thickBot="1">
      <c r="B7" s="714" t="s">
        <v>300</v>
      </c>
    </row>
    <row r="8" spans="2:11" ht="19.5" customHeight="1" thickTop="1">
      <c r="B8" s="715"/>
      <c r="C8" s="716"/>
      <c r="D8" s="716"/>
      <c r="E8" s="716"/>
      <c r="F8" s="716"/>
      <c r="G8" s="717"/>
    </row>
    <row r="9" spans="2:11" s="722" customFormat="1" ht="15.75" customHeight="1">
      <c r="B9" s="1213" t="s">
        <v>301</v>
      </c>
      <c r="C9" s="719" t="s">
        <v>125</v>
      </c>
      <c r="D9" s="719" t="s">
        <v>126</v>
      </c>
      <c r="E9" s="719" t="s">
        <v>137</v>
      </c>
      <c r="F9" s="720"/>
      <c r="G9" s="721"/>
    </row>
    <row r="10" spans="2:11" s="722" customFormat="1" ht="5.0999999999999996" customHeight="1">
      <c r="B10" s="718"/>
      <c r="C10" s="723"/>
      <c r="D10" s="723"/>
      <c r="E10" s="723"/>
      <c r="F10" s="723"/>
      <c r="G10" s="721"/>
    </row>
    <row r="11" spans="2:11" s="722" customFormat="1" ht="18" customHeight="1">
      <c r="B11" s="1214" t="s">
        <v>302</v>
      </c>
      <c r="C11" s="724"/>
      <c r="D11" s="724"/>
      <c r="E11" s="724"/>
      <c r="F11" s="724"/>
      <c r="G11" s="721"/>
    </row>
    <row r="12" spans="2:11" s="722" customFormat="1" ht="18" customHeight="1">
      <c r="B12" s="725" t="s">
        <v>1387</v>
      </c>
      <c r="C12" s="726" t="s">
        <v>1388</v>
      </c>
      <c r="D12" s="726" t="s">
        <v>1140</v>
      </c>
      <c r="E12" s="726" t="s">
        <v>1140</v>
      </c>
      <c r="F12" s="727"/>
      <c r="G12" s="721"/>
    </row>
    <row r="13" spans="2:11" s="722" customFormat="1" ht="18" customHeight="1">
      <c r="B13" s="725" t="s">
        <v>233</v>
      </c>
      <c r="C13" s="728" t="s">
        <v>1389</v>
      </c>
      <c r="D13" s="726" t="s">
        <v>1140</v>
      </c>
      <c r="E13" s="726" t="s">
        <v>1140</v>
      </c>
      <c r="F13" s="724"/>
      <c r="G13" s="721"/>
    </row>
    <row r="14" spans="2:11" s="722" customFormat="1" ht="18" customHeight="1">
      <c r="B14" s="1214" t="s">
        <v>303</v>
      </c>
      <c r="C14" s="728"/>
      <c r="D14" s="728"/>
      <c r="E14" s="728"/>
      <c r="F14" s="724"/>
      <c r="G14" s="721"/>
    </row>
    <row r="15" spans="2:11" s="722" customFormat="1" ht="18" customHeight="1">
      <c r="B15" s="725" t="s">
        <v>289</v>
      </c>
      <c r="C15" s="726" t="s">
        <v>1388</v>
      </c>
      <c r="D15" s="726" t="s">
        <v>1140</v>
      </c>
      <c r="E15" s="726" t="s">
        <v>1140</v>
      </c>
      <c r="F15" s="729"/>
      <c r="G15" s="721"/>
      <c r="I15" s="730"/>
      <c r="J15" s="730"/>
      <c r="K15" s="730"/>
    </row>
    <row r="16" spans="2:11" s="722" customFormat="1" ht="18" customHeight="1">
      <c r="B16" s="725" t="s">
        <v>233</v>
      </c>
      <c r="C16" s="728" t="s">
        <v>1389</v>
      </c>
      <c r="D16" s="726" t="s">
        <v>1140</v>
      </c>
      <c r="E16" s="726" t="s">
        <v>1140</v>
      </c>
      <c r="F16" s="729"/>
      <c r="G16" s="721"/>
      <c r="I16" s="730"/>
      <c r="J16" s="730"/>
      <c r="K16" s="730"/>
    </row>
    <row r="17" spans="2:9" s="722" customFormat="1" ht="15.75" customHeight="1">
      <c r="B17" s="731"/>
      <c r="C17" s="732"/>
      <c r="D17" s="732"/>
      <c r="E17" s="732"/>
      <c r="F17" s="732"/>
      <c r="G17" s="733"/>
    </row>
    <row r="18" spans="2:9" s="722" customFormat="1" ht="15.75" customHeight="1">
      <c r="B18" s="734"/>
      <c r="C18" s="724"/>
      <c r="D18" s="724"/>
      <c r="E18" s="724"/>
      <c r="F18" s="724"/>
      <c r="G18" s="721"/>
    </row>
    <row r="19" spans="2:9" s="722" customFormat="1" ht="15.75" customHeight="1">
      <c r="B19" s="1213" t="s">
        <v>304</v>
      </c>
      <c r="C19" s="719" t="s">
        <v>125</v>
      </c>
      <c r="D19" s="719" t="s">
        <v>126</v>
      </c>
      <c r="E19" s="719" t="s">
        <v>137</v>
      </c>
      <c r="F19" s="720"/>
      <c r="G19" s="721"/>
    </row>
    <row r="20" spans="2:9" s="722" customFormat="1" ht="13.5" customHeight="1">
      <c r="B20" s="735"/>
      <c r="C20" s="723"/>
      <c r="D20" s="723"/>
      <c r="E20" s="723"/>
      <c r="F20" s="723"/>
      <c r="G20" s="721"/>
    </row>
    <row r="21" spans="2:9" s="722" customFormat="1" ht="18" customHeight="1">
      <c r="B21" s="725" t="s">
        <v>305</v>
      </c>
      <c r="C21" s="1725">
        <v>59471</v>
      </c>
      <c r="D21" s="1725">
        <v>59471</v>
      </c>
      <c r="E21" s="1725">
        <v>59471</v>
      </c>
      <c r="F21" s="736"/>
      <c r="G21" s="721"/>
      <c r="I21" s="737"/>
    </row>
    <row r="22" spans="2:9" s="722" customFormat="1" ht="18" customHeight="1">
      <c r="B22" s="725" t="s">
        <v>169</v>
      </c>
      <c r="C22" s="726" t="s">
        <v>1385</v>
      </c>
      <c r="D22" s="726" t="s">
        <v>1385</v>
      </c>
      <c r="E22" s="726" t="s">
        <v>1385</v>
      </c>
      <c r="F22" s="736"/>
      <c r="G22" s="721"/>
      <c r="I22" s="737"/>
    </row>
    <row r="23" spans="2:9" s="722" customFormat="1" ht="18" customHeight="1">
      <c r="B23" s="725" t="s">
        <v>306</v>
      </c>
      <c r="C23" s="728" t="s">
        <v>1384</v>
      </c>
      <c r="D23" s="728" t="s">
        <v>1386</v>
      </c>
      <c r="E23" s="728" t="s">
        <v>1386</v>
      </c>
      <c r="F23" s="727"/>
      <c r="G23" s="721"/>
    </row>
    <row r="24" spans="2:9" s="722" customFormat="1" ht="18" customHeight="1">
      <c r="B24" s="725" t="s">
        <v>307</v>
      </c>
      <c r="C24" s="728">
        <v>290342171</v>
      </c>
      <c r="D24" s="728" t="s">
        <v>1386</v>
      </c>
      <c r="E24" s="728" t="s">
        <v>1386</v>
      </c>
      <c r="F24" s="738"/>
      <c r="G24" s="721"/>
    </row>
    <row r="25" spans="2:9" s="722" customFormat="1" ht="15">
      <c r="B25" s="739" t="s">
        <v>308</v>
      </c>
      <c r="C25" s="740">
        <f>'11 - Notes Follow-up'!E16</f>
        <v>7773200000</v>
      </c>
      <c r="D25" s="740">
        <f>'11 - Notes Follow-up'!M16</f>
        <v>409200000</v>
      </c>
      <c r="E25" s="740">
        <f>'11 - Notes Follow-up'!T15</f>
        <v>300</v>
      </c>
      <c r="F25" s="738"/>
      <c r="G25" s="721"/>
    </row>
    <row r="26" spans="2:9" s="722" customFormat="1" ht="18" customHeight="1">
      <c r="B26" s="725" t="s">
        <v>309</v>
      </c>
      <c r="C26" s="1486">
        <f>'11 - Notes Follow-up'!H25</f>
        <v>77732</v>
      </c>
      <c r="D26" s="1487">
        <f>'11 - Notes Follow-up'!P25</f>
        <v>4092</v>
      </c>
      <c r="E26" s="1487">
        <f>'11 - Notes Follow-up'!W25</f>
        <v>2</v>
      </c>
      <c r="F26" s="738"/>
      <c r="G26" s="721"/>
    </row>
    <row r="27" spans="2:9" s="722" customFormat="1" ht="18" customHeight="1">
      <c r="B27" s="725" t="s">
        <v>310</v>
      </c>
      <c r="C27" s="740">
        <f>'11 - Notes Follow-up'!E13</f>
        <v>100000</v>
      </c>
      <c r="D27" s="740">
        <f>'11 - Notes Follow-up'!M13</f>
        <v>100000</v>
      </c>
      <c r="E27" s="740">
        <f>'11 - Notes Follow-up'!T13</f>
        <v>150</v>
      </c>
      <c r="F27" s="738"/>
      <c r="G27" s="721"/>
    </row>
    <row r="28" spans="2:9" s="722" customFormat="1" ht="15.75" customHeight="1">
      <c r="B28" s="741"/>
      <c r="C28" s="742"/>
      <c r="D28" s="724"/>
      <c r="E28" s="724"/>
      <c r="F28" s="724"/>
      <c r="G28" s="721"/>
    </row>
    <row r="29" spans="2:9" s="722" customFormat="1" ht="15.75" customHeight="1">
      <c r="B29" s="1213" t="s">
        <v>311</v>
      </c>
      <c r="C29" s="719" t="s">
        <v>125</v>
      </c>
      <c r="D29" s="719" t="s">
        <v>126</v>
      </c>
      <c r="E29" s="719" t="s">
        <v>137</v>
      </c>
      <c r="F29" s="720"/>
      <c r="G29" s="721"/>
      <c r="H29" s="743"/>
    </row>
    <row r="30" spans="2:9" s="722" customFormat="1" ht="5.0999999999999996" customHeight="1">
      <c r="B30" s="735"/>
      <c r="C30" s="723"/>
      <c r="D30" s="723"/>
      <c r="E30" s="723"/>
      <c r="F30" s="723"/>
      <c r="G30" s="721"/>
      <c r="H30" s="743"/>
    </row>
    <row r="31" spans="2:9" s="722" customFormat="1" ht="18" customHeight="1">
      <c r="B31" s="725"/>
      <c r="C31" s="1722"/>
      <c r="D31" s="1723"/>
      <c r="E31" s="1723"/>
      <c r="F31" s="727"/>
      <c r="G31" s="721"/>
    </row>
    <row r="32" spans="2:9" s="722" customFormat="1" ht="18" customHeight="1">
      <c r="B32" s="725" t="s">
        <v>312</v>
      </c>
      <c r="C32" s="728" t="s">
        <v>1143</v>
      </c>
      <c r="D32" s="728" t="s">
        <v>1143</v>
      </c>
      <c r="E32" s="728" t="s">
        <v>1143</v>
      </c>
      <c r="F32" s="727"/>
      <c r="G32" s="721"/>
    </row>
    <row r="33" spans="2:7" s="722" customFormat="1" ht="18" customHeight="1">
      <c r="B33" s="725" t="s">
        <v>313</v>
      </c>
      <c r="C33" s="728" t="s">
        <v>1141</v>
      </c>
      <c r="D33" s="728" t="s">
        <v>1141</v>
      </c>
      <c r="E33" s="728" t="s">
        <v>1142</v>
      </c>
      <c r="F33" s="727"/>
      <c r="G33" s="721"/>
    </row>
    <row r="34" spans="2:7" s="722" customFormat="1" ht="18" customHeight="1">
      <c r="B34" s="725" t="s">
        <v>1144</v>
      </c>
      <c r="C34" s="1724">
        <f>'12 - Notes Interest'!I17</f>
        <v>6.0000000000000001E-3</v>
      </c>
      <c r="D34" s="1723">
        <f>'12 - Notes Interest'!R17</f>
        <v>1.4999999999999999E-2</v>
      </c>
      <c r="E34" s="728" t="s">
        <v>1143</v>
      </c>
      <c r="F34" s="727"/>
      <c r="G34" s="721"/>
    </row>
    <row r="35" spans="2:7" s="722" customFormat="1" ht="18" customHeight="1">
      <c r="B35" s="725" t="s">
        <v>314</v>
      </c>
      <c r="C35" s="728" t="s">
        <v>315</v>
      </c>
      <c r="D35" s="728" t="s">
        <v>315</v>
      </c>
      <c r="E35" s="728" t="s">
        <v>1143</v>
      </c>
      <c r="F35" s="724"/>
      <c r="G35" s="721"/>
    </row>
    <row r="36" spans="2:7" s="722" customFormat="1" ht="15.75" customHeight="1" thickBot="1">
      <c r="B36" s="745"/>
      <c r="C36" s="746"/>
      <c r="D36" s="746"/>
      <c r="E36" s="746"/>
      <c r="F36" s="746"/>
      <c r="G36" s="747"/>
    </row>
    <row r="37" spans="2:7" ht="20.100000000000001" customHeight="1" thickTop="1">
      <c r="B37" s="748"/>
      <c r="C37" s="742"/>
    </row>
    <row r="38" spans="2:7" ht="20.100000000000001" customHeight="1">
      <c r="B38" s="748"/>
    </row>
    <row r="43" spans="2:7" ht="20.100000000000001" customHeight="1">
      <c r="C43" s="742"/>
    </row>
    <row r="55" spans="3:3" ht="20.100000000000001" customHeight="1">
      <c r="C55" s="742"/>
    </row>
    <row r="61" spans="3:3" ht="20.100000000000001" customHeight="1">
      <c r="C61" s="742"/>
    </row>
  </sheetData>
  <pageMargins left="0.7" right="0.7" top="0.75" bottom="0.75" header="0.3" footer="0.3"/>
  <pageSetup paperSize="9" scale="53" orientation="portrait" r:id="rId1"/>
  <colBreaks count="1" manualBreakCount="1">
    <brk id="8"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tabColor theme="3" tint="-0.249977111117893"/>
  </sheetPr>
  <dimension ref="B1:I69"/>
  <sheetViews>
    <sheetView showGridLines="0" view="pageBreakPreview" zoomScale="80" zoomScaleNormal="100" zoomScaleSheetLayoutView="80" workbookViewId="0">
      <selection activeCell="F31" sqref="F31"/>
    </sheetView>
  </sheetViews>
  <sheetFormatPr baseColWidth="10" defaultColWidth="11.42578125" defaultRowHeight="12.75"/>
  <cols>
    <col min="1" max="1" width="9.140625" style="752" customWidth="1"/>
    <col min="2" max="2" width="11.28515625" style="650" customWidth="1"/>
    <col min="3" max="3" width="47.42578125" style="650" customWidth="1"/>
    <col min="4" max="4" width="19.28515625" style="752" customWidth="1"/>
    <col min="5" max="6" width="24.85546875" style="753" customWidth="1"/>
    <col min="7" max="7" width="17.28515625" style="753" bestFit="1" customWidth="1"/>
    <col min="8" max="8" width="30" style="752" customWidth="1"/>
    <col min="9" max="9" width="2.7109375" style="752" customWidth="1"/>
    <col min="10" max="16384" width="11.42578125" style="752"/>
  </cols>
  <sheetData>
    <row r="1" spans="2:9" s="709" customFormat="1" ht="15.75" customHeight="1">
      <c r="B1" s="749"/>
      <c r="C1" s="749"/>
      <c r="D1" s="750"/>
      <c r="E1" s="751"/>
      <c r="H1" s="710"/>
    </row>
    <row r="2" spans="2:9" s="709" customFormat="1" ht="15.75" customHeight="1">
      <c r="B2" s="749"/>
      <c r="C2" s="749"/>
      <c r="D2" s="750"/>
      <c r="E2" s="751"/>
      <c r="G2" s="557" t="s">
        <v>243</v>
      </c>
      <c r="H2" s="1531">
        <f>'Cover Page'!$C$15</f>
        <v>45565</v>
      </c>
    </row>
    <row r="3" spans="2:9" s="709" customFormat="1" ht="15.75" customHeight="1">
      <c r="B3" s="749"/>
      <c r="C3" s="749"/>
      <c r="D3" s="750"/>
      <c r="E3" s="751"/>
      <c r="G3" s="575" t="s">
        <v>244</v>
      </c>
      <c r="H3" s="664">
        <f>'Cover Page'!$C$16</f>
        <v>0</v>
      </c>
    </row>
    <row r="4" spans="2:9" s="709" customFormat="1" ht="23.25" customHeight="1">
      <c r="B4" s="749"/>
      <c r="C4" s="712"/>
      <c r="D4" s="750"/>
      <c r="E4" s="751"/>
      <c r="F4" s="713"/>
      <c r="G4" s="575" t="s">
        <v>245</v>
      </c>
      <c r="H4" s="664">
        <f>'Cover Page'!$C$17</f>
        <v>0</v>
      </c>
    </row>
    <row r="5" spans="2:9" ht="15.75" customHeight="1">
      <c r="F5" s="713"/>
      <c r="G5" s="575" t="s">
        <v>246</v>
      </c>
      <c r="H5" s="664">
        <f>'Cover Page'!$C$18</f>
        <v>0</v>
      </c>
    </row>
    <row r="6" spans="2:9" ht="22.5" customHeight="1" thickBot="1">
      <c r="B6" s="754" t="s">
        <v>316</v>
      </c>
      <c r="C6" s="755"/>
      <c r="G6" s="575" t="s">
        <v>247</v>
      </c>
      <c r="H6" s="667">
        <f>'00 - Cover'!$F$28</f>
        <v>0</v>
      </c>
    </row>
    <row r="7" spans="2:9" s="761" customFormat="1" ht="20.100000000000001" customHeight="1" thickTop="1">
      <c r="B7" s="756"/>
      <c r="C7" s="757"/>
      <c r="D7" s="758"/>
      <c r="E7" s="759"/>
      <c r="F7" s="759"/>
      <c r="G7" s="759"/>
      <c r="H7" s="759"/>
      <c r="I7" s="760"/>
    </row>
    <row r="8" spans="2:9" ht="20.100000000000001" customHeight="1">
      <c r="B8" s="1216" t="s">
        <v>317</v>
      </c>
      <c r="C8" s="1217"/>
      <c r="D8" s="1488">
        <f>H4</f>
        <v>0</v>
      </c>
      <c r="E8" s="744"/>
      <c r="F8" s="744"/>
      <c r="G8" s="744"/>
      <c r="H8" s="744"/>
      <c r="I8" s="762"/>
    </row>
    <row r="9" spans="2:9" ht="20.100000000000001" customHeight="1">
      <c r="B9" s="1216" t="s">
        <v>318</v>
      </c>
      <c r="C9" s="1217"/>
      <c r="D9" s="1489">
        <f>H4</f>
        <v>0</v>
      </c>
      <c r="E9" s="744"/>
      <c r="F9" s="744"/>
      <c r="G9" s="744"/>
      <c r="H9" s="744"/>
      <c r="I9" s="762"/>
    </row>
    <row r="10" spans="2:9" ht="20.100000000000001" customHeight="1">
      <c r="B10" s="1216" t="s">
        <v>319</v>
      </c>
      <c r="C10" s="1217"/>
      <c r="D10" s="1489" t="str">
        <f>'12 - Notes Interest'!F17</f>
        <v/>
      </c>
      <c r="E10" s="1489">
        <f>'12 - Notes Interest'!G17</f>
        <v>0</v>
      </c>
      <c r="F10" s="744"/>
      <c r="G10" s="744"/>
      <c r="H10" s="744"/>
      <c r="I10" s="762"/>
    </row>
    <row r="11" spans="2:9" ht="20.100000000000001" customHeight="1">
      <c r="B11" s="1216" t="s">
        <v>320</v>
      </c>
      <c r="C11" s="1217"/>
      <c r="D11" s="1490" t="str">
        <f>'12 - Notes Interest'!H17</f>
        <v>N/A</v>
      </c>
      <c r="E11" s="744"/>
      <c r="F11" s="763"/>
      <c r="G11" s="744"/>
      <c r="H11" s="744"/>
      <c r="I11" s="762"/>
    </row>
    <row r="12" spans="2:9" ht="20.100000000000001" customHeight="1">
      <c r="B12" s="1216" t="s">
        <v>321</v>
      </c>
      <c r="C12" s="1217"/>
      <c r="D12" s="764" t="s">
        <v>322</v>
      </c>
      <c r="E12" s="744"/>
      <c r="F12" s="744"/>
      <c r="G12" s="744"/>
      <c r="H12" s="744"/>
      <c r="I12" s="762"/>
    </row>
    <row r="13" spans="2:9" ht="20.100000000000001" customHeight="1">
      <c r="B13" s="1216" t="s">
        <v>323</v>
      </c>
      <c r="C13" s="1218"/>
      <c r="D13" s="744" t="s">
        <v>315</v>
      </c>
      <c r="E13" s="744"/>
      <c r="F13" s="744"/>
      <c r="G13" s="744"/>
      <c r="H13" s="744"/>
      <c r="I13" s="762"/>
    </row>
    <row r="14" spans="2:9" s="761" customFormat="1" ht="20.100000000000001" customHeight="1">
      <c r="B14" s="765"/>
      <c r="C14" s="766"/>
      <c r="D14" s="767"/>
      <c r="E14" s="768"/>
      <c r="F14" s="768"/>
      <c r="G14" s="768"/>
      <c r="H14" s="768"/>
      <c r="I14" s="769"/>
    </row>
    <row r="15" spans="2:9" s="761" customFormat="1" ht="20.100000000000001" customHeight="1">
      <c r="B15" s="770"/>
      <c r="C15" s="771"/>
      <c r="D15" s="764"/>
      <c r="E15" s="744"/>
      <c r="F15" s="744"/>
      <c r="G15" s="744"/>
      <c r="H15" s="744"/>
      <c r="I15" s="762"/>
    </row>
    <row r="16" spans="2:9" s="761" customFormat="1" ht="19.5" customHeight="1">
      <c r="B16" s="1215" t="s">
        <v>324</v>
      </c>
      <c r="C16" s="685"/>
      <c r="D16" s="764"/>
      <c r="E16" s="719" t="s">
        <v>125</v>
      </c>
      <c r="F16" s="719" t="s">
        <v>126</v>
      </c>
      <c r="G16" s="719"/>
      <c r="H16" s="772"/>
      <c r="I16" s="762"/>
    </row>
    <row r="17" spans="2:9" s="761" customFormat="1" ht="9.9499999999999993" customHeight="1">
      <c r="B17" s="739"/>
      <c r="D17" s="764"/>
      <c r="E17" s="744"/>
      <c r="F17" s="744"/>
      <c r="G17" s="744"/>
      <c r="H17" s="744"/>
      <c r="I17" s="762"/>
    </row>
    <row r="18" spans="2:9" s="761" customFormat="1" ht="20.100000000000001" customHeight="1">
      <c r="B18" s="739" t="s">
        <v>325</v>
      </c>
      <c r="D18" s="764"/>
      <c r="E18" s="781" t="e">
        <f>'15 - Priority of Payments'!I29</f>
        <v>#VALUE!</v>
      </c>
      <c r="F18" s="781" t="e">
        <f>'15 - Priority of Payments'!I32</f>
        <v>#VALUE!</v>
      </c>
      <c r="G18" s="773"/>
      <c r="H18" s="774"/>
      <c r="I18" s="762"/>
    </row>
    <row r="19" spans="2:9" s="761" customFormat="1" ht="20.100000000000001" customHeight="1">
      <c r="B19" s="739" t="s">
        <v>326</v>
      </c>
      <c r="D19" s="764"/>
      <c r="E19" s="781" t="e">
        <f>'15 - Priority of Payments'!J29</f>
        <v>#VALUE!</v>
      </c>
      <c r="F19" s="781" t="e">
        <f>'15 - Priority of Payments'!J32</f>
        <v>#VALUE!</v>
      </c>
      <c r="G19" s="773"/>
      <c r="H19" s="774"/>
      <c r="I19" s="762"/>
    </row>
    <row r="20" spans="2:9" s="761" customFormat="1" ht="20.100000000000001" customHeight="1">
      <c r="B20" s="1215" t="s">
        <v>327</v>
      </c>
      <c r="C20" s="775"/>
      <c r="E20" s="781"/>
      <c r="F20" s="781"/>
      <c r="G20" s="776"/>
      <c r="H20" s="777"/>
      <c r="I20" s="762"/>
    </row>
    <row r="21" spans="2:9" s="761" customFormat="1" ht="20.100000000000001" customHeight="1">
      <c r="B21" s="739" t="s">
        <v>328</v>
      </c>
      <c r="C21" s="771"/>
      <c r="E21" s="781">
        <v>0</v>
      </c>
      <c r="F21" s="781">
        <v>0</v>
      </c>
      <c r="G21" s="778"/>
      <c r="H21" s="774"/>
      <c r="I21" s="762"/>
    </row>
    <row r="22" spans="2:9" s="761" customFormat="1" ht="20.100000000000001" customHeight="1">
      <c r="B22" s="739" t="s">
        <v>1147</v>
      </c>
      <c r="C22" s="771"/>
      <c r="E22" s="781" t="e">
        <f>MAX(E18-E19,0)</f>
        <v>#VALUE!</v>
      </c>
      <c r="F22" s="781" t="e">
        <f>MAX(F18-F19,0)</f>
        <v>#VALUE!</v>
      </c>
      <c r="G22" s="778"/>
      <c r="H22" s="774"/>
      <c r="I22" s="762"/>
    </row>
    <row r="23" spans="2:9" s="761" customFormat="1" ht="20.100000000000001" customHeight="1">
      <c r="B23" s="739" t="s">
        <v>1146</v>
      </c>
      <c r="C23" s="771"/>
      <c r="E23" s="781" t="e">
        <f>MAX(E19-E18,0)</f>
        <v>#VALUE!</v>
      </c>
      <c r="F23" s="781" t="e">
        <f>MAX(F19-F18,0)</f>
        <v>#VALUE!</v>
      </c>
      <c r="G23" s="778"/>
      <c r="H23" s="774"/>
      <c r="I23" s="762"/>
    </row>
    <row r="24" spans="2:9" s="761" customFormat="1" ht="20.100000000000001" customHeight="1">
      <c r="B24" s="739" t="s">
        <v>329</v>
      </c>
      <c r="C24" s="771"/>
      <c r="E24" s="781" t="e">
        <f>E21+E22-E23</f>
        <v>#VALUE!</v>
      </c>
      <c r="F24" s="781" t="e">
        <f>F21+F22-F23</f>
        <v>#VALUE!</v>
      </c>
      <c r="G24" s="773"/>
      <c r="H24" s="774"/>
      <c r="I24" s="762"/>
    </row>
    <row r="25" spans="2:9" s="761" customFormat="1" ht="20.100000000000001" customHeight="1">
      <c r="B25" s="765"/>
      <c r="C25" s="766"/>
      <c r="D25" s="767"/>
      <c r="E25" s="768"/>
      <c r="F25" s="768"/>
      <c r="G25" s="768"/>
      <c r="H25" s="768"/>
      <c r="I25" s="769"/>
    </row>
    <row r="26" spans="2:9" s="761" customFormat="1" ht="20.100000000000001" customHeight="1">
      <c r="B26" s="770"/>
      <c r="D26" s="764"/>
      <c r="E26" s="744"/>
      <c r="F26" s="744"/>
      <c r="G26" s="744"/>
      <c r="H26" s="744"/>
      <c r="I26" s="762"/>
    </row>
    <row r="27" spans="2:9" s="761" customFormat="1" ht="20.100000000000001" customHeight="1">
      <c r="B27" s="1215" t="s">
        <v>330</v>
      </c>
      <c r="C27" s="775"/>
      <c r="E27" s="719" t="s">
        <v>125</v>
      </c>
      <c r="F27" s="719" t="s">
        <v>126</v>
      </c>
      <c r="G27" s="719"/>
      <c r="H27" s="772" t="s">
        <v>331</v>
      </c>
      <c r="I27" s="762"/>
    </row>
    <row r="28" spans="2:9" s="761" customFormat="1" ht="9.9499999999999993" customHeight="1">
      <c r="B28" s="685"/>
      <c r="C28" s="775"/>
      <c r="E28" s="779"/>
      <c r="F28" s="779"/>
      <c r="G28" s="779"/>
      <c r="H28" s="779"/>
      <c r="I28" s="762"/>
    </row>
    <row r="29" spans="2:9" s="761" customFormat="1" ht="21" customHeight="1">
      <c r="B29" s="739" t="s">
        <v>332</v>
      </c>
      <c r="C29" s="771"/>
      <c r="D29" s="780"/>
      <c r="E29" s="781">
        <f>'11 - Notes Follow-up'!E16</f>
        <v>7773200000</v>
      </c>
      <c r="F29" s="781">
        <f>'11 - Notes Follow-up'!M16</f>
        <v>409200000</v>
      </c>
      <c r="G29" s="781"/>
      <c r="H29" s="782">
        <f>E29+F29</f>
        <v>8182400000</v>
      </c>
      <c r="I29" s="762"/>
    </row>
    <row r="30" spans="2:9" s="761" customFormat="1" ht="21" customHeight="1">
      <c r="B30" s="739" t="s">
        <v>333</v>
      </c>
      <c r="C30" s="771"/>
      <c r="D30" s="780"/>
      <c r="E30" s="783">
        <f>'11 - Notes Follow-up'!D25</f>
        <v>0</v>
      </c>
      <c r="F30" s="783">
        <f>'11 - Notes Follow-up'!L25</f>
        <v>0</v>
      </c>
      <c r="G30" s="783"/>
      <c r="H30" s="782">
        <f t="shared" ref="H30:H33" si="0">E30+F30</f>
        <v>0</v>
      </c>
      <c r="I30" s="762"/>
    </row>
    <row r="31" spans="2:9" s="761" customFormat="1" ht="21" customHeight="1">
      <c r="B31" s="739" t="s">
        <v>334</v>
      </c>
      <c r="C31" s="771"/>
      <c r="D31" s="780"/>
      <c r="E31" s="783" t="str">
        <f>'11 - Notes Follow-up'!J26</f>
        <v/>
      </c>
      <c r="F31" s="783" t="str">
        <f>'11 - Notes Follow-up'!Q26</f>
        <v/>
      </c>
      <c r="G31" s="783"/>
      <c r="H31" s="1463"/>
      <c r="I31" s="762"/>
    </row>
    <row r="32" spans="2:9" s="761" customFormat="1" ht="21" customHeight="1">
      <c r="B32" s="739" t="s">
        <v>1145</v>
      </c>
      <c r="C32" s="771"/>
      <c r="D32" s="780"/>
      <c r="E32" s="782">
        <f>'11 - Notes Follow-up'!F25</f>
        <v>0</v>
      </c>
      <c r="F32" s="782">
        <f>'11 - Notes Follow-up'!N25</f>
        <v>0</v>
      </c>
      <c r="G32" s="782"/>
      <c r="H32" s="782">
        <f>E32+F32</f>
        <v>0</v>
      </c>
      <c r="I32" s="762"/>
    </row>
    <row r="33" spans="2:9" s="761" customFormat="1" ht="21" customHeight="1">
      <c r="B33" s="739" t="s">
        <v>335</v>
      </c>
      <c r="C33" s="771"/>
      <c r="D33" s="780"/>
      <c r="E33" s="782">
        <f>'11 - Notes Follow-up'!G25</f>
        <v>7773200000</v>
      </c>
      <c r="F33" s="782">
        <f>'11 - Notes Follow-up'!O25</f>
        <v>409200000</v>
      </c>
      <c r="G33" s="782"/>
      <c r="H33" s="782">
        <f t="shared" si="0"/>
        <v>8182400000</v>
      </c>
      <c r="I33" s="762"/>
    </row>
    <row r="34" spans="2:9" s="761" customFormat="1" ht="21" customHeight="1">
      <c r="B34" s="739" t="s">
        <v>336</v>
      </c>
      <c r="C34" s="771"/>
      <c r="D34" s="780"/>
      <c r="E34" s="782">
        <f>'11 - Notes Follow-up'!J25</f>
        <v>100000</v>
      </c>
      <c r="F34" s="782">
        <f>'11 - Notes Follow-up'!Q25</f>
        <v>100000</v>
      </c>
      <c r="G34" s="782"/>
      <c r="H34" s="1463"/>
      <c r="I34" s="762"/>
    </row>
    <row r="35" spans="2:9" s="761" customFormat="1" ht="20.100000000000001" customHeight="1">
      <c r="B35" s="784"/>
      <c r="C35" s="785"/>
      <c r="D35" s="766"/>
      <c r="E35" s="768"/>
      <c r="F35" s="768"/>
      <c r="G35" s="768"/>
      <c r="H35" s="768"/>
      <c r="I35" s="769"/>
    </row>
    <row r="36" spans="2:9" s="761" customFormat="1" ht="20.100000000000001" customHeight="1">
      <c r="B36" s="786"/>
      <c r="C36" s="787"/>
      <c r="E36" s="744"/>
      <c r="F36" s="744"/>
      <c r="G36" s="744"/>
      <c r="H36" s="744"/>
      <c r="I36" s="762"/>
    </row>
    <row r="37" spans="2:9" s="761" customFormat="1" ht="20.100000000000001" customHeight="1">
      <c r="B37" s="1215" t="s">
        <v>337</v>
      </c>
      <c r="C37" s="788"/>
      <c r="D37" s="789"/>
      <c r="E37" s="719" t="s">
        <v>125</v>
      </c>
      <c r="F37" s="719" t="s">
        <v>126</v>
      </c>
      <c r="G37" s="719"/>
      <c r="H37" s="779"/>
      <c r="I37" s="762"/>
    </row>
    <row r="38" spans="2:9" s="761" customFormat="1" ht="9.9499999999999993" customHeight="1">
      <c r="B38" s="685"/>
      <c r="C38" s="771"/>
      <c r="D38" s="789"/>
      <c r="E38" s="779"/>
      <c r="F38" s="779"/>
      <c r="G38" s="779"/>
      <c r="H38" s="779"/>
      <c r="I38" s="762"/>
    </row>
    <row r="39" spans="2:9" s="761" customFormat="1" ht="20.100000000000001" customHeight="1">
      <c r="B39" s="739" t="s">
        <v>338</v>
      </c>
      <c r="C39" s="775"/>
      <c r="D39" s="789"/>
      <c r="E39" s="782" t="e">
        <f>E19/'11 - Notes Follow-up'!H26</f>
        <v>#VALUE!</v>
      </c>
      <c r="F39" s="782" t="e">
        <f>F18/'11 - Notes Follow-up'!P26</f>
        <v>#VALUE!</v>
      </c>
      <c r="G39" s="782"/>
      <c r="H39" s="790"/>
      <c r="I39" s="762"/>
    </row>
    <row r="40" spans="2:9" s="761" customFormat="1" ht="20.100000000000001" customHeight="1">
      <c r="B40" s="739" t="s">
        <v>339</v>
      </c>
      <c r="C40" s="771"/>
      <c r="E40" s="782" t="e">
        <f>'15 - Priority of Payments'!J31/'11 - Notes Follow-up'!H26</f>
        <v>#VALUE!</v>
      </c>
      <c r="F40" s="782" t="e">
        <f>'15 - Priority of Payments'!J33/'11 - Notes Follow-up'!P26</f>
        <v>#VALUE!</v>
      </c>
      <c r="G40" s="782"/>
      <c r="H40" s="790"/>
      <c r="I40" s="762"/>
    </row>
    <row r="41" spans="2:9" s="761" customFormat="1" ht="20.100000000000001" customHeight="1">
      <c r="B41" s="739" t="s">
        <v>340</v>
      </c>
      <c r="C41" s="771"/>
      <c r="E41" s="1491"/>
      <c r="F41" s="1492"/>
      <c r="G41" s="791"/>
      <c r="H41" s="792"/>
      <c r="I41" s="762"/>
    </row>
    <row r="42" spans="2:9" ht="20.100000000000001" customHeight="1" thickBot="1">
      <c r="B42" s="793"/>
      <c r="C42" s="794"/>
      <c r="D42" s="795"/>
      <c r="E42" s="796"/>
      <c r="F42" s="796"/>
      <c r="G42" s="796"/>
      <c r="H42" s="796"/>
      <c r="I42" s="797"/>
    </row>
    <row r="43" spans="2:9" ht="20.100000000000001" customHeight="1" thickTop="1">
      <c r="E43" s="798"/>
    </row>
    <row r="45" spans="2:9" ht="20.100000000000001" customHeight="1">
      <c r="C45" s="771"/>
    </row>
    <row r="51" spans="3:3" ht="20.100000000000001" customHeight="1">
      <c r="C51" s="771"/>
    </row>
    <row r="63" spans="3:3" ht="20.100000000000001" customHeight="1">
      <c r="C63" s="771"/>
    </row>
    <row r="69" spans="3:3" ht="20.100000000000001" customHeight="1">
      <c r="C69" s="771"/>
    </row>
  </sheetData>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tabColor theme="3" tint="-0.249977111117893"/>
  </sheetPr>
  <dimension ref="A1:AB508"/>
  <sheetViews>
    <sheetView showGridLines="0" topLeftCell="C1" workbookViewId="0">
      <selection activeCell="M18" sqref="D16:M18"/>
    </sheetView>
  </sheetViews>
  <sheetFormatPr baseColWidth="10" defaultColWidth="11.42578125" defaultRowHeight="12.75"/>
  <cols>
    <col min="1" max="1" width="2.7109375" style="631" customWidth="1"/>
    <col min="2" max="2" width="1.28515625" style="631" customWidth="1"/>
    <col min="3" max="3" width="23.42578125" style="631" customWidth="1"/>
    <col min="4" max="4" width="2.140625" style="631" customWidth="1"/>
    <col min="5" max="5" width="16.42578125" style="631" customWidth="1"/>
    <col min="6" max="6" width="3" style="631" customWidth="1"/>
    <col min="7" max="7" width="25.28515625" style="631" customWidth="1"/>
    <col min="8" max="8" width="22" style="631" customWidth="1"/>
    <col min="9" max="9" width="19.5703125" style="631" customWidth="1"/>
    <col min="10" max="10" width="2.7109375" style="631" customWidth="1"/>
    <col min="11" max="11" width="20.85546875" style="631" customWidth="1"/>
    <col min="12" max="12" width="27.28515625" style="631" customWidth="1"/>
    <col min="13" max="13" width="24.5703125" style="631" customWidth="1"/>
    <col min="14" max="15" width="5.5703125" style="631" customWidth="1"/>
    <col min="16" max="16" width="22.7109375" style="631" customWidth="1"/>
    <col min="17" max="17" width="1.7109375" style="631" customWidth="1"/>
    <col min="18" max="18" width="24.5703125" style="631" customWidth="1"/>
    <col min="19" max="19" width="2.140625" style="631" customWidth="1"/>
    <col min="20" max="21" width="24.5703125" style="631" customWidth="1"/>
    <col min="22" max="22" width="19.140625" style="631" customWidth="1"/>
    <col min="23" max="23" width="2.28515625" style="631" customWidth="1"/>
    <col min="24" max="25" width="24.5703125" style="631" customWidth="1"/>
    <col min="26" max="26" width="23.7109375" style="631" customWidth="1"/>
    <col min="27" max="27" width="13" style="631" customWidth="1"/>
    <col min="28" max="28" width="13.7109375" style="631" customWidth="1"/>
    <col min="29" max="29" width="6.42578125" style="631" customWidth="1"/>
    <col min="30" max="16384" width="11.42578125" style="631"/>
  </cols>
  <sheetData>
    <row r="1" spans="1:28" ht="15" thickBot="1">
      <c r="A1" s="635"/>
      <c r="B1" s="635"/>
      <c r="C1" s="635"/>
      <c r="D1" s="635"/>
      <c r="E1" s="635"/>
      <c r="F1" s="635"/>
      <c r="G1" s="635"/>
      <c r="H1" s="635"/>
      <c r="I1" s="635"/>
      <c r="J1" s="635"/>
      <c r="K1" s="635"/>
      <c r="L1" s="635"/>
      <c r="M1" s="635"/>
      <c r="N1" s="635"/>
      <c r="O1" s="635"/>
      <c r="P1" s="635"/>
      <c r="Q1" s="635"/>
      <c r="R1" s="635"/>
      <c r="S1" s="635"/>
      <c r="T1" s="635"/>
      <c r="U1" s="635"/>
      <c r="V1" s="635"/>
      <c r="W1" s="635"/>
      <c r="X1" s="635"/>
      <c r="Y1" s="635"/>
      <c r="Z1" s="635"/>
      <c r="AA1" s="635"/>
      <c r="AB1" s="635"/>
    </row>
    <row r="2" spans="1:28" ht="28.5" thickTop="1">
      <c r="A2" s="635"/>
      <c r="B2" s="799"/>
      <c r="C2" s="1244"/>
      <c r="D2" s="801"/>
      <c r="E2" s="802"/>
      <c r="F2" s="802"/>
      <c r="G2" s="802"/>
      <c r="H2" s="802"/>
      <c r="I2" s="803"/>
      <c r="J2" s="803"/>
      <c r="K2" s="571"/>
      <c r="L2" s="571"/>
      <c r="M2" s="572"/>
      <c r="N2" s="572"/>
      <c r="O2" s="572"/>
      <c r="P2" s="572"/>
      <c r="Q2" s="572"/>
      <c r="R2" s="572"/>
      <c r="S2" s="572"/>
      <c r="T2" s="572"/>
      <c r="U2" s="572"/>
      <c r="V2" s="572"/>
      <c r="W2" s="572"/>
      <c r="X2" s="572"/>
      <c r="Y2" s="572"/>
      <c r="Z2" s="572"/>
      <c r="AA2" s="572" t="s">
        <v>243</v>
      </c>
      <c r="AB2" s="573">
        <f>'Cover Page'!$C$15</f>
        <v>45565</v>
      </c>
    </row>
    <row r="3" spans="1:28" ht="14.25">
      <c r="A3" s="635"/>
      <c r="B3" s="804"/>
      <c r="C3" s="554"/>
      <c r="D3" s="635"/>
      <c r="E3" s="635"/>
      <c r="F3" s="635"/>
      <c r="G3" s="635"/>
      <c r="H3" s="635"/>
      <c r="I3" s="635"/>
      <c r="J3" s="635"/>
      <c r="K3" s="635"/>
      <c r="L3" s="635"/>
      <c r="M3" s="578"/>
      <c r="N3" s="578"/>
      <c r="O3" s="578"/>
      <c r="P3" s="578"/>
      <c r="Q3" s="578"/>
      <c r="R3" s="578"/>
      <c r="S3" s="578"/>
      <c r="T3" s="578"/>
      <c r="U3" s="578"/>
      <c r="V3" s="578"/>
      <c r="W3" s="578"/>
      <c r="X3" s="578"/>
      <c r="Y3" s="578"/>
      <c r="Z3" s="578"/>
      <c r="AA3" s="578" t="s">
        <v>244</v>
      </c>
      <c r="AB3" s="579">
        <f>'Cover Page'!$C$16</f>
        <v>0</v>
      </c>
    </row>
    <row r="4" spans="1:28" ht="14.25">
      <c r="A4" s="635"/>
      <c r="B4" s="804"/>
      <c r="C4" s="1992"/>
      <c r="D4" s="1992"/>
      <c r="E4" s="1992"/>
      <c r="F4" s="1992"/>
      <c r="G4" s="635"/>
      <c r="H4" s="1964"/>
      <c r="I4" s="1964"/>
      <c r="J4" s="1964"/>
      <c r="K4" s="1964"/>
      <c r="L4" s="635"/>
      <c r="M4" s="578"/>
      <c r="N4" s="578"/>
      <c r="O4" s="578"/>
      <c r="P4" s="578"/>
      <c r="Q4" s="578"/>
      <c r="R4" s="578"/>
      <c r="S4" s="578"/>
      <c r="T4" s="578"/>
      <c r="U4" s="578"/>
      <c r="V4" s="578"/>
      <c r="W4" s="578"/>
      <c r="X4" s="578"/>
      <c r="Y4" s="578"/>
      <c r="Z4" s="578"/>
      <c r="AA4" s="578" t="s">
        <v>245</v>
      </c>
      <c r="AB4" s="579">
        <f>'Cover Page'!$C$17</f>
        <v>0</v>
      </c>
    </row>
    <row r="5" spans="1:28" ht="14.25">
      <c r="A5" s="635"/>
      <c r="B5" s="804"/>
      <c r="C5" s="1992"/>
      <c r="D5" s="1992"/>
      <c r="E5" s="1992"/>
      <c r="F5" s="1992"/>
      <c r="G5" s="635"/>
      <c r="H5" s="1964"/>
      <c r="I5" s="1964"/>
      <c r="J5" s="1964"/>
      <c r="K5" s="1964"/>
      <c r="L5" s="635"/>
      <c r="M5" s="578"/>
      <c r="N5" s="578"/>
      <c r="O5" s="578"/>
      <c r="P5" s="578"/>
      <c r="Q5" s="578"/>
      <c r="R5" s="578"/>
      <c r="S5" s="578"/>
      <c r="T5" s="578"/>
      <c r="U5" s="578"/>
      <c r="V5" s="578"/>
      <c r="W5" s="578"/>
      <c r="X5" s="578"/>
      <c r="Y5" s="578"/>
      <c r="Z5" s="578"/>
      <c r="AA5" s="578" t="s">
        <v>246</v>
      </c>
      <c r="AB5" s="579">
        <f>'Cover Page'!$C$18</f>
        <v>0</v>
      </c>
    </row>
    <row r="6" spans="1:28" ht="14.25">
      <c r="A6" s="635"/>
      <c r="B6" s="804"/>
      <c r="C6" s="806"/>
      <c r="D6" s="635"/>
      <c r="E6" s="635"/>
      <c r="F6" s="635"/>
      <c r="G6" s="635"/>
      <c r="H6" s="635"/>
      <c r="I6" s="635"/>
      <c r="J6" s="635"/>
      <c r="K6" s="635"/>
      <c r="L6" s="635"/>
      <c r="M6" s="578"/>
      <c r="N6" s="578"/>
      <c r="O6" s="578"/>
      <c r="P6" s="578"/>
      <c r="Q6" s="578"/>
      <c r="R6" s="578"/>
      <c r="S6" s="578"/>
      <c r="T6" s="578"/>
      <c r="U6" s="578"/>
      <c r="V6" s="578"/>
      <c r="W6" s="578"/>
      <c r="X6" s="578"/>
      <c r="Y6" s="578"/>
      <c r="Z6" s="578"/>
      <c r="AA6" s="578" t="s">
        <v>247</v>
      </c>
      <c r="AB6" s="581">
        <f>'00 - Cover'!$F$28</f>
        <v>0</v>
      </c>
    </row>
    <row r="7" spans="1:28" ht="14.25">
      <c r="A7" s="635"/>
      <c r="B7" s="807"/>
      <c r="C7" s="808"/>
      <c r="D7" s="638"/>
      <c r="E7" s="638"/>
      <c r="F7" s="638"/>
      <c r="G7" s="638"/>
      <c r="H7" s="638"/>
      <c r="I7" s="638"/>
      <c r="J7" s="638"/>
      <c r="K7" s="638"/>
      <c r="L7" s="638"/>
      <c r="M7" s="638"/>
      <c r="N7" s="638"/>
      <c r="O7" s="638"/>
      <c r="P7" s="638"/>
      <c r="Q7" s="638"/>
      <c r="R7" s="638"/>
      <c r="S7" s="638"/>
      <c r="T7" s="638"/>
      <c r="U7" s="638"/>
      <c r="V7" s="638"/>
      <c r="W7" s="638"/>
      <c r="X7" s="638"/>
      <c r="Y7" s="638"/>
      <c r="Z7" s="638"/>
      <c r="AA7" s="638"/>
      <c r="AB7" s="670"/>
    </row>
    <row r="8" spans="1:28" ht="15.75">
      <c r="A8" s="635"/>
      <c r="B8" s="804"/>
      <c r="C8" s="1231" t="s">
        <v>341</v>
      </c>
      <c r="D8" s="588"/>
      <c r="E8" s="635"/>
      <c r="F8" s="635"/>
      <c r="G8" s="635"/>
      <c r="H8" s="635"/>
      <c r="I8" s="635"/>
      <c r="J8" s="635"/>
      <c r="K8" s="635"/>
      <c r="L8" s="635"/>
      <c r="M8" s="635"/>
      <c r="N8" s="635"/>
      <c r="O8" s="810"/>
      <c r="P8" s="1231" t="s">
        <v>342</v>
      </c>
      <c r="Q8" s="588"/>
      <c r="R8" s="635"/>
      <c r="S8" s="635"/>
      <c r="T8" s="635"/>
      <c r="U8" s="635"/>
      <c r="V8" s="635"/>
      <c r="W8" s="635"/>
      <c r="X8" s="635"/>
      <c r="Y8" s="635"/>
      <c r="Z8" s="635"/>
      <c r="AA8" s="635"/>
      <c r="AB8" s="811"/>
    </row>
    <row r="9" spans="1:28" ht="12.75" customHeight="1">
      <c r="A9" s="672"/>
      <c r="B9" s="812"/>
      <c r="C9" s="672"/>
      <c r="D9" s="672"/>
      <c r="E9" s="672"/>
      <c r="F9" s="672"/>
      <c r="G9" s="1991" t="s">
        <v>343</v>
      </c>
      <c r="H9" s="1991"/>
      <c r="I9" s="1991"/>
      <c r="J9" s="814"/>
      <c r="K9" s="1991" t="s">
        <v>344</v>
      </c>
      <c r="L9" s="1991"/>
      <c r="M9" s="1991"/>
      <c r="N9" s="814"/>
      <c r="O9" s="815"/>
      <c r="P9" s="672"/>
      <c r="Q9" s="816"/>
      <c r="R9" s="672"/>
      <c r="S9" s="816"/>
      <c r="T9" s="1991" t="s">
        <v>343</v>
      </c>
      <c r="U9" s="1991"/>
      <c r="V9" s="1991"/>
      <c r="W9" s="814"/>
      <c r="X9" s="1991" t="s">
        <v>344</v>
      </c>
      <c r="Y9" s="1991"/>
      <c r="Z9" s="1991"/>
      <c r="AA9" s="814"/>
      <c r="AB9" s="817"/>
    </row>
    <row r="10" spans="1:28" ht="25.5">
      <c r="A10" s="672"/>
      <c r="B10" s="812"/>
      <c r="C10" s="818" t="s">
        <v>5</v>
      </c>
      <c r="D10" s="816"/>
      <c r="E10" s="818" t="s">
        <v>345</v>
      </c>
      <c r="F10" s="816"/>
      <c r="G10" s="813" t="s">
        <v>249</v>
      </c>
      <c r="H10" s="813" t="s">
        <v>346</v>
      </c>
      <c r="I10" s="813" t="s">
        <v>254</v>
      </c>
      <c r="J10" s="814"/>
      <c r="K10" s="813" t="s">
        <v>249</v>
      </c>
      <c r="L10" s="813" t="s">
        <v>346</v>
      </c>
      <c r="M10" s="813" t="s">
        <v>254</v>
      </c>
      <c r="N10" s="814"/>
      <c r="O10" s="815"/>
      <c r="P10" s="818" t="s">
        <v>5</v>
      </c>
      <c r="Q10" s="816"/>
      <c r="R10" s="818" t="s">
        <v>345</v>
      </c>
      <c r="S10" s="816"/>
      <c r="T10" s="813" t="s">
        <v>249</v>
      </c>
      <c r="U10" s="819" t="s">
        <v>346</v>
      </c>
      <c r="V10" s="819" t="s">
        <v>254</v>
      </c>
      <c r="W10" s="814"/>
      <c r="X10" s="813" t="s">
        <v>249</v>
      </c>
      <c r="Y10" s="819" t="s">
        <v>346</v>
      </c>
      <c r="Z10" s="819" t="s">
        <v>254</v>
      </c>
      <c r="AA10" s="814"/>
      <c r="AB10" s="817"/>
    </row>
    <row r="11" spans="1:28">
      <c r="A11" s="672"/>
      <c r="B11" s="812"/>
      <c r="C11" s="820">
        <f>'00 - Cover'!F20</f>
        <v>0</v>
      </c>
      <c r="D11" s="820"/>
      <c r="E11" s="1726">
        <f>'12 - Notes Interest'!I17</f>
        <v>6.0000000000000001E-3</v>
      </c>
      <c r="F11" s="822"/>
      <c r="G11" s="1677">
        <f>'11 - Notes Follow-up'!G25</f>
        <v>7773200000</v>
      </c>
      <c r="H11" s="1677">
        <f>'11 - Notes Follow-up'!F25</f>
        <v>0</v>
      </c>
      <c r="I11" s="1677" t="e">
        <f>'12 - Notes Interest'!K17</f>
        <v>#VALUE!</v>
      </c>
      <c r="J11" s="1677"/>
      <c r="K11" s="1677">
        <f>'11 - Notes Follow-up'!J25</f>
        <v>100000</v>
      </c>
      <c r="L11" s="1677" t="e">
        <f>'11 bis-Notes Calculation'!AB17</f>
        <v>#VALUE!</v>
      </c>
      <c r="M11" s="1677" t="e">
        <f>'12 - Notes Interest'!J17</f>
        <v>#VALUE!</v>
      </c>
      <c r="N11" s="823"/>
      <c r="O11" s="824"/>
      <c r="P11" s="820">
        <f>C11</f>
        <v>0</v>
      </c>
      <c r="Q11" s="820"/>
      <c r="R11" s="821">
        <f>'12 - Notes Interest'!R17</f>
        <v>1.4999999999999999E-2</v>
      </c>
      <c r="S11" s="822"/>
      <c r="T11" s="1677">
        <f>'11 - Notes Follow-up'!O25</f>
        <v>409200000</v>
      </c>
      <c r="U11" s="1677" t="e">
        <f>'11 bis-Notes Calculation'!AL17</f>
        <v>#VALUE!</v>
      </c>
      <c r="V11" s="1677" t="e">
        <f>'12 - Notes Interest'!T17</f>
        <v>#VALUE!</v>
      </c>
      <c r="W11" s="823"/>
      <c r="X11" s="1677">
        <f>'11 - Notes Follow-up'!Q25</f>
        <v>100000</v>
      </c>
      <c r="Y11" s="1677" t="e">
        <f>'11 bis-Notes Calculation'!AK17</f>
        <v>#VALUE!</v>
      </c>
      <c r="Z11" s="1677" t="e">
        <f>'12 - Notes Interest'!S17</f>
        <v>#VALUE!</v>
      </c>
      <c r="AA11" s="823"/>
      <c r="AB11" s="817"/>
    </row>
    <row r="12" spans="1:28">
      <c r="A12" s="672"/>
      <c r="B12" s="812"/>
      <c r="C12" s="820" t="str">
        <f>'11 - Notes Follow-up'!B26</f>
        <v/>
      </c>
      <c r="D12" s="820"/>
      <c r="E12" s="821" t="str">
        <f>'12 - Notes Interest'!I18</f>
        <v/>
      </c>
      <c r="F12" s="820"/>
      <c r="G12" s="1677" t="str">
        <f>'11 - Notes Follow-up'!G26</f>
        <v/>
      </c>
      <c r="H12" s="1677" t="str">
        <f>'11 - Notes Follow-up'!F26</f>
        <v/>
      </c>
      <c r="I12" s="1677" t="str">
        <f>'12 - Notes Interest'!K18</f>
        <v/>
      </c>
      <c r="J12" s="1677"/>
      <c r="K12" s="1677" t="str">
        <f>'11 - Notes Follow-up'!J26</f>
        <v/>
      </c>
      <c r="L12" s="1677" t="str">
        <f>'11 - Notes Follow-up'!I26</f>
        <v/>
      </c>
      <c r="M12" s="1677" t="str">
        <f>'12 - Notes Interest'!J18</f>
        <v/>
      </c>
      <c r="N12" s="823"/>
      <c r="O12" s="824"/>
      <c r="P12" s="820" t="str">
        <f t="shared" ref="P12:P35" si="0">C12</f>
        <v/>
      </c>
      <c r="Q12" s="823"/>
      <c r="R12" s="625" t="str">
        <f>'12 - Notes Interest'!R18</f>
        <v/>
      </c>
      <c r="S12" s="823"/>
      <c r="T12" s="1677" t="str">
        <f>'11 - Notes Follow-up'!O26</f>
        <v/>
      </c>
      <c r="U12" s="1677" t="str">
        <f>'11 - Notes Follow-up'!N26</f>
        <v/>
      </c>
      <c r="V12" s="1677" t="str">
        <f>'12 - Notes Interest'!T18</f>
        <v/>
      </c>
      <c r="W12" s="823"/>
      <c r="X12" s="1677" t="str">
        <f>'11 - Notes Follow-up'!Q26</f>
        <v/>
      </c>
      <c r="Y12" s="1677" t="str">
        <f>'11 bis-Notes Calculation'!AK18</f>
        <v/>
      </c>
      <c r="Z12" s="1677" t="str">
        <f>'12 - Notes Interest'!S18</f>
        <v/>
      </c>
      <c r="AA12" s="823"/>
      <c r="AB12" s="817"/>
    </row>
    <row r="13" spans="1:28">
      <c r="A13" s="672"/>
      <c r="B13" s="812"/>
      <c r="C13" s="820" t="str">
        <f>'11 - Notes Follow-up'!B27</f>
        <v/>
      </c>
      <c r="D13" s="820"/>
      <c r="E13" s="821" t="str">
        <f>'12 - Notes Interest'!I19</f>
        <v/>
      </c>
      <c r="F13" s="820"/>
      <c r="G13" s="1677" t="str">
        <f>'11 - Notes Follow-up'!G27</f>
        <v/>
      </c>
      <c r="H13" s="1677" t="str">
        <f>'11 - Notes Follow-up'!F27</f>
        <v/>
      </c>
      <c r="I13" s="1677" t="str">
        <f>'12 - Notes Interest'!K19</f>
        <v/>
      </c>
      <c r="J13" s="1677"/>
      <c r="K13" s="1677" t="str">
        <f>'11 - Notes Follow-up'!J27</f>
        <v/>
      </c>
      <c r="L13" s="1677" t="str">
        <f>'11 - Notes Follow-up'!I27</f>
        <v/>
      </c>
      <c r="M13" s="1677" t="str">
        <f>'12 - Notes Interest'!J19</f>
        <v/>
      </c>
      <c r="N13" s="823"/>
      <c r="O13" s="824"/>
      <c r="P13" s="820" t="str">
        <f t="shared" si="0"/>
        <v/>
      </c>
      <c r="Q13" s="823"/>
      <c r="R13" s="625" t="str">
        <f>'12 - Notes Interest'!R19</f>
        <v/>
      </c>
      <c r="S13" s="823"/>
      <c r="T13" s="1677" t="str">
        <f>'11 - Notes Follow-up'!O27</f>
        <v/>
      </c>
      <c r="U13" s="1677" t="str">
        <f>'11 - Notes Follow-up'!N27</f>
        <v/>
      </c>
      <c r="V13" s="1677" t="str">
        <f>'12 - Notes Interest'!T19</f>
        <v/>
      </c>
      <c r="W13" s="823"/>
      <c r="X13" s="1677" t="str">
        <f>'11 - Notes Follow-up'!Q27</f>
        <v/>
      </c>
      <c r="Y13" s="1677" t="str">
        <f>'11 bis-Notes Calculation'!AK19</f>
        <v/>
      </c>
      <c r="Z13" s="1677" t="str">
        <f>'12 - Notes Interest'!S19</f>
        <v/>
      </c>
      <c r="AA13" s="823"/>
      <c r="AB13" s="817"/>
    </row>
    <row r="14" spans="1:28">
      <c r="A14" s="672"/>
      <c r="B14" s="812"/>
      <c r="C14" s="820" t="str">
        <f>'11 - Notes Follow-up'!B28</f>
        <v/>
      </c>
      <c r="D14" s="820"/>
      <c r="E14" s="821" t="str">
        <f>'12 - Notes Interest'!I20</f>
        <v/>
      </c>
      <c r="F14" s="820"/>
      <c r="G14" s="1677" t="str">
        <f>'11 - Notes Follow-up'!G28</f>
        <v/>
      </c>
      <c r="H14" s="1677" t="str">
        <f>'11 - Notes Follow-up'!F28</f>
        <v/>
      </c>
      <c r="I14" s="1677" t="str">
        <f>'12 - Notes Interest'!K20</f>
        <v/>
      </c>
      <c r="J14" s="1677"/>
      <c r="K14" s="1677" t="str">
        <f>'11 - Notes Follow-up'!J28</f>
        <v/>
      </c>
      <c r="L14" s="1677" t="str">
        <f>'11 - Notes Follow-up'!I28</f>
        <v/>
      </c>
      <c r="M14" s="1677" t="str">
        <f>'12 - Notes Interest'!J20</f>
        <v/>
      </c>
      <c r="N14" s="823"/>
      <c r="O14" s="824"/>
      <c r="P14" s="820" t="str">
        <f t="shared" si="0"/>
        <v/>
      </c>
      <c r="Q14" s="823"/>
      <c r="R14" s="625" t="str">
        <f>'12 - Notes Interest'!R20</f>
        <v/>
      </c>
      <c r="S14" s="823"/>
      <c r="T14" s="1677" t="str">
        <f>'11 - Notes Follow-up'!O28</f>
        <v/>
      </c>
      <c r="U14" s="1677" t="str">
        <f>'11 - Notes Follow-up'!N28</f>
        <v/>
      </c>
      <c r="V14" s="1677" t="str">
        <f>'12 - Notes Interest'!T20</f>
        <v/>
      </c>
      <c r="W14" s="823"/>
      <c r="X14" s="1677" t="str">
        <f>'11 - Notes Follow-up'!Q28</f>
        <v/>
      </c>
      <c r="Y14" s="1677" t="str">
        <f>'11 bis-Notes Calculation'!AK20</f>
        <v/>
      </c>
      <c r="Z14" s="1677" t="str">
        <f>'12 - Notes Interest'!S20</f>
        <v/>
      </c>
      <c r="AA14" s="823"/>
      <c r="AB14" s="817"/>
    </row>
    <row r="15" spans="1:28">
      <c r="A15" s="672"/>
      <c r="B15" s="812"/>
      <c r="C15" s="820" t="str">
        <f>'11 - Notes Follow-up'!B29</f>
        <v/>
      </c>
      <c r="D15" s="820"/>
      <c r="E15" s="821" t="str">
        <f>'12 - Notes Interest'!I21</f>
        <v/>
      </c>
      <c r="F15" s="820"/>
      <c r="G15" s="1677" t="str">
        <f>'11 - Notes Follow-up'!G29</f>
        <v/>
      </c>
      <c r="H15" s="1677" t="str">
        <f>'11 - Notes Follow-up'!F29</f>
        <v/>
      </c>
      <c r="I15" s="1677" t="str">
        <f>'12 - Notes Interest'!K21</f>
        <v/>
      </c>
      <c r="J15" s="1677"/>
      <c r="K15" s="1677" t="str">
        <f>'11 - Notes Follow-up'!J29</f>
        <v/>
      </c>
      <c r="L15" s="1677" t="str">
        <f>'11 - Notes Follow-up'!I29</f>
        <v/>
      </c>
      <c r="M15" s="1677" t="str">
        <f>'12 - Notes Interest'!J21</f>
        <v/>
      </c>
      <c r="N15" s="823"/>
      <c r="O15" s="824"/>
      <c r="P15" s="820" t="str">
        <f t="shared" si="0"/>
        <v/>
      </c>
      <c r="Q15" s="823"/>
      <c r="R15" s="625" t="str">
        <f>'12 - Notes Interest'!R21</f>
        <v/>
      </c>
      <c r="S15" s="823"/>
      <c r="T15" s="1677" t="str">
        <f>'11 - Notes Follow-up'!O29</f>
        <v/>
      </c>
      <c r="U15" s="1677" t="str">
        <f>'11 - Notes Follow-up'!N29</f>
        <v/>
      </c>
      <c r="V15" s="1677" t="str">
        <f>'12 - Notes Interest'!T21</f>
        <v/>
      </c>
      <c r="W15" s="823"/>
      <c r="X15" s="1677" t="str">
        <f>'11 - Notes Follow-up'!Q29</f>
        <v/>
      </c>
      <c r="Y15" s="1677" t="str">
        <f>'11 bis-Notes Calculation'!AK21</f>
        <v/>
      </c>
      <c r="Z15" s="1677" t="str">
        <f>'12 - Notes Interest'!S21</f>
        <v/>
      </c>
      <c r="AA15" s="823"/>
      <c r="AB15" s="817"/>
    </row>
    <row r="16" spans="1:28">
      <c r="A16" s="672"/>
      <c r="B16" s="812"/>
      <c r="C16" s="820" t="str">
        <f>'11 - Notes Follow-up'!B30</f>
        <v/>
      </c>
      <c r="D16" s="820"/>
      <c r="E16" s="821" t="str">
        <f>'12 - Notes Interest'!I22</f>
        <v/>
      </c>
      <c r="F16" s="820"/>
      <c r="G16" s="1677" t="str">
        <f>'11 - Notes Follow-up'!G30</f>
        <v/>
      </c>
      <c r="H16" s="1677" t="str">
        <f>'11 - Notes Follow-up'!F30</f>
        <v/>
      </c>
      <c r="I16" s="1677" t="str">
        <f>'12 - Notes Interest'!K22</f>
        <v/>
      </c>
      <c r="J16" s="1677"/>
      <c r="K16" s="1677" t="str">
        <f>'11 - Notes Follow-up'!J30</f>
        <v/>
      </c>
      <c r="L16" s="1677" t="str">
        <f>'11 - Notes Follow-up'!I30</f>
        <v/>
      </c>
      <c r="M16" s="1677" t="str">
        <f>'12 - Notes Interest'!J22</f>
        <v/>
      </c>
      <c r="N16" s="823"/>
      <c r="O16" s="824"/>
      <c r="P16" s="820" t="str">
        <f t="shared" si="0"/>
        <v/>
      </c>
      <c r="Q16" s="823"/>
      <c r="R16" s="625" t="str">
        <f>'12 - Notes Interest'!R22</f>
        <v/>
      </c>
      <c r="S16" s="823"/>
      <c r="T16" s="1677" t="str">
        <f>'11 - Notes Follow-up'!O30</f>
        <v/>
      </c>
      <c r="U16" s="1677" t="str">
        <f>'11 - Notes Follow-up'!N30</f>
        <v/>
      </c>
      <c r="V16" s="1677" t="str">
        <f>'12 - Notes Interest'!T22</f>
        <v/>
      </c>
      <c r="W16" s="823"/>
      <c r="X16" s="1677" t="str">
        <f>'11 - Notes Follow-up'!Q30</f>
        <v/>
      </c>
      <c r="Y16" s="1677" t="str">
        <f>'11 bis-Notes Calculation'!AK22</f>
        <v/>
      </c>
      <c r="Z16" s="1677" t="str">
        <f>'12 - Notes Interest'!S22</f>
        <v/>
      </c>
      <c r="AA16" s="823"/>
      <c r="AB16" s="817"/>
    </row>
    <row r="17" spans="1:28">
      <c r="A17" s="672"/>
      <c r="B17" s="812"/>
      <c r="C17" s="820" t="str">
        <f>'11 - Notes Follow-up'!B31</f>
        <v/>
      </c>
      <c r="D17" s="820" t="s">
        <v>150</v>
      </c>
      <c r="E17" s="821" t="str">
        <f>'12 - Notes Interest'!I23</f>
        <v/>
      </c>
      <c r="F17" s="820" t="s">
        <v>150</v>
      </c>
      <c r="G17" s="1677" t="str">
        <f>'11 - Notes Follow-up'!G31</f>
        <v/>
      </c>
      <c r="H17" s="1677" t="str">
        <f>'11 - Notes Follow-up'!F31</f>
        <v/>
      </c>
      <c r="I17" s="1677" t="str">
        <f>'12 - Notes Interest'!K23</f>
        <v/>
      </c>
      <c r="J17" s="1677" t="s">
        <v>150</v>
      </c>
      <c r="K17" s="1677" t="str">
        <f>'11 - Notes Follow-up'!J31</f>
        <v/>
      </c>
      <c r="L17" s="1677" t="str">
        <f>'11 - Notes Follow-up'!I31</f>
        <v/>
      </c>
      <c r="M17" s="1677" t="str">
        <f>'12 - Notes Interest'!J23</f>
        <v/>
      </c>
      <c r="N17" s="823"/>
      <c r="O17" s="824"/>
      <c r="P17" s="820" t="str">
        <f t="shared" si="0"/>
        <v/>
      </c>
      <c r="Q17" s="823"/>
      <c r="R17" s="625" t="str">
        <f>'12 - Notes Interest'!R23</f>
        <v/>
      </c>
      <c r="S17" s="823"/>
      <c r="T17" s="1677" t="str">
        <f>'11 - Notes Follow-up'!O31</f>
        <v/>
      </c>
      <c r="U17" s="1677" t="str">
        <f>'11 - Notes Follow-up'!N31</f>
        <v/>
      </c>
      <c r="V17" s="1677" t="str">
        <f>'12 - Notes Interest'!T23</f>
        <v/>
      </c>
      <c r="W17" s="823"/>
      <c r="X17" s="1677" t="str">
        <f>'11 - Notes Follow-up'!Q31</f>
        <v/>
      </c>
      <c r="Y17" s="1677" t="str">
        <f>'11 bis-Notes Calculation'!AK23</f>
        <v/>
      </c>
      <c r="Z17" s="1677" t="str">
        <f>'12 - Notes Interest'!S23</f>
        <v/>
      </c>
      <c r="AA17" s="823"/>
      <c r="AB17" s="817"/>
    </row>
    <row r="18" spans="1:28">
      <c r="A18" s="672"/>
      <c r="B18" s="812"/>
      <c r="C18" s="820" t="str">
        <f>'11 - Notes Follow-up'!B32</f>
        <v/>
      </c>
      <c r="D18" s="820"/>
      <c r="E18" s="821" t="str">
        <f>'12 - Notes Interest'!I24</f>
        <v/>
      </c>
      <c r="F18" s="822"/>
      <c r="G18" s="1677" t="str">
        <f>'11 - Notes Follow-up'!G32</f>
        <v/>
      </c>
      <c r="H18" s="1677" t="str">
        <f>'11 - Notes Follow-up'!F32</f>
        <v/>
      </c>
      <c r="I18" s="1677" t="str">
        <f>'12 - Notes Interest'!K24</f>
        <v/>
      </c>
      <c r="J18" s="1677"/>
      <c r="K18" s="1677" t="str">
        <f>'11 - Notes Follow-up'!J32</f>
        <v/>
      </c>
      <c r="L18" s="1677" t="str">
        <f>'11 - Notes Follow-up'!I32</f>
        <v/>
      </c>
      <c r="M18" s="1677" t="str">
        <f>'12 - Notes Interest'!J24</f>
        <v/>
      </c>
      <c r="N18" s="823"/>
      <c r="O18" s="824"/>
      <c r="P18" s="820" t="str">
        <f t="shared" si="0"/>
        <v/>
      </c>
      <c r="Q18" s="823"/>
      <c r="R18" s="625" t="str">
        <f>'12 - Notes Interest'!R24</f>
        <v/>
      </c>
      <c r="S18" s="823"/>
      <c r="T18" s="1677" t="str">
        <f>'11 - Notes Follow-up'!O32</f>
        <v/>
      </c>
      <c r="U18" s="1677" t="str">
        <f>'11 - Notes Follow-up'!N32</f>
        <v/>
      </c>
      <c r="V18" s="1677" t="str">
        <f>'12 - Notes Interest'!T24</f>
        <v/>
      </c>
      <c r="W18" s="823"/>
      <c r="X18" s="1677" t="str">
        <f>'11 - Notes Follow-up'!Q32</f>
        <v/>
      </c>
      <c r="Y18" s="1677" t="str">
        <f>'11 bis-Notes Calculation'!AK24</f>
        <v/>
      </c>
      <c r="Z18" s="1677" t="str">
        <f>'12 - Notes Interest'!S24</f>
        <v/>
      </c>
      <c r="AA18" s="823"/>
      <c r="AB18" s="817"/>
    </row>
    <row r="19" spans="1:28">
      <c r="A19" s="672"/>
      <c r="B19" s="812"/>
      <c r="C19" s="820" t="str">
        <f>'11 - Notes Follow-up'!B33</f>
        <v/>
      </c>
      <c r="D19" s="820"/>
      <c r="E19" s="821" t="str">
        <f>'12 - Notes Interest'!I25</f>
        <v/>
      </c>
      <c r="F19" s="822"/>
      <c r="G19" s="1677" t="str">
        <f>'11 - Notes Follow-up'!G33</f>
        <v/>
      </c>
      <c r="H19" s="1677" t="str">
        <f>'11 - Notes Follow-up'!F33</f>
        <v/>
      </c>
      <c r="I19" s="1677" t="str">
        <f>'12 - Notes Interest'!K25</f>
        <v/>
      </c>
      <c r="J19" s="1677"/>
      <c r="K19" s="1677" t="str">
        <f>'11 - Notes Follow-up'!J33</f>
        <v/>
      </c>
      <c r="L19" s="1677" t="str">
        <f>'11 - Notes Follow-up'!I33</f>
        <v/>
      </c>
      <c r="M19" s="1677" t="str">
        <f>'12 - Notes Interest'!J25</f>
        <v/>
      </c>
      <c r="N19" s="823"/>
      <c r="O19" s="824"/>
      <c r="P19" s="820" t="str">
        <f t="shared" si="0"/>
        <v/>
      </c>
      <c r="Q19" s="823"/>
      <c r="R19" s="625" t="str">
        <f>'12 - Notes Interest'!R25</f>
        <v/>
      </c>
      <c r="S19" s="823"/>
      <c r="T19" s="1677" t="str">
        <f>'11 - Notes Follow-up'!O33</f>
        <v/>
      </c>
      <c r="U19" s="1677" t="str">
        <f>'11 - Notes Follow-up'!N33</f>
        <v/>
      </c>
      <c r="V19" s="1677" t="str">
        <f>'12 - Notes Interest'!T25</f>
        <v/>
      </c>
      <c r="W19" s="823"/>
      <c r="X19" s="1677" t="str">
        <f>'11 - Notes Follow-up'!Q33</f>
        <v/>
      </c>
      <c r="Y19" s="1677" t="str">
        <f>'11 bis-Notes Calculation'!AK25</f>
        <v/>
      </c>
      <c r="Z19" s="1677" t="str">
        <f>'12 - Notes Interest'!S25</f>
        <v/>
      </c>
      <c r="AA19" s="823"/>
      <c r="AB19" s="817"/>
    </row>
    <row r="20" spans="1:28">
      <c r="A20" s="672"/>
      <c r="B20" s="812"/>
      <c r="C20" s="820" t="str">
        <f>'11 - Notes Follow-up'!B34</f>
        <v/>
      </c>
      <c r="D20" s="820"/>
      <c r="E20" s="821" t="str">
        <f>'12 - Notes Interest'!I26</f>
        <v/>
      </c>
      <c r="F20" s="822"/>
      <c r="G20" s="1677" t="str">
        <f>'11 - Notes Follow-up'!G34</f>
        <v/>
      </c>
      <c r="H20" s="1677" t="str">
        <f>'11 - Notes Follow-up'!F34</f>
        <v/>
      </c>
      <c r="I20" s="1677" t="str">
        <f>'12 - Notes Interest'!K26</f>
        <v/>
      </c>
      <c r="J20" s="1677"/>
      <c r="K20" s="1677" t="str">
        <f>'11 - Notes Follow-up'!J34</f>
        <v/>
      </c>
      <c r="L20" s="1677" t="str">
        <f>'11 - Notes Follow-up'!I34</f>
        <v/>
      </c>
      <c r="M20" s="1677" t="str">
        <f>'12 - Notes Interest'!J26</f>
        <v/>
      </c>
      <c r="N20" s="823"/>
      <c r="O20" s="824"/>
      <c r="P20" s="820" t="str">
        <f t="shared" si="0"/>
        <v/>
      </c>
      <c r="Q20" s="823"/>
      <c r="R20" s="625" t="str">
        <f>'12 - Notes Interest'!R26</f>
        <v/>
      </c>
      <c r="S20" s="823"/>
      <c r="T20" s="1677" t="str">
        <f>'11 - Notes Follow-up'!O34</f>
        <v/>
      </c>
      <c r="U20" s="1677" t="str">
        <f>'11 - Notes Follow-up'!N34</f>
        <v/>
      </c>
      <c r="V20" s="1677" t="str">
        <f>'12 - Notes Interest'!T26</f>
        <v/>
      </c>
      <c r="W20" s="823"/>
      <c r="X20" s="1677" t="str">
        <f>'11 - Notes Follow-up'!Q34</f>
        <v/>
      </c>
      <c r="Y20" s="1677" t="str">
        <f>'11 bis-Notes Calculation'!AK26</f>
        <v/>
      </c>
      <c r="Z20" s="1677" t="str">
        <f>'12 - Notes Interest'!S26</f>
        <v/>
      </c>
      <c r="AA20" s="823"/>
      <c r="AB20" s="817"/>
    </row>
    <row r="21" spans="1:28">
      <c r="A21" s="672"/>
      <c r="B21" s="812"/>
      <c r="C21" s="820" t="str">
        <f>'11 - Notes Follow-up'!B35</f>
        <v/>
      </c>
      <c r="D21" s="820"/>
      <c r="E21" s="821" t="str">
        <f>'12 - Notes Interest'!I27</f>
        <v/>
      </c>
      <c r="F21" s="822"/>
      <c r="G21" s="1677" t="str">
        <f>'11 - Notes Follow-up'!G35</f>
        <v/>
      </c>
      <c r="H21" s="1677" t="str">
        <f>'11 - Notes Follow-up'!F35</f>
        <v/>
      </c>
      <c r="I21" s="1677" t="str">
        <f>'12 - Notes Interest'!K27</f>
        <v/>
      </c>
      <c r="J21" s="1677"/>
      <c r="K21" s="1677" t="str">
        <f>'11 - Notes Follow-up'!J35</f>
        <v/>
      </c>
      <c r="L21" s="1677" t="str">
        <f>'11 - Notes Follow-up'!I35</f>
        <v/>
      </c>
      <c r="M21" s="1677" t="str">
        <f>'12 - Notes Interest'!J27</f>
        <v/>
      </c>
      <c r="N21" s="823"/>
      <c r="O21" s="824"/>
      <c r="P21" s="820" t="str">
        <f t="shared" si="0"/>
        <v/>
      </c>
      <c r="Q21" s="823"/>
      <c r="R21" s="625" t="str">
        <f>'12 - Notes Interest'!R27</f>
        <v/>
      </c>
      <c r="S21" s="823"/>
      <c r="T21" s="1677" t="str">
        <f>'11 - Notes Follow-up'!O35</f>
        <v/>
      </c>
      <c r="U21" s="1677" t="str">
        <f>'11 - Notes Follow-up'!N35</f>
        <v/>
      </c>
      <c r="V21" s="1677" t="str">
        <f>'12 - Notes Interest'!T27</f>
        <v/>
      </c>
      <c r="W21" s="823"/>
      <c r="X21" s="1677" t="str">
        <f>'11 - Notes Follow-up'!Q35</f>
        <v/>
      </c>
      <c r="Y21" s="1677" t="str">
        <f>'11 bis-Notes Calculation'!AK27</f>
        <v/>
      </c>
      <c r="Z21" s="1677" t="str">
        <f>'12 - Notes Interest'!S27</f>
        <v/>
      </c>
      <c r="AA21" s="823"/>
      <c r="AB21" s="817"/>
    </row>
    <row r="22" spans="1:28">
      <c r="A22" s="672"/>
      <c r="B22" s="812"/>
      <c r="C22" s="820" t="str">
        <f>'11 - Notes Follow-up'!B36</f>
        <v/>
      </c>
      <c r="D22" s="820"/>
      <c r="E22" s="821" t="str">
        <f>'12 - Notes Interest'!I28</f>
        <v/>
      </c>
      <c r="F22" s="822"/>
      <c r="G22" s="1677" t="str">
        <f>'11 - Notes Follow-up'!G36</f>
        <v/>
      </c>
      <c r="H22" s="1677" t="str">
        <f>'11 - Notes Follow-up'!F36</f>
        <v/>
      </c>
      <c r="I22" s="1677" t="str">
        <f>'12 - Notes Interest'!K28</f>
        <v/>
      </c>
      <c r="J22" s="1677"/>
      <c r="K22" s="1677" t="str">
        <f>'11 - Notes Follow-up'!J36</f>
        <v/>
      </c>
      <c r="L22" s="1677" t="str">
        <f>'11 - Notes Follow-up'!I36</f>
        <v/>
      </c>
      <c r="M22" s="1677" t="str">
        <f>'12 - Notes Interest'!J28</f>
        <v/>
      </c>
      <c r="N22" s="823"/>
      <c r="O22" s="824"/>
      <c r="P22" s="820" t="str">
        <f t="shared" si="0"/>
        <v/>
      </c>
      <c r="Q22" s="823"/>
      <c r="R22" s="625" t="str">
        <f>'12 - Notes Interest'!R28</f>
        <v/>
      </c>
      <c r="S22" s="823"/>
      <c r="T22" s="1677" t="str">
        <f>'11 - Notes Follow-up'!O36</f>
        <v/>
      </c>
      <c r="U22" s="1677" t="str">
        <f>'11 - Notes Follow-up'!N36</f>
        <v/>
      </c>
      <c r="V22" s="1677" t="str">
        <f>'12 - Notes Interest'!T28</f>
        <v/>
      </c>
      <c r="W22" s="823"/>
      <c r="X22" s="1677" t="str">
        <f>'11 - Notes Follow-up'!Q36</f>
        <v/>
      </c>
      <c r="Y22" s="1677" t="str">
        <f>'11 bis-Notes Calculation'!AK28</f>
        <v/>
      </c>
      <c r="Z22" s="1677" t="str">
        <f>'12 - Notes Interest'!S28</f>
        <v/>
      </c>
      <c r="AA22" s="823"/>
      <c r="AB22" s="817"/>
    </row>
    <row r="23" spans="1:28">
      <c r="A23" s="672"/>
      <c r="B23" s="812"/>
      <c r="C23" s="820" t="str">
        <f>'11 - Notes Follow-up'!B37</f>
        <v/>
      </c>
      <c r="D23" s="820"/>
      <c r="E23" s="821" t="str">
        <f>'12 - Notes Interest'!I29</f>
        <v/>
      </c>
      <c r="F23" s="822"/>
      <c r="G23" s="1677" t="str">
        <f>'11 - Notes Follow-up'!G37</f>
        <v/>
      </c>
      <c r="H23" s="1677" t="str">
        <f>'11 - Notes Follow-up'!F37</f>
        <v/>
      </c>
      <c r="I23" s="1677" t="str">
        <f>'12 - Notes Interest'!K29</f>
        <v/>
      </c>
      <c r="J23" s="1677"/>
      <c r="K23" s="1677" t="str">
        <f>'11 - Notes Follow-up'!J37</f>
        <v/>
      </c>
      <c r="L23" s="1677" t="str">
        <f>'11 - Notes Follow-up'!I37</f>
        <v/>
      </c>
      <c r="M23" s="1677" t="str">
        <f>'12 - Notes Interest'!J29</f>
        <v/>
      </c>
      <c r="N23" s="823"/>
      <c r="O23" s="824"/>
      <c r="P23" s="820" t="str">
        <f t="shared" si="0"/>
        <v/>
      </c>
      <c r="Q23" s="823"/>
      <c r="R23" s="625" t="str">
        <f>'12 - Notes Interest'!R29</f>
        <v/>
      </c>
      <c r="S23" s="823"/>
      <c r="T23" s="1677" t="str">
        <f>'11 - Notes Follow-up'!O37</f>
        <v/>
      </c>
      <c r="U23" s="1677" t="str">
        <f>'11 - Notes Follow-up'!N37</f>
        <v/>
      </c>
      <c r="V23" s="1677" t="str">
        <f>'12 - Notes Interest'!T29</f>
        <v/>
      </c>
      <c r="W23" s="823"/>
      <c r="X23" s="1677" t="str">
        <f>'11 - Notes Follow-up'!Q37</f>
        <v/>
      </c>
      <c r="Y23" s="1677" t="str">
        <f>'11 bis-Notes Calculation'!AK29</f>
        <v/>
      </c>
      <c r="Z23" s="1677" t="str">
        <f>'12 - Notes Interest'!S29</f>
        <v/>
      </c>
      <c r="AA23" s="823"/>
      <c r="AB23" s="817"/>
    </row>
    <row r="24" spans="1:28">
      <c r="A24" s="672"/>
      <c r="B24" s="812"/>
      <c r="C24" s="820" t="str">
        <f>'11 - Notes Follow-up'!B38</f>
        <v/>
      </c>
      <c r="D24" s="820"/>
      <c r="E24" s="821" t="str">
        <f>'12 - Notes Interest'!I30</f>
        <v/>
      </c>
      <c r="F24" s="822"/>
      <c r="G24" s="1677" t="str">
        <f>'11 - Notes Follow-up'!G38</f>
        <v/>
      </c>
      <c r="H24" s="1677" t="str">
        <f>'11 - Notes Follow-up'!F38</f>
        <v/>
      </c>
      <c r="I24" s="1677" t="str">
        <f>'12 - Notes Interest'!K30</f>
        <v/>
      </c>
      <c r="J24" s="1677"/>
      <c r="K24" s="1677" t="str">
        <f>'11 - Notes Follow-up'!J38</f>
        <v/>
      </c>
      <c r="L24" s="1677" t="str">
        <f>'11 - Notes Follow-up'!I38</f>
        <v/>
      </c>
      <c r="M24" s="1677" t="str">
        <f>'12 - Notes Interest'!J30</f>
        <v/>
      </c>
      <c r="N24" s="823"/>
      <c r="O24" s="824"/>
      <c r="P24" s="820" t="str">
        <f t="shared" si="0"/>
        <v/>
      </c>
      <c r="Q24" s="823"/>
      <c r="R24" s="625" t="str">
        <f>'12 - Notes Interest'!R30</f>
        <v/>
      </c>
      <c r="S24" s="823"/>
      <c r="T24" s="1677" t="str">
        <f>'11 - Notes Follow-up'!O38</f>
        <v/>
      </c>
      <c r="U24" s="1677" t="str">
        <f>'11 - Notes Follow-up'!N38</f>
        <v/>
      </c>
      <c r="V24" s="1677" t="str">
        <f>'12 - Notes Interest'!T30</f>
        <v/>
      </c>
      <c r="W24" s="823"/>
      <c r="X24" s="1677" t="str">
        <f>'11 - Notes Follow-up'!Q38</f>
        <v/>
      </c>
      <c r="Y24" s="1677" t="str">
        <f>'11 bis-Notes Calculation'!AK30</f>
        <v/>
      </c>
      <c r="Z24" s="1677" t="str">
        <f>'12 - Notes Interest'!S30</f>
        <v/>
      </c>
      <c r="AA24" s="823"/>
      <c r="AB24" s="817"/>
    </row>
    <row r="25" spans="1:28">
      <c r="A25" s="672"/>
      <c r="B25" s="812"/>
      <c r="C25" s="820" t="str">
        <f>'11 - Notes Follow-up'!B39</f>
        <v/>
      </c>
      <c r="D25" s="820"/>
      <c r="E25" s="821" t="str">
        <f>'12 - Notes Interest'!I31</f>
        <v/>
      </c>
      <c r="F25" s="822"/>
      <c r="G25" s="1677" t="str">
        <f>'11 - Notes Follow-up'!G39</f>
        <v/>
      </c>
      <c r="H25" s="1677" t="str">
        <f>'11 - Notes Follow-up'!F39</f>
        <v/>
      </c>
      <c r="I25" s="1677" t="str">
        <f>'12 - Notes Interest'!K31</f>
        <v/>
      </c>
      <c r="J25" s="1677"/>
      <c r="K25" s="1677" t="str">
        <f>'11 - Notes Follow-up'!J39</f>
        <v/>
      </c>
      <c r="L25" s="1677" t="str">
        <f>'11 - Notes Follow-up'!I39</f>
        <v/>
      </c>
      <c r="M25" s="1677" t="str">
        <f>'12 - Notes Interest'!J31</f>
        <v/>
      </c>
      <c r="N25" s="823"/>
      <c r="O25" s="824"/>
      <c r="P25" s="820" t="str">
        <f t="shared" si="0"/>
        <v/>
      </c>
      <c r="Q25" s="823"/>
      <c r="R25" s="625" t="str">
        <f>'12 - Notes Interest'!R31</f>
        <v/>
      </c>
      <c r="S25" s="823"/>
      <c r="T25" s="1677" t="str">
        <f>'11 - Notes Follow-up'!O39</f>
        <v/>
      </c>
      <c r="U25" s="1677" t="str">
        <f>'11 - Notes Follow-up'!N39</f>
        <v/>
      </c>
      <c r="V25" s="1677" t="str">
        <f>'12 - Notes Interest'!T31</f>
        <v/>
      </c>
      <c r="W25" s="823"/>
      <c r="X25" s="1677" t="str">
        <f>'11 - Notes Follow-up'!Q39</f>
        <v/>
      </c>
      <c r="Y25" s="1677" t="str">
        <f>'11 bis-Notes Calculation'!AK31</f>
        <v/>
      </c>
      <c r="Z25" s="1677" t="str">
        <f>'12 - Notes Interest'!S31</f>
        <v/>
      </c>
      <c r="AA25" s="823"/>
      <c r="AB25" s="817"/>
    </row>
    <row r="26" spans="1:28">
      <c r="A26" s="672"/>
      <c r="B26" s="812"/>
      <c r="C26" s="820" t="str">
        <f>'11 - Notes Follow-up'!B40</f>
        <v/>
      </c>
      <c r="D26" s="820"/>
      <c r="E26" s="821" t="str">
        <f>'12 - Notes Interest'!I32</f>
        <v/>
      </c>
      <c r="F26" s="822"/>
      <c r="G26" s="1677" t="str">
        <f>'11 - Notes Follow-up'!G40</f>
        <v/>
      </c>
      <c r="H26" s="1677" t="str">
        <f>'11 - Notes Follow-up'!F40</f>
        <v/>
      </c>
      <c r="I26" s="1677" t="str">
        <f>'12 - Notes Interest'!K32</f>
        <v/>
      </c>
      <c r="J26" s="1677"/>
      <c r="K26" s="1677" t="str">
        <f>'11 - Notes Follow-up'!J40</f>
        <v/>
      </c>
      <c r="L26" s="1677" t="str">
        <f>'11 - Notes Follow-up'!I40</f>
        <v/>
      </c>
      <c r="M26" s="1677" t="str">
        <f>'12 - Notes Interest'!J32</f>
        <v/>
      </c>
      <c r="N26" s="823"/>
      <c r="O26" s="824"/>
      <c r="P26" s="820" t="str">
        <f t="shared" si="0"/>
        <v/>
      </c>
      <c r="Q26" s="823"/>
      <c r="R26" s="625" t="str">
        <f>'12 - Notes Interest'!R32</f>
        <v/>
      </c>
      <c r="S26" s="823"/>
      <c r="T26" s="1677" t="str">
        <f>'11 - Notes Follow-up'!O40</f>
        <v/>
      </c>
      <c r="U26" s="1677" t="str">
        <f>'11 - Notes Follow-up'!N40</f>
        <v/>
      </c>
      <c r="V26" s="1677" t="str">
        <f>'12 - Notes Interest'!T32</f>
        <v/>
      </c>
      <c r="W26" s="823"/>
      <c r="X26" s="1677" t="str">
        <f>'11 - Notes Follow-up'!Q40</f>
        <v/>
      </c>
      <c r="Y26" s="1677" t="str">
        <f>'11 bis-Notes Calculation'!AK32</f>
        <v/>
      </c>
      <c r="Z26" s="1677" t="str">
        <f>'12 - Notes Interest'!S32</f>
        <v/>
      </c>
      <c r="AA26" s="823"/>
      <c r="AB26" s="817"/>
    </row>
    <row r="27" spans="1:28">
      <c r="A27" s="672"/>
      <c r="B27" s="812"/>
      <c r="C27" s="820" t="str">
        <f>'11 - Notes Follow-up'!B41</f>
        <v/>
      </c>
      <c r="D27" s="820"/>
      <c r="E27" s="821" t="str">
        <f>'12 - Notes Interest'!I33</f>
        <v/>
      </c>
      <c r="F27" s="822"/>
      <c r="G27" s="1677" t="str">
        <f>'11 - Notes Follow-up'!G41</f>
        <v/>
      </c>
      <c r="H27" s="1677" t="str">
        <f>'11 - Notes Follow-up'!F41</f>
        <v/>
      </c>
      <c r="I27" s="1677" t="str">
        <f>'12 - Notes Interest'!K33</f>
        <v/>
      </c>
      <c r="J27" s="1677"/>
      <c r="K27" s="1677" t="str">
        <f>'11 - Notes Follow-up'!J41</f>
        <v/>
      </c>
      <c r="L27" s="1677" t="str">
        <f>'11 - Notes Follow-up'!I41</f>
        <v/>
      </c>
      <c r="M27" s="1677" t="str">
        <f>'12 - Notes Interest'!J33</f>
        <v/>
      </c>
      <c r="N27" s="823"/>
      <c r="O27" s="824"/>
      <c r="P27" s="820" t="str">
        <f t="shared" si="0"/>
        <v/>
      </c>
      <c r="Q27" s="823"/>
      <c r="R27" s="625" t="str">
        <f>'12 - Notes Interest'!R33</f>
        <v/>
      </c>
      <c r="S27" s="823"/>
      <c r="T27" s="1677" t="str">
        <f>'11 - Notes Follow-up'!O41</f>
        <v/>
      </c>
      <c r="U27" s="1677" t="str">
        <f>'11 - Notes Follow-up'!N41</f>
        <v/>
      </c>
      <c r="V27" s="1677" t="str">
        <f>'12 - Notes Interest'!T33</f>
        <v/>
      </c>
      <c r="W27" s="823"/>
      <c r="X27" s="1677" t="str">
        <f>'11 - Notes Follow-up'!Q41</f>
        <v/>
      </c>
      <c r="Y27" s="1677" t="str">
        <f>'11 bis-Notes Calculation'!AK33</f>
        <v/>
      </c>
      <c r="Z27" s="1677" t="str">
        <f>'12 - Notes Interest'!S33</f>
        <v/>
      </c>
      <c r="AA27" s="823"/>
      <c r="AB27" s="817"/>
    </row>
    <row r="28" spans="1:28">
      <c r="A28" s="672"/>
      <c r="B28" s="812"/>
      <c r="C28" s="820" t="str">
        <f>'11 - Notes Follow-up'!B42</f>
        <v/>
      </c>
      <c r="D28" s="820"/>
      <c r="E28" s="821" t="str">
        <f>'12 - Notes Interest'!I34</f>
        <v/>
      </c>
      <c r="F28" s="822"/>
      <c r="G28" s="1677" t="str">
        <f>'11 - Notes Follow-up'!G42</f>
        <v/>
      </c>
      <c r="H28" s="1677" t="str">
        <f>'11 - Notes Follow-up'!F42</f>
        <v/>
      </c>
      <c r="I28" s="1677" t="str">
        <f>'12 - Notes Interest'!K34</f>
        <v/>
      </c>
      <c r="J28" s="1677"/>
      <c r="K28" s="1677" t="str">
        <f>'11 - Notes Follow-up'!J42</f>
        <v/>
      </c>
      <c r="L28" s="1677" t="str">
        <f>'11 - Notes Follow-up'!I42</f>
        <v/>
      </c>
      <c r="M28" s="1677" t="str">
        <f>'12 - Notes Interest'!J34</f>
        <v/>
      </c>
      <c r="N28" s="823"/>
      <c r="O28" s="824"/>
      <c r="P28" s="820" t="str">
        <f t="shared" si="0"/>
        <v/>
      </c>
      <c r="Q28" s="823"/>
      <c r="R28" s="625" t="str">
        <f>'12 - Notes Interest'!R34</f>
        <v/>
      </c>
      <c r="S28" s="823"/>
      <c r="T28" s="1677" t="str">
        <f>'11 - Notes Follow-up'!O42</f>
        <v/>
      </c>
      <c r="U28" s="1677" t="str">
        <f>'11 - Notes Follow-up'!N42</f>
        <v/>
      </c>
      <c r="V28" s="1677" t="str">
        <f>'12 - Notes Interest'!T34</f>
        <v/>
      </c>
      <c r="W28" s="823"/>
      <c r="X28" s="1677" t="str">
        <f>'11 - Notes Follow-up'!Q42</f>
        <v/>
      </c>
      <c r="Y28" s="1677" t="str">
        <f>'11 bis-Notes Calculation'!AK34</f>
        <v/>
      </c>
      <c r="Z28" s="1677" t="str">
        <f>'12 - Notes Interest'!S34</f>
        <v/>
      </c>
      <c r="AA28" s="823"/>
      <c r="AB28" s="817"/>
    </row>
    <row r="29" spans="1:28">
      <c r="A29" s="672"/>
      <c r="B29" s="812"/>
      <c r="C29" s="820" t="str">
        <f>'11 - Notes Follow-up'!B43</f>
        <v/>
      </c>
      <c r="D29" s="820"/>
      <c r="E29" s="821" t="str">
        <f>'12 - Notes Interest'!I35</f>
        <v/>
      </c>
      <c r="F29" s="822"/>
      <c r="G29" s="1677" t="str">
        <f>'11 - Notes Follow-up'!G43</f>
        <v/>
      </c>
      <c r="H29" s="1677" t="str">
        <f>'11 - Notes Follow-up'!F43</f>
        <v/>
      </c>
      <c r="I29" s="1677" t="str">
        <f>'12 - Notes Interest'!K35</f>
        <v/>
      </c>
      <c r="J29" s="1677"/>
      <c r="K29" s="1677" t="str">
        <f>'11 - Notes Follow-up'!J43</f>
        <v/>
      </c>
      <c r="L29" s="1677" t="str">
        <f>'11 - Notes Follow-up'!I43</f>
        <v/>
      </c>
      <c r="M29" s="1677" t="str">
        <f>'12 - Notes Interest'!J35</f>
        <v/>
      </c>
      <c r="N29" s="823"/>
      <c r="O29" s="824"/>
      <c r="P29" s="820" t="str">
        <f t="shared" si="0"/>
        <v/>
      </c>
      <c r="Q29" s="823"/>
      <c r="R29" s="625" t="str">
        <f>'12 - Notes Interest'!R35</f>
        <v/>
      </c>
      <c r="S29" s="823"/>
      <c r="T29" s="1677" t="str">
        <f>'11 - Notes Follow-up'!O43</f>
        <v/>
      </c>
      <c r="U29" s="1677" t="str">
        <f>'11 - Notes Follow-up'!N43</f>
        <v/>
      </c>
      <c r="V29" s="1677" t="str">
        <f>'12 - Notes Interest'!T35</f>
        <v/>
      </c>
      <c r="W29" s="823"/>
      <c r="X29" s="1677" t="str">
        <f>'11 - Notes Follow-up'!Q43</f>
        <v/>
      </c>
      <c r="Y29" s="1677" t="str">
        <f>'11 bis-Notes Calculation'!AK35</f>
        <v/>
      </c>
      <c r="Z29" s="1677" t="str">
        <f>'12 - Notes Interest'!S35</f>
        <v/>
      </c>
      <c r="AA29" s="823"/>
      <c r="AB29" s="817"/>
    </row>
    <row r="30" spans="1:28">
      <c r="A30" s="672"/>
      <c r="B30" s="812"/>
      <c r="C30" s="820" t="str">
        <f>'11 - Notes Follow-up'!B44</f>
        <v/>
      </c>
      <c r="D30" s="820"/>
      <c r="E30" s="821" t="str">
        <f>'12 - Notes Interest'!I36</f>
        <v/>
      </c>
      <c r="F30" s="822"/>
      <c r="G30" s="1677" t="str">
        <f>'11 - Notes Follow-up'!G44</f>
        <v/>
      </c>
      <c r="H30" s="1677" t="str">
        <f>'11 - Notes Follow-up'!F44</f>
        <v/>
      </c>
      <c r="I30" s="1677" t="str">
        <f>'12 - Notes Interest'!K36</f>
        <v/>
      </c>
      <c r="J30" s="1677"/>
      <c r="K30" s="1677" t="str">
        <f>'11 - Notes Follow-up'!J44</f>
        <v/>
      </c>
      <c r="L30" s="1677" t="str">
        <f>'11 - Notes Follow-up'!I44</f>
        <v/>
      </c>
      <c r="M30" s="1677" t="str">
        <f>'12 - Notes Interest'!J36</f>
        <v/>
      </c>
      <c r="N30" s="823"/>
      <c r="O30" s="824"/>
      <c r="P30" s="820" t="str">
        <f t="shared" si="0"/>
        <v/>
      </c>
      <c r="Q30" s="823"/>
      <c r="R30" s="625" t="str">
        <f>'12 - Notes Interest'!R36</f>
        <v/>
      </c>
      <c r="S30" s="823"/>
      <c r="T30" s="1677" t="str">
        <f>'11 - Notes Follow-up'!O44</f>
        <v/>
      </c>
      <c r="U30" s="1677" t="str">
        <f>'11 - Notes Follow-up'!N44</f>
        <v/>
      </c>
      <c r="V30" s="1677" t="str">
        <f>'12 - Notes Interest'!T36</f>
        <v/>
      </c>
      <c r="W30" s="823"/>
      <c r="X30" s="1677" t="str">
        <f>'11 - Notes Follow-up'!Q44</f>
        <v/>
      </c>
      <c r="Y30" s="1677" t="str">
        <f>'11 bis-Notes Calculation'!AK36</f>
        <v/>
      </c>
      <c r="Z30" s="1677" t="str">
        <f>'12 - Notes Interest'!S36</f>
        <v/>
      </c>
      <c r="AA30" s="823"/>
      <c r="AB30" s="817"/>
    </row>
    <row r="31" spans="1:28">
      <c r="A31" s="672"/>
      <c r="B31" s="812"/>
      <c r="C31" s="820" t="str">
        <f>'11 - Notes Follow-up'!B45</f>
        <v/>
      </c>
      <c r="D31" s="820"/>
      <c r="E31" s="821" t="str">
        <f>'12 - Notes Interest'!I37</f>
        <v/>
      </c>
      <c r="F31" s="822"/>
      <c r="G31" s="1677" t="str">
        <f>'11 - Notes Follow-up'!G45</f>
        <v/>
      </c>
      <c r="H31" s="1677" t="str">
        <f>'11 - Notes Follow-up'!F45</f>
        <v/>
      </c>
      <c r="I31" s="1677" t="str">
        <f>'12 - Notes Interest'!K37</f>
        <v/>
      </c>
      <c r="J31" s="1677"/>
      <c r="K31" s="1677" t="str">
        <f>'11 - Notes Follow-up'!J45</f>
        <v/>
      </c>
      <c r="L31" s="1677" t="str">
        <f>'11 - Notes Follow-up'!I45</f>
        <v/>
      </c>
      <c r="M31" s="1677" t="str">
        <f>'12 - Notes Interest'!J37</f>
        <v/>
      </c>
      <c r="N31" s="823"/>
      <c r="O31" s="824"/>
      <c r="P31" s="820" t="str">
        <f t="shared" si="0"/>
        <v/>
      </c>
      <c r="Q31" s="823"/>
      <c r="R31" s="625" t="str">
        <f>'12 - Notes Interest'!R37</f>
        <v/>
      </c>
      <c r="S31" s="823"/>
      <c r="T31" s="1677" t="str">
        <f>'11 - Notes Follow-up'!O45</f>
        <v/>
      </c>
      <c r="U31" s="1677" t="str">
        <f>'11 - Notes Follow-up'!N45</f>
        <v/>
      </c>
      <c r="V31" s="1677" t="str">
        <f>'12 - Notes Interest'!T37</f>
        <v/>
      </c>
      <c r="W31" s="823"/>
      <c r="X31" s="1677" t="str">
        <f>'11 - Notes Follow-up'!Q45</f>
        <v/>
      </c>
      <c r="Y31" s="1677" t="str">
        <f>'11 bis-Notes Calculation'!AK37</f>
        <v/>
      </c>
      <c r="Z31" s="1677" t="str">
        <f>'12 - Notes Interest'!S37</f>
        <v/>
      </c>
      <c r="AA31" s="823"/>
      <c r="AB31" s="817"/>
    </row>
    <row r="32" spans="1:28">
      <c r="A32" s="672"/>
      <c r="B32" s="812"/>
      <c r="C32" s="820" t="str">
        <f>'11 - Notes Follow-up'!B46</f>
        <v/>
      </c>
      <c r="D32" s="820"/>
      <c r="E32" s="821" t="str">
        <f>'12 - Notes Interest'!I38</f>
        <v/>
      </c>
      <c r="F32" s="822"/>
      <c r="G32" s="1677" t="str">
        <f>'11 - Notes Follow-up'!G46</f>
        <v/>
      </c>
      <c r="H32" s="1677" t="str">
        <f>'11 - Notes Follow-up'!F46</f>
        <v/>
      </c>
      <c r="I32" s="1677" t="str">
        <f>'12 - Notes Interest'!K38</f>
        <v/>
      </c>
      <c r="J32" s="1677"/>
      <c r="K32" s="1677" t="str">
        <f>'11 - Notes Follow-up'!J46</f>
        <v/>
      </c>
      <c r="L32" s="1677" t="str">
        <f>'11 - Notes Follow-up'!I46</f>
        <v/>
      </c>
      <c r="M32" s="1677" t="str">
        <f>'12 - Notes Interest'!J38</f>
        <v/>
      </c>
      <c r="N32" s="823"/>
      <c r="O32" s="824"/>
      <c r="P32" s="820" t="str">
        <f t="shared" si="0"/>
        <v/>
      </c>
      <c r="Q32" s="823"/>
      <c r="R32" s="625" t="str">
        <f>'12 - Notes Interest'!R38</f>
        <v/>
      </c>
      <c r="S32" s="823"/>
      <c r="T32" s="1677" t="str">
        <f>'11 - Notes Follow-up'!O46</f>
        <v/>
      </c>
      <c r="U32" s="1677" t="str">
        <f>'11 - Notes Follow-up'!N46</f>
        <v/>
      </c>
      <c r="V32" s="1677" t="str">
        <f>'12 - Notes Interest'!T38</f>
        <v/>
      </c>
      <c r="W32" s="823"/>
      <c r="X32" s="1677" t="str">
        <f>'11 - Notes Follow-up'!Q46</f>
        <v/>
      </c>
      <c r="Y32" s="1677" t="str">
        <f>'11 bis-Notes Calculation'!AK38</f>
        <v/>
      </c>
      <c r="Z32" s="1677" t="str">
        <f>'12 - Notes Interest'!S38</f>
        <v/>
      </c>
      <c r="AA32" s="823"/>
      <c r="AB32" s="817"/>
    </row>
    <row r="33" spans="1:28">
      <c r="A33" s="672"/>
      <c r="B33" s="812"/>
      <c r="C33" s="820" t="str">
        <f>'11 - Notes Follow-up'!B47</f>
        <v/>
      </c>
      <c r="D33" s="820"/>
      <c r="E33" s="821" t="str">
        <f>'12 - Notes Interest'!I39</f>
        <v/>
      </c>
      <c r="F33" s="822"/>
      <c r="G33" s="1677" t="str">
        <f>'11 - Notes Follow-up'!G47</f>
        <v/>
      </c>
      <c r="H33" s="1677" t="str">
        <f>'11 - Notes Follow-up'!F47</f>
        <v/>
      </c>
      <c r="I33" s="1677" t="str">
        <f>'12 - Notes Interest'!K39</f>
        <v/>
      </c>
      <c r="J33" s="1677"/>
      <c r="K33" s="1677" t="str">
        <f>'11 - Notes Follow-up'!J47</f>
        <v/>
      </c>
      <c r="L33" s="1677" t="str">
        <f>'11 - Notes Follow-up'!I47</f>
        <v/>
      </c>
      <c r="M33" s="1677" t="str">
        <f>'12 - Notes Interest'!J39</f>
        <v/>
      </c>
      <c r="N33" s="823"/>
      <c r="O33" s="824"/>
      <c r="P33" s="820" t="str">
        <f t="shared" si="0"/>
        <v/>
      </c>
      <c r="Q33" s="823"/>
      <c r="R33" s="625" t="str">
        <f>'12 - Notes Interest'!R39</f>
        <v/>
      </c>
      <c r="S33" s="823"/>
      <c r="T33" s="1677" t="str">
        <f>'11 - Notes Follow-up'!O47</f>
        <v/>
      </c>
      <c r="U33" s="1677" t="str">
        <f>'11 - Notes Follow-up'!N47</f>
        <v/>
      </c>
      <c r="V33" s="1677" t="str">
        <f>'12 - Notes Interest'!T39</f>
        <v/>
      </c>
      <c r="W33" s="823"/>
      <c r="X33" s="1677" t="str">
        <f>'11 - Notes Follow-up'!Q47</f>
        <v/>
      </c>
      <c r="Y33" s="1677" t="str">
        <f>'11 bis-Notes Calculation'!AK39</f>
        <v/>
      </c>
      <c r="Z33" s="1677" t="str">
        <f>'12 - Notes Interest'!S39</f>
        <v/>
      </c>
      <c r="AA33" s="823"/>
      <c r="AB33" s="817"/>
    </row>
    <row r="34" spans="1:28">
      <c r="A34" s="672"/>
      <c r="B34" s="812"/>
      <c r="C34" s="820" t="str">
        <f>'11 - Notes Follow-up'!B48</f>
        <v/>
      </c>
      <c r="D34" s="820"/>
      <c r="E34" s="821" t="str">
        <f>'12 - Notes Interest'!I40</f>
        <v/>
      </c>
      <c r="F34" s="822"/>
      <c r="G34" s="1677" t="str">
        <f>'11 - Notes Follow-up'!G48</f>
        <v/>
      </c>
      <c r="H34" s="1677" t="str">
        <f>'11 - Notes Follow-up'!F48</f>
        <v/>
      </c>
      <c r="I34" s="1677" t="str">
        <f>'12 - Notes Interest'!K40</f>
        <v/>
      </c>
      <c r="J34" s="1677"/>
      <c r="K34" s="1677" t="str">
        <f>'11 - Notes Follow-up'!J48</f>
        <v/>
      </c>
      <c r="L34" s="1677" t="str">
        <f>'11 - Notes Follow-up'!I48</f>
        <v/>
      </c>
      <c r="M34" s="1677" t="str">
        <f>'12 - Notes Interest'!J40</f>
        <v/>
      </c>
      <c r="N34" s="823"/>
      <c r="O34" s="824"/>
      <c r="P34" s="820" t="str">
        <f t="shared" si="0"/>
        <v/>
      </c>
      <c r="Q34" s="823"/>
      <c r="R34" s="625" t="str">
        <f>'12 - Notes Interest'!R40</f>
        <v/>
      </c>
      <c r="S34" s="823"/>
      <c r="T34" s="1677" t="str">
        <f>'11 - Notes Follow-up'!O48</f>
        <v/>
      </c>
      <c r="U34" s="1677" t="str">
        <f>'11 - Notes Follow-up'!N48</f>
        <v/>
      </c>
      <c r="V34" s="1677" t="str">
        <f>'12 - Notes Interest'!T40</f>
        <v/>
      </c>
      <c r="W34" s="823"/>
      <c r="X34" s="1677" t="str">
        <f>'11 - Notes Follow-up'!Q48</f>
        <v/>
      </c>
      <c r="Y34" s="1677" t="str">
        <f>'11 bis-Notes Calculation'!AK40</f>
        <v/>
      </c>
      <c r="Z34" s="1677" t="str">
        <f>'12 - Notes Interest'!S40</f>
        <v/>
      </c>
      <c r="AA34" s="823"/>
      <c r="AB34" s="817"/>
    </row>
    <row r="35" spans="1:28">
      <c r="A35" s="672"/>
      <c r="B35" s="812"/>
      <c r="C35" s="820" t="str">
        <f>'11 - Notes Follow-up'!B49</f>
        <v/>
      </c>
      <c r="D35" s="820"/>
      <c r="E35" s="821" t="str">
        <f>'12 - Notes Interest'!I41</f>
        <v/>
      </c>
      <c r="F35" s="822"/>
      <c r="G35" s="1677" t="str">
        <f>'11 - Notes Follow-up'!G49</f>
        <v/>
      </c>
      <c r="H35" s="1677" t="str">
        <f>'11 - Notes Follow-up'!F49</f>
        <v/>
      </c>
      <c r="I35" s="1677" t="str">
        <f>'12 - Notes Interest'!K41</f>
        <v/>
      </c>
      <c r="J35" s="1677"/>
      <c r="K35" s="1677" t="str">
        <f>'11 - Notes Follow-up'!J49</f>
        <v/>
      </c>
      <c r="L35" s="1677" t="str">
        <f>'11 - Notes Follow-up'!I49</f>
        <v/>
      </c>
      <c r="M35" s="1677" t="str">
        <f>'12 - Notes Interest'!J41</f>
        <v/>
      </c>
      <c r="N35" s="823"/>
      <c r="O35" s="824"/>
      <c r="P35" s="820" t="str">
        <f t="shared" si="0"/>
        <v/>
      </c>
      <c r="Q35" s="823"/>
      <c r="R35" s="625" t="str">
        <f>'12 - Notes Interest'!R41</f>
        <v/>
      </c>
      <c r="S35" s="823"/>
      <c r="T35" s="1677" t="str">
        <f>'11 - Notes Follow-up'!O49</f>
        <v/>
      </c>
      <c r="U35" s="1677" t="str">
        <f>'11 - Notes Follow-up'!N49</f>
        <v/>
      </c>
      <c r="V35" s="1677" t="str">
        <f>'12 - Notes Interest'!T41</f>
        <v/>
      </c>
      <c r="W35" s="823"/>
      <c r="X35" s="1677" t="str">
        <f>'11 - Notes Follow-up'!Q49</f>
        <v/>
      </c>
      <c r="Y35" s="1677" t="str">
        <f>'11 bis-Notes Calculation'!AK41</f>
        <v/>
      </c>
      <c r="Z35" s="1677" t="str">
        <f>'12 - Notes Interest'!S41</f>
        <v/>
      </c>
      <c r="AA35" s="823"/>
      <c r="AB35" s="817"/>
    </row>
    <row r="36" spans="1:28" ht="13.5" thickBot="1">
      <c r="A36" s="672"/>
      <c r="B36" s="825"/>
      <c r="C36" s="826"/>
      <c r="D36" s="826"/>
      <c r="E36" s="827"/>
      <c r="F36" s="827"/>
      <c r="G36" s="1678"/>
      <c r="H36" s="827"/>
      <c r="I36" s="827" t="s">
        <v>150</v>
      </c>
      <c r="J36" s="827"/>
      <c r="K36" s="827"/>
      <c r="L36" s="827" t="s">
        <v>150</v>
      </c>
      <c r="M36" s="827" t="s">
        <v>150</v>
      </c>
      <c r="N36" s="827"/>
      <c r="O36" s="828"/>
      <c r="P36" s="827"/>
      <c r="Q36" s="827"/>
      <c r="R36" s="827" t="str">
        <f t="shared" ref="R36:R76" si="1">IF(C36="","",1.5%)</f>
        <v/>
      </c>
      <c r="S36" s="827"/>
      <c r="T36" s="827" t="s">
        <v>150</v>
      </c>
      <c r="U36" s="827" t="s">
        <v>150</v>
      </c>
      <c r="V36" s="827" t="s">
        <v>150</v>
      </c>
      <c r="W36" s="827"/>
      <c r="X36" s="827" t="s">
        <v>150</v>
      </c>
      <c r="Y36" s="827" t="s">
        <v>150</v>
      </c>
      <c r="Z36" s="827" t="s">
        <v>150</v>
      </c>
      <c r="AA36" s="827"/>
      <c r="AB36" s="829"/>
    </row>
    <row r="37" spans="1:28" ht="13.5" thickTop="1">
      <c r="I37" s="631" t="s">
        <v>150</v>
      </c>
      <c r="M37" s="631" t="s">
        <v>150</v>
      </c>
      <c r="R37" s="631" t="str">
        <f t="shared" si="1"/>
        <v/>
      </c>
      <c r="T37" s="631" t="s">
        <v>150</v>
      </c>
      <c r="U37" s="631" t="s">
        <v>150</v>
      </c>
      <c r="V37" s="631" t="s">
        <v>150</v>
      </c>
      <c r="X37" s="631" t="s">
        <v>150</v>
      </c>
      <c r="Y37" s="631" t="s">
        <v>150</v>
      </c>
      <c r="Z37" s="631" t="s">
        <v>150</v>
      </c>
    </row>
    <row r="38" spans="1:28">
      <c r="I38" s="631" t="s">
        <v>150</v>
      </c>
      <c r="M38" s="631" t="s">
        <v>150</v>
      </c>
      <c r="R38" s="631" t="str">
        <f t="shared" si="1"/>
        <v/>
      </c>
      <c r="T38" s="631" t="s">
        <v>150</v>
      </c>
      <c r="U38" s="631" t="s">
        <v>150</v>
      </c>
      <c r="V38" s="631" t="s">
        <v>150</v>
      </c>
      <c r="X38" s="631" t="s">
        <v>150</v>
      </c>
      <c r="Y38" s="631" t="s">
        <v>150</v>
      </c>
      <c r="Z38" s="631" t="s">
        <v>150</v>
      </c>
    </row>
    <row r="39" spans="1:28">
      <c r="I39" s="631" t="s">
        <v>150</v>
      </c>
      <c r="M39" s="631" t="s">
        <v>150</v>
      </c>
      <c r="R39" s="631" t="str">
        <f t="shared" si="1"/>
        <v/>
      </c>
      <c r="T39" s="631" t="s">
        <v>150</v>
      </c>
      <c r="U39" s="631" t="s">
        <v>150</v>
      </c>
      <c r="V39" s="631" t="s">
        <v>150</v>
      </c>
      <c r="X39" s="631" t="s">
        <v>150</v>
      </c>
      <c r="Y39" s="631" t="s">
        <v>150</v>
      </c>
      <c r="Z39" s="631" t="s">
        <v>150</v>
      </c>
    </row>
    <row r="40" spans="1:28">
      <c r="I40" s="631" t="s">
        <v>150</v>
      </c>
      <c r="M40" s="631" t="s">
        <v>150</v>
      </c>
      <c r="R40" s="631" t="str">
        <f t="shared" si="1"/>
        <v/>
      </c>
      <c r="T40" s="631" t="s">
        <v>150</v>
      </c>
      <c r="U40" s="631" t="s">
        <v>150</v>
      </c>
      <c r="V40" s="631" t="s">
        <v>150</v>
      </c>
      <c r="X40" s="631" t="s">
        <v>150</v>
      </c>
      <c r="Y40" s="631" t="s">
        <v>150</v>
      </c>
      <c r="Z40" s="631" t="s">
        <v>150</v>
      </c>
    </row>
    <row r="41" spans="1:28">
      <c r="I41" s="631" t="s">
        <v>150</v>
      </c>
      <c r="M41" s="631" t="s">
        <v>150</v>
      </c>
      <c r="R41" s="631" t="str">
        <f t="shared" si="1"/>
        <v/>
      </c>
      <c r="T41" s="631" t="s">
        <v>150</v>
      </c>
      <c r="U41" s="631" t="s">
        <v>150</v>
      </c>
      <c r="V41" s="631" t="s">
        <v>150</v>
      </c>
      <c r="X41" s="631" t="s">
        <v>150</v>
      </c>
      <c r="Y41" s="631" t="s">
        <v>150</v>
      </c>
      <c r="Z41" s="631" t="s">
        <v>150</v>
      </c>
    </row>
    <row r="42" spans="1:28">
      <c r="I42" s="631" t="s">
        <v>150</v>
      </c>
      <c r="M42" s="631" t="s">
        <v>150</v>
      </c>
      <c r="R42" s="631" t="str">
        <f t="shared" si="1"/>
        <v/>
      </c>
      <c r="T42" s="631" t="s">
        <v>150</v>
      </c>
      <c r="U42" s="631" t="s">
        <v>150</v>
      </c>
      <c r="V42" s="631" t="s">
        <v>150</v>
      </c>
      <c r="X42" s="631" t="s">
        <v>150</v>
      </c>
      <c r="Y42" s="631" t="s">
        <v>150</v>
      </c>
      <c r="Z42" s="631" t="s">
        <v>150</v>
      </c>
    </row>
    <row r="43" spans="1:28">
      <c r="I43" s="631" t="s">
        <v>150</v>
      </c>
      <c r="M43" s="631" t="s">
        <v>150</v>
      </c>
      <c r="R43" s="631" t="str">
        <f t="shared" si="1"/>
        <v/>
      </c>
      <c r="T43" s="631" t="s">
        <v>150</v>
      </c>
      <c r="U43" s="631" t="s">
        <v>150</v>
      </c>
      <c r="V43" s="631" t="s">
        <v>150</v>
      </c>
      <c r="X43" s="631" t="s">
        <v>150</v>
      </c>
      <c r="Y43" s="631" t="s">
        <v>150</v>
      </c>
      <c r="Z43" s="631" t="s">
        <v>150</v>
      </c>
    </row>
    <row r="44" spans="1:28">
      <c r="I44" s="631" t="s">
        <v>150</v>
      </c>
      <c r="M44" s="631" t="s">
        <v>150</v>
      </c>
      <c r="R44" s="631" t="str">
        <f t="shared" si="1"/>
        <v/>
      </c>
      <c r="T44" s="631" t="s">
        <v>150</v>
      </c>
      <c r="U44" s="631" t="s">
        <v>150</v>
      </c>
      <c r="V44" s="631" t="s">
        <v>150</v>
      </c>
      <c r="X44" s="631" t="s">
        <v>150</v>
      </c>
      <c r="Y44" s="631" t="s">
        <v>150</v>
      </c>
      <c r="Z44" s="631" t="s">
        <v>150</v>
      </c>
    </row>
    <row r="45" spans="1:28">
      <c r="I45" s="631" t="s">
        <v>150</v>
      </c>
      <c r="M45" s="631" t="s">
        <v>150</v>
      </c>
      <c r="R45" s="631" t="str">
        <f t="shared" si="1"/>
        <v/>
      </c>
      <c r="T45" s="631" t="s">
        <v>150</v>
      </c>
      <c r="U45" s="631" t="s">
        <v>150</v>
      </c>
      <c r="V45" s="631" t="s">
        <v>150</v>
      </c>
      <c r="X45" s="631" t="s">
        <v>150</v>
      </c>
      <c r="Y45" s="631" t="s">
        <v>150</v>
      </c>
      <c r="Z45" s="631" t="s">
        <v>150</v>
      </c>
    </row>
    <row r="46" spans="1:28">
      <c r="I46" s="631" t="s">
        <v>150</v>
      </c>
      <c r="M46" s="631" t="s">
        <v>150</v>
      </c>
      <c r="R46" s="631" t="str">
        <f t="shared" si="1"/>
        <v/>
      </c>
      <c r="T46" s="631" t="s">
        <v>150</v>
      </c>
      <c r="U46" s="631" t="s">
        <v>150</v>
      </c>
      <c r="V46" s="631" t="s">
        <v>150</v>
      </c>
      <c r="X46" s="631" t="s">
        <v>150</v>
      </c>
      <c r="Y46" s="631" t="s">
        <v>150</v>
      </c>
      <c r="Z46" s="631" t="s">
        <v>150</v>
      </c>
    </row>
    <row r="47" spans="1:28">
      <c r="I47" s="631" t="s">
        <v>150</v>
      </c>
      <c r="M47" s="631" t="s">
        <v>150</v>
      </c>
      <c r="R47" s="631" t="str">
        <f t="shared" si="1"/>
        <v/>
      </c>
      <c r="T47" s="631" t="s">
        <v>150</v>
      </c>
      <c r="U47" s="631" t="s">
        <v>150</v>
      </c>
      <c r="V47" s="631" t="s">
        <v>150</v>
      </c>
      <c r="X47" s="631" t="s">
        <v>150</v>
      </c>
      <c r="Y47" s="631" t="s">
        <v>150</v>
      </c>
      <c r="Z47" s="631" t="s">
        <v>150</v>
      </c>
    </row>
    <row r="48" spans="1:28">
      <c r="I48" s="631" t="s">
        <v>150</v>
      </c>
      <c r="M48" s="631" t="s">
        <v>150</v>
      </c>
      <c r="R48" s="631" t="str">
        <f t="shared" si="1"/>
        <v/>
      </c>
      <c r="T48" s="631" t="s">
        <v>150</v>
      </c>
      <c r="U48" s="631" t="s">
        <v>150</v>
      </c>
      <c r="V48" s="631" t="s">
        <v>150</v>
      </c>
      <c r="X48" s="631" t="s">
        <v>150</v>
      </c>
      <c r="Y48" s="631" t="s">
        <v>150</v>
      </c>
      <c r="Z48" s="631" t="s">
        <v>150</v>
      </c>
    </row>
    <row r="49" spans="9:26">
      <c r="I49" s="631" t="s">
        <v>150</v>
      </c>
      <c r="M49" s="631" t="s">
        <v>150</v>
      </c>
      <c r="R49" s="631" t="str">
        <f t="shared" si="1"/>
        <v/>
      </c>
      <c r="T49" s="631" t="s">
        <v>150</v>
      </c>
      <c r="U49" s="631" t="s">
        <v>150</v>
      </c>
      <c r="V49" s="631" t="s">
        <v>150</v>
      </c>
      <c r="X49" s="631" t="s">
        <v>150</v>
      </c>
      <c r="Y49" s="631" t="s">
        <v>150</v>
      </c>
      <c r="Z49" s="631" t="s">
        <v>150</v>
      </c>
    </row>
    <row r="50" spans="9:26">
      <c r="I50" s="631" t="s">
        <v>150</v>
      </c>
      <c r="M50" s="631" t="s">
        <v>150</v>
      </c>
      <c r="R50" s="631" t="str">
        <f t="shared" si="1"/>
        <v/>
      </c>
      <c r="T50" s="631" t="s">
        <v>150</v>
      </c>
      <c r="U50" s="631" t="s">
        <v>150</v>
      </c>
      <c r="V50" s="631" t="s">
        <v>150</v>
      </c>
      <c r="X50" s="631" t="s">
        <v>150</v>
      </c>
      <c r="Y50" s="631" t="s">
        <v>150</v>
      </c>
      <c r="Z50" s="631" t="s">
        <v>150</v>
      </c>
    </row>
    <row r="51" spans="9:26">
      <c r="I51" s="631" t="s">
        <v>150</v>
      </c>
      <c r="M51" s="631" t="s">
        <v>150</v>
      </c>
      <c r="R51" s="631" t="str">
        <f t="shared" si="1"/>
        <v/>
      </c>
      <c r="T51" s="631" t="s">
        <v>150</v>
      </c>
      <c r="U51" s="631" t="s">
        <v>150</v>
      </c>
      <c r="V51" s="631" t="s">
        <v>150</v>
      </c>
      <c r="X51" s="631" t="s">
        <v>150</v>
      </c>
      <c r="Y51" s="631" t="s">
        <v>150</v>
      </c>
      <c r="Z51" s="631" t="s">
        <v>150</v>
      </c>
    </row>
    <row r="52" spans="9:26">
      <c r="I52" s="631" t="s">
        <v>150</v>
      </c>
      <c r="M52" s="631" t="s">
        <v>150</v>
      </c>
      <c r="R52" s="631" t="str">
        <f t="shared" si="1"/>
        <v/>
      </c>
      <c r="T52" s="631" t="s">
        <v>150</v>
      </c>
      <c r="U52" s="631" t="s">
        <v>150</v>
      </c>
      <c r="V52" s="631" t="s">
        <v>150</v>
      </c>
      <c r="X52" s="631" t="s">
        <v>150</v>
      </c>
      <c r="Y52" s="631" t="s">
        <v>150</v>
      </c>
      <c r="Z52" s="631" t="s">
        <v>150</v>
      </c>
    </row>
    <row r="53" spans="9:26">
      <c r="I53" s="631" t="s">
        <v>150</v>
      </c>
      <c r="M53" s="631" t="s">
        <v>150</v>
      </c>
      <c r="R53" s="631" t="str">
        <f t="shared" si="1"/>
        <v/>
      </c>
      <c r="T53" s="631" t="s">
        <v>150</v>
      </c>
      <c r="U53" s="631" t="s">
        <v>150</v>
      </c>
      <c r="V53" s="631" t="s">
        <v>150</v>
      </c>
      <c r="X53" s="631" t="s">
        <v>150</v>
      </c>
      <c r="Y53" s="631" t="s">
        <v>150</v>
      </c>
      <c r="Z53" s="631" t="s">
        <v>150</v>
      </c>
    </row>
    <row r="54" spans="9:26">
      <c r="I54" s="631" t="s">
        <v>150</v>
      </c>
      <c r="M54" s="631" t="s">
        <v>150</v>
      </c>
      <c r="R54" s="631" t="str">
        <f t="shared" si="1"/>
        <v/>
      </c>
      <c r="T54" s="631" t="s">
        <v>150</v>
      </c>
      <c r="U54" s="631" t="s">
        <v>150</v>
      </c>
      <c r="V54" s="631" t="s">
        <v>150</v>
      </c>
      <c r="X54" s="631" t="s">
        <v>150</v>
      </c>
      <c r="Y54" s="631" t="s">
        <v>150</v>
      </c>
      <c r="Z54" s="631" t="s">
        <v>150</v>
      </c>
    </row>
    <row r="55" spans="9:26">
      <c r="I55" s="631" t="s">
        <v>150</v>
      </c>
      <c r="M55" s="631" t="s">
        <v>150</v>
      </c>
      <c r="R55" s="631" t="str">
        <f t="shared" si="1"/>
        <v/>
      </c>
      <c r="T55" s="631" t="s">
        <v>150</v>
      </c>
      <c r="U55" s="631" t="s">
        <v>150</v>
      </c>
      <c r="V55" s="631" t="s">
        <v>150</v>
      </c>
      <c r="X55" s="631" t="s">
        <v>150</v>
      </c>
      <c r="Y55" s="631" t="s">
        <v>150</v>
      </c>
      <c r="Z55" s="631" t="s">
        <v>150</v>
      </c>
    </row>
    <row r="56" spans="9:26">
      <c r="I56" s="631" t="s">
        <v>150</v>
      </c>
      <c r="M56" s="631" t="s">
        <v>150</v>
      </c>
      <c r="R56" s="631" t="str">
        <f t="shared" si="1"/>
        <v/>
      </c>
      <c r="T56" s="631" t="s">
        <v>150</v>
      </c>
      <c r="U56" s="631" t="s">
        <v>150</v>
      </c>
      <c r="V56" s="631" t="s">
        <v>150</v>
      </c>
      <c r="X56" s="631" t="s">
        <v>150</v>
      </c>
      <c r="Y56" s="631" t="s">
        <v>150</v>
      </c>
      <c r="Z56" s="631" t="s">
        <v>150</v>
      </c>
    </row>
    <row r="57" spans="9:26">
      <c r="I57" s="631" t="s">
        <v>150</v>
      </c>
      <c r="M57" s="631" t="s">
        <v>150</v>
      </c>
      <c r="R57" s="631" t="str">
        <f t="shared" si="1"/>
        <v/>
      </c>
      <c r="T57" s="631" t="s">
        <v>150</v>
      </c>
      <c r="U57" s="631" t="s">
        <v>150</v>
      </c>
      <c r="V57" s="631" t="s">
        <v>150</v>
      </c>
      <c r="X57" s="631" t="s">
        <v>150</v>
      </c>
      <c r="Y57" s="631" t="s">
        <v>150</v>
      </c>
      <c r="Z57" s="631" t="s">
        <v>150</v>
      </c>
    </row>
    <row r="58" spans="9:26">
      <c r="I58" s="631" t="s">
        <v>150</v>
      </c>
      <c r="M58" s="631" t="s">
        <v>150</v>
      </c>
      <c r="R58" s="631" t="str">
        <f t="shared" si="1"/>
        <v/>
      </c>
      <c r="T58" s="631" t="s">
        <v>150</v>
      </c>
      <c r="U58" s="631" t="s">
        <v>150</v>
      </c>
      <c r="V58" s="631" t="s">
        <v>150</v>
      </c>
      <c r="X58" s="631" t="s">
        <v>150</v>
      </c>
      <c r="Y58" s="631" t="s">
        <v>150</v>
      </c>
      <c r="Z58" s="631" t="s">
        <v>150</v>
      </c>
    </row>
    <row r="59" spans="9:26">
      <c r="I59" s="631" t="s">
        <v>150</v>
      </c>
      <c r="M59" s="631" t="s">
        <v>150</v>
      </c>
      <c r="R59" s="631" t="str">
        <f t="shared" si="1"/>
        <v/>
      </c>
      <c r="T59" s="631" t="s">
        <v>150</v>
      </c>
      <c r="U59" s="631" t="s">
        <v>150</v>
      </c>
      <c r="V59" s="631" t="s">
        <v>150</v>
      </c>
      <c r="X59" s="631" t="s">
        <v>150</v>
      </c>
      <c r="Y59" s="631" t="s">
        <v>150</v>
      </c>
      <c r="Z59" s="631" t="s">
        <v>150</v>
      </c>
    </row>
    <row r="60" spans="9:26">
      <c r="I60" s="631" t="s">
        <v>150</v>
      </c>
      <c r="M60" s="631" t="s">
        <v>150</v>
      </c>
      <c r="R60" s="631" t="str">
        <f t="shared" si="1"/>
        <v/>
      </c>
      <c r="T60" s="631" t="s">
        <v>150</v>
      </c>
      <c r="U60" s="631" t="s">
        <v>150</v>
      </c>
      <c r="V60" s="631" t="s">
        <v>150</v>
      </c>
      <c r="X60" s="631" t="s">
        <v>150</v>
      </c>
      <c r="Y60" s="631" t="s">
        <v>150</v>
      </c>
      <c r="Z60" s="631" t="s">
        <v>150</v>
      </c>
    </row>
    <row r="61" spans="9:26">
      <c r="I61" s="631" t="s">
        <v>150</v>
      </c>
      <c r="M61" s="631" t="s">
        <v>150</v>
      </c>
      <c r="R61" s="631" t="str">
        <f t="shared" si="1"/>
        <v/>
      </c>
      <c r="T61" s="631" t="s">
        <v>150</v>
      </c>
      <c r="U61" s="631" t="s">
        <v>150</v>
      </c>
      <c r="V61" s="631" t="s">
        <v>150</v>
      </c>
      <c r="X61" s="631" t="s">
        <v>150</v>
      </c>
      <c r="Y61" s="631" t="s">
        <v>150</v>
      </c>
      <c r="Z61" s="631" t="s">
        <v>150</v>
      </c>
    </row>
    <row r="62" spans="9:26">
      <c r="I62" s="631" t="s">
        <v>150</v>
      </c>
      <c r="M62" s="631" t="s">
        <v>150</v>
      </c>
      <c r="R62" s="631" t="str">
        <f t="shared" si="1"/>
        <v/>
      </c>
      <c r="T62" s="631" t="s">
        <v>150</v>
      </c>
      <c r="U62" s="631" t="s">
        <v>150</v>
      </c>
      <c r="V62" s="631" t="s">
        <v>150</v>
      </c>
      <c r="X62" s="631" t="s">
        <v>150</v>
      </c>
      <c r="Y62" s="631" t="s">
        <v>150</v>
      </c>
      <c r="Z62" s="631" t="s">
        <v>150</v>
      </c>
    </row>
    <row r="63" spans="9:26">
      <c r="I63" s="631" t="s">
        <v>150</v>
      </c>
      <c r="M63" s="631" t="s">
        <v>150</v>
      </c>
      <c r="R63" s="631" t="str">
        <f t="shared" si="1"/>
        <v/>
      </c>
      <c r="T63" s="631" t="s">
        <v>150</v>
      </c>
      <c r="U63" s="631" t="s">
        <v>150</v>
      </c>
      <c r="V63" s="631" t="s">
        <v>150</v>
      </c>
      <c r="X63" s="631" t="s">
        <v>150</v>
      </c>
      <c r="Y63" s="631" t="s">
        <v>150</v>
      </c>
      <c r="Z63" s="631" t="s">
        <v>150</v>
      </c>
    </row>
    <row r="64" spans="9:26">
      <c r="I64" s="631" t="s">
        <v>150</v>
      </c>
      <c r="M64" s="631" t="s">
        <v>150</v>
      </c>
      <c r="R64" s="631" t="str">
        <f t="shared" si="1"/>
        <v/>
      </c>
      <c r="T64" s="631" t="s">
        <v>150</v>
      </c>
      <c r="U64" s="631" t="s">
        <v>150</v>
      </c>
      <c r="V64" s="631" t="s">
        <v>150</v>
      </c>
      <c r="X64" s="631" t="s">
        <v>150</v>
      </c>
      <c r="Y64" s="631" t="s">
        <v>150</v>
      </c>
      <c r="Z64" s="631" t="s">
        <v>150</v>
      </c>
    </row>
    <row r="65" spans="9:26">
      <c r="I65" s="631" t="s">
        <v>150</v>
      </c>
      <c r="M65" s="631" t="s">
        <v>150</v>
      </c>
      <c r="R65" s="631" t="str">
        <f t="shared" si="1"/>
        <v/>
      </c>
      <c r="T65" s="631" t="s">
        <v>150</v>
      </c>
      <c r="U65" s="631" t="s">
        <v>150</v>
      </c>
      <c r="V65" s="631" t="s">
        <v>150</v>
      </c>
      <c r="X65" s="631" t="s">
        <v>150</v>
      </c>
      <c r="Y65" s="631" t="s">
        <v>150</v>
      </c>
      <c r="Z65" s="631" t="s">
        <v>150</v>
      </c>
    </row>
    <row r="66" spans="9:26">
      <c r="I66" s="631" t="s">
        <v>150</v>
      </c>
      <c r="M66" s="631" t="s">
        <v>150</v>
      </c>
      <c r="R66" s="631" t="str">
        <f t="shared" si="1"/>
        <v/>
      </c>
      <c r="T66" s="631" t="s">
        <v>150</v>
      </c>
      <c r="U66" s="631" t="s">
        <v>150</v>
      </c>
      <c r="V66" s="631" t="s">
        <v>150</v>
      </c>
      <c r="X66" s="631" t="s">
        <v>150</v>
      </c>
      <c r="Y66" s="631" t="s">
        <v>150</v>
      </c>
      <c r="Z66" s="631" t="s">
        <v>150</v>
      </c>
    </row>
    <row r="67" spans="9:26">
      <c r="I67" s="631" t="s">
        <v>150</v>
      </c>
      <c r="M67" s="631" t="s">
        <v>150</v>
      </c>
      <c r="R67" s="631" t="str">
        <f t="shared" si="1"/>
        <v/>
      </c>
      <c r="T67" s="631" t="s">
        <v>150</v>
      </c>
      <c r="U67" s="631" t="s">
        <v>150</v>
      </c>
      <c r="V67" s="631" t="s">
        <v>150</v>
      </c>
      <c r="X67" s="631" t="s">
        <v>150</v>
      </c>
      <c r="Y67" s="631" t="s">
        <v>150</v>
      </c>
      <c r="Z67" s="631" t="s">
        <v>150</v>
      </c>
    </row>
    <row r="68" spans="9:26">
      <c r="I68" s="631" t="s">
        <v>150</v>
      </c>
      <c r="M68" s="631" t="s">
        <v>150</v>
      </c>
      <c r="R68" s="631" t="str">
        <f t="shared" si="1"/>
        <v/>
      </c>
      <c r="T68" s="631" t="s">
        <v>150</v>
      </c>
      <c r="U68" s="631" t="s">
        <v>150</v>
      </c>
      <c r="V68" s="631" t="s">
        <v>150</v>
      </c>
      <c r="X68" s="631" t="s">
        <v>150</v>
      </c>
      <c r="Y68" s="631" t="s">
        <v>150</v>
      </c>
      <c r="Z68" s="631" t="s">
        <v>150</v>
      </c>
    </row>
    <row r="69" spans="9:26">
      <c r="I69" s="631" t="s">
        <v>150</v>
      </c>
      <c r="M69" s="631" t="s">
        <v>150</v>
      </c>
      <c r="R69" s="631" t="str">
        <f t="shared" si="1"/>
        <v/>
      </c>
      <c r="T69" s="631" t="s">
        <v>150</v>
      </c>
      <c r="U69" s="631" t="s">
        <v>150</v>
      </c>
      <c r="V69" s="631" t="s">
        <v>150</v>
      </c>
      <c r="X69" s="631" t="s">
        <v>150</v>
      </c>
      <c r="Y69" s="631" t="s">
        <v>150</v>
      </c>
      <c r="Z69" s="631" t="s">
        <v>150</v>
      </c>
    </row>
    <row r="70" spans="9:26">
      <c r="I70" s="631" t="s">
        <v>150</v>
      </c>
      <c r="M70" s="631" t="s">
        <v>150</v>
      </c>
      <c r="R70" s="631" t="str">
        <f t="shared" si="1"/>
        <v/>
      </c>
      <c r="T70" s="631" t="s">
        <v>150</v>
      </c>
      <c r="U70" s="631" t="s">
        <v>150</v>
      </c>
      <c r="V70" s="631" t="s">
        <v>150</v>
      </c>
      <c r="X70" s="631" t="s">
        <v>150</v>
      </c>
      <c r="Y70" s="631" t="s">
        <v>150</v>
      </c>
      <c r="Z70" s="631" t="s">
        <v>150</v>
      </c>
    </row>
    <row r="71" spans="9:26">
      <c r="I71" s="631" t="s">
        <v>150</v>
      </c>
      <c r="M71" s="631" t="s">
        <v>150</v>
      </c>
      <c r="R71" s="631" t="str">
        <f t="shared" si="1"/>
        <v/>
      </c>
      <c r="T71" s="631" t="s">
        <v>150</v>
      </c>
      <c r="U71" s="631" t="s">
        <v>150</v>
      </c>
      <c r="V71" s="631" t="s">
        <v>150</v>
      </c>
      <c r="X71" s="631" t="s">
        <v>150</v>
      </c>
      <c r="Y71" s="631" t="s">
        <v>150</v>
      </c>
      <c r="Z71" s="631" t="s">
        <v>150</v>
      </c>
    </row>
    <row r="72" spans="9:26">
      <c r="I72" s="631" t="s">
        <v>150</v>
      </c>
      <c r="M72" s="631" t="s">
        <v>150</v>
      </c>
      <c r="R72" s="631" t="str">
        <f t="shared" si="1"/>
        <v/>
      </c>
      <c r="T72" s="631" t="s">
        <v>150</v>
      </c>
      <c r="U72" s="631" t="s">
        <v>150</v>
      </c>
      <c r="V72" s="631" t="s">
        <v>150</v>
      </c>
      <c r="X72" s="631" t="s">
        <v>150</v>
      </c>
      <c r="Y72" s="631" t="s">
        <v>150</v>
      </c>
      <c r="Z72" s="631" t="s">
        <v>150</v>
      </c>
    </row>
    <row r="73" spans="9:26">
      <c r="I73" s="631" t="s">
        <v>150</v>
      </c>
      <c r="M73" s="631" t="s">
        <v>150</v>
      </c>
      <c r="R73" s="631" t="str">
        <f t="shared" si="1"/>
        <v/>
      </c>
      <c r="T73" s="631" t="s">
        <v>150</v>
      </c>
      <c r="U73" s="631" t="s">
        <v>150</v>
      </c>
      <c r="V73" s="631" t="s">
        <v>150</v>
      </c>
      <c r="X73" s="631" t="s">
        <v>150</v>
      </c>
      <c r="Y73" s="631" t="s">
        <v>150</v>
      </c>
      <c r="Z73" s="631" t="s">
        <v>150</v>
      </c>
    </row>
    <row r="74" spans="9:26">
      <c r="I74" s="631" t="s">
        <v>150</v>
      </c>
      <c r="M74" s="631" t="s">
        <v>150</v>
      </c>
      <c r="R74" s="631" t="str">
        <f t="shared" si="1"/>
        <v/>
      </c>
      <c r="T74" s="631" t="s">
        <v>150</v>
      </c>
      <c r="U74" s="631" t="s">
        <v>150</v>
      </c>
      <c r="V74" s="631" t="s">
        <v>150</v>
      </c>
      <c r="X74" s="631" t="s">
        <v>150</v>
      </c>
      <c r="Y74" s="631" t="s">
        <v>150</v>
      </c>
      <c r="Z74" s="631" t="s">
        <v>150</v>
      </c>
    </row>
    <row r="75" spans="9:26">
      <c r="I75" s="631" t="s">
        <v>150</v>
      </c>
      <c r="M75" s="631" t="s">
        <v>150</v>
      </c>
      <c r="R75" s="631" t="str">
        <f t="shared" si="1"/>
        <v/>
      </c>
      <c r="T75" s="631" t="s">
        <v>150</v>
      </c>
      <c r="U75" s="631" t="s">
        <v>150</v>
      </c>
      <c r="V75" s="631" t="s">
        <v>150</v>
      </c>
      <c r="X75" s="631" t="s">
        <v>150</v>
      </c>
      <c r="Y75" s="631" t="s">
        <v>150</v>
      </c>
      <c r="Z75" s="631" t="s">
        <v>150</v>
      </c>
    </row>
    <row r="76" spans="9:26">
      <c r="I76" s="631" t="s">
        <v>150</v>
      </c>
      <c r="M76" s="631" t="s">
        <v>150</v>
      </c>
      <c r="R76" s="631" t="str">
        <f t="shared" si="1"/>
        <v/>
      </c>
      <c r="T76" s="631" t="s">
        <v>150</v>
      </c>
      <c r="U76" s="631" t="s">
        <v>150</v>
      </c>
      <c r="V76" s="631" t="s">
        <v>150</v>
      </c>
      <c r="X76" s="631" t="s">
        <v>150</v>
      </c>
      <c r="Y76" s="631" t="s">
        <v>150</v>
      </c>
      <c r="Z76" s="631" t="s">
        <v>150</v>
      </c>
    </row>
    <row r="77" spans="9:26">
      <c r="I77" s="631" t="s">
        <v>150</v>
      </c>
      <c r="M77" s="631" t="s">
        <v>150</v>
      </c>
      <c r="R77" s="631" t="str">
        <f t="shared" ref="R77:R140" si="2">IF(C77="","",1.5%)</f>
        <v/>
      </c>
      <c r="T77" s="631" t="s">
        <v>150</v>
      </c>
      <c r="U77" s="631" t="s">
        <v>150</v>
      </c>
      <c r="V77" s="631" t="s">
        <v>150</v>
      </c>
      <c r="X77" s="631" t="s">
        <v>150</v>
      </c>
      <c r="Y77" s="631" t="s">
        <v>150</v>
      </c>
      <c r="Z77" s="631" t="s">
        <v>150</v>
      </c>
    </row>
    <row r="78" spans="9:26">
      <c r="I78" s="631" t="s">
        <v>150</v>
      </c>
      <c r="M78" s="631" t="s">
        <v>150</v>
      </c>
      <c r="R78" s="631" t="str">
        <f t="shared" si="2"/>
        <v/>
      </c>
      <c r="T78" s="631" t="s">
        <v>150</v>
      </c>
      <c r="U78" s="631" t="s">
        <v>150</v>
      </c>
      <c r="V78" s="631" t="s">
        <v>150</v>
      </c>
      <c r="X78" s="631" t="s">
        <v>150</v>
      </c>
      <c r="Y78" s="631" t="s">
        <v>150</v>
      </c>
      <c r="Z78" s="631" t="s">
        <v>150</v>
      </c>
    </row>
    <row r="79" spans="9:26">
      <c r="I79" s="631" t="s">
        <v>150</v>
      </c>
      <c r="M79" s="631" t="s">
        <v>150</v>
      </c>
      <c r="R79" s="631" t="str">
        <f t="shared" si="2"/>
        <v/>
      </c>
      <c r="T79" s="631" t="s">
        <v>150</v>
      </c>
      <c r="U79" s="631" t="s">
        <v>150</v>
      </c>
      <c r="V79" s="631" t="s">
        <v>150</v>
      </c>
      <c r="X79" s="631" t="s">
        <v>150</v>
      </c>
      <c r="Y79" s="631" t="s">
        <v>150</v>
      </c>
      <c r="Z79" s="631" t="s">
        <v>150</v>
      </c>
    </row>
    <row r="80" spans="9:26">
      <c r="I80" s="631" t="s">
        <v>150</v>
      </c>
      <c r="M80" s="631" t="s">
        <v>150</v>
      </c>
      <c r="R80" s="631" t="str">
        <f t="shared" si="2"/>
        <v/>
      </c>
      <c r="T80" s="631" t="s">
        <v>150</v>
      </c>
      <c r="U80" s="631" t="s">
        <v>150</v>
      </c>
      <c r="V80" s="631" t="s">
        <v>150</v>
      </c>
      <c r="X80" s="631" t="s">
        <v>150</v>
      </c>
      <c r="Y80" s="631" t="s">
        <v>150</v>
      </c>
      <c r="Z80" s="631" t="s">
        <v>150</v>
      </c>
    </row>
    <row r="81" spans="9:26">
      <c r="I81" s="631" t="s">
        <v>150</v>
      </c>
      <c r="M81" s="631" t="s">
        <v>150</v>
      </c>
      <c r="R81" s="631" t="str">
        <f t="shared" si="2"/>
        <v/>
      </c>
      <c r="T81" s="631" t="s">
        <v>150</v>
      </c>
      <c r="U81" s="631" t="s">
        <v>150</v>
      </c>
      <c r="V81" s="631" t="s">
        <v>150</v>
      </c>
      <c r="X81" s="631" t="s">
        <v>150</v>
      </c>
      <c r="Y81" s="631" t="s">
        <v>150</v>
      </c>
      <c r="Z81" s="631" t="s">
        <v>150</v>
      </c>
    </row>
    <row r="82" spans="9:26">
      <c r="I82" s="631" t="s">
        <v>150</v>
      </c>
      <c r="M82" s="631" t="s">
        <v>150</v>
      </c>
      <c r="R82" s="631" t="str">
        <f t="shared" si="2"/>
        <v/>
      </c>
      <c r="T82" s="631" t="s">
        <v>150</v>
      </c>
      <c r="U82" s="631" t="s">
        <v>150</v>
      </c>
      <c r="V82" s="631" t="s">
        <v>150</v>
      </c>
      <c r="X82" s="631" t="s">
        <v>150</v>
      </c>
      <c r="Y82" s="631" t="s">
        <v>150</v>
      </c>
      <c r="Z82" s="631" t="s">
        <v>150</v>
      </c>
    </row>
    <row r="83" spans="9:26">
      <c r="I83" s="631" t="s">
        <v>150</v>
      </c>
      <c r="M83" s="631" t="s">
        <v>150</v>
      </c>
      <c r="R83" s="631" t="str">
        <f t="shared" si="2"/>
        <v/>
      </c>
      <c r="T83" s="631" t="s">
        <v>150</v>
      </c>
      <c r="U83" s="631" t="s">
        <v>150</v>
      </c>
      <c r="V83" s="631" t="s">
        <v>150</v>
      </c>
      <c r="X83" s="631" t="s">
        <v>150</v>
      </c>
      <c r="Y83" s="631" t="s">
        <v>150</v>
      </c>
      <c r="Z83" s="631" t="s">
        <v>150</v>
      </c>
    </row>
    <row r="84" spans="9:26">
      <c r="I84" s="631" t="s">
        <v>150</v>
      </c>
      <c r="M84" s="631" t="s">
        <v>150</v>
      </c>
      <c r="R84" s="631" t="str">
        <f t="shared" si="2"/>
        <v/>
      </c>
      <c r="T84" s="631" t="s">
        <v>150</v>
      </c>
      <c r="U84" s="631" t="s">
        <v>150</v>
      </c>
      <c r="V84" s="631" t="s">
        <v>150</v>
      </c>
      <c r="X84" s="631" t="s">
        <v>150</v>
      </c>
      <c r="Y84" s="631" t="s">
        <v>150</v>
      </c>
      <c r="Z84" s="631" t="s">
        <v>150</v>
      </c>
    </row>
    <row r="85" spans="9:26">
      <c r="I85" s="631" t="s">
        <v>150</v>
      </c>
      <c r="M85" s="631" t="s">
        <v>150</v>
      </c>
      <c r="R85" s="631" t="str">
        <f t="shared" si="2"/>
        <v/>
      </c>
      <c r="T85" s="631" t="s">
        <v>150</v>
      </c>
      <c r="U85" s="631" t="s">
        <v>150</v>
      </c>
      <c r="V85" s="631" t="s">
        <v>150</v>
      </c>
      <c r="X85" s="631" t="s">
        <v>150</v>
      </c>
      <c r="Y85" s="631" t="s">
        <v>150</v>
      </c>
      <c r="Z85" s="631" t="s">
        <v>150</v>
      </c>
    </row>
    <row r="86" spans="9:26">
      <c r="I86" s="631" t="s">
        <v>150</v>
      </c>
      <c r="M86" s="631" t="s">
        <v>150</v>
      </c>
      <c r="R86" s="631" t="str">
        <f t="shared" si="2"/>
        <v/>
      </c>
      <c r="T86" s="631" t="s">
        <v>150</v>
      </c>
      <c r="U86" s="631" t="s">
        <v>150</v>
      </c>
      <c r="V86" s="631" t="s">
        <v>150</v>
      </c>
      <c r="X86" s="631" t="s">
        <v>150</v>
      </c>
      <c r="Y86" s="631" t="s">
        <v>150</v>
      </c>
      <c r="Z86" s="631" t="s">
        <v>150</v>
      </c>
    </row>
    <row r="87" spans="9:26">
      <c r="I87" s="631" t="s">
        <v>150</v>
      </c>
      <c r="M87" s="631" t="s">
        <v>150</v>
      </c>
      <c r="R87" s="631" t="str">
        <f t="shared" si="2"/>
        <v/>
      </c>
      <c r="T87" s="631" t="s">
        <v>150</v>
      </c>
      <c r="U87" s="631" t="s">
        <v>150</v>
      </c>
      <c r="V87" s="631" t="s">
        <v>150</v>
      </c>
      <c r="X87" s="631" t="s">
        <v>150</v>
      </c>
      <c r="Y87" s="631" t="s">
        <v>150</v>
      </c>
      <c r="Z87" s="631" t="s">
        <v>150</v>
      </c>
    </row>
    <row r="88" spans="9:26">
      <c r="I88" s="631" t="s">
        <v>150</v>
      </c>
      <c r="M88" s="631" t="s">
        <v>150</v>
      </c>
      <c r="R88" s="631" t="str">
        <f t="shared" si="2"/>
        <v/>
      </c>
      <c r="T88" s="631" t="s">
        <v>150</v>
      </c>
      <c r="U88" s="631" t="s">
        <v>150</v>
      </c>
      <c r="V88" s="631" t="s">
        <v>150</v>
      </c>
      <c r="X88" s="631" t="s">
        <v>150</v>
      </c>
      <c r="Y88" s="631" t="s">
        <v>150</v>
      </c>
      <c r="Z88" s="631" t="s">
        <v>150</v>
      </c>
    </row>
    <row r="89" spans="9:26">
      <c r="I89" s="631" t="s">
        <v>150</v>
      </c>
      <c r="M89" s="631" t="s">
        <v>150</v>
      </c>
      <c r="R89" s="631" t="str">
        <f t="shared" si="2"/>
        <v/>
      </c>
      <c r="T89" s="631" t="s">
        <v>150</v>
      </c>
      <c r="U89" s="631" t="s">
        <v>150</v>
      </c>
      <c r="V89" s="631" t="s">
        <v>150</v>
      </c>
      <c r="X89" s="631" t="s">
        <v>150</v>
      </c>
      <c r="Y89" s="631" t="s">
        <v>150</v>
      </c>
      <c r="Z89" s="631" t="s">
        <v>150</v>
      </c>
    </row>
    <row r="90" spans="9:26">
      <c r="I90" s="631" t="s">
        <v>150</v>
      </c>
      <c r="M90" s="631" t="s">
        <v>150</v>
      </c>
      <c r="R90" s="631" t="str">
        <f t="shared" si="2"/>
        <v/>
      </c>
      <c r="T90" s="631" t="s">
        <v>150</v>
      </c>
      <c r="U90" s="631" t="s">
        <v>150</v>
      </c>
      <c r="V90" s="631" t="s">
        <v>150</v>
      </c>
      <c r="X90" s="631" t="s">
        <v>150</v>
      </c>
      <c r="Y90" s="631" t="s">
        <v>150</v>
      </c>
      <c r="Z90" s="631" t="s">
        <v>150</v>
      </c>
    </row>
    <row r="91" spans="9:26">
      <c r="I91" s="631" t="s">
        <v>150</v>
      </c>
      <c r="M91" s="631" t="s">
        <v>150</v>
      </c>
      <c r="R91" s="631" t="str">
        <f t="shared" si="2"/>
        <v/>
      </c>
      <c r="T91" s="631" t="s">
        <v>150</v>
      </c>
      <c r="U91" s="631" t="s">
        <v>150</v>
      </c>
      <c r="V91" s="631" t="s">
        <v>150</v>
      </c>
      <c r="X91" s="631" t="s">
        <v>150</v>
      </c>
      <c r="Y91" s="631" t="s">
        <v>150</v>
      </c>
      <c r="Z91" s="631" t="s">
        <v>150</v>
      </c>
    </row>
    <row r="92" spans="9:26">
      <c r="I92" s="631" t="s">
        <v>150</v>
      </c>
      <c r="M92" s="631" t="s">
        <v>150</v>
      </c>
      <c r="R92" s="631" t="str">
        <f t="shared" si="2"/>
        <v/>
      </c>
      <c r="T92" s="631" t="s">
        <v>150</v>
      </c>
      <c r="U92" s="631" t="s">
        <v>150</v>
      </c>
      <c r="V92" s="631" t="s">
        <v>150</v>
      </c>
      <c r="X92" s="631" t="s">
        <v>150</v>
      </c>
      <c r="Y92" s="631" t="s">
        <v>150</v>
      </c>
      <c r="Z92" s="631" t="s">
        <v>150</v>
      </c>
    </row>
    <row r="93" spans="9:26">
      <c r="I93" s="631" t="s">
        <v>150</v>
      </c>
      <c r="M93" s="631" t="s">
        <v>150</v>
      </c>
      <c r="R93" s="631" t="str">
        <f t="shared" si="2"/>
        <v/>
      </c>
      <c r="T93" s="631" t="s">
        <v>150</v>
      </c>
      <c r="U93" s="631" t="s">
        <v>150</v>
      </c>
      <c r="V93" s="631" t="s">
        <v>150</v>
      </c>
      <c r="X93" s="631" t="s">
        <v>150</v>
      </c>
      <c r="Y93" s="631" t="s">
        <v>150</v>
      </c>
      <c r="Z93" s="631" t="s">
        <v>150</v>
      </c>
    </row>
    <row r="94" spans="9:26">
      <c r="I94" s="631" t="s">
        <v>150</v>
      </c>
      <c r="M94" s="631" t="s">
        <v>150</v>
      </c>
      <c r="R94" s="631" t="str">
        <f t="shared" si="2"/>
        <v/>
      </c>
      <c r="T94" s="631" t="s">
        <v>150</v>
      </c>
      <c r="U94" s="631" t="s">
        <v>150</v>
      </c>
      <c r="V94" s="631" t="s">
        <v>150</v>
      </c>
      <c r="X94" s="631" t="s">
        <v>150</v>
      </c>
      <c r="Y94" s="631" t="s">
        <v>150</v>
      </c>
      <c r="Z94" s="631" t="s">
        <v>150</v>
      </c>
    </row>
    <row r="95" spans="9:26">
      <c r="I95" s="631" t="s">
        <v>150</v>
      </c>
      <c r="M95" s="631" t="s">
        <v>150</v>
      </c>
      <c r="R95" s="631" t="str">
        <f t="shared" si="2"/>
        <v/>
      </c>
      <c r="T95" s="631" t="s">
        <v>150</v>
      </c>
      <c r="U95" s="631" t="s">
        <v>150</v>
      </c>
      <c r="V95" s="631" t="s">
        <v>150</v>
      </c>
      <c r="X95" s="631" t="s">
        <v>150</v>
      </c>
      <c r="Y95" s="631" t="s">
        <v>150</v>
      </c>
      <c r="Z95" s="631" t="s">
        <v>150</v>
      </c>
    </row>
    <row r="96" spans="9:26">
      <c r="I96" s="631" t="s">
        <v>150</v>
      </c>
      <c r="M96" s="631" t="s">
        <v>150</v>
      </c>
      <c r="R96" s="631" t="str">
        <f t="shared" si="2"/>
        <v/>
      </c>
      <c r="T96" s="631" t="s">
        <v>150</v>
      </c>
      <c r="U96" s="631" t="s">
        <v>150</v>
      </c>
      <c r="V96" s="631" t="s">
        <v>150</v>
      </c>
      <c r="X96" s="631" t="s">
        <v>150</v>
      </c>
      <c r="Y96" s="631" t="s">
        <v>150</v>
      </c>
      <c r="Z96" s="631" t="s">
        <v>150</v>
      </c>
    </row>
    <row r="97" spans="9:26">
      <c r="I97" s="631" t="s">
        <v>150</v>
      </c>
      <c r="M97" s="631" t="s">
        <v>150</v>
      </c>
      <c r="R97" s="631" t="str">
        <f t="shared" si="2"/>
        <v/>
      </c>
      <c r="T97" s="631" t="s">
        <v>150</v>
      </c>
      <c r="U97" s="631" t="s">
        <v>150</v>
      </c>
      <c r="V97" s="631" t="s">
        <v>150</v>
      </c>
      <c r="X97" s="631" t="s">
        <v>150</v>
      </c>
      <c r="Y97" s="631" t="s">
        <v>150</v>
      </c>
      <c r="Z97" s="631" t="s">
        <v>150</v>
      </c>
    </row>
    <row r="98" spans="9:26">
      <c r="I98" s="631" t="s">
        <v>150</v>
      </c>
      <c r="M98" s="631" t="s">
        <v>150</v>
      </c>
      <c r="R98" s="631" t="str">
        <f t="shared" si="2"/>
        <v/>
      </c>
      <c r="T98" s="631" t="s">
        <v>150</v>
      </c>
      <c r="U98" s="631" t="s">
        <v>150</v>
      </c>
      <c r="V98" s="631" t="s">
        <v>150</v>
      </c>
      <c r="X98" s="631" t="s">
        <v>150</v>
      </c>
      <c r="Y98" s="631" t="s">
        <v>150</v>
      </c>
      <c r="Z98" s="631" t="s">
        <v>150</v>
      </c>
    </row>
    <row r="99" spans="9:26">
      <c r="I99" s="631" t="s">
        <v>150</v>
      </c>
      <c r="M99" s="631" t="s">
        <v>150</v>
      </c>
      <c r="R99" s="631" t="str">
        <f t="shared" si="2"/>
        <v/>
      </c>
      <c r="T99" s="631" t="s">
        <v>150</v>
      </c>
      <c r="U99" s="631" t="s">
        <v>150</v>
      </c>
      <c r="V99" s="631" t="s">
        <v>150</v>
      </c>
      <c r="X99" s="631" t="s">
        <v>150</v>
      </c>
      <c r="Y99" s="631" t="s">
        <v>150</v>
      </c>
      <c r="Z99" s="631" t="s">
        <v>150</v>
      </c>
    </row>
    <row r="100" spans="9:26">
      <c r="I100" s="631" t="s">
        <v>150</v>
      </c>
      <c r="M100" s="631" t="s">
        <v>150</v>
      </c>
      <c r="R100" s="631" t="str">
        <f t="shared" si="2"/>
        <v/>
      </c>
      <c r="T100" s="631" t="s">
        <v>150</v>
      </c>
      <c r="U100" s="631" t="s">
        <v>150</v>
      </c>
      <c r="V100" s="631" t="s">
        <v>150</v>
      </c>
      <c r="X100" s="631" t="s">
        <v>150</v>
      </c>
      <c r="Y100" s="631" t="s">
        <v>150</v>
      </c>
      <c r="Z100" s="631" t="s">
        <v>150</v>
      </c>
    </row>
    <row r="101" spans="9:26">
      <c r="I101" s="631" t="s">
        <v>150</v>
      </c>
      <c r="M101" s="631" t="s">
        <v>150</v>
      </c>
      <c r="R101" s="631" t="str">
        <f t="shared" si="2"/>
        <v/>
      </c>
      <c r="T101" s="631" t="s">
        <v>150</v>
      </c>
      <c r="U101" s="631" t="s">
        <v>150</v>
      </c>
      <c r="V101" s="631" t="s">
        <v>150</v>
      </c>
      <c r="X101" s="631" t="s">
        <v>150</v>
      </c>
      <c r="Y101" s="631" t="s">
        <v>150</v>
      </c>
      <c r="Z101" s="631" t="s">
        <v>150</v>
      </c>
    </row>
    <row r="102" spans="9:26">
      <c r="I102" s="631" t="s">
        <v>150</v>
      </c>
      <c r="M102" s="631" t="s">
        <v>150</v>
      </c>
      <c r="R102" s="631" t="str">
        <f t="shared" si="2"/>
        <v/>
      </c>
      <c r="T102" s="631" t="s">
        <v>150</v>
      </c>
      <c r="U102" s="631" t="s">
        <v>150</v>
      </c>
      <c r="V102" s="631" t="s">
        <v>150</v>
      </c>
      <c r="X102" s="631" t="s">
        <v>150</v>
      </c>
      <c r="Y102" s="631" t="s">
        <v>150</v>
      </c>
      <c r="Z102" s="631" t="s">
        <v>150</v>
      </c>
    </row>
    <row r="103" spans="9:26">
      <c r="I103" s="631" t="s">
        <v>150</v>
      </c>
      <c r="M103" s="631" t="s">
        <v>150</v>
      </c>
      <c r="R103" s="631" t="str">
        <f t="shared" si="2"/>
        <v/>
      </c>
      <c r="T103" s="631" t="s">
        <v>150</v>
      </c>
      <c r="U103" s="631" t="s">
        <v>150</v>
      </c>
      <c r="V103" s="631" t="s">
        <v>150</v>
      </c>
      <c r="X103" s="631" t="s">
        <v>150</v>
      </c>
      <c r="Y103" s="631" t="s">
        <v>150</v>
      </c>
      <c r="Z103" s="631" t="s">
        <v>150</v>
      </c>
    </row>
    <row r="104" spans="9:26">
      <c r="I104" s="631" t="s">
        <v>150</v>
      </c>
      <c r="M104" s="631" t="s">
        <v>150</v>
      </c>
      <c r="R104" s="631" t="str">
        <f t="shared" si="2"/>
        <v/>
      </c>
      <c r="T104" s="631" t="s">
        <v>150</v>
      </c>
      <c r="U104" s="631" t="s">
        <v>150</v>
      </c>
      <c r="V104" s="631" t="s">
        <v>150</v>
      </c>
      <c r="X104" s="631" t="s">
        <v>150</v>
      </c>
      <c r="Y104" s="631" t="s">
        <v>150</v>
      </c>
      <c r="Z104" s="631" t="s">
        <v>150</v>
      </c>
    </row>
    <row r="105" spans="9:26">
      <c r="I105" s="631" t="s">
        <v>150</v>
      </c>
      <c r="M105" s="631" t="s">
        <v>150</v>
      </c>
      <c r="R105" s="631" t="str">
        <f t="shared" si="2"/>
        <v/>
      </c>
      <c r="T105" s="631" t="s">
        <v>150</v>
      </c>
      <c r="U105" s="631" t="s">
        <v>150</v>
      </c>
      <c r="V105" s="631" t="s">
        <v>150</v>
      </c>
      <c r="X105" s="631" t="s">
        <v>150</v>
      </c>
      <c r="Y105" s="631" t="s">
        <v>150</v>
      </c>
      <c r="Z105" s="631" t="s">
        <v>150</v>
      </c>
    </row>
    <row r="106" spans="9:26">
      <c r="I106" s="631" t="s">
        <v>150</v>
      </c>
      <c r="M106" s="631" t="s">
        <v>150</v>
      </c>
      <c r="R106" s="631" t="str">
        <f t="shared" si="2"/>
        <v/>
      </c>
      <c r="T106" s="631" t="s">
        <v>150</v>
      </c>
      <c r="U106" s="631" t="s">
        <v>150</v>
      </c>
      <c r="V106" s="631" t="s">
        <v>150</v>
      </c>
      <c r="X106" s="631" t="s">
        <v>150</v>
      </c>
      <c r="Y106" s="631" t="s">
        <v>150</v>
      </c>
      <c r="Z106" s="631" t="s">
        <v>150</v>
      </c>
    </row>
    <row r="107" spans="9:26">
      <c r="I107" s="631" t="s">
        <v>150</v>
      </c>
      <c r="M107" s="631" t="s">
        <v>150</v>
      </c>
      <c r="R107" s="631" t="str">
        <f t="shared" si="2"/>
        <v/>
      </c>
      <c r="T107" s="631" t="s">
        <v>150</v>
      </c>
      <c r="U107" s="631" t="s">
        <v>150</v>
      </c>
      <c r="V107" s="631" t="s">
        <v>150</v>
      </c>
      <c r="X107" s="631" t="s">
        <v>150</v>
      </c>
      <c r="Y107" s="631" t="s">
        <v>150</v>
      </c>
      <c r="Z107" s="631" t="s">
        <v>150</v>
      </c>
    </row>
    <row r="108" spans="9:26">
      <c r="I108" s="631" t="s">
        <v>150</v>
      </c>
      <c r="M108" s="631" t="s">
        <v>150</v>
      </c>
      <c r="R108" s="631" t="str">
        <f t="shared" si="2"/>
        <v/>
      </c>
      <c r="T108" s="631" t="s">
        <v>150</v>
      </c>
      <c r="U108" s="631" t="s">
        <v>150</v>
      </c>
      <c r="V108" s="631" t="s">
        <v>150</v>
      </c>
      <c r="X108" s="631" t="s">
        <v>150</v>
      </c>
      <c r="Y108" s="631" t="s">
        <v>150</v>
      </c>
      <c r="Z108" s="631" t="s">
        <v>150</v>
      </c>
    </row>
    <row r="109" spans="9:26">
      <c r="I109" s="631" t="s">
        <v>150</v>
      </c>
      <c r="M109" s="631" t="s">
        <v>150</v>
      </c>
      <c r="R109" s="631" t="str">
        <f t="shared" si="2"/>
        <v/>
      </c>
      <c r="T109" s="631" t="s">
        <v>150</v>
      </c>
      <c r="U109" s="631" t="s">
        <v>150</v>
      </c>
      <c r="V109" s="631" t="s">
        <v>150</v>
      </c>
      <c r="X109" s="631" t="s">
        <v>150</v>
      </c>
      <c r="Y109" s="631" t="s">
        <v>150</v>
      </c>
      <c r="Z109" s="631" t="s">
        <v>150</v>
      </c>
    </row>
    <row r="110" spans="9:26">
      <c r="I110" s="631" t="s">
        <v>150</v>
      </c>
      <c r="M110" s="631" t="s">
        <v>150</v>
      </c>
      <c r="R110" s="631" t="str">
        <f t="shared" si="2"/>
        <v/>
      </c>
      <c r="T110" s="631" t="s">
        <v>150</v>
      </c>
      <c r="U110" s="631" t="s">
        <v>150</v>
      </c>
      <c r="V110" s="631" t="s">
        <v>150</v>
      </c>
      <c r="X110" s="631" t="s">
        <v>150</v>
      </c>
      <c r="Y110" s="631" t="s">
        <v>150</v>
      </c>
      <c r="Z110" s="631" t="s">
        <v>150</v>
      </c>
    </row>
    <row r="111" spans="9:26">
      <c r="I111" s="631" t="s">
        <v>150</v>
      </c>
      <c r="M111" s="631" t="s">
        <v>150</v>
      </c>
      <c r="R111" s="631" t="str">
        <f t="shared" si="2"/>
        <v/>
      </c>
      <c r="T111" s="631" t="s">
        <v>150</v>
      </c>
      <c r="U111" s="631" t="s">
        <v>150</v>
      </c>
      <c r="V111" s="631" t="s">
        <v>150</v>
      </c>
      <c r="X111" s="631" t="s">
        <v>150</v>
      </c>
      <c r="Y111" s="631" t="s">
        <v>150</v>
      </c>
      <c r="Z111" s="631" t="s">
        <v>150</v>
      </c>
    </row>
    <row r="112" spans="9:26">
      <c r="I112" s="631" t="s">
        <v>150</v>
      </c>
      <c r="M112" s="631" t="s">
        <v>150</v>
      </c>
      <c r="R112" s="631" t="str">
        <f t="shared" si="2"/>
        <v/>
      </c>
      <c r="T112" s="631" t="s">
        <v>150</v>
      </c>
      <c r="U112" s="631" t="s">
        <v>150</v>
      </c>
      <c r="V112" s="631" t="s">
        <v>150</v>
      </c>
      <c r="X112" s="631" t="s">
        <v>150</v>
      </c>
      <c r="Y112" s="631" t="s">
        <v>150</v>
      </c>
      <c r="Z112" s="631" t="s">
        <v>150</v>
      </c>
    </row>
    <row r="113" spans="9:26">
      <c r="I113" s="631" t="s">
        <v>150</v>
      </c>
      <c r="M113" s="631" t="s">
        <v>150</v>
      </c>
      <c r="R113" s="631" t="str">
        <f t="shared" si="2"/>
        <v/>
      </c>
      <c r="T113" s="631" t="s">
        <v>150</v>
      </c>
      <c r="U113" s="631" t="s">
        <v>150</v>
      </c>
      <c r="V113" s="631" t="s">
        <v>150</v>
      </c>
      <c r="X113" s="631" t="s">
        <v>150</v>
      </c>
      <c r="Y113" s="631" t="s">
        <v>150</v>
      </c>
      <c r="Z113" s="631" t="s">
        <v>150</v>
      </c>
    </row>
    <row r="114" spans="9:26">
      <c r="I114" s="631" t="s">
        <v>150</v>
      </c>
      <c r="M114" s="631" t="s">
        <v>150</v>
      </c>
      <c r="R114" s="631" t="str">
        <f t="shared" si="2"/>
        <v/>
      </c>
      <c r="T114" s="631" t="s">
        <v>150</v>
      </c>
      <c r="U114" s="631" t="s">
        <v>150</v>
      </c>
      <c r="V114" s="631" t="s">
        <v>150</v>
      </c>
      <c r="X114" s="631" t="s">
        <v>150</v>
      </c>
      <c r="Y114" s="631" t="s">
        <v>150</v>
      </c>
      <c r="Z114" s="631" t="s">
        <v>150</v>
      </c>
    </row>
    <row r="115" spans="9:26">
      <c r="I115" s="631" t="s">
        <v>150</v>
      </c>
      <c r="M115" s="631" t="s">
        <v>150</v>
      </c>
      <c r="R115" s="631" t="str">
        <f t="shared" si="2"/>
        <v/>
      </c>
      <c r="T115" s="631" t="s">
        <v>150</v>
      </c>
      <c r="U115" s="631" t="s">
        <v>150</v>
      </c>
      <c r="V115" s="631" t="s">
        <v>150</v>
      </c>
      <c r="X115" s="631" t="s">
        <v>150</v>
      </c>
      <c r="Y115" s="631" t="s">
        <v>150</v>
      </c>
      <c r="Z115" s="631" t="s">
        <v>150</v>
      </c>
    </row>
    <row r="116" spans="9:26">
      <c r="I116" s="631" t="s">
        <v>150</v>
      </c>
      <c r="M116" s="631" t="s">
        <v>150</v>
      </c>
      <c r="R116" s="631" t="str">
        <f t="shared" si="2"/>
        <v/>
      </c>
      <c r="T116" s="631" t="s">
        <v>150</v>
      </c>
      <c r="U116" s="631" t="s">
        <v>150</v>
      </c>
      <c r="V116" s="631" t="s">
        <v>150</v>
      </c>
      <c r="X116" s="631" t="s">
        <v>150</v>
      </c>
      <c r="Y116" s="631" t="s">
        <v>150</v>
      </c>
      <c r="Z116" s="631" t="s">
        <v>150</v>
      </c>
    </row>
    <row r="117" spans="9:26">
      <c r="I117" s="631" t="s">
        <v>150</v>
      </c>
      <c r="M117" s="631" t="s">
        <v>150</v>
      </c>
      <c r="R117" s="631" t="str">
        <f t="shared" si="2"/>
        <v/>
      </c>
      <c r="T117" s="631" t="s">
        <v>150</v>
      </c>
      <c r="U117" s="631" t="s">
        <v>150</v>
      </c>
      <c r="V117" s="631" t="s">
        <v>150</v>
      </c>
      <c r="X117" s="631" t="s">
        <v>150</v>
      </c>
      <c r="Y117" s="631" t="s">
        <v>150</v>
      </c>
      <c r="Z117" s="631" t="s">
        <v>150</v>
      </c>
    </row>
    <row r="118" spans="9:26">
      <c r="I118" s="631" t="s">
        <v>150</v>
      </c>
      <c r="M118" s="631" t="s">
        <v>150</v>
      </c>
      <c r="R118" s="631" t="str">
        <f t="shared" si="2"/>
        <v/>
      </c>
      <c r="T118" s="631" t="s">
        <v>150</v>
      </c>
      <c r="U118" s="631" t="s">
        <v>150</v>
      </c>
      <c r="V118" s="631" t="s">
        <v>150</v>
      </c>
      <c r="X118" s="631" t="s">
        <v>150</v>
      </c>
      <c r="Y118" s="631" t="s">
        <v>150</v>
      </c>
      <c r="Z118" s="631" t="s">
        <v>150</v>
      </c>
    </row>
    <row r="119" spans="9:26">
      <c r="I119" s="631" t="s">
        <v>150</v>
      </c>
      <c r="M119" s="631" t="s">
        <v>150</v>
      </c>
      <c r="R119" s="631" t="str">
        <f t="shared" si="2"/>
        <v/>
      </c>
      <c r="T119" s="631" t="s">
        <v>150</v>
      </c>
      <c r="U119" s="631" t="s">
        <v>150</v>
      </c>
      <c r="V119" s="631" t="s">
        <v>150</v>
      </c>
      <c r="X119" s="631" t="s">
        <v>150</v>
      </c>
      <c r="Y119" s="631" t="s">
        <v>150</v>
      </c>
      <c r="Z119" s="631" t="s">
        <v>150</v>
      </c>
    </row>
    <row r="120" spans="9:26">
      <c r="I120" s="631" t="s">
        <v>150</v>
      </c>
      <c r="M120" s="631" t="s">
        <v>150</v>
      </c>
      <c r="R120" s="631" t="str">
        <f t="shared" si="2"/>
        <v/>
      </c>
      <c r="T120" s="631" t="s">
        <v>150</v>
      </c>
      <c r="U120" s="631" t="s">
        <v>150</v>
      </c>
      <c r="V120" s="631" t="s">
        <v>150</v>
      </c>
      <c r="X120" s="631" t="s">
        <v>150</v>
      </c>
      <c r="Y120" s="631" t="s">
        <v>150</v>
      </c>
      <c r="Z120" s="631" t="s">
        <v>150</v>
      </c>
    </row>
    <row r="121" spans="9:26">
      <c r="I121" s="631" t="s">
        <v>150</v>
      </c>
      <c r="M121" s="631" t="s">
        <v>150</v>
      </c>
      <c r="R121" s="631" t="str">
        <f t="shared" si="2"/>
        <v/>
      </c>
      <c r="T121" s="631" t="s">
        <v>150</v>
      </c>
      <c r="U121" s="631" t="s">
        <v>150</v>
      </c>
      <c r="V121" s="631" t="s">
        <v>150</v>
      </c>
      <c r="X121" s="631" t="s">
        <v>150</v>
      </c>
      <c r="Y121" s="631" t="s">
        <v>150</v>
      </c>
      <c r="Z121" s="631" t="s">
        <v>150</v>
      </c>
    </row>
    <row r="122" spans="9:26">
      <c r="I122" s="631" t="s">
        <v>150</v>
      </c>
      <c r="M122" s="631" t="s">
        <v>150</v>
      </c>
      <c r="R122" s="631" t="str">
        <f t="shared" si="2"/>
        <v/>
      </c>
      <c r="T122" s="631" t="s">
        <v>150</v>
      </c>
      <c r="U122" s="631" t="s">
        <v>150</v>
      </c>
      <c r="V122" s="631" t="s">
        <v>150</v>
      </c>
      <c r="X122" s="631" t="s">
        <v>150</v>
      </c>
      <c r="Y122" s="631" t="s">
        <v>150</v>
      </c>
      <c r="Z122" s="631" t="s">
        <v>150</v>
      </c>
    </row>
    <row r="123" spans="9:26">
      <c r="I123" s="631" t="s">
        <v>150</v>
      </c>
      <c r="M123" s="631" t="s">
        <v>150</v>
      </c>
      <c r="R123" s="631" t="str">
        <f t="shared" si="2"/>
        <v/>
      </c>
      <c r="T123" s="631" t="s">
        <v>150</v>
      </c>
      <c r="U123" s="631" t="s">
        <v>150</v>
      </c>
      <c r="V123" s="631" t="s">
        <v>150</v>
      </c>
      <c r="X123" s="631" t="s">
        <v>150</v>
      </c>
      <c r="Y123" s="631" t="s">
        <v>150</v>
      </c>
      <c r="Z123" s="631" t="s">
        <v>150</v>
      </c>
    </row>
    <row r="124" spans="9:26">
      <c r="I124" s="631" t="s">
        <v>150</v>
      </c>
      <c r="M124" s="631" t="s">
        <v>150</v>
      </c>
      <c r="R124" s="631" t="str">
        <f t="shared" si="2"/>
        <v/>
      </c>
      <c r="T124" s="631" t="s">
        <v>150</v>
      </c>
      <c r="U124" s="631" t="s">
        <v>150</v>
      </c>
      <c r="V124" s="631" t="s">
        <v>150</v>
      </c>
      <c r="X124" s="631" t="s">
        <v>150</v>
      </c>
      <c r="Y124" s="631" t="s">
        <v>150</v>
      </c>
      <c r="Z124" s="631" t="s">
        <v>150</v>
      </c>
    </row>
    <row r="125" spans="9:26">
      <c r="I125" s="631" t="s">
        <v>150</v>
      </c>
      <c r="M125" s="631" t="s">
        <v>150</v>
      </c>
      <c r="R125" s="631" t="str">
        <f t="shared" si="2"/>
        <v/>
      </c>
      <c r="T125" s="631" t="s">
        <v>150</v>
      </c>
      <c r="U125" s="631" t="s">
        <v>150</v>
      </c>
      <c r="V125" s="631" t="s">
        <v>150</v>
      </c>
      <c r="X125" s="631" t="s">
        <v>150</v>
      </c>
      <c r="Y125" s="631" t="s">
        <v>150</v>
      </c>
      <c r="Z125" s="631" t="s">
        <v>150</v>
      </c>
    </row>
    <row r="126" spans="9:26">
      <c r="I126" s="631" t="s">
        <v>150</v>
      </c>
      <c r="M126" s="631" t="s">
        <v>150</v>
      </c>
      <c r="R126" s="631" t="str">
        <f t="shared" si="2"/>
        <v/>
      </c>
      <c r="T126" s="631" t="s">
        <v>150</v>
      </c>
      <c r="U126" s="631" t="s">
        <v>150</v>
      </c>
      <c r="V126" s="631" t="s">
        <v>150</v>
      </c>
      <c r="X126" s="631" t="s">
        <v>150</v>
      </c>
      <c r="Y126" s="631" t="s">
        <v>150</v>
      </c>
      <c r="Z126" s="631" t="s">
        <v>150</v>
      </c>
    </row>
    <row r="127" spans="9:26">
      <c r="I127" s="631" t="s">
        <v>150</v>
      </c>
      <c r="M127" s="631" t="s">
        <v>150</v>
      </c>
      <c r="R127" s="631" t="str">
        <f t="shared" si="2"/>
        <v/>
      </c>
      <c r="T127" s="631" t="s">
        <v>150</v>
      </c>
      <c r="U127" s="631" t="s">
        <v>150</v>
      </c>
      <c r="V127" s="631" t="s">
        <v>150</v>
      </c>
      <c r="X127" s="631" t="s">
        <v>150</v>
      </c>
      <c r="Y127" s="631" t="s">
        <v>150</v>
      </c>
      <c r="Z127" s="631" t="s">
        <v>150</v>
      </c>
    </row>
    <row r="128" spans="9:26">
      <c r="I128" s="631" t="s">
        <v>150</v>
      </c>
      <c r="M128" s="631" t="s">
        <v>150</v>
      </c>
      <c r="R128" s="631" t="str">
        <f t="shared" si="2"/>
        <v/>
      </c>
      <c r="T128" s="631" t="s">
        <v>150</v>
      </c>
      <c r="U128" s="631" t="s">
        <v>150</v>
      </c>
      <c r="V128" s="631" t="s">
        <v>150</v>
      </c>
      <c r="X128" s="631" t="s">
        <v>150</v>
      </c>
      <c r="Y128" s="631" t="s">
        <v>150</v>
      </c>
      <c r="Z128" s="631" t="s">
        <v>150</v>
      </c>
    </row>
    <row r="129" spans="9:26">
      <c r="I129" s="631" t="s">
        <v>150</v>
      </c>
      <c r="M129" s="631" t="s">
        <v>150</v>
      </c>
      <c r="R129" s="631" t="str">
        <f t="shared" si="2"/>
        <v/>
      </c>
      <c r="T129" s="631" t="s">
        <v>150</v>
      </c>
      <c r="U129" s="631" t="s">
        <v>150</v>
      </c>
      <c r="V129" s="631" t="s">
        <v>150</v>
      </c>
      <c r="X129" s="631" t="s">
        <v>150</v>
      </c>
      <c r="Y129" s="631" t="s">
        <v>150</v>
      </c>
      <c r="Z129" s="631" t="s">
        <v>150</v>
      </c>
    </row>
    <row r="130" spans="9:26">
      <c r="I130" s="631" t="s">
        <v>150</v>
      </c>
      <c r="M130" s="631" t="s">
        <v>150</v>
      </c>
      <c r="R130" s="631" t="str">
        <f t="shared" si="2"/>
        <v/>
      </c>
      <c r="T130" s="631" t="s">
        <v>150</v>
      </c>
      <c r="U130" s="631" t="s">
        <v>150</v>
      </c>
      <c r="V130" s="631" t="s">
        <v>150</v>
      </c>
      <c r="X130" s="631" t="s">
        <v>150</v>
      </c>
      <c r="Y130" s="631" t="s">
        <v>150</v>
      </c>
      <c r="Z130" s="631" t="s">
        <v>150</v>
      </c>
    </row>
    <row r="131" spans="9:26">
      <c r="I131" s="631" t="s">
        <v>150</v>
      </c>
      <c r="M131" s="631" t="s">
        <v>150</v>
      </c>
      <c r="R131" s="631" t="str">
        <f t="shared" si="2"/>
        <v/>
      </c>
      <c r="T131" s="631" t="s">
        <v>150</v>
      </c>
      <c r="U131" s="631" t="s">
        <v>150</v>
      </c>
      <c r="V131" s="631" t="s">
        <v>150</v>
      </c>
      <c r="X131" s="631" t="s">
        <v>150</v>
      </c>
      <c r="Y131" s="631" t="s">
        <v>150</v>
      </c>
      <c r="Z131" s="631" t="s">
        <v>150</v>
      </c>
    </row>
    <row r="132" spans="9:26">
      <c r="I132" s="631" t="s">
        <v>150</v>
      </c>
      <c r="M132" s="631" t="s">
        <v>150</v>
      </c>
      <c r="R132" s="631" t="str">
        <f t="shared" si="2"/>
        <v/>
      </c>
      <c r="T132" s="631" t="s">
        <v>150</v>
      </c>
      <c r="U132" s="631" t="s">
        <v>150</v>
      </c>
      <c r="V132" s="631" t="s">
        <v>150</v>
      </c>
      <c r="X132" s="631" t="s">
        <v>150</v>
      </c>
      <c r="Y132" s="631" t="s">
        <v>150</v>
      </c>
      <c r="Z132" s="631" t="s">
        <v>150</v>
      </c>
    </row>
    <row r="133" spans="9:26">
      <c r="I133" s="631" t="s">
        <v>150</v>
      </c>
      <c r="M133" s="631" t="s">
        <v>150</v>
      </c>
      <c r="R133" s="631" t="str">
        <f t="shared" si="2"/>
        <v/>
      </c>
      <c r="T133" s="631" t="s">
        <v>150</v>
      </c>
      <c r="U133" s="631" t="s">
        <v>150</v>
      </c>
      <c r="V133" s="631" t="s">
        <v>150</v>
      </c>
      <c r="X133" s="631" t="s">
        <v>150</v>
      </c>
      <c r="Y133" s="631" t="s">
        <v>150</v>
      </c>
      <c r="Z133" s="631" t="s">
        <v>150</v>
      </c>
    </row>
    <row r="134" spans="9:26">
      <c r="I134" s="631" t="s">
        <v>150</v>
      </c>
      <c r="M134" s="631" t="s">
        <v>150</v>
      </c>
      <c r="R134" s="631" t="str">
        <f t="shared" si="2"/>
        <v/>
      </c>
      <c r="T134" s="631" t="s">
        <v>150</v>
      </c>
      <c r="U134" s="631" t="s">
        <v>150</v>
      </c>
      <c r="V134" s="631" t="s">
        <v>150</v>
      </c>
      <c r="X134" s="631" t="s">
        <v>150</v>
      </c>
      <c r="Y134" s="631" t="s">
        <v>150</v>
      </c>
      <c r="Z134" s="631" t="s">
        <v>150</v>
      </c>
    </row>
    <row r="135" spans="9:26">
      <c r="I135" s="631" t="s">
        <v>150</v>
      </c>
      <c r="M135" s="631" t="s">
        <v>150</v>
      </c>
      <c r="R135" s="631" t="str">
        <f t="shared" si="2"/>
        <v/>
      </c>
      <c r="T135" s="631" t="s">
        <v>150</v>
      </c>
      <c r="U135" s="631" t="s">
        <v>150</v>
      </c>
      <c r="V135" s="631" t="s">
        <v>150</v>
      </c>
      <c r="X135" s="631" t="s">
        <v>150</v>
      </c>
      <c r="Y135" s="631" t="s">
        <v>150</v>
      </c>
      <c r="Z135" s="631" t="s">
        <v>150</v>
      </c>
    </row>
    <row r="136" spans="9:26">
      <c r="I136" s="631" t="s">
        <v>150</v>
      </c>
      <c r="M136" s="631" t="s">
        <v>150</v>
      </c>
      <c r="R136" s="631" t="str">
        <f t="shared" si="2"/>
        <v/>
      </c>
      <c r="T136" s="631" t="s">
        <v>150</v>
      </c>
      <c r="U136" s="631" t="s">
        <v>150</v>
      </c>
      <c r="V136" s="631" t="s">
        <v>150</v>
      </c>
      <c r="X136" s="631" t="s">
        <v>150</v>
      </c>
      <c r="Y136" s="631" t="s">
        <v>150</v>
      </c>
      <c r="Z136" s="631" t="s">
        <v>150</v>
      </c>
    </row>
    <row r="137" spans="9:26">
      <c r="I137" s="631" t="s">
        <v>150</v>
      </c>
      <c r="M137" s="631" t="s">
        <v>150</v>
      </c>
      <c r="R137" s="631" t="str">
        <f t="shared" si="2"/>
        <v/>
      </c>
      <c r="T137" s="631" t="s">
        <v>150</v>
      </c>
      <c r="U137" s="631" t="s">
        <v>150</v>
      </c>
      <c r="V137" s="631" t="s">
        <v>150</v>
      </c>
      <c r="X137" s="631" t="s">
        <v>150</v>
      </c>
      <c r="Y137" s="631" t="s">
        <v>150</v>
      </c>
      <c r="Z137" s="631" t="s">
        <v>150</v>
      </c>
    </row>
    <row r="138" spans="9:26">
      <c r="I138" s="631" t="s">
        <v>150</v>
      </c>
      <c r="M138" s="631" t="s">
        <v>150</v>
      </c>
      <c r="R138" s="631" t="str">
        <f t="shared" si="2"/>
        <v/>
      </c>
      <c r="T138" s="631" t="s">
        <v>150</v>
      </c>
      <c r="U138" s="631" t="s">
        <v>150</v>
      </c>
      <c r="V138" s="631" t="s">
        <v>150</v>
      </c>
      <c r="X138" s="631" t="s">
        <v>150</v>
      </c>
      <c r="Y138" s="631" t="s">
        <v>150</v>
      </c>
      <c r="Z138" s="631" t="s">
        <v>150</v>
      </c>
    </row>
    <row r="139" spans="9:26">
      <c r="I139" s="631" t="s">
        <v>150</v>
      </c>
      <c r="M139" s="631" t="s">
        <v>150</v>
      </c>
      <c r="R139" s="631" t="str">
        <f t="shared" si="2"/>
        <v/>
      </c>
      <c r="T139" s="631" t="s">
        <v>150</v>
      </c>
      <c r="U139" s="631" t="s">
        <v>150</v>
      </c>
      <c r="V139" s="631" t="s">
        <v>150</v>
      </c>
      <c r="X139" s="631" t="s">
        <v>150</v>
      </c>
      <c r="Y139" s="631" t="s">
        <v>150</v>
      </c>
      <c r="Z139" s="631" t="s">
        <v>150</v>
      </c>
    </row>
    <row r="140" spans="9:26">
      <c r="M140" s="631" t="s">
        <v>150</v>
      </c>
      <c r="R140" s="631" t="str">
        <f t="shared" si="2"/>
        <v/>
      </c>
      <c r="T140" s="631" t="s">
        <v>150</v>
      </c>
      <c r="U140" s="631" t="s">
        <v>150</v>
      </c>
      <c r="V140" s="631" t="s">
        <v>150</v>
      </c>
      <c r="X140" s="631" t="s">
        <v>150</v>
      </c>
      <c r="Y140" s="631" t="s">
        <v>150</v>
      </c>
      <c r="Z140" s="631" t="s">
        <v>150</v>
      </c>
    </row>
    <row r="141" spans="9:26">
      <c r="M141" s="631" t="s">
        <v>150</v>
      </c>
      <c r="R141" s="631" t="str">
        <f t="shared" ref="R141" si="3">IF(C141="","",1.5%)</f>
        <v/>
      </c>
      <c r="T141" s="631" t="s">
        <v>150</v>
      </c>
      <c r="U141" s="631" t="s">
        <v>150</v>
      </c>
      <c r="V141" s="631" t="s">
        <v>150</v>
      </c>
      <c r="X141" s="631" t="s">
        <v>150</v>
      </c>
      <c r="Y141" s="631" t="s">
        <v>150</v>
      </c>
      <c r="Z141" s="631" t="s">
        <v>150</v>
      </c>
    </row>
    <row r="142" spans="9:26">
      <c r="M142" s="631" t="s">
        <v>150</v>
      </c>
      <c r="T142" s="631" t="s">
        <v>150</v>
      </c>
      <c r="U142" s="631" t="s">
        <v>150</v>
      </c>
      <c r="V142" s="631" t="s">
        <v>150</v>
      </c>
      <c r="X142" s="631" t="s">
        <v>150</v>
      </c>
      <c r="Y142" s="631" t="s">
        <v>150</v>
      </c>
      <c r="Z142" s="631" t="s">
        <v>150</v>
      </c>
    </row>
    <row r="143" spans="9:26">
      <c r="M143" s="631" t="s">
        <v>150</v>
      </c>
      <c r="V143" s="631" t="s">
        <v>150</v>
      </c>
      <c r="X143" s="631" t="s">
        <v>150</v>
      </c>
      <c r="Y143" s="631" t="s">
        <v>150</v>
      </c>
      <c r="Z143" s="631" t="s">
        <v>150</v>
      </c>
    </row>
    <row r="144" spans="9:26">
      <c r="X144" s="631" t="s">
        <v>150</v>
      </c>
      <c r="Y144" s="631" t="s">
        <v>150</v>
      </c>
      <c r="Z144" s="631" t="s">
        <v>150</v>
      </c>
    </row>
    <row r="145" spans="25:26">
      <c r="Y145" s="631" t="s">
        <v>150</v>
      </c>
      <c r="Z145" s="631" t="s">
        <v>150</v>
      </c>
    </row>
    <row r="146" spans="25:26">
      <c r="Y146" s="631" t="s">
        <v>150</v>
      </c>
      <c r="Z146" s="631" t="s">
        <v>150</v>
      </c>
    </row>
    <row r="147" spans="25:26">
      <c r="Y147" s="631" t="s">
        <v>150</v>
      </c>
      <c r="Z147" s="631" t="s">
        <v>150</v>
      </c>
    </row>
    <row r="148" spans="25:26">
      <c r="Y148" s="631" t="s">
        <v>150</v>
      </c>
      <c r="Z148" s="631" t="s">
        <v>150</v>
      </c>
    </row>
    <row r="149" spans="25:26">
      <c r="Y149" s="631" t="s">
        <v>150</v>
      </c>
      <c r="Z149" s="631" t="s">
        <v>150</v>
      </c>
    </row>
    <row r="150" spans="25:26">
      <c r="Y150" s="631" t="s">
        <v>150</v>
      </c>
      <c r="Z150" s="631" t="s">
        <v>150</v>
      </c>
    </row>
    <row r="151" spans="25:26">
      <c r="Y151" s="631" t="s">
        <v>150</v>
      </c>
      <c r="Z151" s="631" t="s">
        <v>150</v>
      </c>
    </row>
    <row r="152" spans="25:26">
      <c r="Y152" s="631" t="s">
        <v>150</v>
      </c>
      <c r="Z152" s="631" t="s">
        <v>150</v>
      </c>
    </row>
    <row r="153" spans="25:26">
      <c r="Y153" s="631" t="s">
        <v>150</v>
      </c>
      <c r="Z153" s="631" t="s">
        <v>150</v>
      </c>
    </row>
    <row r="154" spans="25:26">
      <c r="Y154" s="631" t="s">
        <v>150</v>
      </c>
      <c r="Z154" s="631" t="s">
        <v>150</v>
      </c>
    </row>
    <row r="155" spans="25:26">
      <c r="Y155" s="631" t="s">
        <v>150</v>
      </c>
      <c r="Z155" s="631" t="s">
        <v>150</v>
      </c>
    </row>
    <row r="156" spans="25:26">
      <c r="Y156" s="631" t="s">
        <v>150</v>
      </c>
      <c r="Z156" s="631" t="s">
        <v>150</v>
      </c>
    </row>
    <row r="157" spans="25:26">
      <c r="Y157" s="631" t="s">
        <v>150</v>
      </c>
      <c r="Z157" s="631" t="s">
        <v>150</v>
      </c>
    </row>
    <row r="158" spans="25:26">
      <c r="Y158" s="631" t="s">
        <v>150</v>
      </c>
      <c r="Z158" s="631" t="s">
        <v>150</v>
      </c>
    </row>
    <row r="159" spans="25:26">
      <c r="Y159" s="631" t="s">
        <v>150</v>
      </c>
      <c r="Z159" s="631" t="s">
        <v>150</v>
      </c>
    </row>
    <row r="160" spans="25:26">
      <c r="Y160" s="631" t="s">
        <v>150</v>
      </c>
      <c r="Z160" s="631" t="s">
        <v>150</v>
      </c>
    </row>
    <row r="161" spans="25:26">
      <c r="Y161" s="631" t="s">
        <v>150</v>
      </c>
      <c r="Z161" s="631" t="s">
        <v>150</v>
      </c>
    </row>
    <row r="162" spans="25:26">
      <c r="Y162" s="631" t="s">
        <v>150</v>
      </c>
      <c r="Z162" s="631" t="s">
        <v>150</v>
      </c>
    </row>
    <row r="163" spans="25:26">
      <c r="Y163" s="631" t="s">
        <v>150</v>
      </c>
      <c r="Z163" s="631" t="s">
        <v>150</v>
      </c>
    </row>
    <row r="164" spans="25:26">
      <c r="Y164" s="631" t="s">
        <v>150</v>
      </c>
      <c r="Z164" s="631" t="s">
        <v>150</v>
      </c>
    </row>
    <row r="165" spans="25:26">
      <c r="Y165" s="631" t="s">
        <v>150</v>
      </c>
      <c r="Z165" s="631" t="s">
        <v>150</v>
      </c>
    </row>
    <row r="166" spans="25:26">
      <c r="Y166" s="631" t="s">
        <v>150</v>
      </c>
      <c r="Z166" s="631" t="s">
        <v>150</v>
      </c>
    </row>
    <row r="167" spans="25:26">
      <c r="Y167" s="631" t="s">
        <v>150</v>
      </c>
      <c r="Z167" s="631" t="s">
        <v>150</v>
      </c>
    </row>
    <row r="168" spans="25:26">
      <c r="Y168" s="631" t="s">
        <v>150</v>
      </c>
      <c r="Z168" s="631" t="s">
        <v>150</v>
      </c>
    </row>
    <row r="169" spans="25:26">
      <c r="Y169" s="631" t="s">
        <v>150</v>
      </c>
      <c r="Z169" s="631" t="s">
        <v>150</v>
      </c>
    </row>
    <row r="170" spans="25:26">
      <c r="Y170" s="631" t="s">
        <v>150</v>
      </c>
      <c r="Z170" s="631" t="s">
        <v>150</v>
      </c>
    </row>
    <row r="171" spans="25:26">
      <c r="Y171" s="631" t="s">
        <v>150</v>
      </c>
      <c r="Z171" s="631" t="s">
        <v>150</v>
      </c>
    </row>
    <row r="172" spans="25:26">
      <c r="Y172" s="631" t="s">
        <v>150</v>
      </c>
      <c r="Z172" s="631" t="s">
        <v>150</v>
      </c>
    </row>
    <row r="173" spans="25:26">
      <c r="Y173" s="631" t="s">
        <v>150</v>
      </c>
      <c r="Z173" s="631" t="s">
        <v>150</v>
      </c>
    </row>
    <row r="174" spans="25:26">
      <c r="Y174" s="631" t="s">
        <v>150</v>
      </c>
      <c r="Z174" s="631" t="s">
        <v>150</v>
      </c>
    </row>
    <row r="175" spans="25:26">
      <c r="Y175" s="631" t="s">
        <v>150</v>
      </c>
      <c r="Z175" s="631" t="s">
        <v>150</v>
      </c>
    </row>
    <row r="176" spans="25:26">
      <c r="Y176" s="631" t="s">
        <v>150</v>
      </c>
      <c r="Z176" s="631" t="s">
        <v>150</v>
      </c>
    </row>
    <row r="177" spans="25:26">
      <c r="Y177" s="631" t="s">
        <v>150</v>
      </c>
      <c r="Z177" s="631" t="s">
        <v>150</v>
      </c>
    </row>
    <row r="178" spans="25:26">
      <c r="Y178" s="631" t="s">
        <v>150</v>
      </c>
      <c r="Z178" s="631" t="s">
        <v>150</v>
      </c>
    </row>
    <row r="179" spans="25:26">
      <c r="Y179" s="631" t="s">
        <v>150</v>
      </c>
      <c r="Z179" s="631" t="s">
        <v>150</v>
      </c>
    </row>
    <row r="180" spans="25:26">
      <c r="Y180" s="631" t="s">
        <v>150</v>
      </c>
      <c r="Z180" s="631" t="s">
        <v>150</v>
      </c>
    </row>
    <row r="181" spans="25:26">
      <c r="Y181" s="631" t="s">
        <v>150</v>
      </c>
      <c r="Z181" s="631" t="s">
        <v>150</v>
      </c>
    </row>
    <row r="182" spans="25:26">
      <c r="Y182" s="631" t="s">
        <v>150</v>
      </c>
      <c r="Z182" s="631" t="s">
        <v>150</v>
      </c>
    </row>
    <row r="183" spans="25:26">
      <c r="Y183" s="631" t="s">
        <v>150</v>
      </c>
      <c r="Z183" s="631" t="s">
        <v>150</v>
      </c>
    </row>
    <row r="184" spans="25:26">
      <c r="Y184" s="631" t="s">
        <v>150</v>
      </c>
      <c r="Z184" s="631" t="s">
        <v>150</v>
      </c>
    </row>
    <row r="185" spans="25:26">
      <c r="Y185" s="631" t="s">
        <v>150</v>
      </c>
      <c r="Z185" s="631" t="s">
        <v>150</v>
      </c>
    </row>
    <row r="186" spans="25:26">
      <c r="Y186" s="631" t="s">
        <v>150</v>
      </c>
      <c r="Z186" s="631" t="s">
        <v>150</v>
      </c>
    </row>
    <row r="187" spans="25:26">
      <c r="Y187" s="631" t="s">
        <v>150</v>
      </c>
      <c r="Z187" s="631" t="s">
        <v>150</v>
      </c>
    </row>
    <row r="188" spans="25:26">
      <c r="Y188" s="631" t="s">
        <v>150</v>
      </c>
      <c r="Z188" s="631" t="s">
        <v>150</v>
      </c>
    </row>
    <row r="189" spans="25:26">
      <c r="Y189" s="631" t="s">
        <v>150</v>
      </c>
      <c r="Z189" s="631" t="s">
        <v>150</v>
      </c>
    </row>
    <row r="190" spans="25:26">
      <c r="Y190" s="631" t="s">
        <v>150</v>
      </c>
      <c r="Z190" s="631" t="s">
        <v>150</v>
      </c>
    </row>
    <row r="191" spans="25:26">
      <c r="Y191" s="631" t="s">
        <v>150</v>
      </c>
      <c r="Z191" s="631" t="s">
        <v>150</v>
      </c>
    </row>
    <row r="192" spans="25:26">
      <c r="Y192" s="631" t="s">
        <v>150</v>
      </c>
      <c r="Z192" s="631" t="s">
        <v>150</v>
      </c>
    </row>
    <row r="193" spans="25:26">
      <c r="Y193" s="631" t="s">
        <v>150</v>
      </c>
      <c r="Z193" s="631" t="s">
        <v>150</v>
      </c>
    </row>
    <row r="194" spans="25:26">
      <c r="Y194" s="631" t="s">
        <v>150</v>
      </c>
      <c r="Z194" s="631" t="s">
        <v>150</v>
      </c>
    </row>
    <row r="195" spans="25:26">
      <c r="Y195" s="631" t="s">
        <v>150</v>
      </c>
      <c r="Z195" s="631" t="s">
        <v>150</v>
      </c>
    </row>
    <row r="196" spans="25:26">
      <c r="Y196" s="631" t="s">
        <v>150</v>
      </c>
      <c r="Z196" s="631" t="s">
        <v>150</v>
      </c>
    </row>
    <row r="197" spans="25:26">
      <c r="Y197" s="631" t="s">
        <v>150</v>
      </c>
      <c r="Z197" s="631" t="s">
        <v>150</v>
      </c>
    </row>
    <row r="198" spans="25:26">
      <c r="Y198" s="631" t="s">
        <v>150</v>
      </c>
      <c r="Z198" s="631" t="s">
        <v>150</v>
      </c>
    </row>
    <row r="199" spans="25:26">
      <c r="Y199" s="631" t="s">
        <v>150</v>
      </c>
      <c r="Z199" s="631" t="s">
        <v>150</v>
      </c>
    </row>
    <row r="200" spans="25:26">
      <c r="Y200" s="631" t="s">
        <v>150</v>
      </c>
      <c r="Z200" s="631" t="s">
        <v>150</v>
      </c>
    </row>
    <row r="201" spans="25:26">
      <c r="Y201" s="631" t="s">
        <v>150</v>
      </c>
      <c r="Z201" s="631" t="s">
        <v>150</v>
      </c>
    </row>
    <row r="202" spans="25:26">
      <c r="Y202" s="631" t="s">
        <v>150</v>
      </c>
      <c r="Z202" s="631" t="s">
        <v>150</v>
      </c>
    </row>
    <row r="203" spans="25:26">
      <c r="Y203" s="631" t="s">
        <v>150</v>
      </c>
      <c r="Z203" s="631" t="s">
        <v>150</v>
      </c>
    </row>
    <row r="204" spans="25:26">
      <c r="Y204" s="631" t="s">
        <v>150</v>
      </c>
      <c r="Z204" s="631" t="s">
        <v>150</v>
      </c>
    </row>
    <row r="205" spans="25:26">
      <c r="Y205" s="631" t="s">
        <v>150</v>
      </c>
      <c r="Z205" s="631" t="s">
        <v>150</v>
      </c>
    </row>
    <row r="206" spans="25:26">
      <c r="Y206" s="631" t="s">
        <v>150</v>
      </c>
      <c r="Z206" s="631" t="s">
        <v>150</v>
      </c>
    </row>
    <row r="207" spans="25:26">
      <c r="Y207" s="631" t="s">
        <v>150</v>
      </c>
      <c r="Z207" s="631" t="s">
        <v>150</v>
      </c>
    </row>
    <row r="208" spans="25:26">
      <c r="Y208" s="631" t="s">
        <v>150</v>
      </c>
      <c r="Z208" s="631" t="s">
        <v>150</v>
      </c>
    </row>
    <row r="209" spans="25:26">
      <c r="Y209" s="631" t="s">
        <v>150</v>
      </c>
      <c r="Z209" s="631" t="s">
        <v>150</v>
      </c>
    </row>
    <row r="210" spans="25:26">
      <c r="Y210" s="631" t="s">
        <v>150</v>
      </c>
      <c r="Z210" s="631" t="s">
        <v>150</v>
      </c>
    </row>
    <row r="211" spans="25:26">
      <c r="Y211" s="631" t="s">
        <v>150</v>
      </c>
      <c r="Z211" s="631" t="s">
        <v>150</v>
      </c>
    </row>
    <row r="212" spans="25:26">
      <c r="Y212" s="631" t="s">
        <v>150</v>
      </c>
      <c r="Z212" s="631" t="s">
        <v>150</v>
      </c>
    </row>
    <row r="213" spans="25:26">
      <c r="Y213" s="631" t="s">
        <v>150</v>
      </c>
      <c r="Z213" s="631" t="s">
        <v>150</v>
      </c>
    </row>
    <row r="214" spans="25:26">
      <c r="Y214" s="631" t="s">
        <v>150</v>
      </c>
      <c r="Z214" s="631" t="s">
        <v>150</v>
      </c>
    </row>
    <row r="215" spans="25:26">
      <c r="Y215" s="631" t="s">
        <v>150</v>
      </c>
      <c r="Z215" s="631" t="s">
        <v>150</v>
      </c>
    </row>
    <row r="216" spans="25:26">
      <c r="Y216" s="631" t="s">
        <v>150</v>
      </c>
      <c r="Z216" s="631" t="s">
        <v>150</v>
      </c>
    </row>
    <row r="217" spans="25:26">
      <c r="Y217" s="631" t="s">
        <v>150</v>
      </c>
      <c r="Z217" s="631" t="s">
        <v>150</v>
      </c>
    </row>
    <row r="218" spans="25:26">
      <c r="Y218" s="631" t="s">
        <v>150</v>
      </c>
      <c r="Z218" s="631" t="s">
        <v>150</v>
      </c>
    </row>
    <row r="219" spans="25:26">
      <c r="Y219" s="631" t="s">
        <v>150</v>
      </c>
      <c r="Z219" s="631" t="s">
        <v>150</v>
      </c>
    </row>
    <row r="220" spans="25:26">
      <c r="Y220" s="631" t="s">
        <v>150</v>
      </c>
      <c r="Z220" s="631" t="s">
        <v>150</v>
      </c>
    </row>
    <row r="221" spans="25:26">
      <c r="Y221" s="631" t="s">
        <v>150</v>
      </c>
      <c r="Z221" s="631" t="s">
        <v>150</v>
      </c>
    </row>
    <row r="222" spans="25:26">
      <c r="Y222" s="631" t="s">
        <v>150</v>
      </c>
      <c r="Z222" s="631" t="s">
        <v>150</v>
      </c>
    </row>
    <row r="223" spans="25:26">
      <c r="Y223" s="631" t="s">
        <v>150</v>
      </c>
      <c r="Z223" s="631" t="s">
        <v>150</v>
      </c>
    </row>
    <row r="224" spans="25:26">
      <c r="Y224" s="631" t="s">
        <v>150</v>
      </c>
      <c r="Z224" s="631" t="s">
        <v>150</v>
      </c>
    </row>
    <row r="225" spans="25:26">
      <c r="Y225" s="631" t="s">
        <v>150</v>
      </c>
      <c r="Z225" s="631" t="s">
        <v>150</v>
      </c>
    </row>
    <row r="226" spans="25:26">
      <c r="Y226" s="631" t="s">
        <v>150</v>
      </c>
      <c r="Z226" s="631" t="s">
        <v>150</v>
      </c>
    </row>
    <row r="227" spans="25:26">
      <c r="Y227" s="631" t="s">
        <v>150</v>
      </c>
      <c r="Z227" s="631" t="s">
        <v>150</v>
      </c>
    </row>
    <row r="228" spans="25:26">
      <c r="Y228" s="631" t="s">
        <v>150</v>
      </c>
      <c r="Z228" s="631" t="s">
        <v>150</v>
      </c>
    </row>
    <row r="229" spans="25:26">
      <c r="Y229" s="631" t="s">
        <v>150</v>
      </c>
      <c r="Z229" s="631" t="s">
        <v>150</v>
      </c>
    </row>
    <row r="230" spans="25:26">
      <c r="Y230" s="631" t="s">
        <v>150</v>
      </c>
      <c r="Z230" s="631" t="s">
        <v>150</v>
      </c>
    </row>
    <row r="231" spans="25:26">
      <c r="Y231" s="631" t="s">
        <v>150</v>
      </c>
      <c r="Z231" s="631" t="s">
        <v>150</v>
      </c>
    </row>
    <row r="232" spans="25:26">
      <c r="Y232" s="631" t="s">
        <v>150</v>
      </c>
      <c r="Z232" s="631" t="s">
        <v>150</v>
      </c>
    </row>
    <row r="233" spans="25:26">
      <c r="Y233" s="631" t="s">
        <v>150</v>
      </c>
      <c r="Z233" s="631" t="s">
        <v>150</v>
      </c>
    </row>
    <row r="234" spans="25:26">
      <c r="Y234" s="631" t="s">
        <v>150</v>
      </c>
      <c r="Z234" s="631" t="s">
        <v>150</v>
      </c>
    </row>
    <row r="235" spans="25:26">
      <c r="Y235" s="631" t="s">
        <v>150</v>
      </c>
      <c r="Z235" s="631" t="s">
        <v>150</v>
      </c>
    </row>
    <row r="236" spans="25:26">
      <c r="Y236" s="631" t="s">
        <v>150</v>
      </c>
      <c r="Z236" s="631" t="s">
        <v>150</v>
      </c>
    </row>
    <row r="237" spans="25:26">
      <c r="Y237" s="631" t="s">
        <v>150</v>
      </c>
      <c r="Z237" s="631" t="s">
        <v>150</v>
      </c>
    </row>
    <row r="238" spans="25:26">
      <c r="Y238" s="631" t="s">
        <v>150</v>
      </c>
      <c r="Z238" s="631" t="s">
        <v>150</v>
      </c>
    </row>
    <row r="239" spans="25:26">
      <c r="Y239" s="631" t="s">
        <v>150</v>
      </c>
      <c r="Z239" s="631" t="s">
        <v>150</v>
      </c>
    </row>
    <row r="240" spans="25:26">
      <c r="Y240" s="631" t="s">
        <v>150</v>
      </c>
      <c r="Z240" s="631" t="s">
        <v>150</v>
      </c>
    </row>
    <row r="241" spans="25:26">
      <c r="Y241" s="631" t="s">
        <v>150</v>
      </c>
      <c r="Z241" s="631" t="s">
        <v>150</v>
      </c>
    </row>
    <row r="242" spans="25:26">
      <c r="Y242" s="631" t="s">
        <v>150</v>
      </c>
      <c r="Z242" s="631" t="s">
        <v>150</v>
      </c>
    </row>
    <row r="243" spans="25:26">
      <c r="Y243" s="631" t="s">
        <v>150</v>
      </c>
      <c r="Z243" s="631" t="s">
        <v>150</v>
      </c>
    </row>
    <row r="244" spans="25:26">
      <c r="Y244" s="631" t="s">
        <v>150</v>
      </c>
      <c r="Z244" s="631" t="s">
        <v>150</v>
      </c>
    </row>
    <row r="245" spans="25:26">
      <c r="Y245" s="631" t="s">
        <v>150</v>
      </c>
      <c r="Z245" s="631" t="s">
        <v>150</v>
      </c>
    </row>
    <row r="246" spans="25:26">
      <c r="Y246" s="631" t="s">
        <v>150</v>
      </c>
      <c r="Z246" s="631" t="s">
        <v>150</v>
      </c>
    </row>
    <row r="247" spans="25:26">
      <c r="Y247" s="631" t="s">
        <v>150</v>
      </c>
      <c r="Z247" s="631" t="s">
        <v>150</v>
      </c>
    </row>
    <row r="248" spans="25:26">
      <c r="Y248" s="631" t="s">
        <v>150</v>
      </c>
      <c r="Z248" s="631" t="s">
        <v>150</v>
      </c>
    </row>
    <row r="249" spans="25:26">
      <c r="Y249" s="631" t="s">
        <v>150</v>
      </c>
      <c r="Z249" s="631" t="s">
        <v>150</v>
      </c>
    </row>
    <row r="250" spans="25:26">
      <c r="Y250" s="631" t="s">
        <v>150</v>
      </c>
      <c r="Z250" s="631" t="s">
        <v>150</v>
      </c>
    </row>
    <row r="251" spans="25:26">
      <c r="Y251" s="631" t="s">
        <v>150</v>
      </c>
      <c r="Z251" s="631" t="s">
        <v>150</v>
      </c>
    </row>
    <row r="252" spans="25:26">
      <c r="Y252" s="631" t="s">
        <v>150</v>
      </c>
      <c r="Z252" s="631" t="s">
        <v>150</v>
      </c>
    </row>
    <row r="253" spans="25:26">
      <c r="Y253" s="631" t="s">
        <v>150</v>
      </c>
      <c r="Z253" s="631" t="s">
        <v>150</v>
      </c>
    </row>
    <row r="254" spans="25:26">
      <c r="Y254" s="631" t="s">
        <v>150</v>
      </c>
      <c r="Z254" s="631" t="s">
        <v>150</v>
      </c>
    </row>
    <row r="255" spans="25:26">
      <c r="Y255" s="631" t="s">
        <v>150</v>
      </c>
      <c r="Z255" s="631" t="s">
        <v>150</v>
      </c>
    </row>
    <row r="256" spans="25:26">
      <c r="Y256" s="631" t="s">
        <v>150</v>
      </c>
      <c r="Z256" s="631" t="s">
        <v>150</v>
      </c>
    </row>
    <row r="257" spans="25:26">
      <c r="Y257" s="631" t="s">
        <v>150</v>
      </c>
      <c r="Z257" s="631" t="s">
        <v>150</v>
      </c>
    </row>
    <row r="258" spans="25:26">
      <c r="Y258" s="631" t="s">
        <v>150</v>
      </c>
      <c r="Z258" s="631" t="s">
        <v>150</v>
      </c>
    </row>
    <row r="259" spans="25:26">
      <c r="Y259" s="631" t="s">
        <v>150</v>
      </c>
      <c r="Z259" s="631" t="s">
        <v>150</v>
      </c>
    </row>
    <row r="260" spans="25:26">
      <c r="Y260" s="631" t="s">
        <v>150</v>
      </c>
      <c r="Z260" s="631" t="s">
        <v>150</v>
      </c>
    </row>
    <row r="261" spans="25:26">
      <c r="Y261" s="631" t="s">
        <v>150</v>
      </c>
      <c r="Z261" s="631" t="s">
        <v>150</v>
      </c>
    </row>
    <row r="262" spans="25:26">
      <c r="Y262" s="631" t="s">
        <v>150</v>
      </c>
      <c r="Z262" s="631" t="s">
        <v>150</v>
      </c>
    </row>
    <row r="263" spans="25:26">
      <c r="Y263" s="631" t="s">
        <v>150</v>
      </c>
      <c r="Z263" s="631" t="s">
        <v>150</v>
      </c>
    </row>
    <row r="264" spans="25:26">
      <c r="Y264" s="631" t="s">
        <v>150</v>
      </c>
      <c r="Z264" s="631" t="s">
        <v>150</v>
      </c>
    </row>
    <row r="265" spans="25:26">
      <c r="Y265" s="631" t="s">
        <v>150</v>
      </c>
      <c r="Z265" s="631" t="s">
        <v>150</v>
      </c>
    </row>
    <row r="266" spans="25:26">
      <c r="Y266" s="631" t="s">
        <v>150</v>
      </c>
      <c r="Z266" s="631" t="s">
        <v>150</v>
      </c>
    </row>
    <row r="267" spans="25:26">
      <c r="Y267" s="631" t="s">
        <v>150</v>
      </c>
      <c r="Z267" s="631" t="s">
        <v>150</v>
      </c>
    </row>
    <row r="268" spans="25:26">
      <c r="Y268" s="631" t="s">
        <v>150</v>
      </c>
      <c r="Z268" s="631" t="s">
        <v>150</v>
      </c>
    </row>
    <row r="269" spans="25:26">
      <c r="Y269" s="631" t="s">
        <v>150</v>
      </c>
      <c r="Z269" s="631" t="s">
        <v>150</v>
      </c>
    </row>
    <row r="270" spans="25:26">
      <c r="Y270" s="631" t="s">
        <v>150</v>
      </c>
      <c r="Z270" s="631" t="s">
        <v>150</v>
      </c>
    </row>
    <row r="271" spans="25:26">
      <c r="Y271" s="631" t="s">
        <v>150</v>
      </c>
      <c r="Z271" s="631" t="s">
        <v>150</v>
      </c>
    </row>
    <row r="272" spans="25:26">
      <c r="Y272" s="631" t="s">
        <v>150</v>
      </c>
      <c r="Z272" s="631" t="s">
        <v>150</v>
      </c>
    </row>
    <row r="273" spans="25:26">
      <c r="Y273" s="631" t="s">
        <v>150</v>
      </c>
      <c r="Z273" s="631" t="s">
        <v>150</v>
      </c>
    </row>
    <row r="274" spans="25:26">
      <c r="Y274" s="631" t="s">
        <v>150</v>
      </c>
      <c r="Z274" s="631" t="s">
        <v>150</v>
      </c>
    </row>
    <row r="275" spans="25:26">
      <c r="Y275" s="631" t="s">
        <v>150</v>
      </c>
      <c r="Z275" s="631" t="s">
        <v>150</v>
      </c>
    </row>
    <row r="276" spans="25:26">
      <c r="Y276" s="631" t="s">
        <v>150</v>
      </c>
      <c r="Z276" s="631" t="s">
        <v>150</v>
      </c>
    </row>
    <row r="277" spans="25:26">
      <c r="Y277" s="631" t="s">
        <v>150</v>
      </c>
      <c r="Z277" s="631" t="s">
        <v>150</v>
      </c>
    </row>
    <row r="278" spans="25:26">
      <c r="Y278" s="631" t="s">
        <v>150</v>
      </c>
      <c r="Z278" s="631" t="s">
        <v>150</v>
      </c>
    </row>
    <row r="279" spans="25:26">
      <c r="Y279" s="631" t="s">
        <v>150</v>
      </c>
      <c r="Z279" s="631" t="s">
        <v>150</v>
      </c>
    </row>
    <row r="280" spans="25:26">
      <c r="Y280" s="631" t="s">
        <v>150</v>
      </c>
      <c r="Z280" s="631" t="s">
        <v>150</v>
      </c>
    </row>
    <row r="281" spans="25:26">
      <c r="Y281" s="631" t="s">
        <v>150</v>
      </c>
      <c r="Z281" s="631" t="s">
        <v>150</v>
      </c>
    </row>
    <row r="282" spans="25:26">
      <c r="Y282" s="631" t="s">
        <v>150</v>
      </c>
      <c r="Z282" s="631" t="s">
        <v>150</v>
      </c>
    </row>
    <row r="283" spans="25:26">
      <c r="Y283" s="631" t="s">
        <v>150</v>
      </c>
      <c r="Z283" s="631" t="s">
        <v>150</v>
      </c>
    </row>
    <row r="284" spans="25:26">
      <c r="Y284" s="631" t="s">
        <v>150</v>
      </c>
      <c r="Z284" s="631" t="s">
        <v>150</v>
      </c>
    </row>
    <row r="285" spans="25:26">
      <c r="Y285" s="631" t="s">
        <v>150</v>
      </c>
      <c r="Z285" s="631" t="s">
        <v>150</v>
      </c>
    </row>
    <row r="286" spans="25:26">
      <c r="Y286" s="631" t="s">
        <v>150</v>
      </c>
      <c r="Z286" s="631" t="s">
        <v>150</v>
      </c>
    </row>
    <row r="287" spans="25:26">
      <c r="Y287" s="631" t="s">
        <v>150</v>
      </c>
      <c r="Z287" s="631" t="s">
        <v>150</v>
      </c>
    </row>
    <row r="288" spans="25:26">
      <c r="Y288" s="631" t="s">
        <v>150</v>
      </c>
      <c r="Z288" s="631" t="s">
        <v>150</v>
      </c>
    </row>
    <row r="289" spans="25:26">
      <c r="Y289" s="631" t="s">
        <v>150</v>
      </c>
      <c r="Z289" s="631" t="s">
        <v>150</v>
      </c>
    </row>
    <row r="290" spans="25:26">
      <c r="Y290" s="631" t="s">
        <v>150</v>
      </c>
      <c r="Z290" s="631" t="s">
        <v>150</v>
      </c>
    </row>
    <row r="291" spans="25:26">
      <c r="Y291" s="631" t="s">
        <v>150</v>
      </c>
      <c r="Z291" s="631" t="s">
        <v>150</v>
      </c>
    </row>
    <row r="292" spans="25:26">
      <c r="Y292" s="631" t="s">
        <v>150</v>
      </c>
      <c r="Z292" s="631" t="s">
        <v>150</v>
      </c>
    </row>
    <row r="293" spans="25:26">
      <c r="Y293" s="631" t="s">
        <v>150</v>
      </c>
      <c r="Z293" s="631" t="s">
        <v>150</v>
      </c>
    </row>
    <row r="294" spans="25:26">
      <c r="Y294" s="631" t="s">
        <v>150</v>
      </c>
      <c r="Z294" s="631" t="s">
        <v>150</v>
      </c>
    </row>
    <row r="295" spans="25:26">
      <c r="Y295" s="631" t="s">
        <v>150</v>
      </c>
      <c r="Z295" s="631" t="s">
        <v>150</v>
      </c>
    </row>
    <row r="296" spans="25:26">
      <c r="Y296" s="631" t="s">
        <v>150</v>
      </c>
      <c r="Z296" s="631" t="s">
        <v>150</v>
      </c>
    </row>
    <row r="297" spans="25:26">
      <c r="Y297" s="631" t="s">
        <v>150</v>
      </c>
      <c r="Z297" s="631" t="s">
        <v>150</v>
      </c>
    </row>
    <row r="298" spans="25:26">
      <c r="Y298" s="631" t="s">
        <v>150</v>
      </c>
      <c r="Z298" s="631" t="s">
        <v>150</v>
      </c>
    </row>
    <row r="299" spans="25:26">
      <c r="Y299" s="631" t="s">
        <v>150</v>
      </c>
      <c r="Z299" s="631" t="s">
        <v>150</v>
      </c>
    </row>
    <row r="300" spans="25:26">
      <c r="Y300" s="631" t="s">
        <v>150</v>
      </c>
      <c r="Z300" s="631" t="s">
        <v>150</v>
      </c>
    </row>
    <row r="301" spans="25:26">
      <c r="Y301" s="631" t="s">
        <v>150</v>
      </c>
      <c r="Z301" s="631" t="s">
        <v>150</v>
      </c>
    </row>
    <row r="302" spans="25:26">
      <c r="Y302" s="631" t="s">
        <v>150</v>
      </c>
      <c r="Z302" s="631" t="s">
        <v>150</v>
      </c>
    </row>
    <row r="303" spans="25:26">
      <c r="Y303" s="631" t="s">
        <v>150</v>
      </c>
      <c r="Z303" s="631" t="s">
        <v>150</v>
      </c>
    </row>
    <row r="304" spans="25:26">
      <c r="Y304" s="631" t="s">
        <v>150</v>
      </c>
      <c r="Z304" s="631" t="s">
        <v>150</v>
      </c>
    </row>
    <row r="305" spans="25:26">
      <c r="Y305" s="631" t="s">
        <v>150</v>
      </c>
      <c r="Z305" s="631" t="s">
        <v>150</v>
      </c>
    </row>
    <row r="306" spans="25:26">
      <c r="Y306" s="631" t="s">
        <v>150</v>
      </c>
      <c r="Z306" s="631" t="s">
        <v>150</v>
      </c>
    </row>
    <row r="307" spans="25:26">
      <c r="Y307" s="631" t="s">
        <v>150</v>
      </c>
      <c r="Z307" s="631" t="s">
        <v>150</v>
      </c>
    </row>
    <row r="308" spans="25:26">
      <c r="Y308" s="631" t="s">
        <v>150</v>
      </c>
      <c r="Z308" s="631" t="s">
        <v>150</v>
      </c>
    </row>
    <row r="309" spans="25:26">
      <c r="Y309" s="631" t="s">
        <v>150</v>
      </c>
      <c r="Z309" s="631" t="s">
        <v>150</v>
      </c>
    </row>
    <row r="310" spans="25:26">
      <c r="Y310" s="631" t="s">
        <v>150</v>
      </c>
      <c r="Z310" s="631" t="s">
        <v>150</v>
      </c>
    </row>
    <row r="311" spans="25:26">
      <c r="Y311" s="631" t="s">
        <v>150</v>
      </c>
      <c r="Z311" s="631" t="s">
        <v>150</v>
      </c>
    </row>
    <row r="312" spans="25:26">
      <c r="Y312" s="631" t="s">
        <v>150</v>
      </c>
      <c r="Z312" s="631" t="s">
        <v>150</v>
      </c>
    </row>
    <row r="313" spans="25:26">
      <c r="Y313" s="631" t="s">
        <v>150</v>
      </c>
      <c r="Z313" s="631" t="s">
        <v>150</v>
      </c>
    </row>
    <row r="314" spans="25:26">
      <c r="Y314" s="631" t="s">
        <v>150</v>
      </c>
      <c r="Z314" s="631" t="s">
        <v>150</v>
      </c>
    </row>
    <row r="315" spans="25:26">
      <c r="Y315" s="631" t="s">
        <v>150</v>
      </c>
      <c r="Z315" s="631" t="s">
        <v>150</v>
      </c>
    </row>
    <row r="316" spans="25:26">
      <c r="Y316" s="631" t="s">
        <v>150</v>
      </c>
      <c r="Z316" s="631" t="s">
        <v>150</v>
      </c>
    </row>
    <row r="317" spans="25:26">
      <c r="Y317" s="631" t="s">
        <v>150</v>
      </c>
      <c r="Z317" s="631" t="s">
        <v>150</v>
      </c>
    </row>
    <row r="318" spans="25:26">
      <c r="Y318" s="631" t="s">
        <v>150</v>
      </c>
      <c r="Z318" s="631" t="s">
        <v>150</v>
      </c>
    </row>
    <row r="319" spans="25:26">
      <c r="Y319" s="631" t="s">
        <v>150</v>
      </c>
      <c r="Z319" s="631" t="s">
        <v>150</v>
      </c>
    </row>
    <row r="320" spans="25:26">
      <c r="Y320" s="631" t="s">
        <v>150</v>
      </c>
      <c r="Z320" s="631" t="s">
        <v>150</v>
      </c>
    </row>
    <row r="321" spans="25:26">
      <c r="Y321" s="631" t="s">
        <v>150</v>
      </c>
      <c r="Z321" s="631" t="s">
        <v>150</v>
      </c>
    </row>
    <row r="322" spans="25:26">
      <c r="Y322" s="631" t="s">
        <v>150</v>
      </c>
      <c r="Z322" s="631" t="s">
        <v>150</v>
      </c>
    </row>
    <row r="323" spans="25:26">
      <c r="Y323" s="631" t="s">
        <v>150</v>
      </c>
      <c r="Z323" s="631" t="s">
        <v>150</v>
      </c>
    </row>
    <row r="324" spans="25:26">
      <c r="Y324" s="631" t="s">
        <v>150</v>
      </c>
      <c r="Z324" s="631" t="s">
        <v>150</v>
      </c>
    </row>
    <row r="325" spans="25:26">
      <c r="Y325" s="631" t="s">
        <v>150</v>
      </c>
      <c r="Z325" s="631" t="s">
        <v>150</v>
      </c>
    </row>
    <row r="326" spans="25:26">
      <c r="Y326" s="631" t="s">
        <v>150</v>
      </c>
      <c r="Z326" s="631" t="s">
        <v>150</v>
      </c>
    </row>
    <row r="327" spans="25:26">
      <c r="Y327" s="631" t="s">
        <v>150</v>
      </c>
      <c r="Z327" s="631" t="s">
        <v>150</v>
      </c>
    </row>
    <row r="328" spans="25:26">
      <c r="Y328" s="631" t="s">
        <v>150</v>
      </c>
      <c r="Z328" s="631" t="s">
        <v>150</v>
      </c>
    </row>
    <row r="329" spans="25:26">
      <c r="Y329" s="631" t="s">
        <v>150</v>
      </c>
      <c r="Z329" s="631" t="s">
        <v>150</v>
      </c>
    </row>
    <row r="330" spans="25:26">
      <c r="Y330" s="631" t="s">
        <v>150</v>
      </c>
      <c r="Z330" s="631" t="s">
        <v>150</v>
      </c>
    </row>
    <row r="331" spans="25:26">
      <c r="Y331" s="631" t="s">
        <v>150</v>
      </c>
      <c r="Z331" s="631" t="s">
        <v>150</v>
      </c>
    </row>
    <row r="332" spans="25:26">
      <c r="Y332" s="631" t="s">
        <v>150</v>
      </c>
      <c r="Z332" s="631" t="s">
        <v>150</v>
      </c>
    </row>
    <row r="333" spans="25:26">
      <c r="Y333" s="631" t="s">
        <v>150</v>
      </c>
      <c r="Z333" s="631" t="s">
        <v>150</v>
      </c>
    </row>
    <row r="334" spans="25:26">
      <c r="Y334" s="631" t="s">
        <v>150</v>
      </c>
      <c r="Z334" s="631" t="s">
        <v>150</v>
      </c>
    </row>
    <row r="335" spans="25:26">
      <c r="Y335" s="631" t="s">
        <v>150</v>
      </c>
      <c r="Z335" s="631" t="s">
        <v>150</v>
      </c>
    </row>
    <row r="336" spans="25:26">
      <c r="Y336" s="631" t="s">
        <v>150</v>
      </c>
      <c r="Z336" s="631" t="s">
        <v>150</v>
      </c>
    </row>
    <row r="337" spans="25:26">
      <c r="Y337" s="631" t="s">
        <v>150</v>
      </c>
      <c r="Z337" s="631" t="s">
        <v>150</v>
      </c>
    </row>
    <row r="338" spans="25:26">
      <c r="Y338" s="631" t="s">
        <v>150</v>
      </c>
      <c r="Z338" s="631" t="s">
        <v>150</v>
      </c>
    </row>
    <row r="339" spans="25:26">
      <c r="Y339" s="631" t="s">
        <v>150</v>
      </c>
      <c r="Z339" s="631" t="s">
        <v>150</v>
      </c>
    </row>
    <row r="340" spans="25:26">
      <c r="Y340" s="631" t="s">
        <v>150</v>
      </c>
      <c r="Z340" s="631" t="s">
        <v>150</v>
      </c>
    </row>
    <row r="341" spans="25:26">
      <c r="Y341" s="631" t="s">
        <v>150</v>
      </c>
      <c r="Z341" s="631" t="s">
        <v>150</v>
      </c>
    </row>
    <row r="342" spans="25:26">
      <c r="Y342" s="631" t="s">
        <v>150</v>
      </c>
      <c r="Z342" s="631" t="s">
        <v>150</v>
      </c>
    </row>
    <row r="343" spans="25:26">
      <c r="Y343" s="631" t="s">
        <v>150</v>
      </c>
      <c r="Z343" s="631" t="s">
        <v>150</v>
      </c>
    </row>
    <row r="344" spans="25:26">
      <c r="Y344" s="631" t="s">
        <v>150</v>
      </c>
      <c r="Z344" s="631" t="s">
        <v>150</v>
      </c>
    </row>
    <row r="345" spans="25:26">
      <c r="Y345" s="631" t="s">
        <v>150</v>
      </c>
      <c r="Z345" s="631" t="s">
        <v>150</v>
      </c>
    </row>
    <row r="346" spans="25:26">
      <c r="Y346" s="631" t="s">
        <v>150</v>
      </c>
      <c r="Z346" s="631" t="s">
        <v>150</v>
      </c>
    </row>
    <row r="347" spans="25:26">
      <c r="Y347" s="631" t="s">
        <v>150</v>
      </c>
      <c r="Z347" s="631" t="s">
        <v>150</v>
      </c>
    </row>
    <row r="348" spans="25:26">
      <c r="Y348" s="631" t="s">
        <v>150</v>
      </c>
      <c r="Z348" s="631" t="s">
        <v>150</v>
      </c>
    </row>
    <row r="349" spans="25:26">
      <c r="Y349" s="631" t="s">
        <v>150</v>
      </c>
      <c r="Z349" s="631" t="s">
        <v>150</v>
      </c>
    </row>
    <row r="350" spans="25:26">
      <c r="Y350" s="631" t="s">
        <v>150</v>
      </c>
      <c r="Z350" s="631" t="s">
        <v>150</v>
      </c>
    </row>
    <row r="351" spans="25:26">
      <c r="Y351" s="631" t="s">
        <v>150</v>
      </c>
      <c r="Z351" s="631" t="s">
        <v>150</v>
      </c>
    </row>
    <row r="352" spans="25:26">
      <c r="Y352" s="631" t="s">
        <v>150</v>
      </c>
      <c r="Z352" s="631" t="s">
        <v>150</v>
      </c>
    </row>
    <row r="353" spans="25:26">
      <c r="Y353" s="631" t="s">
        <v>150</v>
      </c>
      <c r="Z353" s="631" t="s">
        <v>150</v>
      </c>
    </row>
    <row r="354" spans="25:26">
      <c r="Y354" s="631" t="s">
        <v>150</v>
      </c>
      <c r="Z354" s="631" t="s">
        <v>150</v>
      </c>
    </row>
    <row r="355" spans="25:26">
      <c r="Y355" s="631" t="s">
        <v>150</v>
      </c>
      <c r="Z355" s="631" t="s">
        <v>150</v>
      </c>
    </row>
    <row r="356" spans="25:26">
      <c r="Y356" s="631" t="s">
        <v>150</v>
      </c>
      <c r="Z356" s="631" t="s">
        <v>150</v>
      </c>
    </row>
    <row r="357" spans="25:26">
      <c r="Y357" s="631" t="s">
        <v>150</v>
      </c>
      <c r="Z357" s="631" t="s">
        <v>150</v>
      </c>
    </row>
    <row r="358" spans="25:26">
      <c r="Y358" s="631" t="s">
        <v>150</v>
      </c>
      <c r="Z358" s="631" t="s">
        <v>150</v>
      </c>
    </row>
    <row r="359" spans="25:26">
      <c r="Y359" s="631" t="s">
        <v>150</v>
      </c>
      <c r="Z359" s="631" t="s">
        <v>150</v>
      </c>
    </row>
    <row r="360" spans="25:26">
      <c r="Y360" s="631" t="s">
        <v>150</v>
      </c>
      <c r="Z360" s="631" t="s">
        <v>150</v>
      </c>
    </row>
    <row r="361" spans="25:26">
      <c r="Y361" s="631" t="s">
        <v>150</v>
      </c>
      <c r="Z361" s="631" t="s">
        <v>150</v>
      </c>
    </row>
    <row r="362" spans="25:26">
      <c r="Y362" s="631" t="s">
        <v>150</v>
      </c>
      <c r="Z362" s="631" t="s">
        <v>150</v>
      </c>
    </row>
    <row r="363" spans="25:26">
      <c r="Y363" s="631" t="s">
        <v>150</v>
      </c>
      <c r="Z363" s="631" t="s">
        <v>150</v>
      </c>
    </row>
    <row r="364" spans="25:26">
      <c r="Y364" s="631" t="s">
        <v>150</v>
      </c>
      <c r="Z364" s="631" t="s">
        <v>150</v>
      </c>
    </row>
    <row r="365" spans="25:26">
      <c r="Y365" s="631" t="s">
        <v>150</v>
      </c>
      <c r="Z365" s="631" t="s">
        <v>150</v>
      </c>
    </row>
    <row r="366" spans="25:26">
      <c r="Y366" s="631" t="s">
        <v>150</v>
      </c>
      <c r="Z366" s="631" t="s">
        <v>150</v>
      </c>
    </row>
    <row r="367" spans="25:26">
      <c r="Y367" s="631" t="s">
        <v>150</v>
      </c>
      <c r="Z367" s="631" t="s">
        <v>150</v>
      </c>
    </row>
    <row r="368" spans="25:26">
      <c r="Y368" s="631" t="s">
        <v>150</v>
      </c>
      <c r="Z368" s="631" t="s">
        <v>150</v>
      </c>
    </row>
    <row r="369" spans="25:26">
      <c r="Y369" s="631" t="s">
        <v>150</v>
      </c>
      <c r="Z369" s="631" t="s">
        <v>150</v>
      </c>
    </row>
    <row r="370" spans="25:26">
      <c r="Y370" s="631" t="s">
        <v>150</v>
      </c>
      <c r="Z370" s="631" t="s">
        <v>150</v>
      </c>
    </row>
    <row r="371" spans="25:26">
      <c r="Y371" s="631" t="s">
        <v>150</v>
      </c>
      <c r="Z371" s="631" t="s">
        <v>150</v>
      </c>
    </row>
    <row r="372" spans="25:26">
      <c r="Y372" s="631" t="s">
        <v>150</v>
      </c>
      <c r="Z372" s="631" t="s">
        <v>150</v>
      </c>
    </row>
    <row r="373" spans="25:26">
      <c r="Y373" s="631" t="s">
        <v>150</v>
      </c>
      <c r="Z373" s="631" t="s">
        <v>150</v>
      </c>
    </row>
    <row r="374" spans="25:26">
      <c r="Y374" s="631" t="s">
        <v>150</v>
      </c>
      <c r="Z374" s="631" t="s">
        <v>150</v>
      </c>
    </row>
    <row r="375" spans="25:26">
      <c r="Y375" s="631" t="s">
        <v>150</v>
      </c>
      <c r="Z375" s="631" t="s">
        <v>150</v>
      </c>
    </row>
    <row r="376" spans="25:26">
      <c r="Y376" s="631" t="s">
        <v>150</v>
      </c>
      <c r="Z376" s="631" t="s">
        <v>150</v>
      </c>
    </row>
    <row r="377" spans="25:26">
      <c r="Y377" s="631" t="s">
        <v>150</v>
      </c>
      <c r="Z377" s="631" t="s">
        <v>150</v>
      </c>
    </row>
    <row r="378" spans="25:26">
      <c r="Y378" s="631" t="s">
        <v>150</v>
      </c>
      <c r="Z378" s="631" t="s">
        <v>150</v>
      </c>
    </row>
    <row r="379" spans="25:26">
      <c r="Y379" s="631" t="s">
        <v>150</v>
      </c>
      <c r="Z379" s="631" t="s">
        <v>150</v>
      </c>
    </row>
    <row r="380" spans="25:26">
      <c r="Y380" s="631" t="s">
        <v>150</v>
      </c>
      <c r="Z380" s="631" t="s">
        <v>150</v>
      </c>
    </row>
    <row r="381" spans="25:26">
      <c r="Y381" s="631" t="s">
        <v>150</v>
      </c>
      <c r="Z381" s="631" t="s">
        <v>150</v>
      </c>
    </row>
    <row r="382" spans="25:26">
      <c r="Y382" s="631" t="s">
        <v>150</v>
      </c>
      <c r="Z382" s="631" t="s">
        <v>150</v>
      </c>
    </row>
    <row r="383" spans="25:26">
      <c r="Y383" s="631" t="s">
        <v>150</v>
      </c>
      <c r="Z383" s="631" t="s">
        <v>150</v>
      </c>
    </row>
    <row r="384" spans="25:26">
      <c r="Y384" s="631" t="s">
        <v>150</v>
      </c>
      <c r="Z384" s="631" t="s">
        <v>150</v>
      </c>
    </row>
    <row r="385" spans="25:26">
      <c r="Y385" s="631" t="s">
        <v>150</v>
      </c>
      <c r="Z385" s="631" t="s">
        <v>150</v>
      </c>
    </row>
    <row r="386" spans="25:26">
      <c r="Y386" s="631" t="s">
        <v>150</v>
      </c>
      <c r="Z386" s="631" t="s">
        <v>150</v>
      </c>
    </row>
    <row r="387" spans="25:26">
      <c r="Y387" s="631" t="s">
        <v>150</v>
      </c>
      <c r="Z387" s="631" t="s">
        <v>150</v>
      </c>
    </row>
    <row r="388" spans="25:26">
      <c r="Y388" s="631" t="s">
        <v>150</v>
      </c>
      <c r="Z388" s="631" t="s">
        <v>150</v>
      </c>
    </row>
    <row r="389" spans="25:26">
      <c r="Y389" s="631" t="s">
        <v>150</v>
      </c>
      <c r="Z389" s="631" t="s">
        <v>150</v>
      </c>
    </row>
    <row r="390" spans="25:26">
      <c r="Y390" s="631" t="s">
        <v>150</v>
      </c>
      <c r="Z390" s="631" t="s">
        <v>150</v>
      </c>
    </row>
    <row r="391" spans="25:26">
      <c r="Y391" s="631" t="s">
        <v>150</v>
      </c>
      <c r="Z391" s="631" t="s">
        <v>150</v>
      </c>
    </row>
    <row r="392" spans="25:26">
      <c r="Y392" s="631" t="s">
        <v>150</v>
      </c>
      <c r="Z392" s="631" t="s">
        <v>150</v>
      </c>
    </row>
    <row r="393" spans="25:26">
      <c r="Y393" s="631" t="s">
        <v>150</v>
      </c>
      <c r="Z393" s="631" t="s">
        <v>150</v>
      </c>
    </row>
    <row r="394" spans="25:26">
      <c r="Y394" s="631" t="s">
        <v>150</v>
      </c>
      <c r="Z394" s="631" t="s">
        <v>150</v>
      </c>
    </row>
    <row r="395" spans="25:26">
      <c r="Y395" s="631" t="s">
        <v>150</v>
      </c>
      <c r="Z395" s="631" t="s">
        <v>150</v>
      </c>
    </row>
    <row r="396" spans="25:26">
      <c r="Y396" s="631" t="s">
        <v>150</v>
      </c>
      <c r="Z396" s="631" t="s">
        <v>150</v>
      </c>
    </row>
    <row r="397" spans="25:26">
      <c r="Y397" s="631" t="s">
        <v>150</v>
      </c>
      <c r="Z397" s="631" t="s">
        <v>150</v>
      </c>
    </row>
    <row r="398" spans="25:26">
      <c r="Y398" s="631" t="s">
        <v>150</v>
      </c>
      <c r="Z398" s="631" t="s">
        <v>150</v>
      </c>
    </row>
    <row r="399" spans="25:26">
      <c r="Y399" s="631" t="s">
        <v>150</v>
      </c>
      <c r="Z399" s="631" t="s">
        <v>150</v>
      </c>
    </row>
    <row r="400" spans="25:26">
      <c r="Y400" s="631" t="s">
        <v>150</v>
      </c>
      <c r="Z400" s="631" t="s">
        <v>150</v>
      </c>
    </row>
    <row r="401" spans="25:26">
      <c r="Y401" s="631" t="s">
        <v>150</v>
      </c>
      <c r="Z401" s="631" t="s">
        <v>150</v>
      </c>
    </row>
    <row r="402" spans="25:26">
      <c r="Y402" s="631" t="s">
        <v>150</v>
      </c>
      <c r="Z402" s="631" t="s">
        <v>150</v>
      </c>
    </row>
    <row r="403" spans="25:26">
      <c r="Y403" s="631" t="s">
        <v>150</v>
      </c>
      <c r="Z403" s="631" t="s">
        <v>150</v>
      </c>
    </row>
    <row r="404" spans="25:26">
      <c r="Y404" s="631" t="s">
        <v>150</v>
      </c>
      <c r="Z404" s="631" t="s">
        <v>150</v>
      </c>
    </row>
    <row r="405" spans="25:26">
      <c r="Y405" s="631" t="s">
        <v>150</v>
      </c>
      <c r="Z405" s="631" t="s">
        <v>150</v>
      </c>
    </row>
    <row r="406" spans="25:26">
      <c r="Y406" s="631" t="s">
        <v>150</v>
      </c>
      <c r="Z406" s="631" t="s">
        <v>150</v>
      </c>
    </row>
    <row r="407" spans="25:26">
      <c r="Y407" s="631" t="s">
        <v>150</v>
      </c>
      <c r="Z407" s="631" t="s">
        <v>150</v>
      </c>
    </row>
    <row r="408" spans="25:26">
      <c r="Y408" s="631" t="s">
        <v>150</v>
      </c>
      <c r="Z408" s="631" t="s">
        <v>150</v>
      </c>
    </row>
    <row r="409" spans="25:26">
      <c r="Y409" s="631" t="s">
        <v>150</v>
      </c>
      <c r="Z409" s="631" t="s">
        <v>150</v>
      </c>
    </row>
    <row r="410" spans="25:26">
      <c r="Y410" s="631" t="s">
        <v>150</v>
      </c>
      <c r="Z410" s="631" t="s">
        <v>150</v>
      </c>
    </row>
    <row r="411" spans="25:26">
      <c r="Y411" s="631" t="s">
        <v>150</v>
      </c>
      <c r="Z411" s="631" t="s">
        <v>150</v>
      </c>
    </row>
    <row r="412" spans="25:26">
      <c r="Y412" s="631" t="s">
        <v>150</v>
      </c>
      <c r="Z412" s="631" t="s">
        <v>150</v>
      </c>
    </row>
    <row r="413" spans="25:26">
      <c r="Y413" s="631" t="s">
        <v>150</v>
      </c>
      <c r="Z413" s="631" t="s">
        <v>150</v>
      </c>
    </row>
    <row r="414" spans="25:26">
      <c r="Y414" s="631" t="s">
        <v>150</v>
      </c>
      <c r="Z414" s="631" t="s">
        <v>150</v>
      </c>
    </row>
    <row r="415" spans="25:26">
      <c r="Y415" s="631" t="s">
        <v>150</v>
      </c>
      <c r="Z415" s="631" t="s">
        <v>150</v>
      </c>
    </row>
    <row r="416" spans="25:26">
      <c r="Y416" s="631" t="s">
        <v>150</v>
      </c>
      <c r="Z416" s="631" t="s">
        <v>150</v>
      </c>
    </row>
    <row r="417" spans="25:26">
      <c r="Y417" s="631" t="s">
        <v>150</v>
      </c>
      <c r="Z417" s="631" t="s">
        <v>150</v>
      </c>
    </row>
    <row r="418" spans="25:26">
      <c r="Y418" s="631" t="s">
        <v>150</v>
      </c>
      <c r="Z418" s="631" t="s">
        <v>150</v>
      </c>
    </row>
    <row r="419" spans="25:26">
      <c r="Y419" s="631" t="s">
        <v>150</v>
      </c>
      <c r="Z419" s="631" t="s">
        <v>150</v>
      </c>
    </row>
    <row r="420" spans="25:26">
      <c r="Y420" s="631" t="s">
        <v>150</v>
      </c>
      <c r="Z420" s="631" t="s">
        <v>150</v>
      </c>
    </row>
    <row r="421" spans="25:26">
      <c r="Y421" s="631" t="s">
        <v>150</v>
      </c>
      <c r="Z421" s="631" t="s">
        <v>150</v>
      </c>
    </row>
    <row r="422" spans="25:26">
      <c r="Y422" s="631" t="s">
        <v>150</v>
      </c>
      <c r="Z422" s="631" t="s">
        <v>150</v>
      </c>
    </row>
    <row r="423" spans="25:26">
      <c r="Y423" s="631" t="s">
        <v>150</v>
      </c>
      <c r="Z423" s="631" t="s">
        <v>150</v>
      </c>
    </row>
    <row r="424" spans="25:26">
      <c r="Y424" s="631" t="s">
        <v>150</v>
      </c>
      <c r="Z424" s="631" t="s">
        <v>150</v>
      </c>
    </row>
    <row r="425" spans="25:26">
      <c r="Y425" s="631" t="s">
        <v>150</v>
      </c>
      <c r="Z425" s="631" t="s">
        <v>150</v>
      </c>
    </row>
    <row r="426" spans="25:26">
      <c r="Y426" s="631" t="s">
        <v>150</v>
      </c>
      <c r="Z426" s="631" t="s">
        <v>150</v>
      </c>
    </row>
    <row r="427" spans="25:26">
      <c r="Y427" s="631" t="s">
        <v>150</v>
      </c>
      <c r="Z427" s="631" t="s">
        <v>150</v>
      </c>
    </row>
    <row r="428" spans="25:26">
      <c r="Y428" s="631" t="s">
        <v>150</v>
      </c>
      <c r="Z428" s="631" t="s">
        <v>150</v>
      </c>
    </row>
    <row r="429" spans="25:26">
      <c r="Y429" s="631" t="s">
        <v>150</v>
      </c>
      <c r="Z429" s="631" t="s">
        <v>150</v>
      </c>
    </row>
    <row r="430" spans="25:26">
      <c r="Y430" s="631" t="s">
        <v>150</v>
      </c>
      <c r="Z430" s="631" t="s">
        <v>150</v>
      </c>
    </row>
    <row r="431" spans="25:26">
      <c r="Y431" s="631" t="s">
        <v>150</v>
      </c>
      <c r="Z431" s="631" t="s">
        <v>150</v>
      </c>
    </row>
    <row r="432" spans="25:26">
      <c r="Y432" s="631" t="s">
        <v>150</v>
      </c>
      <c r="Z432" s="631" t="s">
        <v>150</v>
      </c>
    </row>
    <row r="433" spans="25:26">
      <c r="Y433" s="631" t="s">
        <v>150</v>
      </c>
      <c r="Z433" s="631" t="s">
        <v>150</v>
      </c>
    </row>
    <row r="434" spans="25:26">
      <c r="Y434" s="631" t="s">
        <v>150</v>
      </c>
      <c r="Z434" s="631" t="s">
        <v>150</v>
      </c>
    </row>
    <row r="435" spans="25:26">
      <c r="Y435" s="631" t="s">
        <v>150</v>
      </c>
      <c r="Z435" s="631" t="s">
        <v>150</v>
      </c>
    </row>
    <row r="436" spans="25:26">
      <c r="Y436" s="631" t="s">
        <v>150</v>
      </c>
      <c r="Z436" s="631" t="s">
        <v>150</v>
      </c>
    </row>
    <row r="437" spans="25:26">
      <c r="Y437" s="631" t="s">
        <v>150</v>
      </c>
      <c r="Z437" s="631" t="s">
        <v>150</v>
      </c>
    </row>
    <row r="438" spans="25:26">
      <c r="Y438" s="631" t="s">
        <v>150</v>
      </c>
      <c r="Z438" s="631" t="s">
        <v>150</v>
      </c>
    </row>
    <row r="439" spans="25:26">
      <c r="Y439" s="631" t="s">
        <v>150</v>
      </c>
      <c r="Z439" s="631" t="s">
        <v>150</v>
      </c>
    </row>
    <row r="440" spans="25:26">
      <c r="Y440" s="631" t="s">
        <v>150</v>
      </c>
      <c r="Z440" s="631" t="s">
        <v>150</v>
      </c>
    </row>
    <row r="441" spans="25:26">
      <c r="Y441" s="631" t="s">
        <v>150</v>
      </c>
      <c r="Z441" s="631" t="s">
        <v>150</v>
      </c>
    </row>
    <row r="442" spans="25:26">
      <c r="Y442" s="631" t="s">
        <v>150</v>
      </c>
      <c r="Z442" s="631" t="s">
        <v>150</v>
      </c>
    </row>
    <row r="443" spans="25:26">
      <c r="Y443" s="631" t="s">
        <v>150</v>
      </c>
      <c r="Z443" s="631" t="s">
        <v>150</v>
      </c>
    </row>
    <row r="444" spans="25:26">
      <c r="Y444" s="631" t="s">
        <v>150</v>
      </c>
      <c r="Z444" s="631" t="s">
        <v>150</v>
      </c>
    </row>
    <row r="445" spans="25:26">
      <c r="Y445" s="631" t="s">
        <v>150</v>
      </c>
      <c r="Z445" s="631" t="s">
        <v>150</v>
      </c>
    </row>
    <row r="446" spans="25:26">
      <c r="Y446" s="631" t="s">
        <v>150</v>
      </c>
      <c r="Z446" s="631" t="s">
        <v>150</v>
      </c>
    </row>
    <row r="447" spans="25:26">
      <c r="Y447" s="631" t="s">
        <v>150</v>
      </c>
      <c r="Z447" s="631" t="s">
        <v>150</v>
      </c>
    </row>
    <row r="448" spans="25:26">
      <c r="Y448" s="631" t="s">
        <v>150</v>
      </c>
      <c r="Z448" s="631" t="s">
        <v>150</v>
      </c>
    </row>
    <row r="449" spans="25:26">
      <c r="Y449" s="631" t="s">
        <v>150</v>
      </c>
      <c r="Z449" s="631" t="s">
        <v>150</v>
      </c>
    </row>
    <row r="450" spans="25:26">
      <c r="Y450" s="631" t="s">
        <v>150</v>
      </c>
      <c r="Z450" s="631" t="s">
        <v>150</v>
      </c>
    </row>
    <row r="451" spans="25:26">
      <c r="Y451" s="631" t="s">
        <v>150</v>
      </c>
      <c r="Z451" s="631" t="s">
        <v>150</v>
      </c>
    </row>
    <row r="452" spans="25:26">
      <c r="Y452" s="631" t="s">
        <v>150</v>
      </c>
      <c r="Z452" s="631" t="s">
        <v>150</v>
      </c>
    </row>
    <row r="453" spans="25:26">
      <c r="Y453" s="631" t="s">
        <v>150</v>
      </c>
      <c r="Z453" s="631" t="s">
        <v>150</v>
      </c>
    </row>
    <row r="454" spans="25:26">
      <c r="Y454" s="631" t="s">
        <v>150</v>
      </c>
      <c r="Z454" s="631" t="s">
        <v>150</v>
      </c>
    </row>
    <row r="455" spans="25:26">
      <c r="Y455" s="631" t="s">
        <v>150</v>
      </c>
      <c r="Z455" s="631" t="s">
        <v>150</v>
      </c>
    </row>
    <row r="456" spans="25:26">
      <c r="Y456" s="631" t="s">
        <v>150</v>
      </c>
      <c r="Z456" s="631" t="s">
        <v>150</v>
      </c>
    </row>
    <row r="457" spans="25:26">
      <c r="Y457" s="631" t="s">
        <v>150</v>
      </c>
      <c r="Z457" s="631" t="s">
        <v>150</v>
      </c>
    </row>
    <row r="458" spans="25:26">
      <c r="Y458" s="631" t="s">
        <v>150</v>
      </c>
      <c r="Z458" s="631" t="s">
        <v>150</v>
      </c>
    </row>
    <row r="459" spans="25:26">
      <c r="Y459" s="631" t="s">
        <v>150</v>
      </c>
      <c r="Z459" s="631" t="s">
        <v>150</v>
      </c>
    </row>
    <row r="460" spans="25:26">
      <c r="Y460" s="631" t="s">
        <v>150</v>
      </c>
      <c r="Z460" s="631" t="s">
        <v>150</v>
      </c>
    </row>
    <row r="461" spans="25:26">
      <c r="Y461" s="631" t="s">
        <v>150</v>
      </c>
      <c r="Z461" s="631" t="s">
        <v>150</v>
      </c>
    </row>
    <row r="462" spans="25:26">
      <c r="Y462" s="631" t="s">
        <v>150</v>
      </c>
      <c r="Z462" s="631" t="s">
        <v>150</v>
      </c>
    </row>
    <row r="463" spans="25:26">
      <c r="Y463" s="631" t="s">
        <v>150</v>
      </c>
      <c r="Z463" s="631" t="s">
        <v>150</v>
      </c>
    </row>
    <row r="464" spans="25:26">
      <c r="Y464" s="631" t="s">
        <v>150</v>
      </c>
      <c r="Z464" s="631" t="s">
        <v>150</v>
      </c>
    </row>
    <row r="465" spans="25:26">
      <c r="Y465" s="631" t="s">
        <v>150</v>
      </c>
      <c r="Z465" s="631" t="s">
        <v>150</v>
      </c>
    </row>
    <row r="466" spans="25:26">
      <c r="Y466" s="631" t="s">
        <v>150</v>
      </c>
      <c r="Z466" s="631" t="s">
        <v>150</v>
      </c>
    </row>
    <row r="467" spans="25:26">
      <c r="Y467" s="631" t="s">
        <v>150</v>
      </c>
      <c r="Z467" s="631" t="s">
        <v>150</v>
      </c>
    </row>
    <row r="468" spans="25:26">
      <c r="Y468" s="631" t="s">
        <v>150</v>
      </c>
      <c r="Z468" s="631" t="s">
        <v>150</v>
      </c>
    </row>
    <row r="469" spans="25:26">
      <c r="Y469" s="631" t="s">
        <v>150</v>
      </c>
      <c r="Z469" s="631" t="s">
        <v>150</v>
      </c>
    </row>
    <row r="470" spans="25:26">
      <c r="Y470" s="631" t="s">
        <v>150</v>
      </c>
      <c r="Z470" s="631" t="s">
        <v>150</v>
      </c>
    </row>
    <row r="471" spans="25:26">
      <c r="Y471" s="631" t="s">
        <v>150</v>
      </c>
      <c r="Z471" s="631" t="s">
        <v>150</v>
      </c>
    </row>
    <row r="472" spans="25:26">
      <c r="Y472" s="631" t="s">
        <v>150</v>
      </c>
      <c r="Z472" s="631" t="s">
        <v>150</v>
      </c>
    </row>
    <row r="473" spans="25:26">
      <c r="Y473" s="631" t="s">
        <v>150</v>
      </c>
      <c r="Z473" s="631" t="s">
        <v>150</v>
      </c>
    </row>
    <row r="474" spans="25:26">
      <c r="Y474" s="631" t="s">
        <v>150</v>
      </c>
      <c r="Z474" s="631" t="s">
        <v>150</v>
      </c>
    </row>
    <row r="475" spans="25:26">
      <c r="Y475" s="631" t="s">
        <v>150</v>
      </c>
      <c r="Z475" s="631" t="s">
        <v>150</v>
      </c>
    </row>
    <row r="476" spans="25:26">
      <c r="Y476" s="631" t="s">
        <v>150</v>
      </c>
      <c r="Z476" s="631" t="s">
        <v>150</v>
      </c>
    </row>
    <row r="477" spans="25:26">
      <c r="Y477" s="631" t="s">
        <v>150</v>
      </c>
      <c r="Z477" s="631" t="s">
        <v>150</v>
      </c>
    </row>
    <row r="478" spans="25:26">
      <c r="Y478" s="631" t="s">
        <v>150</v>
      </c>
      <c r="Z478" s="631" t="s">
        <v>150</v>
      </c>
    </row>
    <row r="479" spans="25:26">
      <c r="Y479" s="631" t="s">
        <v>150</v>
      </c>
      <c r="Z479" s="631" t="s">
        <v>150</v>
      </c>
    </row>
    <row r="480" spans="25:26">
      <c r="Y480" s="631" t="s">
        <v>150</v>
      </c>
      <c r="Z480" s="631" t="s">
        <v>150</v>
      </c>
    </row>
    <row r="481" spans="25:26">
      <c r="Y481" s="631" t="s">
        <v>150</v>
      </c>
      <c r="Z481" s="631" t="s">
        <v>150</v>
      </c>
    </row>
    <row r="482" spans="25:26">
      <c r="Y482" s="631" t="s">
        <v>150</v>
      </c>
      <c r="Z482" s="631" t="s">
        <v>150</v>
      </c>
    </row>
    <row r="483" spans="25:26">
      <c r="Y483" s="631" t="s">
        <v>150</v>
      </c>
      <c r="Z483" s="631" t="s">
        <v>150</v>
      </c>
    </row>
    <row r="484" spans="25:26">
      <c r="Y484" s="631" t="s">
        <v>150</v>
      </c>
      <c r="Z484" s="631" t="s">
        <v>150</v>
      </c>
    </row>
    <row r="485" spans="25:26">
      <c r="Y485" s="631" t="s">
        <v>150</v>
      </c>
      <c r="Z485" s="631" t="s">
        <v>150</v>
      </c>
    </row>
    <row r="486" spans="25:26">
      <c r="Y486" s="631" t="s">
        <v>150</v>
      </c>
      <c r="Z486" s="631" t="s">
        <v>150</v>
      </c>
    </row>
    <row r="487" spans="25:26">
      <c r="Y487" s="631" t="s">
        <v>150</v>
      </c>
      <c r="Z487" s="631" t="s">
        <v>150</v>
      </c>
    </row>
    <row r="488" spans="25:26">
      <c r="Y488" s="631" t="s">
        <v>150</v>
      </c>
      <c r="Z488" s="631" t="s">
        <v>150</v>
      </c>
    </row>
    <row r="489" spans="25:26">
      <c r="Y489" s="631" t="s">
        <v>150</v>
      </c>
      <c r="Z489" s="631" t="s">
        <v>150</v>
      </c>
    </row>
    <row r="490" spans="25:26">
      <c r="Y490" s="631" t="s">
        <v>150</v>
      </c>
      <c r="Z490" s="631" t="s">
        <v>150</v>
      </c>
    </row>
    <row r="491" spans="25:26">
      <c r="Y491" s="631" t="s">
        <v>150</v>
      </c>
      <c r="Z491" s="631" t="s">
        <v>150</v>
      </c>
    </row>
    <row r="492" spans="25:26">
      <c r="Y492" s="631" t="s">
        <v>150</v>
      </c>
      <c r="Z492" s="631" t="s">
        <v>150</v>
      </c>
    </row>
    <row r="493" spans="25:26">
      <c r="Y493" s="631" t="s">
        <v>150</v>
      </c>
      <c r="Z493" s="631" t="s">
        <v>150</v>
      </c>
    </row>
    <row r="494" spans="25:26">
      <c r="Y494" s="631" t="s">
        <v>150</v>
      </c>
      <c r="Z494" s="631" t="s">
        <v>150</v>
      </c>
    </row>
    <row r="495" spans="25:26">
      <c r="Y495" s="631" t="s">
        <v>150</v>
      </c>
      <c r="Z495" s="631" t="s">
        <v>150</v>
      </c>
    </row>
    <row r="496" spans="25:26">
      <c r="Y496" s="631" t="s">
        <v>150</v>
      </c>
      <c r="Z496" s="631" t="s">
        <v>150</v>
      </c>
    </row>
    <row r="497" spans="25:26">
      <c r="Y497" s="631" t="s">
        <v>150</v>
      </c>
      <c r="Z497" s="631" t="s">
        <v>150</v>
      </c>
    </row>
    <row r="498" spans="25:26">
      <c r="Y498" s="631" t="s">
        <v>150</v>
      </c>
      <c r="Z498" s="631" t="s">
        <v>150</v>
      </c>
    </row>
    <row r="499" spans="25:26">
      <c r="Y499" s="631" t="s">
        <v>150</v>
      </c>
      <c r="Z499" s="631" t="s">
        <v>150</v>
      </c>
    </row>
    <row r="500" spans="25:26">
      <c r="Y500" s="631" t="s">
        <v>150</v>
      </c>
      <c r="Z500" s="631" t="s">
        <v>150</v>
      </c>
    </row>
    <row r="501" spans="25:26">
      <c r="Y501" s="631" t="s">
        <v>150</v>
      </c>
      <c r="Z501" s="631" t="s">
        <v>150</v>
      </c>
    </row>
    <row r="502" spans="25:26">
      <c r="Y502" s="631" t="s">
        <v>150</v>
      </c>
      <c r="Z502" s="631" t="s">
        <v>150</v>
      </c>
    </row>
    <row r="503" spans="25:26">
      <c r="Y503" s="631" t="s">
        <v>150</v>
      </c>
    </row>
    <row r="504" spans="25:26">
      <c r="Y504" s="631" t="s">
        <v>150</v>
      </c>
    </row>
    <row r="505" spans="25:26">
      <c r="Y505" s="631" t="s">
        <v>150</v>
      </c>
    </row>
    <row r="506" spans="25:26">
      <c r="Y506" s="631" t="s">
        <v>150</v>
      </c>
    </row>
    <row r="507" spans="25:26">
      <c r="Y507" s="631" t="s">
        <v>150</v>
      </c>
    </row>
    <row r="508" spans="25:26">
      <c r="Y508" s="631" t="s">
        <v>150</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tabColor theme="0" tint="-0.249977111117893"/>
  </sheetPr>
  <dimension ref="A1:AM59"/>
  <sheetViews>
    <sheetView showGridLines="0" zoomScale="80" zoomScaleNormal="80" workbookViewId="0">
      <selection activeCell="C22" sqref="C22:G22"/>
    </sheetView>
  </sheetViews>
  <sheetFormatPr baseColWidth="10"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782"/>
      <c r="F3" s="1782"/>
      <c r="G3" s="1782"/>
      <c r="H3" s="37"/>
      <c r="I3" s="12"/>
      <c r="J3" s="1272" t="s">
        <v>103</v>
      </c>
      <c r="K3" s="1272">
        <f>'00 - Cover'!$F$17</f>
        <v>45565</v>
      </c>
      <c r="L3" s="39"/>
    </row>
    <row r="4" spans="1:12" ht="14.45" hidden="1" customHeight="1">
      <c r="A4" s="35"/>
      <c r="B4" s="37"/>
      <c r="C4" s="37"/>
      <c r="D4" s="37"/>
      <c r="E4" s="1782"/>
      <c r="F4" s="1782"/>
      <c r="G4" s="1782"/>
      <c r="H4" s="37"/>
      <c r="I4" s="12"/>
      <c r="J4" s="1272" t="s">
        <v>4</v>
      </c>
      <c r="K4" s="1272">
        <f>'00 - Cover'!$F$19</f>
        <v>0</v>
      </c>
      <c r="L4" s="39"/>
    </row>
    <row r="5" spans="1:12" ht="14.45" hidden="1" customHeight="1">
      <c r="A5" s="35"/>
      <c r="B5" s="37"/>
      <c r="C5" s="37"/>
      <c r="D5" s="37"/>
      <c r="E5" s="1782"/>
      <c r="F5" s="1782"/>
      <c r="G5" s="1782"/>
      <c r="H5" s="37"/>
      <c r="I5" s="12"/>
      <c r="J5" s="1272" t="s">
        <v>5</v>
      </c>
      <c r="K5" s="1272">
        <f>'00 - Cover'!$F$20</f>
        <v>0</v>
      </c>
      <c r="L5" s="39"/>
    </row>
    <row r="6" spans="1:12" ht="14.45" customHeight="1">
      <c r="A6" s="35"/>
      <c r="B6" s="37"/>
      <c r="C6" s="37"/>
      <c r="D6" s="37"/>
      <c r="E6" s="1782"/>
      <c r="F6" s="1782"/>
      <c r="G6" s="1782"/>
      <c r="H6" s="37"/>
      <c r="I6" s="37"/>
      <c r="J6" s="37"/>
      <c r="K6" s="37"/>
      <c r="L6" s="37"/>
    </row>
    <row r="7" spans="1:12">
      <c r="A7" s="35"/>
      <c r="B7" s="37"/>
      <c r="C7" s="37"/>
      <c r="D7" s="37"/>
      <c r="E7" s="37"/>
      <c r="F7" s="37"/>
      <c r="G7" s="37"/>
      <c r="H7" s="37"/>
      <c r="I7" s="40"/>
      <c r="J7" s="40"/>
      <c r="K7" s="41"/>
      <c r="L7" s="37"/>
    </row>
    <row r="8" spans="1:12">
      <c r="B8" s="36"/>
    </row>
    <row r="9" spans="1:12" ht="17.25" customHeight="1">
      <c r="A9" s="43" t="s">
        <v>662</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c r="K13" s="42"/>
    </row>
    <row r="14" spans="1:12" ht="21.95" customHeight="1" thickBot="1">
      <c r="B14" s="1792" t="s">
        <v>23</v>
      </c>
      <c r="C14" s="1793"/>
      <c r="D14" s="1793"/>
      <c r="E14" s="1793"/>
      <c r="F14" s="1793"/>
      <c r="G14" s="1794"/>
      <c r="H14" s="53">
        <v>8182368484.4700003</v>
      </c>
      <c r="I14" s="54">
        <v>56971</v>
      </c>
      <c r="K14" s="42"/>
    </row>
    <row r="15" spans="1:12" ht="21.95" customHeight="1" thickBot="1">
      <c r="B15" s="50" t="s">
        <v>24</v>
      </c>
      <c r="C15" s="51"/>
      <c r="D15" s="51"/>
      <c r="E15" s="51"/>
      <c r="F15" s="51"/>
      <c r="G15" s="52"/>
      <c r="H15" s="55">
        <f>SUM(J23:J26,J30:J38,J41:J42,J45:J46)</f>
        <v>0</v>
      </c>
      <c r="I15" s="56">
        <f>SUM(K23:K26,K30:K38,K41:K42,K45:K46)</f>
        <v>0</v>
      </c>
      <c r="K15" s="42"/>
    </row>
    <row r="16" spans="1:12" ht="21.95" customHeight="1" thickBot="1">
      <c r="B16" s="50" t="s">
        <v>25</v>
      </c>
      <c r="C16" s="51"/>
      <c r="D16" s="51"/>
      <c r="E16" s="51"/>
      <c r="F16" s="51"/>
      <c r="G16" s="52"/>
      <c r="H16" s="55">
        <f>H14-H15</f>
        <v>8182368484.4700003</v>
      </c>
      <c r="I16" s="56">
        <f>I14-I15</f>
        <v>56971</v>
      </c>
      <c r="J16" s="57"/>
      <c r="K16" s="42"/>
    </row>
    <row r="17" spans="1:11" ht="21.95" customHeight="1" thickBot="1">
      <c r="B17" s="58" t="s">
        <v>26</v>
      </c>
      <c r="C17" s="59"/>
      <c r="D17" s="59"/>
      <c r="E17" s="59"/>
      <c r="F17" s="59"/>
      <c r="G17" s="60"/>
      <c r="H17" s="61" t="str">
        <f>IF(H14-H15=H16,"OK","KO")</f>
        <v>OK</v>
      </c>
      <c r="I17" s="62" t="str">
        <f>IF(I14-I15=I16,"OK","KO")</f>
        <v>OK</v>
      </c>
      <c r="K17" s="42"/>
    </row>
    <row r="18" spans="1:11" ht="63" customHeight="1" thickBot="1">
      <c r="B18" s="1795" t="s">
        <v>681</v>
      </c>
      <c r="C18" s="1796"/>
      <c r="D18" s="1796"/>
      <c r="E18" s="1796"/>
      <c r="F18" s="1796"/>
      <c r="G18" s="1797"/>
      <c r="H18" s="63" t="s">
        <v>27</v>
      </c>
      <c r="I18" s="64" t="s">
        <v>28</v>
      </c>
      <c r="J18" s="63" t="s">
        <v>29</v>
      </c>
      <c r="K18" s="64" t="s">
        <v>30</v>
      </c>
    </row>
    <row r="19" spans="1:11" ht="54" customHeight="1">
      <c r="A19" s="65"/>
      <c r="B19" s="66">
        <v>1</v>
      </c>
      <c r="C19" s="1798" t="s">
        <v>682</v>
      </c>
      <c r="D19" s="1799"/>
      <c r="E19" s="1799"/>
      <c r="F19" s="1799"/>
      <c r="G19" s="1800"/>
      <c r="H19" s="67"/>
      <c r="I19" s="68"/>
      <c r="J19" s="67"/>
      <c r="K19" s="68"/>
    </row>
    <row r="20" spans="1:11" ht="48" customHeight="1">
      <c r="A20" s="65"/>
      <c r="B20" s="69">
        <v>2</v>
      </c>
      <c r="C20" s="1783" t="s">
        <v>683</v>
      </c>
      <c r="D20" s="1784"/>
      <c r="E20" s="1784"/>
      <c r="F20" s="1784"/>
      <c r="G20" s="1785"/>
      <c r="H20" s="1306"/>
      <c r="I20" s="1309"/>
      <c r="J20" s="1306"/>
      <c r="K20" s="80"/>
    </row>
    <row r="21" spans="1:11" ht="48" customHeight="1">
      <c r="A21" s="65"/>
      <c r="B21" s="69">
        <v>3</v>
      </c>
      <c r="C21" s="1786" t="s">
        <v>684</v>
      </c>
      <c r="D21" s="1787"/>
      <c r="E21" s="1787"/>
      <c r="F21" s="1787"/>
      <c r="G21" s="1788"/>
      <c r="H21" s="1306"/>
      <c r="I21" s="80"/>
      <c r="J21" s="1306"/>
      <c r="K21" s="80"/>
    </row>
    <row r="22" spans="1:11" ht="48" customHeight="1">
      <c r="A22" s="65"/>
      <c r="B22" s="69">
        <v>4</v>
      </c>
      <c r="C22" s="1786" t="s">
        <v>685</v>
      </c>
      <c r="D22" s="1787"/>
      <c r="E22" s="1787"/>
      <c r="F22" s="1787"/>
      <c r="G22" s="1788"/>
      <c r="H22" s="1306"/>
      <c r="I22" s="80"/>
      <c r="J22" s="1306"/>
      <c r="K22" s="80"/>
    </row>
    <row r="23" spans="1:11" ht="48" customHeight="1">
      <c r="A23" s="65"/>
      <c r="B23" s="69">
        <v>5</v>
      </c>
      <c r="C23" s="1786" t="s">
        <v>686</v>
      </c>
      <c r="D23" s="1787"/>
      <c r="E23" s="1787"/>
      <c r="F23" s="1787"/>
      <c r="G23" s="1788"/>
      <c r="H23" s="1310">
        <f>H14-J23</f>
        <v>8182368484.4700003</v>
      </c>
      <c r="I23" s="1312">
        <f>I14-K23</f>
        <v>56971</v>
      </c>
      <c r="J23" s="1310">
        <v>0</v>
      </c>
      <c r="K23" s="71">
        <v>0</v>
      </c>
    </row>
    <row r="24" spans="1:11" ht="48" customHeight="1">
      <c r="A24" s="65"/>
      <c r="B24" s="69">
        <v>6</v>
      </c>
      <c r="C24" s="1786" t="s">
        <v>687</v>
      </c>
      <c r="D24" s="1787"/>
      <c r="E24" s="1787"/>
      <c r="F24" s="1787"/>
      <c r="G24" s="1788"/>
      <c r="H24" s="1310">
        <f t="shared" ref="H24:I26" si="0">H23-J24</f>
        <v>8182368484.4700003</v>
      </c>
      <c r="I24" s="1312">
        <f t="shared" si="0"/>
        <v>56971</v>
      </c>
      <c r="J24" s="1310">
        <v>0</v>
      </c>
      <c r="K24" s="71">
        <v>0</v>
      </c>
    </row>
    <row r="25" spans="1:11" ht="48" customHeight="1">
      <c r="A25" s="65"/>
      <c r="B25" s="69">
        <v>7</v>
      </c>
      <c r="C25" s="1786" t="s">
        <v>688</v>
      </c>
      <c r="D25" s="1787"/>
      <c r="E25" s="1787"/>
      <c r="F25" s="1787"/>
      <c r="G25" s="1788"/>
      <c r="H25" s="1310">
        <f t="shared" si="0"/>
        <v>8182368484.4700003</v>
      </c>
      <c r="I25" s="1312">
        <f t="shared" si="0"/>
        <v>56971</v>
      </c>
      <c r="J25" s="1310">
        <v>0</v>
      </c>
      <c r="K25" s="71">
        <v>0</v>
      </c>
    </row>
    <row r="26" spans="1:11" ht="48" customHeight="1">
      <c r="A26" s="65"/>
      <c r="B26" s="69">
        <v>8</v>
      </c>
      <c r="C26" s="1786" t="s">
        <v>1253</v>
      </c>
      <c r="D26" s="1787"/>
      <c r="E26" s="1787"/>
      <c r="F26" s="1787"/>
      <c r="G26" s="1788"/>
      <c r="H26" s="70">
        <f t="shared" si="0"/>
        <v>8182368484.4700003</v>
      </c>
      <c r="I26" s="71">
        <f t="shared" si="0"/>
        <v>56971</v>
      </c>
      <c r="J26" s="70">
        <v>0</v>
      </c>
      <c r="K26" s="71">
        <v>0</v>
      </c>
    </row>
    <row r="27" spans="1:11" ht="48" customHeight="1" thickBot="1">
      <c r="A27" s="65"/>
      <c r="B27" s="69">
        <v>9</v>
      </c>
      <c r="C27" s="1786" t="s">
        <v>689</v>
      </c>
      <c r="D27" s="1787"/>
      <c r="E27" s="1787"/>
      <c r="F27" s="1787"/>
      <c r="G27" s="1788"/>
      <c r="H27" s="1311"/>
      <c r="I27" s="75"/>
      <c r="J27" s="1311"/>
      <c r="K27" s="75"/>
    </row>
    <row r="28" spans="1:11" ht="48" customHeight="1" thickBot="1">
      <c r="A28" s="65"/>
      <c r="B28" s="1795" t="s">
        <v>690</v>
      </c>
      <c r="C28" s="1796"/>
      <c r="D28" s="1796"/>
      <c r="E28" s="1796"/>
      <c r="F28" s="1796"/>
      <c r="G28" s="1797"/>
      <c r="H28" s="77"/>
      <c r="I28" s="57"/>
    </row>
    <row r="29" spans="1:11" ht="48" customHeight="1">
      <c r="A29" s="65"/>
      <c r="B29" s="69">
        <v>1</v>
      </c>
      <c r="C29" s="1789" t="s">
        <v>1258</v>
      </c>
      <c r="D29" s="1790"/>
      <c r="E29" s="1790"/>
      <c r="F29" s="1790"/>
      <c r="G29" s="1791"/>
      <c r="H29" s="1313"/>
      <c r="I29" s="1314"/>
      <c r="J29" s="1313"/>
      <c r="K29" s="1314"/>
    </row>
    <row r="30" spans="1:11" ht="48" customHeight="1">
      <c r="A30" s="65"/>
      <c r="B30" s="69">
        <v>2</v>
      </c>
      <c r="C30" s="1783" t="s">
        <v>1254</v>
      </c>
      <c r="D30" s="1784"/>
      <c r="E30" s="1784"/>
      <c r="F30" s="1784"/>
      <c r="G30" s="1785"/>
      <c r="H30" s="70">
        <f>H26-J30</f>
        <v>8182368484.4700003</v>
      </c>
      <c r="I30" s="71">
        <f>I26-K30</f>
        <v>56971</v>
      </c>
      <c r="J30" s="70">
        <v>0</v>
      </c>
      <c r="K30" s="71">
        <v>0</v>
      </c>
    </row>
    <row r="31" spans="1:11" ht="48" customHeight="1">
      <c r="A31" s="65"/>
      <c r="B31" s="69">
        <v>3</v>
      </c>
      <c r="C31" s="1783" t="s">
        <v>691</v>
      </c>
      <c r="D31" s="1784"/>
      <c r="E31" s="1784"/>
      <c r="F31" s="1784"/>
      <c r="G31" s="1785"/>
      <c r="H31" s="70">
        <f t="shared" ref="H31:I34" si="1">H30-J31</f>
        <v>8182368484.4700003</v>
      </c>
      <c r="I31" s="71">
        <f t="shared" si="1"/>
        <v>56971</v>
      </c>
      <c r="J31" s="70">
        <v>0</v>
      </c>
      <c r="K31" s="71">
        <v>0</v>
      </c>
    </row>
    <row r="32" spans="1:11" ht="48" customHeight="1">
      <c r="A32" s="65"/>
      <c r="B32" s="69">
        <v>4</v>
      </c>
      <c r="C32" s="1783" t="s">
        <v>692</v>
      </c>
      <c r="D32" s="1784"/>
      <c r="E32" s="1784"/>
      <c r="F32" s="1784"/>
      <c r="G32" s="1785"/>
      <c r="H32" s="1310">
        <f t="shared" si="1"/>
        <v>8182368484.4700003</v>
      </c>
      <c r="I32" s="1312">
        <f t="shared" si="1"/>
        <v>56971</v>
      </c>
      <c r="J32" s="70">
        <v>0</v>
      </c>
      <c r="K32" s="71">
        <v>0</v>
      </c>
    </row>
    <row r="33" spans="1:11" ht="48" customHeight="1">
      <c r="A33" s="65"/>
      <c r="B33" s="69">
        <v>5</v>
      </c>
      <c r="C33" s="1783" t="s">
        <v>693</v>
      </c>
      <c r="D33" s="1784"/>
      <c r="E33" s="1784"/>
      <c r="F33" s="1784"/>
      <c r="G33" s="1785"/>
      <c r="H33" s="70">
        <f t="shared" si="1"/>
        <v>8182368484.4700003</v>
      </c>
      <c r="I33" s="71">
        <f t="shared" si="1"/>
        <v>56971</v>
      </c>
      <c r="J33" s="70">
        <v>0</v>
      </c>
      <c r="K33" s="71">
        <v>0</v>
      </c>
    </row>
    <row r="34" spans="1:11" ht="48" customHeight="1">
      <c r="A34" s="65"/>
      <c r="B34" s="69">
        <v>6</v>
      </c>
      <c r="C34" s="1783" t="s">
        <v>1259</v>
      </c>
      <c r="D34" s="1784"/>
      <c r="E34" s="1784"/>
      <c r="F34" s="1784"/>
      <c r="G34" s="1785"/>
      <c r="H34" s="70">
        <f t="shared" si="1"/>
        <v>8182368484.4700003</v>
      </c>
      <c r="I34" s="71">
        <f t="shared" si="1"/>
        <v>56971</v>
      </c>
      <c r="J34" s="70">
        <v>0</v>
      </c>
      <c r="K34" s="71">
        <v>0</v>
      </c>
    </row>
    <row r="35" spans="1:11" ht="48" customHeight="1">
      <c r="A35" s="65"/>
      <c r="B35" s="69">
        <v>7</v>
      </c>
      <c r="C35" s="1783" t="s">
        <v>694</v>
      </c>
      <c r="D35" s="1784"/>
      <c r="E35" s="1784"/>
      <c r="F35" s="1784"/>
      <c r="G35" s="1785"/>
      <c r="H35" s="70">
        <f t="shared" ref="H35:I36" si="2">H34-J35</f>
        <v>8182368484.4700003</v>
      </c>
      <c r="I35" s="71">
        <f t="shared" si="2"/>
        <v>56971</v>
      </c>
      <c r="J35" s="70">
        <v>0</v>
      </c>
      <c r="K35" s="71">
        <v>0</v>
      </c>
    </row>
    <row r="36" spans="1:11" ht="48" customHeight="1">
      <c r="A36" s="65"/>
      <c r="B36" s="69">
        <v>8</v>
      </c>
      <c r="C36" s="1783" t="s">
        <v>1255</v>
      </c>
      <c r="D36" s="1784"/>
      <c r="E36" s="1784"/>
      <c r="F36" s="1784"/>
      <c r="G36" s="1785"/>
      <c r="H36" s="70">
        <f t="shared" si="2"/>
        <v>8182368484.4700003</v>
      </c>
      <c r="I36" s="71">
        <f t="shared" si="2"/>
        <v>56971</v>
      </c>
      <c r="J36" s="70">
        <v>0</v>
      </c>
      <c r="K36" s="71">
        <v>0</v>
      </c>
    </row>
    <row r="37" spans="1:11" ht="48" customHeight="1">
      <c r="A37" s="65"/>
      <c r="B37" s="69">
        <v>9</v>
      </c>
      <c r="C37" s="1783" t="s">
        <v>695</v>
      </c>
      <c r="D37" s="1784"/>
      <c r="E37" s="1784"/>
      <c r="F37" s="1784"/>
      <c r="G37" s="1785"/>
      <c r="H37" s="70">
        <f t="shared" ref="H37:H38" si="3">H36-J37</f>
        <v>8182368484.4700003</v>
      </c>
      <c r="I37" s="71">
        <f t="shared" ref="I37:I38" si="4">I36-K37</f>
        <v>56971</v>
      </c>
      <c r="J37" s="70">
        <v>0</v>
      </c>
      <c r="K37" s="71">
        <v>0</v>
      </c>
    </row>
    <row r="38" spans="1:11" ht="48" customHeight="1">
      <c r="A38" s="65"/>
      <c r="B38" s="69">
        <v>10</v>
      </c>
      <c r="C38" s="1783" t="s">
        <v>1256</v>
      </c>
      <c r="D38" s="1784"/>
      <c r="E38" s="1784"/>
      <c r="F38" s="1784"/>
      <c r="G38" s="1785"/>
      <c r="H38" s="70">
        <f t="shared" si="3"/>
        <v>8182368484.4700003</v>
      </c>
      <c r="I38" s="71">
        <f t="shared" si="4"/>
        <v>56971</v>
      </c>
      <c r="J38" s="70">
        <v>0</v>
      </c>
      <c r="K38" s="71">
        <v>0</v>
      </c>
    </row>
    <row r="39" spans="1:11" ht="48" customHeight="1">
      <c r="A39" s="65"/>
      <c r="B39" s="69">
        <v>11</v>
      </c>
      <c r="C39" s="1783" t="s">
        <v>696</v>
      </c>
      <c r="D39" s="1784"/>
      <c r="E39" s="1784"/>
      <c r="F39" s="1784"/>
      <c r="G39" s="1785"/>
      <c r="H39" s="1306"/>
      <c r="I39" s="80"/>
      <c r="J39" s="1306"/>
      <c r="K39" s="80"/>
    </row>
    <row r="40" spans="1:11" ht="48" customHeight="1">
      <c r="A40" s="65"/>
      <c r="B40" s="69">
        <v>12</v>
      </c>
      <c r="C40" s="1783" t="s">
        <v>697</v>
      </c>
      <c r="D40" s="1784"/>
      <c r="E40" s="1784"/>
      <c r="F40" s="1784"/>
      <c r="G40" s="1785"/>
      <c r="H40" s="1306"/>
      <c r="I40" s="80"/>
      <c r="J40" s="1306"/>
      <c r="K40" s="80"/>
    </row>
    <row r="41" spans="1:11" ht="48" customHeight="1">
      <c r="A41" s="65"/>
      <c r="B41" s="69">
        <v>13</v>
      </c>
      <c r="C41" s="1783" t="s">
        <v>698</v>
      </c>
      <c r="D41" s="1784"/>
      <c r="E41" s="1784"/>
      <c r="F41" s="1784"/>
      <c r="G41" s="1785"/>
      <c r="H41" s="70">
        <f>H38-J41</f>
        <v>8182368484.4700003</v>
      </c>
      <c r="I41" s="71">
        <f>I38-K41</f>
        <v>56971</v>
      </c>
      <c r="J41" s="70">
        <v>0</v>
      </c>
      <c r="K41" s="71">
        <v>0</v>
      </c>
    </row>
    <row r="42" spans="1:11" ht="48" customHeight="1">
      <c r="A42" s="65"/>
      <c r="B42" s="69">
        <v>14</v>
      </c>
      <c r="C42" s="1783" t="s">
        <v>699</v>
      </c>
      <c r="D42" s="1784"/>
      <c r="E42" s="1784"/>
      <c r="F42" s="1784"/>
      <c r="G42" s="1785"/>
      <c r="H42" s="70">
        <f t="shared" ref="H42:H46" si="5">H41-J42</f>
        <v>8182368484.4700003</v>
      </c>
      <c r="I42" s="71">
        <f t="shared" ref="I42:I46" si="6">I41-K42</f>
        <v>56971</v>
      </c>
      <c r="J42" s="70">
        <v>0</v>
      </c>
      <c r="K42" s="71">
        <v>0</v>
      </c>
    </row>
    <row r="43" spans="1:11" ht="48" customHeight="1">
      <c r="A43" s="65"/>
      <c r="B43" s="69">
        <v>15</v>
      </c>
      <c r="C43" s="1783" t="s">
        <v>700</v>
      </c>
      <c r="D43" s="1784"/>
      <c r="E43" s="1784"/>
      <c r="F43" s="1784"/>
      <c r="G43" s="1785"/>
      <c r="H43" s="1306"/>
      <c r="I43" s="80"/>
      <c r="J43" s="1306"/>
      <c r="K43" s="80"/>
    </row>
    <row r="44" spans="1:11" ht="48" customHeight="1">
      <c r="A44" s="65"/>
      <c r="B44" s="69">
        <v>16</v>
      </c>
      <c r="C44" s="1783" t="s">
        <v>701</v>
      </c>
      <c r="D44" s="1784"/>
      <c r="E44" s="1784"/>
      <c r="F44" s="1784"/>
      <c r="G44" s="1785"/>
      <c r="H44" s="1306"/>
      <c r="I44" s="80"/>
      <c r="J44" s="1306"/>
      <c r="K44" s="80"/>
    </row>
    <row r="45" spans="1:11" ht="48" customHeight="1">
      <c r="A45" s="65"/>
      <c r="B45" s="69">
        <v>17</v>
      </c>
      <c r="C45" s="1783" t="s">
        <v>702</v>
      </c>
      <c r="D45" s="1784"/>
      <c r="E45" s="1784"/>
      <c r="F45" s="1784"/>
      <c r="G45" s="1785"/>
      <c r="H45" s="70">
        <f>H42-J45</f>
        <v>8182368484.4700003</v>
      </c>
      <c r="I45" s="71">
        <f>I42-K45</f>
        <v>56971</v>
      </c>
      <c r="J45" s="70">
        <v>0</v>
      </c>
      <c r="K45" s="71">
        <v>0</v>
      </c>
    </row>
    <row r="46" spans="1:11" ht="48" customHeight="1">
      <c r="A46" s="65"/>
      <c r="B46" s="69">
        <v>18</v>
      </c>
      <c r="C46" s="1783" t="s">
        <v>1257</v>
      </c>
      <c r="D46" s="1784"/>
      <c r="E46" s="1784"/>
      <c r="F46" s="1784"/>
      <c r="G46" s="1785"/>
      <c r="H46" s="70">
        <f t="shared" si="5"/>
        <v>8182368484.4700003</v>
      </c>
      <c r="I46" s="71">
        <f t="shared" si="6"/>
        <v>56971</v>
      </c>
      <c r="J46" s="70">
        <v>0</v>
      </c>
      <c r="K46" s="71">
        <v>0</v>
      </c>
    </row>
    <row r="47" spans="1:11" ht="48" customHeight="1">
      <c r="A47" s="65"/>
      <c r="B47" s="69">
        <v>19</v>
      </c>
      <c r="C47" s="1783" t="s">
        <v>703</v>
      </c>
      <c r="D47" s="1784"/>
      <c r="E47" s="1784"/>
      <c r="F47" s="1784"/>
      <c r="G47" s="1785"/>
      <c r="H47" s="1306"/>
      <c r="I47" s="80"/>
      <c r="J47" s="1306"/>
      <c r="K47" s="80"/>
    </row>
    <row r="48" spans="1:11" ht="48" customHeight="1" thickBot="1">
      <c r="A48" s="65"/>
      <c r="B48" s="69">
        <v>20</v>
      </c>
      <c r="C48" s="1783" t="s">
        <v>704</v>
      </c>
      <c r="D48" s="1784"/>
      <c r="E48" s="1784"/>
      <c r="F48" s="1784"/>
      <c r="G48" s="1785"/>
      <c r="H48" s="74"/>
      <c r="I48" s="75"/>
      <c r="J48" s="74"/>
      <c r="K48" s="76"/>
    </row>
    <row r="49" spans="2:39" ht="32.1" customHeight="1" thickBot="1">
      <c r="B49" s="1795" t="s">
        <v>41</v>
      </c>
      <c r="C49" s="1796"/>
      <c r="D49" s="1796"/>
      <c r="E49" s="1796"/>
      <c r="F49" s="1796"/>
      <c r="G49" s="1797"/>
      <c r="H49" s="77"/>
      <c r="I49" s="57"/>
    </row>
    <row r="50" spans="2:39" ht="37.5" customHeight="1">
      <c r="B50" s="78" t="s">
        <v>31</v>
      </c>
      <c r="C50" s="1807" t="s">
        <v>705</v>
      </c>
      <c r="D50" s="1808"/>
      <c r="E50" s="1808"/>
      <c r="F50" s="1808"/>
      <c r="G50" s="1809"/>
      <c r="H50" s="1302"/>
      <c r="I50" s="1303"/>
      <c r="J50" s="1304"/>
      <c r="K50" s="1305"/>
    </row>
    <row r="51" spans="2:39" ht="37.5" customHeight="1">
      <c r="B51" s="79" t="s">
        <v>32</v>
      </c>
      <c r="C51" s="1804" t="s">
        <v>706</v>
      </c>
      <c r="D51" s="1805"/>
      <c r="E51" s="1805"/>
      <c r="F51" s="1805"/>
      <c r="G51" s="1806"/>
      <c r="H51" s="1306"/>
      <c r="I51" s="80"/>
      <c r="J51" s="1307"/>
      <c r="K51" s="1308"/>
    </row>
    <row r="52" spans="2:39" ht="37.5" customHeight="1">
      <c r="B52" s="79" t="s">
        <v>33</v>
      </c>
      <c r="C52" s="1804" t="s">
        <v>707</v>
      </c>
      <c r="D52" s="1805"/>
      <c r="E52" s="1805"/>
      <c r="F52" s="1805"/>
      <c r="G52" s="1806"/>
      <c r="H52" s="72"/>
      <c r="I52" s="73"/>
      <c r="J52" s="72"/>
      <c r="K52" s="73"/>
    </row>
    <row r="53" spans="2:39" ht="37.5" customHeight="1">
      <c r="B53" s="79" t="s">
        <v>34</v>
      </c>
      <c r="C53" s="1804" t="s">
        <v>708</v>
      </c>
      <c r="D53" s="1805"/>
      <c r="E53" s="1805"/>
      <c r="F53" s="1805"/>
      <c r="G53" s="1806"/>
      <c r="H53" s="72"/>
      <c r="I53" s="73"/>
      <c r="J53" s="72"/>
      <c r="K53" s="73"/>
    </row>
    <row r="54" spans="2:39" ht="37.5" customHeight="1">
      <c r="B54" s="79" t="s">
        <v>35</v>
      </c>
      <c r="C54" s="1804" t="s">
        <v>709</v>
      </c>
      <c r="D54" s="1805"/>
      <c r="E54" s="1805"/>
      <c r="F54" s="1805"/>
      <c r="G54" s="1806"/>
      <c r="H54" s="72"/>
      <c r="I54" s="73"/>
      <c r="J54" s="72"/>
      <c r="K54" s="73"/>
    </row>
    <row r="55" spans="2:39" ht="37.5" customHeight="1">
      <c r="B55" s="79" t="s">
        <v>36</v>
      </c>
      <c r="C55" s="1804" t="s">
        <v>710</v>
      </c>
      <c r="D55" s="1805"/>
      <c r="E55" s="1805"/>
      <c r="F55" s="1805"/>
      <c r="G55" s="1806"/>
      <c r="H55" s="72"/>
      <c r="I55" s="73"/>
      <c r="J55" s="72"/>
      <c r="K55" s="73"/>
    </row>
    <row r="56" spans="2:39" ht="37.5" customHeight="1">
      <c r="B56" s="79" t="s">
        <v>37</v>
      </c>
      <c r="C56" s="1804" t="s">
        <v>711</v>
      </c>
      <c r="D56" s="1805"/>
      <c r="E56" s="1805"/>
      <c r="F56" s="1805"/>
      <c r="G56" s="1806"/>
      <c r="H56" s="72"/>
      <c r="I56" s="73"/>
      <c r="J56" s="72"/>
      <c r="K56" s="73"/>
    </row>
    <row r="57" spans="2:39" ht="37.5" customHeight="1" thickBot="1">
      <c r="B57" s="81" t="s">
        <v>38</v>
      </c>
      <c r="C57" s="1801" t="s">
        <v>712</v>
      </c>
      <c r="D57" s="1802"/>
      <c r="E57" s="1802"/>
      <c r="F57" s="1802"/>
      <c r="G57" s="1803"/>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63" priority="1" operator="equal">
      <formula>"KO"</formula>
    </cfRule>
    <cfRule type="cellIs" dxfId="62"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tabColor theme="3" tint="-0.249977111117893"/>
  </sheetPr>
  <dimension ref="A1:L22"/>
  <sheetViews>
    <sheetView showGridLines="0" zoomScale="80" zoomScaleNormal="80" workbookViewId="0">
      <selection activeCell="G41" sqref="G41"/>
    </sheetView>
  </sheetViews>
  <sheetFormatPr baseColWidth="10" defaultColWidth="11.42578125" defaultRowHeight="12.75"/>
  <cols>
    <col min="1" max="1" width="2.7109375" style="631" customWidth="1"/>
    <col min="2" max="2" width="4.5703125" style="631" bestFit="1" customWidth="1"/>
    <col min="3" max="4" width="55" style="631" customWidth="1"/>
    <col min="5" max="5" width="24.28515625" style="631" customWidth="1"/>
    <col min="6" max="6" width="13.7109375" style="631" customWidth="1"/>
    <col min="7" max="7" width="6.42578125" style="631" customWidth="1"/>
    <col min="8" max="8" width="5.42578125" style="631" customWidth="1"/>
    <col min="9" max="9" width="13.140625" style="631" bestFit="1" customWidth="1"/>
    <col min="10" max="11" width="11.42578125" style="631"/>
    <col min="12" max="12" width="13.140625" style="631" bestFit="1" customWidth="1"/>
    <col min="13" max="16384" width="11.42578125" style="631"/>
  </cols>
  <sheetData>
    <row r="1" spans="1:7" ht="15" thickBot="1">
      <c r="A1" s="830" t="s">
        <v>213</v>
      </c>
      <c r="B1" s="635"/>
      <c r="C1" s="635"/>
      <c r="D1" s="635"/>
      <c r="E1" s="635"/>
      <c r="F1" s="635"/>
    </row>
    <row r="2" spans="1:7" ht="28.5" thickTop="1">
      <c r="A2" s="635"/>
      <c r="B2" s="831"/>
      <c r="C2" s="1244"/>
      <c r="D2" s="802"/>
      <c r="E2" s="572"/>
      <c r="F2" s="573"/>
    </row>
    <row r="3" spans="1:7" ht="14.25">
      <c r="A3" s="635"/>
      <c r="B3" s="666"/>
      <c r="C3" s="806"/>
      <c r="D3" s="635"/>
      <c r="E3" s="578"/>
      <c r="F3" s="579"/>
    </row>
    <row r="4" spans="1:7" ht="14.25">
      <c r="A4" s="635"/>
      <c r="B4" s="1976"/>
      <c r="C4" s="1977"/>
      <c r="D4" s="1978" t="s">
        <v>347</v>
      </c>
      <c r="E4" s="578"/>
      <c r="F4" s="579"/>
    </row>
    <row r="5" spans="1:7" ht="14.25">
      <c r="A5" s="635"/>
      <c r="B5" s="1976"/>
      <c r="C5" s="1977"/>
      <c r="D5" s="1978"/>
      <c r="E5" s="578"/>
      <c r="F5" s="579"/>
    </row>
    <row r="6" spans="1:7" ht="14.25">
      <c r="A6" s="635"/>
      <c r="B6" s="804"/>
      <c r="C6" s="635"/>
      <c r="D6" s="635"/>
      <c r="E6" s="578"/>
      <c r="F6" s="581"/>
    </row>
    <row r="7" spans="1:7" ht="14.25">
      <c r="A7" s="830"/>
      <c r="B7" s="807"/>
      <c r="C7" s="638"/>
      <c r="D7" s="638"/>
      <c r="E7" s="638"/>
      <c r="F7" s="670"/>
    </row>
    <row r="8" spans="1:7" ht="27" customHeight="1">
      <c r="A8" s="635"/>
      <c r="B8" s="1994" t="s">
        <v>657</v>
      </c>
      <c r="C8" s="1995"/>
      <c r="D8" s="1995"/>
      <c r="E8" s="635"/>
      <c r="F8" s="811"/>
    </row>
    <row r="9" spans="1:7" ht="23.25" customHeight="1">
      <c r="A9" s="672"/>
      <c r="B9" s="1996" t="s">
        <v>348</v>
      </c>
      <c r="C9" s="1997"/>
      <c r="D9" s="1997"/>
      <c r="E9" s="816"/>
      <c r="F9" s="832"/>
    </row>
    <row r="10" spans="1:7" ht="26.25" customHeight="1">
      <c r="A10" s="672" t="s">
        <v>349</v>
      </c>
      <c r="B10" s="833"/>
      <c r="C10" s="834" t="s">
        <v>350</v>
      </c>
      <c r="D10" s="834"/>
      <c r="E10" s="835">
        <f>'03 - Monthly Asset Follow up'!C17</f>
        <v>0</v>
      </c>
      <c r="F10" s="832"/>
      <c r="G10" s="836"/>
    </row>
    <row r="11" spans="1:7" ht="27.75" customHeight="1">
      <c r="A11" s="672" t="s">
        <v>351</v>
      </c>
      <c r="B11" s="837" t="s">
        <v>132</v>
      </c>
      <c r="C11" s="838" t="s">
        <v>352</v>
      </c>
      <c r="D11" s="838"/>
      <c r="E11" s="839">
        <f>'03 - Monthly Asset Follow up'!E17</f>
        <v>0</v>
      </c>
      <c r="F11" s="832"/>
      <c r="G11" s="840"/>
    </row>
    <row r="12" spans="1:7" ht="18.75" customHeight="1">
      <c r="A12" s="841" t="s">
        <v>353</v>
      </c>
      <c r="B12" s="837" t="s">
        <v>132</v>
      </c>
      <c r="C12" s="838" t="s">
        <v>52</v>
      </c>
      <c r="D12" s="838"/>
      <c r="E12" s="839">
        <f>'03 - Monthly Asset Follow up'!F17</f>
        <v>0</v>
      </c>
      <c r="F12" s="832"/>
      <c r="G12" s="836"/>
    </row>
    <row r="13" spans="1:7" ht="22.5" customHeight="1">
      <c r="A13" s="672" t="s">
        <v>354</v>
      </c>
      <c r="B13" s="842" t="s">
        <v>355</v>
      </c>
      <c r="C13" s="838" t="s">
        <v>356</v>
      </c>
      <c r="D13" s="838"/>
      <c r="E13" s="839"/>
      <c r="F13" s="832"/>
      <c r="G13" s="836"/>
    </row>
    <row r="14" spans="1:7" ht="25.5" customHeight="1">
      <c r="A14" s="672" t="s">
        <v>357</v>
      </c>
      <c r="B14" s="837" t="s">
        <v>132</v>
      </c>
      <c r="C14" s="838" t="s">
        <v>358</v>
      </c>
      <c r="D14" s="838"/>
      <c r="E14" s="839">
        <f>'03 - Monthly Asset Follow up'!M17</f>
        <v>0</v>
      </c>
      <c r="F14" s="832"/>
      <c r="G14" s="840"/>
    </row>
    <row r="15" spans="1:7" ht="38.25" customHeight="1">
      <c r="A15" s="672" t="s">
        <v>359</v>
      </c>
      <c r="B15" s="837" t="s">
        <v>132</v>
      </c>
      <c r="C15" s="1993" t="s">
        <v>360</v>
      </c>
      <c r="D15" s="1993"/>
      <c r="E15" s="839">
        <f>'03 - Monthly Asset Follow up'!N17</f>
        <v>0</v>
      </c>
      <c r="F15" s="832"/>
      <c r="G15" s="840"/>
    </row>
    <row r="16" spans="1:7" ht="24" customHeight="1">
      <c r="A16" s="672"/>
      <c r="B16" s="837" t="s">
        <v>355</v>
      </c>
      <c r="C16" s="1993" t="s">
        <v>361</v>
      </c>
      <c r="D16" s="1993"/>
      <c r="E16" s="839">
        <f>'03 - Monthly Asset Follow up'!D17</f>
        <v>8182368484.4700003</v>
      </c>
      <c r="F16" s="832"/>
      <c r="G16" s="840"/>
    </row>
    <row r="17" spans="1:12" ht="31.5" customHeight="1">
      <c r="A17" s="672" t="s">
        <v>362</v>
      </c>
      <c r="B17" s="837" t="s">
        <v>132</v>
      </c>
      <c r="C17" s="843" t="s">
        <v>363</v>
      </c>
      <c r="D17" s="843"/>
      <c r="E17" s="844">
        <f>'03 - Monthly Asset Follow up'!K17+'03 - Monthly Asset Follow up'!L17</f>
        <v>0</v>
      </c>
      <c r="F17" s="832"/>
      <c r="G17" s="836"/>
    </row>
    <row r="18" spans="1:12" ht="21" customHeight="1">
      <c r="A18" s="672" t="s">
        <v>364</v>
      </c>
      <c r="B18" s="845"/>
      <c r="C18" s="846" t="s">
        <v>365</v>
      </c>
      <c r="D18" s="846"/>
      <c r="E18" s="847">
        <f>E10-E11-E12+E13-E14-E15+E16-E17</f>
        <v>8182368484.4700003</v>
      </c>
      <c r="F18" s="832"/>
      <c r="G18" s="848"/>
      <c r="I18" s="852"/>
      <c r="L18" s="852"/>
    </row>
    <row r="19" spans="1:12" ht="13.5" thickBot="1">
      <c r="A19" s="672"/>
      <c r="B19" s="849"/>
      <c r="C19" s="850"/>
      <c r="D19" s="850"/>
      <c r="E19" s="850"/>
      <c r="F19" s="851"/>
    </row>
    <row r="20" spans="1:12" ht="13.5" thickTop="1"/>
    <row r="22" spans="1:12">
      <c r="I22" s="852"/>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tabColor theme="3" tint="-0.249977111117893"/>
  </sheetPr>
  <dimension ref="A1:I30"/>
  <sheetViews>
    <sheetView showGridLines="0" view="pageBreakPreview" topLeftCell="A10" zoomScale="80" zoomScaleNormal="80" zoomScaleSheetLayoutView="80" workbookViewId="0">
      <selection activeCell="Q25" sqref="Q25"/>
    </sheetView>
  </sheetViews>
  <sheetFormatPr baseColWidth="10" defaultColWidth="11.42578125" defaultRowHeight="12.75"/>
  <cols>
    <col min="1" max="1" width="2.7109375" style="631" customWidth="1"/>
    <col min="2" max="2" width="1.28515625" style="631" customWidth="1"/>
    <col min="3" max="3" width="4.5703125" style="631" bestFit="1" customWidth="1"/>
    <col min="4" max="4" width="31.140625" style="631" customWidth="1"/>
    <col min="5" max="6" width="30.7109375" style="631" customWidth="1"/>
    <col min="7" max="7" width="21" style="631" customWidth="1"/>
    <col min="8" max="8" width="21.28515625" style="631" customWidth="1"/>
    <col min="9" max="9" width="13.7109375" style="631" customWidth="1"/>
    <col min="10" max="10" width="3.85546875" style="631" customWidth="1"/>
    <col min="11" max="16384" width="11.42578125" style="631"/>
  </cols>
  <sheetData>
    <row r="1" spans="1:9" ht="15" thickBot="1">
      <c r="A1" s="830"/>
      <c r="B1" s="830"/>
      <c r="C1" s="635"/>
      <c r="D1" s="635"/>
      <c r="E1" s="635"/>
      <c r="F1" s="635"/>
      <c r="G1" s="635"/>
      <c r="H1" s="635"/>
      <c r="I1" s="635"/>
    </row>
    <row r="2" spans="1:9" ht="28.5" thickTop="1">
      <c r="A2" s="853"/>
      <c r="B2" s="854"/>
      <c r="C2" s="1244"/>
      <c r="D2" s="855"/>
      <c r="E2" s="856"/>
      <c r="F2" s="856"/>
      <c r="G2" s="572"/>
      <c r="H2" s="572" t="s">
        <v>243</v>
      </c>
      <c r="I2" s="573">
        <f>'Cover Page'!$C$15</f>
        <v>45565</v>
      </c>
    </row>
    <row r="3" spans="1:9" ht="14.25">
      <c r="A3" s="635"/>
      <c r="B3" s="804"/>
      <c r="C3" s="635"/>
      <c r="D3" s="635"/>
      <c r="E3" s="635"/>
      <c r="F3" s="635"/>
      <c r="G3" s="578"/>
      <c r="H3" s="578" t="s">
        <v>244</v>
      </c>
      <c r="I3" s="579">
        <f>'Cover Page'!$C$16</f>
        <v>0</v>
      </c>
    </row>
    <row r="4" spans="1:9" ht="14.25">
      <c r="A4" s="635"/>
      <c r="B4" s="804"/>
      <c r="C4" s="1999"/>
      <c r="D4" s="1999"/>
      <c r="E4" s="1999"/>
      <c r="F4" s="2000" t="s">
        <v>366</v>
      </c>
      <c r="G4" s="578"/>
      <c r="H4" s="578" t="s">
        <v>245</v>
      </c>
      <c r="I4" s="579">
        <f>'Cover Page'!$C$17</f>
        <v>0</v>
      </c>
    </row>
    <row r="5" spans="1:9" ht="14.25">
      <c r="A5" s="635"/>
      <c r="B5" s="804"/>
      <c r="C5" s="1999"/>
      <c r="D5" s="1999"/>
      <c r="E5" s="1999"/>
      <c r="F5" s="2000"/>
      <c r="G5" s="578"/>
      <c r="H5" s="578" t="s">
        <v>246</v>
      </c>
      <c r="I5" s="579">
        <f>'Cover Page'!$C$18</f>
        <v>0</v>
      </c>
    </row>
    <row r="6" spans="1:9" ht="14.25">
      <c r="A6" s="635"/>
      <c r="B6" s="804"/>
      <c r="C6" s="635"/>
      <c r="D6" s="635"/>
      <c r="E6" s="635"/>
      <c r="F6" s="635"/>
      <c r="G6" s="578"/>
      <c r="H6" s="578" t="s">
        <v>247</v>
      </c>
      <c r="I6" s="581">
        <f>'00 - Cover'!$F$28</f>
        <v>0</v>
      </c>
    </row>
    <row r="7" spans="1:9" ht="14.25">
      <c r="A7" s="830"/>
      <c r="B7" s="857"/>
      <c r="C7" s="638"/>
      <c r="D7" s="638"/>
      <c r="E7" s="638"/>
      <c r="F7" s="638"/>
      <c r="G7" s="638"/>
      <c r="H7" s="638"/>
      <c r="I7" s="670"/>
    </row>
    <row r="8" spans="1:9" ht="22.5" customHeight="1">
      <c r="A8" s="858"/>
      <c r="B8" s="859"/>
      <c r="C8" s="1231" t="s">
        <v>367</v>
      </c>
      <c r="D8" s="1245"/>
      <c r="E8" s="1246"/>
      <c r="F8" s="861"/>
      <c r="G8" s="672"/>
      <c r="H8" s="672"/>
      <c r="I8" s="817"/>
    </row>
    <row r="9" spans="1:9">
      <c r="A9" s="858"/>
      <c r="B9" s="862"/>
      <c r="C9" s="2001" t="s">
        <v>368</v>
      </c>
      <c r="D9" s="2001"/>
      <c r="E9" s="2001"/>
      <c r="F9" s="863"/>
      <c r="G9" s="864"/>
      <c r="H9" s="816"/>
      <c r="I9" s="817"/>
    </row>
    <row r="10" spans="1:9" ht="66.75" customHeight="1">
      <c r="A10" s="858"/>
      <c r="B10" s="862"/>
      <c r="C10" s="865" t="s">
        <v>31</v>
      </c>
      <c r="D10" s="2002" t="s">
        <v>369</v>
      </c>
      <c r="E10" s="2002"/>
      <c r="F10" s="2002"/>
      <c r="G10" s="2002"/>
      <c r="H10" s="866">
        <f>'04 - Monthly Collection'!T13</f>
        <v>0</v>
      </c>
      <c r="I10" s="817"/>
    </row>
    <row r="11" spans="1:9" ht="25.5" customHeight="1">
      <c r="A11" s="858"/>
      <c r="B11" s="862"/>
      <c r="C11" s="865" t="s">
        <v>32</v>
      </c>
      <c r="D11" s="2003" t="s">
        <v>370</v>
      </c>
      <c r="E11" s="2003"/>
      <c r="F11" s="2003"/>
      <c r="G11" s="2003"/>
      <c r="H11" s="867">
        <f>'04 - Monthly Collection'!AN13</f>
        <v>0</v>
      </c>
      <c r="I11" s="817"/>
    </row>
    <row r="12" spans="1:9">
      <c r="A12" s="858"/>
      <c r="B12" s="862"/>
      <c r="C12" s="864"/>
      <c r="D12" s="2004" t="s">
        <v>371</v>
      </c>
      <c r="E12" s="2004"/>
      <c r="F12" s="868"/>
      <c r="G12" s="864"/>
      <c r="H12" s="869">
        <f>H10+H11</f>
        <v>0</v>
      </c>
      <c r="I12" s="817"/>
    </row>
    <row r="13" spans="1:9" ht="32.25" customHeight="1">
      <c r="A13" s="858"/>
      <c r="B13" s="862"/>
      <c r="C13" s="870"/>
      <c r="D13" s="870"/>
      <c r="E13" s="870"/>
      <c r="F13" s="870"/>
      <c r="G13" s="870"/>
      <c r="H13" s="870"/>
      <c r="I13" s="871"/>
    </row>
    <row r="14" spans="1:9" ht="15.75">
      <c r="A14" s="858"/>
      <c r="B14" s="859"/>
      <c r="C14" s="1231" t="s">
        <v>372</v>
      </c>
      <c r="D14" s="1247"/>
      <c r="E14" s="1247"/>
      <c r="F14" s="872"/>
      <c r="G14" s="672"/>
      <c r="H14" s="672"/>
      <c r="I14" s="817"/>
    </row>
    <row r="15" spans="1:9">
      <c r="A15" s="858"/>
      <c r="B15" s="862"/>
      <c r="C15" s="2001" t="s">
        <v>373</v>
      </c>
      <c r="D15" s="2001"/>
      <c r="E15" s="2001"/>
      <c r="F15" s="863"/>
      <c r="G15" s="864"/>
      <c r="H15" s="816"/>
      <c r="I15" s="817"/>
    </row>
    <row r="16" spans="1:9">
      <c r="A16" s="858"/>
      <c r="B16" s="862"/>
      <c r="C16" s="873"/>
      <c r="D16" s="2005" t="s">
        <v>374</v>
      </c>
      <c r="E16" s="2005"/>
      <c r="F16" s="874"/>
      <c r="G16" s="875"/>
      <c r="H16" s="876"/>
      <c r="I16" s="817"/>
    </row>
    <row r="17" spans="1:9" ht="21.75" customHeight="1">
      <c r="A17" s="858"/>
      <c r="B17" s="862"/>
      <c r="C17" s="877" t="s">
        <v>31</v>
      </c>
      <c r="D17" s="1998" t="str">
        <f>'15 - Priority of Payments'!F11</f>
        <v xml:space="preserve">(a)	 the Available Collections in relation to the immediately preceding Collection Period; </v>
      </c>
      <c r="E17" s="1998"/>
      <c r="F17" s="1998"/>
      <c r="G17" s="1998"/>
      <c r="H17" s="879">
        <f>'15 - Priority of Payments'!J11</f>
        <v>0</v>
      </c>
      <c r="I17" s="817"/>
    </row>
    <row r="18" spans="1:9" ht="25.5" customHeight="1">
      <c r="A18" s="858"/>
      <c r="B18" s="862"/>
      <c r="C18" s="873" t="s">
        <v>32</v>
      </c>
      <c r="D18" s="1998" t="str">
        <f>'15 - Priority of Payments'!F12</f>
        <v>(b) 	any amounts standing to the credit of the Operating Account and which were debited from the General Reserve Account on or before such Payment Date;</v>
      </c>
      <c r="E18" s="1998"/>
      <c r="F18" s="1998"/>
      <c r="G18" s="1998"/>
      <c r="H18" s="879">
        <f>'15 - Priority of Payments'!J12</f>
        <v>0</v>
      </c>
      <c r="I18" s="817"/>
    </row>
    <row r="19" spans="1:9" ht="22.5" customHeight="1">
      <c r="A19" s="858"/>
      <c r="B19" s="862"/>
      <c r="C19" s="877" t="s">
        <v>33</v>
      </c>
      <c r="D19" s="1998" t="str">
        <f>'15 - Priority of Payments'!F13</f>
        <v>(c) 	any amounts standing to the credit of the Operating Account which were debited from the Commingling Reserve Account on the preceding Settlement Date;</v>
      </c>
      <c r="E19" s="1998"/>
      <c r="F19" s="1998"/>
      <c r="G19" s="1998"/>
      <c r="H19" s="879">
        <f>'15 - Priority of Payments'!J13</f>
        <v>0</v>
      </c>
      <c r="I19" s="817"/>
    </row>
    <row r="20" spans="1:9" ht="31.5" customHeight="1">
      <c r="A20" s="858"/>
      <c r="B20" s="862"/>
      <c r="C20" s="877" t="s">
        <v>34</v>
      </c>
      <c r="D20" s="1998" t="str">
        <f>'15 - Priority of Payments'!F14</f>
        <v>(d) 	any Financial Income (positive or negative) in relation to the immediately preceding calendar month;</v>
      </c>
      <c r="E20" s="1998"/>
      <c r="F20" s="1998"/>
      <c r="G20" s="1998"/>
      <c r="H20" s="879">
        <f>'15 - Priority of Payments'!J14</f>
        <v>0</v>
      </c>
      <c r="I20" s="817"/>
    </row>
    <row r="21" spans="1:9" ht="30" customHeight="1">
      <c r="A21" s="858"/>
      <c r="B21" s="862"/>
      <c r="C21" s="881" t="s">
        <v>35</v>
      </c>
      <c r="D21" s="1998" t="str">
        <f>'15 - Priority of Payments'!F15</f>
        <v>(e) 	any Repurchased Amount of Repurchased Home Loan Receivables paid by the Seller to the Issuer with respect to loans to be repurchased on the Repurchase Date falling on such Payment Date;</v>
      </c>
      <c r="E21" s="1998"/>
      <c r="F21" s="1998"/>
      <c r="G21" s="1998"/>
      <c r="H21" s="879">
        <f>'15 - Priority of Payments'!J15</f>
        <v>0</v>
      </c>
      <c r="I21" s="817"/>
    </row>
    <row r="22" spans="1:9" ht="36.75" customHeight="1">
      <c r="A22" s="858"/>
      <c r="B22" s="862"/>
      <c r="C22" s="873" t="s">
        <v>36</v>
      </c>
      <c r="D22" s="1998" t="str">
        <f>'15 - Priority of Payments'!F16</f>
        <v>(f) 	any Rescission Amount with respect to Rescinded Purchased Home Loan Receivables, the Rescission Date of which will be on such Payment Date;</v>
      </c>
      <c r="E22" s="1998"/>
      <c r="F22" s="1998"/>
      <c r="G22" s="1998"/>
      <c r="H22" s="879">
        <f>'15 - Priority of Payments'!J16</f>
        <v>0</v>
      </c>
      <c r="I22" s="817"/>
    </row>
    <row r="23" spans="1:9" ht="34.5" customHeight="1">
      <c r="A23" s="858"/>
      <c r="B23" s="862"/>
      <c r="C23" s="873" t="s">
        <v>37</v>
      </c>
      <c r="D23" s="1998" t="str">
        <f>'15 - Priority of Payments'!F17</f>
        <v>(g) 	any other amount standing to the credit of the Operating Account at the end of the Collection Period immediately preceding such Payment Date;</v>
      </c>
      <c r="E23" s="1998"/>
      <c r="F23" s="1998"/>
      <c r="G23" s="1998"/>
      <c r="H23" s="879" t="e">
        <f>'15 - Priority of Payments'!J17</f>
        <v>#VALUE!</v>
      </c>
      <c r="I23" s="817"/>
    </row>
    <row r="24" spans="1:9" ht="47.25" customHeight="1">
      <c r="A24" s="858"/>
      <c r="B24" s="862"/>
      <c r="C24" s="873" t="s">
        <v>38</v>
      </c>
      <c r="D24" s="1998"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1998"/>
      <c r="F24" s="1998"/>
      <c r="G24" s="1998"/>
      <c r="H24" s="879">
        <f>'15 - Priority of Payments'!J18</f>
        <v>0</v>
      </c>
      <c r="I24" s="817"/>
    </row>
    <row r="25" spans="1:9" ht="45" customHeight="1">
      <c r="A25" s="858"/>
      <c r="B25" s="862"/>
      <c r="C25" s="873" t="s">
        <v>39</v>
      </c>
      <c r="D25" s="1998" t="str">
        <f>'15 - Priority of Payments'!F19</f>
        <v>(i)	 any amount payable under item (D) or item (F) of the relevant Priority of Payments which has been kept on the Operating Account (due to the rounding of payments on a single Note) on the immediately preceding Payment Date; and</v>
      </c>
      <c r="E25" s="1998"/>
      <c r="F25" s="1998"/>
      <c r="G25" s="1998"/>
      <c r="H25" s="879" t="e">
        <f>'15 - Priority of Payments'!J19</f>
        <v>#VALUE!</v>
      </c>
      <c r="I25" s="817"/>
    </row>
    <row r="26" spans="1:9" ht="47.25" customHeight="1">
      <c r="A26" s="858"/>
      <c r="B26" s="862"/>
      <c r="C26" s="873" t="s">
        <v>40</v>
      </c>
      <c r="D26" s="1998"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1998"/>
      <c r="F26" s="1998"/>
      <c r="G26" s="1998"/>
      <c r="H26" s="879">
        <f>'15 - Priority of Payments'!J20</f>
        <v>0</v>
      </c>
      <c r="I26" s="817"/>
    </row>
    <row r="27" spans="1:9">
      <c r="A27" s="858"/>
      <c r="B27" s="862"/>
      <c r="C27" s="873"/>
      <c r="D27" s="882"/>
      <c r="E27" s="882"/>
      <c r="F27" s="882"/>
      <c r="G27" s="882"/>
      <c r="H27" s="883"/>
      <c r="I27" s="817"/>
    </row>
    <row r="28" spans="1:9">
      <c r="A28" s="858"/>
      <c r="B28" s="862"/>
      <c r="C28" s="864"/>
      <c r="D28" s="2006" t="s">
        <v>375</v>
      </c>
      <c r="E28" s="2006"/>
      <c r="F28" s="884"/>
      <c r="G28" s="864"/>
      <c r="H28" s="869" t="e">
        <f>SUM(H17:H26)</f>
        <v>#VALUE!</v>
      </c>
      <c r="I28" s="817"/>
    </row>
    <row r="29" spans="1:9" ht="13.5" thickBot="1">
      <c r="B29" s="655"/>
      <c r="C29" s="656"/>
      <c r="D29" s="656"/>
      <c r="E29" s="656"/>
      <c r="F29" s="656"/>
      <c r="G29" s="656"/>
      <c r="H29" s="656"/>
      <c r="I29" s="657"/>
    </row>
    <row r="30" spans="1:9" ht="13.5"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4" orientation="portrait" r:id="rId1"/>
  <colBreaks count="1" manualBreakCount="1">
    <brk id="10"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tabColor theme="3" tint="-0.249977111117893"/>
  </sheetPr>
  <dimension ref="A1:S75"/>
  <sheetViews>
    <sheetView showGridLines="0" view="pageBreakPreview" zoomScale="80" zoomScaleNormal="100" zoomScaleSheetLayoutView="80" workbookViewId="0">
      <selection activeCell="K39" sqref="K39"/>
    </sheetView>
  </sheetViews>
  <sheetFormatPr baseColWidth="10" defaultColWidth="9.140625" defaultRowHeight="12.75"/>
  <cols>
    <col min="1" max="1" width="2.5703125" style="886" customWidth="1"/>
    <col min="2" max="2" width="4.42578125" style="887" bestFit="1" customWidth="1"/>
    <col min="3" max="3" width="40.28515625" style="887" customWidth="1"/>
    <col min="4" max="4" width="38" style="888" customWidth="1"/>
    <col min="5" max="6" width="20.28515625" style="888" customWidth="1"/>
    <col min="7" max="8" width="20.28515625" style="887" customWidth="1"/>
    <col min="9" max="9" width="1.7109375" style="889" customWidth="1"/>
    <col min="10" max="10" width="17" style="887" bestFit="1" customWidth="1"/>
    <col min="11" max="11" width="20" style="890" customWidth="1"/>
    <col min="12" max="12" width="11.28515625" style="891" bestFit="1" customWidth="1"/>
    <col min="13" max="13" width="14.85546875" style="891" customWidth="1"/>
    <col min="14" max="14" width="3.42578125" style="891" customWidth="1"/>
    <col min="15" max="15" width="12.42578125" style="891" customWidth="1"/>
    <col min="16" max="17" width="9.140625" style="891"/>
    <col min="18" max="18" width="3.5703125" style="891" customWidth="1"/>
    <col min="19" max="19" width="22.28515625" style="891" customWidth="1"/>
    <col min="20" max="16384" width="9.140625" style="886"/>
  </cols>
  <sheetData>
    <row r="1" spans="1:19" s="631" customFormat="1" ht="15" thickBot="1">
      <c r="A1" s="635"/>
      <c r="B1" s="635"/>
      <c r="C1" s="635"/>
      <c r="D1" s="635"/>
      <c r="E1" s="635"/>
      <c r="F1" s="635"/>
      <c r="G1" s="635"/>
      <c r="H1" s="635"/>
      <c r="I1" s="635"/>
      <c r="J1" s="635"/>
      <c r="K1" s="635"/>
      <c r="L1" s="635"/>
      <c r="M1" s="635"/>
    </row>
    <row r="2" spans="1:19" s="631" customFormat="1" ht="28.5" thickTop="1">
      <c r="A2" s="635"/>
      <c r="B2" s="799"/>
      <c r="C2" s="800"/>
      <c r="D2" s="801"/>
      <c r="E2" s="802"/>
      <c r="F2" s="802"/>
      <c r="G2" s="802"/>
      <c r="H2" s="802"/>
      <c r="I2" s="803"/>
      <c r="J2" s="572" t="s">
        <v>243</v>
      </c>
      <c r="K2" s="573">
        <f>'Cover Page'!$C$15</f>
        <v>45565</v>
      </c>
    </row>
    <row r="3" spans="1:19" s="631" customFormat="1" ht="14.25">
      <c r="A3" s="635"/>
      <c r="B3" s="804"/>
      <c r="C3" s="554"/>
      <c r="D3" s="635"/>
      <c r="E3" s="635"/>
      <c r="F3" s="635"/>
      <c r="G3" s="635"/>
      <c r="H3" s="635"/>
      <c r="I3" s="635"/>
      <c r="J3" s="578" t="s">
        <v>244</v>
      </c>
      <c r="K3" s="579">
        <f>'Cover Page'!$C$16</f>
        <v>0</v>
      </c>
    </row>
    <row r="4" spans="1:19" s="631" customFormat="1" ht="14.25" customHeight="1">
      <c r="A4" s="635"/>
      <c r="B4" s="804"/>
      <c r="C4" s="805"/>
      <c r="D4" s="805"/>
      <c r="E4" s="805" t="s">
        <v>376</v>
      </c>
      <c r="F4" s="805"/>
      <c r="G4" s="635"/>
      <c r="H4" s="885"/>
      <c r="I4" s="885"/>
      <c r="J4" s="578" t="s">
        <v>245</v>
      </c>
      <c r="K4" s="579">
        <f>'Cover Page'!$C$17</f>
        <v>0</v>
      </c>
    </row>
    <row r="5" spans="1:19" s="631" customFormat="1" ht="14.25" customHeight="1">
      <c r="A5" s="635"/>
      <c r="B5" s="804"/>
      <c r="C5" s="805"/>
      <c r="D5" s="805"/>
      <c r="E5" s="805"/>
      <c r="F5" s="805"/>
      <c r="G5" s="635"/>
      <c r="H5" s="885"/>
      <c r="I5" s="885"/>
      <c r="J5" s="578" t="s">
        <v>246</v>
      </c>
      <c r="K5" s="579">
        <f>'Cover Page'!$C$18</f>
        <v>0</v>
      </c>
    </row>
    <row r="6" spans="1:19" s="631" customFormat="1" ht="14.25">
      <c r="A6" s="635"/>
      <c r="B6" s="804"/>
      <c r="C6" s="806"/>
      <c r="D6" s="635"/>
      <c r="E6" s="635"/>
      <c r="F6" s="635"/>
      <c r="G6" s="635"/>
      <c r="H6" s="635"/>
      <c r="I6" s="635"/>
      <c r="J6" s="578" t="s">
        <v>247</v>
      </c>
      <c r="K6" s="581">
        <f>'00 - Cover'!$F$28</f>
        <v>0</v>
      </c>
    </row>
    <row r="7" spans="1:19" s="631" customFormat="1" ht="14.25">
      <c r="A7" s="635"/>
      <c r="B7" s="807"/>
      <c r="C7" s="808"/>
      <c r="D7" s="638"/>
      <c r="E7" s="638"/>
      <c r="F7" s="638"/>
      <c r="G7" s="638"/>
      <c r="H7" s="638"/>
      <c r="I7" s="638"/>
      <c r="J7" s="638"/>
      <c r="K7" s="670"/>
    </row>
    <row r="8" spans="1:19">
      <c r="M8" s="892"/>
    </row>
    <row r="9" spans="1:19" s="893" customFormat="1" ht="18">
      <c r="B9" s="1219"/>
      <c r="C9" s="1220" t="s">
        <v>377</v>
      </c>
      <c r="D9" s="1221"/>
      <c r="E9" s="1221"/>
      <c r="F9" s="1221"/>
      <c r="G9" s="1222"/>
      <c r="H9" s="1222"/>
      <c r="I9" s="1223"/>
      <c r="J9" s="1222"/>
      <c r="K9" s="1224"/>
      <c r="L9" s="894"/>
      <c r="M9" s="892"/>
      <c r="N9" s="894"/>
      <c r="O9" s="894"/>
      <c r="P9" s="894"/>
      <c r="Q9" s="894"/>
      <c r="R9" s="894"/>
      <c r="S9" s="894"/>
    </row>
    <row r="10" spans="1:19">
      <c r="C10" s="895"/>
      <c r="E10" s="896"/>
      <c r="G10" s="897"/>
      <c r="H10" s="897"/>
      <c r="M10" s="892"/>
    </row>
    <row r="11" spans="1:19" ht="13.5" thickBot="1">
      <c r="I11" s="898"/>
      <c r="M11" s="892"/>
    </row>
    <row r="12" spans="1:19" s="899" customFormat="1" ht="24.75" customHeight="1" thickBot="1">
      <c r="B12" s="1225"/>
      <c r="C12" s="1226" t="s">
        <v>378</v>
      </c>
      <c r="D12" s="1227" t="s">
        <v>172</v>
      </c>
      <c r="E12" s="1228" t="s">
        <v>379</v>
      </c>
      <c r="F12" s="1228" t="s">
        <v>380</v>
      </c>
      <c r="G12" s="1228" t="s">
        <v>381</v>
      </c>
      <c r="H12" s="2007" t="s">
        <v>382</v>
      </c>
      <c r="I12" s="2007"/>
      <c r="J12" s="1229" t="s">
        <v>199</v>
      </c>
      <c r="K12" s="1230" t="s">
        <v>383</v>
      </c>
      <c r="L12" s="900"/>
      <c r="M12" s="892"/>
      <c r="N12" s="900"/>
      <c r="O12" s="900"/>
      <c r="P12" s="900"/>
      <c r="Q12" s="900"/>
      <c r="R12" s="900"/>
      <c r="S12" s="900"/>
    </row>
    <row r="13" spans="1:19" s="887" customFormat="1">
      <c r="B13" s="901"/>
      <c r="C13" s="902" t="s">
        <v>384</v>
      </c>
      <c r="D13" s="903" t="s">
        <v>227</v>
      </c>
      <c r="E13" s="904"/>
      <c r="F13" s="905"/>
      <c r="G13" s="906"/>
      <c r="H13" s="907"/>
      <c r="I13" s="908"/>
      <c r="J13" s="904"/>
      <c r="K13" s="909"/>
      <c r="L13" s="910"/>
      <c r="M13" s="892"/>
      <c r="N13" s="910"/>
      <c r="O13" s="910"/>
      <c r="P13" s="910"/>
      <c r="Q13" s="910"/>
      <c r="R13" s="910"/>
      <c r="S13" s="910"/>
    </row>
    <row r="14" spans="1:19" s="887" customFormat="1">
      <c r="B14" s="901"/>
      <c r="C14" s="902" t="s">
        <v>385</v>
      </c>
      <c r="D14" s="903" t="s">
        <v>227</v>
      </c>
      <c r="E14" s="904"/>
      <c r="F14" s="905"/>
      <c r="G14" s="911"/>
      <c r="H14" s="907"/>
      <c r="I14" s="908"/>
      <c r="J14" s="912"/>
      <c r="K14" s="913"/>
      <c r="L14" s="910"/>
      <c r="M14" s="910"/>
      <c r="N14" s="910"/>
      <c r="O14" s="910"/>
      <c r="P14" s="910"/>
      <c r="Q14" s="910"/>
      <c r="R14" s="910"/>
      <c r="S14" s="910"/>
    </row>
    <row r="15" spans="1:19" s="887" customFormat="1">
      <c r="B15" s="901"/>
      <c r="C15" s="902" t="s">
        <v>386</v>
      </c>
      <c r="D15" s="903" t="s">
        <v>387</v>
      </c>
      <c r="E15" s="912"/>
      <c r="F15" s="914"/>
      <c r="G15" s="911"/>
      <c r="H15" s="907"/>
      <c r="I15" s="908"/>
      <c r="J15" s="2008"/>
      <c r="K15" s="2009"/>
      <c r="L15" s="910"/>
      <c r="M15" s="910"/>
      <c r="N15" s="910"/>
      <c r="O15" s="910"/>
      <c r="P15" s="910"/>
      <c r="Q15" s="910"/>
      <c r="R15" s="910"/>
      <c r="S15" s="910"/>
    </row>
    <row r="16" spans="1:19" s="887" customFormat="1">
      <c r="B16" s="901"/>
      <c r="C16" s="902" t="s">
        <v>386</v>
      </c>
      <c r="D16" s="915" t="s">
        <v>387</v>
      </c>
      <c r="E16" s="912"/>
      <c r="F16" s="905"/>
      <c r="G16" s="911"/>
      <c r="H16" s="907"/>
      <c r="I16" s="916"/>
      <c r="J16" s="2008"/>
      <c r="K16" s="2009"/>
      <c r="L16" s="910"/>
      <c r="M16" s="910"/>
      <c r="N16" s="910"/>
      <c r="O16" s="910"/>
      <c r="P16" s="910"/>
      <c r="Q16" s="910"/>
      <c r="R16" s="910"/>
      <c r="S16" s="910"/>
    </row>
    <row r="17" spans="2:19" s="887" customFormat="1">
      <c r="B17" s="901"/>
      <c r="C17" s="902" t="s">
        <v>388</v>
      </c>
      <c r="D17" s="915"/>
      <c r="E17" s="912"/>
      <c r="F17" s="914"/>
      <c r="G17" s="906"/>
      <c r="H17" s="907"/>
      <c r="I17" s="916"/>
      <c r="J17" s="912"/>
      <c r="K17" s="913"/>
      <c r="L17" s="910"/>
      <c r="M17" s="910"/>
      <c r="N17" s="910"/>
      <c r="O17" s="910"/>
      <c r="P17" s="910"/>
      <c r="Q17" s="910"/>
      <c r="R17" s="910"/>
      <c r="S17" s="910"/>
    </row>
    <row r="18" spans="2:19" s="887" customFormat="1">
      <c r="B18" s="901"/>
      <c r="C18" s="902" t="s">
        <v>389</v>
      </c>
      <c r="D18" s="915"/>
      <c r="E18" s="912"/>
      <c r="F18" s="914"/>
      <c r="G18" s="906"/>
      <c r="H18" s="907"/>
      <c r="I18" s="916"/>
      <c r="J18" s="912"/>
      <c r="K18" s="913"/>
      <c r="L18" s="917"/>
      <c r="M18" s="910"/>
      <c r="N18" s="910"/>
      <c r="O18" s="910"/>
      <c r="P18" s="910"/>
      <c r="Q18" s="910"/>
      <c r="R18" s="910"/>
      <c r="S18" s="910"/>
    </row>
    <row r="19" spans="2:19" s="887" customFormat="1">
      <c r="B19" s="918"/>
      <c r="C19" s="902" t="s">
        <v>390</v>
      </c>
      <c r="D19" s="915"/>
      <c r="E19" s="912"/>
      <c r="F19" s="914"/>
      <c r="G19" s="906"/>
      <c r="H19" s="907"/>
      <c r="I19" s="919"/>
      <c r="J19" s="912"/>
      <c r="K19" s="913"/>
      <c r="L19" s="910"/>
      <c r="M19" s="910"/>
      <c r="N19" s="910"/>
      <c r="O19" s="910"/>
      <c r="P19" s="910"/>
      <c r="Q19" s="910"/>
      <c r="R19" s="910"/>
      <c r="S19" s="910"/>
    </row>
    <row r="20" spans="2:19" s="887" customFormat="1">
      <c r="B20" s="918"/>
      <c r="C20" s="902" t="s">
        <v>391</v>
      </c>
      <c r="D20" s="915"/>
      <c r="E20" s="912"/>
      <c r="F20" s="914"/>
      <c r="G20" s="906"/>
      <c r="H20" s="907"/>
      <c r="I20" s="919"/>
      <c r="J20" s="912"/>
      <c r="K20" s="913"/>
      <c r="L20" s="910"/>
      <c r="M20" s="910"/>
      <c r="N20" s="910"/>
      <c r="O20" s="910"/>
      <c r="P20" s="910"/>
      <c r="Q20" s="910"/>
      <c r="R20" s="910"/>
      <c r="S20" s="910"/>
    </row>
    <row r="21" spans="2:19" s="930" customFormat="1">
      <c r="B21" s="923"/>
      <c r="C21" s="902" t="s">
        <v>392</v>
      </c>
      <c r="D21" s="924" t="s">
        <v>241</v>
      </c>
      <c r="E21" s="925"/>
      <c r="F21" s="926"/>
      <c r="G21" s="911"/>
      <c r="H21" s="927"/>
      <c r="I21" s="928"/>
      <c r="J21" s="925"/>
      <c r="K21" s="929"/>
      <c r="L21" s="924"/>
      <c r="M21" s="931"/>
      <c r="N21" s="932"/>
      <c r="O21" s="933"/>
      <c r="P21" s="934"/>
      <c r="Q21" s="934"/>
      <c r="R21" s="934"/>
      <c r="S21" s="934"/>
    </row>
    <row r="22" spans="2:19" s="930" customFormat="1">
      <c r="B22" s="923"/>
      <c r="C22" s="902" t="s">
        <v>392</v>
      </c>
      <c r="D22" s="935" t="s">
        <v>241</v>
      </c>
      <c r="E22" s="925"/>
      <c r="F22" s="926"/>
      <c r="G22" s="911"/>
      <c r="H22" s="927"/>
      <c r="I22" s="928"/>
      <c r="J22" s="925"/>
      <c r="K22" s="929"/>
      <c r="L22" s="924"/>
      <c r="M22" s="933"/>
      <c r="N22" s="932"/>
      <c r="O22" s="933"/>
      <c r="P22" s="934"/>
      <c r="Q22" s="934"/>
      <c r="R22" s="934"/>
      <c r="S22" s="934"/>
    </row>
    <row r="23" spans="2:19" s="887" customFormat="1">
      <c r="B23" s="918"/>
      <c r="C23" s="902" t="s">
        <v>393</v>
      </c>
      <c r="D23" s="910" t="s">
        <v>241</v>
      </c>
      <c r="E23" s="904"/>
      <c r="F23" s="936"/>
      <c r="G23" s="911"/>
      <c r="H23" s="907"/>
      <c r="I23" s="908"/>
      <c r="J23" s="912"/>
      <c r="K23" s="913"/>
      <c r="L23" s="917"/>
      <c r="M23" s="920"/>
      <c r="N23" s="921"/>
      <c r="O23" s="920"/>
      <c r="P23" s="922"/>
      <c r="Q23" s="922"/>
      <c r="R23" s="922"/>
      <c r="S23" s="922"/>
    </row>
    <row r="24" spans="2:19" s="887" customFormat="1">
      <c r="B24" s="918"/>
      <c r="C24" s="902" t="s">
        <v>192</v>
      </c>
      <c r="D24" s="915" t="s">
        <v>241</v>
      </c>
      <c r="E24" s="904"/>
      <c r="F24" s="937"/>
      <c r="G24" s="911"/>
      <c r="H24" s="907"/>
      <c r="I24" s="908"/>
      <c r="J24" s="912"/>
      <c r="K24" s="913"/>
      <c r="L24" s="910"/>
      <c r="M24" s="920"/>
      <c r="N24" s="938"/>
      <c r="O24" s="939"/>
      <c r="P24" s="939"/>
      <c r="Q24" s="939"/>
      <c r="R24" s="939"/>
      <c r="S24" s="939"/>
    </row>
    <row r="25" spans="2:19" s="887" customFormat="1">
      <c r="B25" s="918"/>
      <c r="C25" s="902" t="s">
        <v>394</v>
      </c>
      <c r="D25" s="915" t="s">
        <v>241</v>
      </c>
      <c r="E25" s="904"/>
      <c r="F25" s="937"/>
      <c r="G25" s="911"/>
      <c r="H25" s="907"/>
      <c r="I25" s="908"/>
      <c r="J25" s="912"/>
      <c r="K25" s="913"/>
      <c r="L25" s="910"/>
      <c r="M25" s="920"/>
      <c r="N25" s="938"/>
      <c r="O25" s="939"/>
      <c r="P25" s="939"/>
      <c r="Q25" s="939"/>
      <c r="R25" s="939"/>
      <c r="S25" s="939"/>
    </row>
    <row r="26" spans="2:19" s="887" customFormat="1">
      <c r="B26" s="918"/>
      <c r="C26" s="902" t="s">
        <v>195</v>
      </c>
      <c r="D26" s="903" t="s">
        <v>289</v>
      </c>
      <c r="E26" s="912"/>
      <c r="F26" s="914"/>
      <c r="G26" s="911"/>
      <c r="H26" s="907"/>
      <c r="I26" s="908"/>
      <c r="J26" s="912"/>
      <c r="K26" s="913"/>
      <c r="L26" s="910"/>
      <c r="M26" s="922"/>
      <c r="N26" s="922"/>
      <c r="O26" s="940"/>
      <c r="P26" s="941"/>
      <c r="Q26" s="922"/>
      <c r="R26" s="922"/>
      <c r="S26" s="922"/>
    </row>
    <row r="27" spans="2:19" s="887" customFormat="1">
      <c r="B27" s="918"/>
      <c r="C27" s="902" t="s">
        <v>195</v>
      </c>
      <c r="D27" s="903" t="s">
        <v>233</v>
      </c>
      <c r="E27" s="912"/>
      <c r="F27" s="914"/>
      <c r="G27" s="911"/>
      <c r="H27" s="907"/>
      <c r="I27" s="916"/>
      <c r="J27" s="912"/>
      <c r="K27" s="913"/>
      <c r="L27" s="910"/>
      <c r="M27" s="922"/>
      <c r="N27" s="922"/>
      <c r="O27" s="920"/>
      <c r="P27" s="922"/>
      <c r="Q27" s="922"/>
      <c r="R27" s="922"/>
      <c r="S27" s="922"/>
    </row>
    <row r="28" spans="2:19" s="887" customFormat="1">
      <c r="B28" s="918"/>
      <c r="C28" s="902" t="s">
        <v>395</v>
      </c>
      <c r="D28" s="903">
        <v>0</v>
      </c>
      <c r="E28" s="912"/>
      <c r="F28" s="914"/>
      <c r="G28" s="911"/>
      <c r="H28" s="907"/>
      <c r="I28" s="916"/>
      <c r="J28" s="912"/>
      <c r="K28" s="913"/>
      <c r="L28" s="910"/>
      <c r="M28" s="922"/>
      <c r="N28" s="922"/>
      <c r="O28" s="920"/>
      <c r="P28" s="922"/>
      <c r="Q28" s="922"/>
      <c r="R28" s="922"/>
      <c r="S28" s="922"/>
    </row>
    <row r="29" spans="2:19" s="887" customFormat="1">
      <c r="B29" s="918"/>
      <c r="C29" s="902" t="s">
        <v>396</v>
      </c>
      <c r="D29" s="903" t="s">
        <v>397</v>
      </c>
      <c r="E29" s="912"/>
      <c r="F29" s="914"/>
      <c r="G29" s="911"/>
      <c r="H29" s="907"/>
      <c r="I29" s="916"/>
      <c r="J29" s="912"/>
      <c r="K29" s="913"/>
      <c r="L29" s="910"/>
      <c r="M29" s="922"/>
      <c r="N29" s="922"/>
      <c r="O29" s="920"/>
      <c r="P29" s="922"/>
      <c r="Q29" s="922"/>
      <c r="R29" s="922"/>
      <c r="S29" s="922"/>
    </row>
    <row r="30" spans="2:19" s="887" customFormat="1">
      <c r="B30" s="918"/>
      <c r="C30" s="902" t="s">
        <v>398</v>
      </c>
      <c r="D30" s="903" t="s">
        <v>399</v>
      </c>
      <c r="E30" s="912"/>
      <c r="F30" s="914"/>
      <c r="G30" s="911"/>
      <c r="H30" s="907"/>
      <c r="I30" s="916"/>
      <c r="J30" s="912"/>
      <c r="K30" s="913"/>
      <c r="L30" s="910"/>
      <c r="M30" s="939"/>
      <c r="N30" s="939"/>
      <c r="O30" s="942"/>
      <c r="P30" s="941"/>
      <c r="Q30" s="922"/>
      <c r="R30" s="922"/>
      <c r="S30" s="922"/>
    </row>
    <row r="31" spans="2:19" s="887" customFormat="1">
      <c r="B31" s="943"/>
      <c r="C31" s="944"/>
      <c r="D31" s="945"/>
      <c r="E31" s="946"/>
      <c r="F31" s="947"/>
      <c r="G31" s="948"/>
      <c r="H31" s="949"/>
      <c r="I31" s="950"/>
      <c r="J31" s="951"/>
      <c r="K31" s="952"/>
      <c r="L31" s="910"/>
      <c r="M31" s="910"/>
      <c r="N31" s="910"/>
      <c r="O31" s="953"/>
      <c r="P31" s="910"/>
      <c r="Q31" s="910"/>
      <c r="R31" s="910"/>
      <c r="S31" s="910"/>
    </row>
    <row r="32" spans="2:19" s="961" customFormat="1" ht="21" customHeight="1">
      <c r="B32" s="954"/>
      <c r="C32" s="955" t="s">
        <v>400</v>
      </c>
      <c r="D32" s="956"/>
      <c r="E32" s="957"/>
      <c r="F32" s="956"/>
      <c r="G32" s="958"/>
      <c r="H32" s="958"/>
      <c r="I32" s="959"/>
      <c r="J32" s="955"/>
      <c r="K32" s="960">
        <f>SUM(K13:K31)</f>
        <v>0</v>
      </c>
      <c r="L32" s="962"/>
      <c r="M32" s="962"/>
      <c r="N32" s="962"/>
      <c r="O32" s="962"/>
      <c r="P32" s="962"/>
      <c r="Q32" s="891"/>
      <c r="R32" s="962"/>
      <c r="S32" s="962"/>
    </row>
    <row r="33" spans="2:11" ht="12" customHeight="1" thickBot="1">
      <c r="B33" s="963"/>
      <c r="C33" s="964"/>
      <c r="D33" s="965"/>
      <c r="E33" s="966"/>
      <c r="F33" s="966"/>
      <c r="G33" s="967"/>
      <c r="H33" s="967"/>
      <c r="I33" s="968"/>
      <c r="J33" s="969"/>
      <c r="K33" s="970"/>
    </row>
    <row r="34" spans="2:11">
      <c r="I34" s="971"/>
    </row>
    <row r="37" spans="2:11">
      <c r="F37" s="972"/>
    </row>
    <row r="38" spans="2:11">
      <c r="F38" s="973"/>
    </row>
    <row r="75" spans="5:5">
      <c r="E75" s="973"/>
    </row>
  </sheetData>
  <mergeCells count="3">
    <mergeCell ref="H12:I12"/>
    <mergeCell ref="J15:J16"/>
    <mergeCell ref="K15:K16"/>
  </mergeCells>
  <conditionalFormatting sqref="J41">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tabColor theme="3" tint="-0.249977111117893"/>
  </sheetPr>
  <dimension ref="A1:L26"/>
  <sheetViews>
    <sheetView showGridLines="0" view="pageBreakPreview" zoomScale="80" zoomScaleNormal="100" zoomScaleSheetLayoutView="80" workbookViewId="0">
      <selection activeCell="H20" sqref="H20"/>
    </sheetView>
  </sheetViews>
  <sheetFormatPr baseColWidth="10" defaultColWidth="11.42578125" defaultRowHeight="12.75"/>
  <cols>
    <col min="1" max="1" width="3.7109375" style="631" customWidth="1"/>
    <col min="2" max="2" width="3.85546875" style="631" customWidth="1"/>
    <col min="3" max="3" width="10.7109375" style="631" customWidth="1"/>
    <col min="4" max="4" width="17.7109375" style="631" customWidth="1"/>
    <col min="5" max="5" width="20.7109375" style="631" customWidth="1"/>
    <col min="6" max="6" width="26.28515625" style="631" bestFit="1" customWidth="1"/>
    <col min="7" max="7" width="32.7109375" style="631" customWidth="1"/>
    <col min="8" max="8" width="20.7109375" style="631" customWidth="1"/>
    <col min="9" max="9" width="14.85546875" style="631" customWidth="1"/>
    <col min="10" max="10" width="4.7109375" style="631" customWidth="1"/>
    <col min="11" max="11" width="11.42578125" style="631"/>
    <col min="12" max="12" width="14.7109375" style="631" bestFit="1" customWidth="1"/>
    <col min="13" max="16384" width="11.42578125" style="631"/>
  </cols>
  <sheetData>
    <row r="1" spans="1:12" ht="15" thickBot="1">
      <c r="A1" s="830"/>
      <c r="B1" s="830"/>
      <c r="C1" s="635"/>
      <c r="D1" s="635"/>
      <c r="E1" s="635"/>
      <c r="F1" s="635"/>
      <c r="G1" s="635"/>
      <c r="H1" s="635"/>
      <c r="I1" s="635"/>
    </row>
    <row r="2" spans="1:12" ht="28.5" thickTop="1">
      <c r="A2" s="853"/>
      <c r="B2" s="854"/>
      <c r="C2" s="800"/>
      <c r="D2" s="855"/>
      <c r="E2" s="856"/>
      <c r="F2" s="856"/>
      <c r="G2" s="572"/>
      <c r="H2" s="572" t="s">
        <v>243</v>
      </c>
      <c r="I2" s="573">
        <f>'Cover Page'!$C$15</f>
        <v>45565</v>
      </c>
    </row>
    <row r="3" spans="1:12" ht="14.25">
      <c r="A3" s="635"/>
      <c r="B3" s="804"/>
      <c r="C3" s="635"/>
      <c r="D3" s="635"/>
      <c r="E3" s="635"/>
      <c r="F3" s="635"/>
      <c r="G3" s="578"/>
      <c r="H3" s="578" t="s">
        <v>244</v>
      </c>
      <c r="I3" s="579">
        <f>'Cover Page'!$C$16</f>
        <v>0</v>
      </c>
    </row>
    <row r="4" spans="1:12" ht="14.25">
      <c r="A4" s="635"/>
      <c r="B4" s="804"/>
      <c r="C4" s="2012"/>
      <c r="D4" s="2012"/>
      <c r="E4" s="2012"/>
      <c r="F4" s="2000"/>
      <c r="G4" s="578"/>
      <c r="H4" s="578" t="s">
        <v>245</v>
      </c>
      <c r="I4" s="579">
        <f>'Cover Page'!$C$17</f>
        <v>0</v>
      </c>
    </row>
    <row r="5" spans="1:12" ht="14.25">
      <c r="A5" s="635"/>
      <c r="B5" s="804"/>
      <c r="C5" s="2012"/>
      <c r="D5" s="2012"/>
      <c r="E5" s="2012"/>
      <c r="F5" s="2000"/>
      <c r="G5" s="578"/>
      <c r="H5" s="578" t="s">
        <v>246</v>
      </c>
      <c r="I5" s="579">
        <f>'Cover Page'!$C$18</f>
        <v>0</v>
      </c>
    </row>
    <row r="6" spans="1:12" ht="14.25">
      <c r="A6" s="635"/>
      <c r="B6" s="804"/>
      <c r="C6" s="635"/>
      <c r="D6" s="635"/>
      <c r="E6" s="635"/>
      <c r="F6" s="635"/>
      <c r="G6" s="578"/>
      <c r="H6" s="578" t="s">
        <v>247</v>
      </c>
      <c r="I6" s="581">
        <f>'00 - Cover'!$F$28</f>
        <v>0</v>
      </c>
    </row>
    <row r="7" spans="1:12" ht="14.25">
      <c r="A7" s="830"/>
      <c r="B7" s="857"/>
      <c r="C7" s="638"/>
      <c r="D7" s="638"/>
      <c r="E7" s="638"/>
      <c r="F7" s="638"/>
      <c r="G7" s="638"/>
      <c r="H7" s="638"/>
      <c r="I7" s="670"/>
    </row>
    <row r="8" spans="1:12" ht="22.5" customHeight="1">
      <c r="A8" s="858"/>
      <c r="B8" s="859"/>
      <c r="C8" s="1231" t="s">
        <v>1168</v>
      </c>
      <c r="D8" s="860"/>
      <c r="E8" s="861"/>
      <c r="F8" s="861"/>
      <c r="G8" s="672"/>
      <c r="H8" s="672"/>
      <c r="I8" s="817"/>
    </row>
    <row r="9" spans="1:12">
      <c r="A9" s="858"/>
      <c r="B9" s="862"/>
      <c r="C9" s="2013"/>
      <c r="D9" s="2013"/>
      <c r="E9" s="2013"/>
      <c r="F9" s="863"/>
      <c r="G9" s="864"/>
      <c r="H9" s="816"/>
      <c r="I9" s="817"/>
    </row>
    <row r="10" spans="1:12" ht="28.5" customHeight="1">
      <c r="A10" s="858"/>
      <c r="B10" s="862"/>
      <c r="C10" s="865" t="s">
        <v>31</v>
      </c>
      <c r="D10" s="2002" t="s">
        <v>1201</v>
      </c>
      <c r="E10" s="2002"/>
      <c r="F10" s="2002"/>
      <c r="G10" s="2002"/>
      <c r="H10" s="974" t="str">
        <f>'XX - Reserve calculation'!H13</f>
        <v/>
      </c>
      <c r="I10" s="817"/>
    </row>
    <row r="11" spans="1:12" ht="34.5" customHeight="1">
      <c r="A11" s="858"/>
      <c r="B11" s="862"/>
      <c r="C11" s="865"/>
      <c r="D11" s="2014" t="s">
        <v>1169</v>
      </c>
      <c r="E11" s="2014"/>
      <c r="F11" s="2014"/>
      <c r="G11" s="2014"/>
      <c r="H11" s="866">
        <f>'XX - Reserve calculation'!I12</f>
        <v>0</v>
      </c>
      <c r="I11" s="817"/>
    </row>
    <row r="12" spans="1:12" ht="34.5" customHeight="1">
      <c r="A12" s="858"/>
      <c r="B12" s="862"/>
      <c r="C12" s="865"/>
      <c r="D12" s="2015" t="s">
        <v>1170</v>
      </c>
      <c r="E12" s="2015"/>
      <c r="F12" s="2015"/>
      <c r="G12" s="2015"/>
      <c r="H12" s="866">
        <f>'XX - Reserve calculation'!H12</f>
        <v>38866000</v>
      </c>
      <c r="I12" s="817"/>
      <c r="L12" s="852"/>
    </row>
    <row r="13" spans="1:12" ht="25.5" customHeight="1">
      <c r="A13" s="858"/>
      <c r="B13" s="862"/>
      <c r="C13" s="865"/>
      <c r="D13" s="2010"/>
      <c r="E13" s="2010"/>
      <c r="F13" s="2010"/>
      <c r="G13" s="2010"/>
      <c r="H13" s="867"/>
      <c r="I13" s="817"/>
    </row>
    <row r="14" spans="1:12">
      <c r="A14" s="858"/>
      <c r="B14" s="862"/>
      <c r="C14" s="864"/>
      <c r="D14" s="975" t="s">
        <v>401</v>
      </c>
      <c r="E14" s="975"/>
      <c r="F14" s="868"/>
      <c r="G14" s="864"/>
      <c r="H14" s="869">
        <f>H12</f>
        <v>38866000</v>
      </c>
      <c r="I14" s="817"/>
    </row>
    <row r="15" spans="1:12">
      <c r="A15" s="858"/>
      <c r="B15" s="862"/>
      <c r="C15" s="864"/>
      <c r="D15" s="868"/>
      <c r="E15" s="868"/>
      <c r="F15" s="868"/>
      <c r="G15" s="864"/>
      <c r="H15" s="976"/>
      <c r="I15" s="817"/>
    </row>
    <row r="16" spans="1:12">
      <c r="A16" s="858"/>
      <c r="B16" s="862"/>
      <c r="C16" s="864"/>
      <c r="D16" s="977" t="s">
        <v>402</v>
      </c>
      <c r="E16" s="868"/>
      <c r="F16" s="868"/>
      <c r="G16" s="864"/>
      <c r="H16" s="976">
        <f>H11-H12</f>
        <v>-38866000</v>
      </c>
      <c r="I16" s="817"/>
    </row>
    <row r="17" spans="1:9">
      <c r="A17" s="858"/>
      <c r="B17" s="862"/>
      <c r="C17" s="864"/>
      <c r="D17" s="868"/>
      <c r="E17" s="868"/>
      <c r="F17" s="868"/>
      <c r="G17" s="864"/>
      <c r="H17" s="976"/>
      <c r="I17" s="817"/>
    </row>
    <row r="18" spans="1:9" ht="15.75">
      <c r="A18" s="858"/>
      <c r="B18" s="862"/>
      <c r="C18" s="1231" t="s">
        <v>403</v>
      </c>
      <c r="D18" s="868"/>
      <c r="E18" s="868"/>
      <c r="F18" s="868"/>
      <c r="G18" s="864"/>
      <c r="H18" s="976"/>
      <c r="I18" s="817"/>
    </row>
    <row r="19" spans="1:9" ht="51.75" customHeight="1">
      <c r="A19" s="858"/>
      <c r="B19" s="862"/>
      <c r="C19" s="978" t="s">
        <v>404</v>
      </c>
      <c r="D19" s="2011" t="str">
        <f>'13 - Issuer Account'!K37</f>
        <v>(A) Available Distribution Amount (without considering any use of the General Reserve Deposit)</v>
      </c>
      <c r="E19" s="2011"/>
      <c r="F19" s="2011"/>
      <c r="G19" s="2011"/>
      <c r="H19" s="976">
        <f>'13 - Issuer Account'!M37</f>
        <v>0</v>
      </c>
      <c r="I19" s="817"/>
    </row>
    <row r="20" spans="1:9" ht="61.5" customHeight="1">
      <c r="A20" s="858"/>
      <c r="B20" s="862"/>
      <c r="C20" s="978" t="s">
        <v>405</v>
      </c>
      <c r="D20" s="2011"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11"/>
      <c r="F20" s="2011"/>
      <c r="G20" s="2011"/>
      <c r="H20" s="976">
        <f>'13 - Issuer Account'!M38</f>
        <v>0</v>
      </c>
      <c r="I20" s="817"/>
    </row>
    <row r="21" spans="1:9" ht="27" customHeight="1">
      <c r="A21" s="858"/>
      <c r="B21" s="862"/>
      <c r="C21" s="978" t="s">
        <v>406</v>
      </c>
      <c r="D21" s="2011" t="str">
        <f>'13 - Issuer Account'!K39</f>
        <v>(C)	 on a pro rata and pari passu basis, any due and payable Class A Notes Interest Amounts on the Class A Notes;</v>
      </c>
      <c r="E21" s="2011"/>
      <c r="F21" s="2011"/>
      <c r="G21" s="2011"/>
      <c r="H21" s="976">
        <f>'13 - Issuer Account'!M39</f>
        <v>0</v>
      </c>
      <c r="I21" s="817"/>
    </row>
    <row r="22" spans="1:9">
      <c r="A22" s="858"/>
      <c r="B22" s="862"/>
      <c r="C22" s="864"/>
      <c r="D22" s="868"/>
      <c r="E22" s="868"/>
      <c r="F22" s="868"/>
      <c r="G22" s="864"/>
      <c r="H22" s="976"/>
      <c r="I22" s="817"/>
    </row>
    <row r="23" spans="1:9">
      <c r="A23" s="858"/>
      <c r="B23" s="862"/>
      <c r="C23" s="864"/>
      <c r="D23" s="975" t="str">
        <f>'13 - Issuer Account'!K40</f>
        <v>Liquidity Shortfall Max (B+C-A;0)</v>
      </c>
      <c r="E23" s="975"/>
      <c r="F23" s="868"/>
      <c r="G23" s="864"/>
      <c r="H23" s="869">
        <v>0</v>
      </c>
      <c r="I23" s="817"/>
    </row>
    <row r="24" spans="1:9">
      <c r="A24" s="858"/>
      <c r="B24" s="862"/>
      <c r="C24" s="864"/>
      <c r="D24" s="868"/>
      <c r="E24" s="868"/>
      <c r="F24" s="868"/>
      <c r="G24" s="864"/>
      <c r="H24" s="976"/>
      <c r="I24" s="817"/>
    </row>
    <row r="25" spans="1:9" ht="32.25" customHeight="1" thickBot="1">
      <c r="A25" s="858"/>
      <c r="B25" s="979"/>
      <c r="C25" s="850"/>
      <c r="D25" s="850"/>
      <c r="E25" s="850"/>
      <c r="F25" s="850"/>
      <c r="G25" s="850"/>
      <c r="H25" s="850"/>
      <c r="I25" s="829"/>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tabColor theme="3" tint="-0.249977111117893"/>
  </sheetPr>
  <dimension ref="A1:P109"/>
  <sheetViews>
    <sheetView showGridLines="0" view="pageBreakPreview" zoomScale="80" zoomScaleNormal="80" zoomScaleSheetLayoutView="80" workbookViewId="0">
      <selection activeCell="I62" sqref="I62"/>
    </sheetView>
  </sheetViews>
  <sheetFormatPr baseColWidth="10" defaultColWidth="11.42578125" defaultRowHeight="12.75" outlineLevelRow="1"/>
  <cols>
    <col min="1" max="1" width="2.7109375" style="631" customWidth="1"/>
    <col min="2" max="2" width="1.28515625" style="631" customWidth="1"/>
    <col min="3" max="3" width="7.5703125" style="631" bestFit="1" customWidth="1"/>
    <col min="4" max="4" width="31.140625" style="631" customWidth="1"/>
    <col min="5" max="6" width="30.7109375" style="631" customWidth="1"/>
    <col min="7" max="7" width="2.5703125" style="631" customWidth="1"/>
    <col min="8" max="9" width="21" style="631" customWidth="1"/>
    <col min="10" max="10" width="20.85546875" style="631" customWidth="1"/>
    <col min="11" max="11" width="23.7109375" style="631" customWidth="1"/>
    <col min="12" max="12" width="2.85546875" style="631" customWidth="1"/>
    <col min="13" max="13" width="5.42578125" style="631" customWidth="1"/>
    <col min="14" max="16384" width="11.42578125" style="631"/>
  </cols>
  <sheetData>
    <row r="1" spans="1:12" ht="15" thickBot="1">
      <c r="A1" s="830"/>
      <c r="B1" s="830"/>
      <c r="C1" s="635"/>
      <c r="D1" s="635"/>
      <c r="E1" s="635"/>
      <c r="F1" s="635"/>
      <c r="G1" s="635"/>
      <c r="H1" s="635"/>
      <c r="I1" s="635"/>
      <c r="J1" s="635"/>
      <c r="K1" s="635"/>
      <c r="L1" s="635"/>
    </row>
    <row r="2" spans="1:12" ht="28.5" thickTop="1">
      <c r="A2" s="853"/>
      <c r="B2" s="854"/>
      <c r="C2" s="800"/>
      <c r="D2" s="855"/>
      <c r="E2" s="856"/>
      <c r="F2" s="856"/>
      <c r="G2" s="572"/>
      <c r="H2" s="572"/>
      <c r="I2" s="572"/>
      <c r="J2" s="572" t="s">
        <v>243</v>
      </c>
      <c r="K2" s="661">
        <f>'Cover Page'!$C$15</f>
        <v>45565</v>
      </c>
      <c r="L2" s="573"/>
    </row>
    <row r="3" spans="1:12" ht="14.25">
      <c r="A3" s="635"/>
      <c r="B3" s="804"/>
      <c r="C3" s="635"/>
      <c r="D3" s="635"/>
      <c r="E3" s="635"/>
      <c r="F3" s="635"/>
      <c r="G3" s="578"/>
      <c r="H3" s="578"/>
      <c r="I3" s="578"/>
      <c r="J3" s="578" t="s">
        <v>244</v>
      </c>
      <c r="K3" s="664">
        <f>'Cover Page'!$C$16</f>
        <v>0</v>
      </c>
      <c r="L3" s="579"/>
    </row>
    <row r="4" spans="1:12" ht="14.25" customHeight="1">
      <c r="A4" s="635"/>
      <c r="B4" s="804"/>
      <c r="C4" s="805"/>
      <c r="D4" s="805"/>
      <c r="E4" s="805"/>
      <c r="G4" s="578"/>
      <c r="H4" s="578"/>
      <c r="I4" s="578"/>
      <c r="J4" s="578" t="s">
        <v>245</v>
      </c>
      <c r="K4" s="664">
        <f>'Cover Page'!$C$17</f>
        <v>0</v>
      </c>
      <c r="L4" s="579"/>
    </row>
    <row r="5" spans="1:12" ht="14.25" customHeight="1">
      <c r="A5" s="635"/>
      <c r="B5" s="804"/>
      <c r="C5" s="805"/>
      <c r="D5" s="805"/>
      <c r="E5" s="980"/>
      <c r="F5" s="980"/>
      <c r="G5" s="578"/>
      <c r="H5" s="578"/>
      <c r="I5" s="578"/>
      <c r="J5" s="578" t="s">
        <v>246</v>
      </c>
      <c r="K5" s="664">
        <f>'Cover Page'!$C$18</f>
        <v>0</v>
      </c>
      <c r="L5" s="579"/>
    </row>
    <row r="6" spans="1:12" ht="14.25">
      <c r="A6" s="635"/>
      <c r="B6" s="804"/>
      <c r="C6" s="635"/>
      <c r="D6" s="635"/>
      <c r="F6" s="635"/>
      <c r="G6" s="578"/>
      <c r="H6" s="578"/>
      <c r="I6" s="578"/>
      <c r="J6" s="578" t="s">
        <v>247</v>
      </c>
      <c r="K6" s="667">
        <f>'00 - Cover'!$F$28</f>
        <v>0</v>
      </c>
      <c r="L6" s="581"/>
    </row>
    <row r="7" spans="1:12" ht="14.25">
      <c r="A7" s="830"/>
      <c r="B7" s="857"/>
      <c r="C7" s="638"/>
      <c r="D7" s="638"/>
      <c r="E7" s="638"/>
      <c r="F7" s="638"/>
      <c r="G7" s="638"/>
      <c r="H7" s="638"/>
      <c r="I7" s="638"/>
      <c r="J7" s="638"/>
      <c r="K7" s="638"/>
      <c r="L7" s="670"/>
    </row>
    <row r="8" spans="1:12" ht="14.25">
      <c r="A8" s="830"/>
      <c r="B8" s="862"/>
      <c r="C8" s="635"/>
      <c r="D8" s="635"/>
      <c r="E8" s="635"/>
      <c r="F8" s="635"/>
      <c r="G8" s="635"/>
      <c r="H8" s="635"/>
      <c r="I8" s="635"/>
      <c r="J8" s="635"/>
      <c r="K8" s="635"/>
      <c r="L8" s="811"/>
    </row>
    <row r="9" spans="1:12" ht="14.25">
      <c r="A9" s="830"/>
      <c r="B9" s="862"/>
      <c r="C9" s="635"/>
      <c r="D9" s="635"/>
      <c r="E9" s="635"/>
      <c r="F9" s="635"/>
      <c r="G9" s="635"/>
      <c r="H9" s="635"/>
      <c r="I9" s="635"/>
      <c r="J9" s="635"/>
      <c r="K9" s="635"/>
      <c r="L9" s="811"/>
    </row>
    <row r="10" spans="1:12" ht="15.75">
      <c r="A10" s="858"/>
      <c r="B10" s="862"/>
      <c r="C10" s="1231" t="s">
        <v>658</v>
      </c>
      <c r="D10" s="872"/>
      <c r="E10" s="872"/>
      <c r="F10" s="872"/>
      <c r="G10" s="672"/>
      <c r="H10" s="672"/>
      <c r="I10" s="672"/>
      <c r="J10" s="672"/>
      <c r="K10" s="672"/>
      <c r="L10" s="817"/>
    </row>
    <row r="11" spans="1:12" ht="15.75">
      <c r="A11" s="858"/>
      <c r="B11" s="862"/>
      <c r="C11" s="809"/>
      <c r="D11" s="872"/>
      <c r="E11" s="872"/>
      <c r="F11" s="872"/>
      <c r="G11" s="672"/>
      <c r="H11" s="672"/>
      <c r="I11" s="672"/>
      <c r="J11" s="672"/>
      <c r="K11" s="672"/>
      <c r="L11" s="817"/>
    </row>
    <row r="12" spans="1:12" ht="25.5">
      <c r="A12" s="858"/>
      <c r="B12" s="862"/>
      <c r="C12" s="809"/>
      <c r="D12" s="872"/>
      <c r="E12" s="872"/>
      <c r="F12" s="872"/>
      <c r="G12" s="672"/>
      <c r="H12" s="676" t="s">
        <v>407</v>
      </c>
      <c r="I12" s="975" t="s">
        <v>383</v>
      </c>
      <c r="J12" s="981" t="s">
        <v>408</v>
      </c>
      <c r="K12" s="676" t="s">
        <v>409</v>
      </c>
      <c r="L12" s="817"/>
    </row>
    <row r="13" spans="1:12" ht="22.5" customHeight="1">
      <c r="A13" s="858"/>
      <c r="B13" s="862"/>
      <c r="C13" s="809"/>
      <c r="D13" s="982"/>
      <c r="E13" s="872"/>
      <c r="F13" s="872"/>
      <c r="G13" s="672"/>
      <c r="H13" s="676"/>
      <c r="I13" s="975"/>
      <c r="J13" s="976"/>
      <c r="K13" s="983"/>
      <c r="L13" s="817"/>
    </row>
    <row r="14" spans="1:12" ht="15.75">
      <c r="A14" s="858"/>
      <c r="B14" s="862"/>
      <c r="C14" s="809"/>
      <c r="D14" s="872"/>
      <c r="E14" s="872"/>
      <c r="F14" s="872"/>
      <c r="G14" s="672"/>
      <c r="H14" s="676"/>
      <c r="I14" s="975"/>
      <c r="J14" s="984"/>
      <c r="K14" s="858"/>
      <c r="L14" s="817"/>
    </row>
    <row r="15" spans="1:12" ht="12.75" customHeight="1">
      <c r="A15" s="858"/>
      <c r="B15" s="862"/>
      <c r="C15" s="985"/>
      <c r="D15" s="985" t="s">
        <v>209</v>
      </c>
      <c r="E15" s="985"/>
      <c r="F15" s="863"/>
      <c r="G15" s="864"/>
      <c r="H15" s="864"/>
      <c r="I15" s="864"/>
      <c r="J15" s="976"/>
      <c r="K15" s="867"/>
      <c r="L15" s="817"/>
    </row>
    <row r="16" spans="1:12">
      <c r="A16" s="858"/>
      <c r="B16" s="862"/>
      <c r="C16" s="873"/>
      <c r="D16" s="2005"/>
      <c r="E16" s="2005"/>
      <c r="F16" s="874"/>
      <c r="G16" s="875"/>
      <c r="H16" s="875"/>
      <c r="I16" s="875"/>
      <c r="J16" s="875"/>
      <c r="K16" s="876"/>
      <c r="L16" s="817"/>
    </row>
    <row r="17" spans="1:16" ht="42.75" customHeight="1">
      <c r="A17" s="858"/>
      <c r="B17" s="862"/>
      <c r="C17" s="877" t="str">
        <f>+LEFT(D17,3)</f>
        <v>(A)</v>
      </c>
      <c r="D17" s="1998"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1998"/>
      <c r="F17" s="1998"/>
      <c r="G17" s="878"/>
      <c r="H17" s="986">
        <f>'15 - Priority of Payments'!I28</f>
        <v>8250</v>
      </c>
      <c r="I17" s="986" t="e">
        <f>'15 - Priority of Payments'!J28</f>
        <v>#VALUE!</v>
      </c>
      <c r="J17" s="986" t="e">
        <f>'15 - Priority of Payments'!L28</f>
        <v>#VALUE!</v>
      </c>
      <c r="K17" s="879" t="e">
        <f>'15 - Priority of Payments'!K28</f>
        <v>#VALUE!</v>
      </c>
      <c r="L17" s="817"/>
    </row>
    <row r="18" spans="1:16" ht="42.75" customHeight="1">
      <c r="A18" s="858"/>
      <c r="B18" s="862"/>
      <c r="C18" s="877" t="str">
        <f t="shared" ref="C18:C24" si="0">+LEFT(D18,3)</f>
        <v>(B)</v>
      </c>
      <c r="D18" s="1998" t="str">
        <f>+'15 - Priority of Payments'!F29</f>
        <v>(B)	 on a pro rata and pari passu basis, any due and payable Class A Notes Interest Amounts on the Class A Notes;</v>
      </c>
      <c r="E18" s="1998"/>
      <c r="F18" s="1998"/>
      <c r="G18" s="880"/>
      <c r="H18" s="986" t="e">
        <f>'15 - Priority of Payments'!I29</f>
        <v>#VALUE!</v>
      </c>
      <c r="I18" s="986" t="e">
        <f>'15 - Priority of Payments'!J29</f>
        <v>#VALUE!</v>
      </c>
      <c r="J18" s="986" t="e">
        <f>'15 - Priority of Payments'!L29</f>
        <v>#VALUE!</v>
      </c>
      <c r="K18" s="879" t="e">
        <f>'15 - Priority of Payments'!K29</f>
        <v>#VALUE!</v>
      </c>
      <c r="L18" s="817"/>
      <c r="P18" s="852"/>
    </row>
    <row r="19" spans="1:16" ht="42.75" customHeight="1">
      <c r="A19" s="858"/>
      <c r="B19" s="862"/>
      <c r="C19" s="877" t="str">
        <f t="shared" si="0"/>
        <v>(C)</v>
      </c>
      <c r="D19" s="1998" t="str">
        <f>+'15 - Priority of Payments'!F30</f>
        <v>(C) 	in transfer to the credit of the General Reserve Account of an amount equal to the General Reserve Replenishment Amount applicable on such Payment Date;;</v>
      </c>
      <c r="E19" s="1998"/>
      <c r="F19" s="1998"/>
      <c r="G19" s="880"/>
      <c r="H19" s="986">
        <f>'15 - Priority of Payments'!I30</f>
        <v>38866000</v>
      </c>
      <c r="I19" s="986" t="e">
        <f>'15 - Priority of Payments'!J30</f>
        <v>#VALUE!</v>
      </c>
      <c r="J19" s="986" t="e">
        <f>'15 - Priority of Payments'!L30</f>
        <v>#VALUE!</v>
      </c>
      <c r="K19" s="879" t="e">
        <f>'15 - Priority of Payments'!K30</f>
        <v>#VALUE!</v>
      </c>
      <c r="L19" s="817"/>
      <c r="P19" s="852"/>
    </row>
    <row r="20" spans="1:16" ht="42.75" customHeight="1">
      <c r="A20" s="858"/>
      <c r="B20" s="862"/>
      <c r="C20" s="877" t="str">
        <f t="shared" si="0"/>
        <v>(D)</v>
      </c>
      <c r="D20" s="1998" t="str">
        <f>+'15 - Priority of Payments'!F31</f>
        <v>(D) 	on a pro rata and pari passu basis, the Class A Notes Amortisation Amount in respect of the redemption of the Class A Notes;</v>
      </c>
      <c r="E20" s="1998"/>
      <c r="F20" s="1998"/>
      <c r="G20" s="1026"/>
      <c r="H20" s="986">
        <f>'15 - Priority of Payments'!I31</f>
        <v>0</v>
      </c>
      <c r="I20" s="986">
        <f>'15 - Priority of Payments'!J31</f>
        <v>0</v>
      </c>
      <c r="J20" s="986" t="e">
        <f>'15 - Priority of Payments'!L31</f>
        <v>#VALUE!</v>
      </c>
      <c r="K20" s="879">
        <f>'15 - Priority of Payments'!K31</f>
        <v>0</v>
      </c>
      <c r="L20" s="817"/>
      <c r="P20" s="852"/>
    </row>
    <row r="21" spans="1:16" ht="61.5" customHeight="1">
      <c r="A21" s="858"/>
      <c r="B21" s="862"/>
      <c r="C21" s="877" t="str">
        <f t="shared" si="0"/>
        <v>(E)</v>
      </c>
      <c r="D21" s="1998"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1998"/>
      <c r="F21" s="1998"/>
      <c r="G21" s="1446"/>
      <c r="H21" s="986" t="e">
        <f>'15 - Priority of Payments'!I32</f>
        <v>#VALUE!</v>
      </c>
      <c r="I21" s="986" t="e">
        <f>'15 - Priority of Payments'!J32</f>
        <v>#VALUE!</v>
      </c>
      <c r="J21" s="986" t="e">
        <f>'15 - Priority of Payments'!L32</f>
        <v>#VALUE!</v>
      </c>
      <c r="K21" s="879" t="e">
        <f>'15 - Priority of Payments'!K32</f>
        <v>#VALUE!</v>
      </c>
      <c r="L21" s="817"/>
      <c r="P21" s="852"/>
    </row>
    <row r="22" spans="1:16" ht="42.75" customHeight="1">
      <c r="A22" s="858"/>
      <c r="B22" s="862"/>
      <c r="C22" s="877" t="str">
        <f t="shared" si="0"/>
        <v>(F)</v>
      </c>
      <c r="D22" s="1998" t="str">
        <f>+'15 - Priority of Payments'!F33</f>
        <v xml:space="preserve">(F) 	 on a pro rata and pari passu basis, the Class B Notes Amortisation Amount in respect of the redemption of the Class B Notes; </v>
      </c>
      <c r="E22" s="1998"/>
      <c r="F22" s="1998"/>
      <c r="G22" s="1446"/>
      <c r="H22" s="986">
        <f>'15 - Priority of Payments'!I33</f>
        <v>0</v>
      </c>
      <c r="I22" s="986">
        <f>'15 - Priority of Payments'!J33</f>
        <v>0</v>
      </c>
      <c r="J22" s="986" t="e">
        <f>'15 - Priority of Payments'!L33</f>
        <v>#VALUE!</v>
      </c>
      <c r="K22" s="879">
        <f>'15 - Priority of Payments'!K33</f>
        <v>0</v>
      </c>
      <c r="L22" s="817"/>
      <c r="P22" s="852"/>
    </row>
    <row r="23" spans="1:16" ht="42.75" customHeight="1">
      <c r="A23" s="858"/>
      <c r="B23" s="862"/>
      <c r="C23" s="877" t="str">
        <f t="shared" si="0"/>
        <v>(G)</v>
      </c>
      <c r="D23" s="1998"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1998"/>
      <c r="F23" s="1998"/>
      <c r="G23" s="1446"/>
      <c r="H23" s="986">
        <f>'15 - Priority of Payments'!I34</f>
        <v>0</v>
      </c>
      <c r="I23" s="986">
        <f>'15 - Priority of Payments'!J34</f>
        <v>0</v>
      </c>
      <c r="J23" s="986" t="e">
        <f>'15 - Priority of Payments'!L34</f>
        <v>#VALUE!</v>
      </c>
      <c r="K23" s="879">
        <f>'15 - Priority of Payments'!K34</f>
        <v>0</v>
      </c>
      <c r="L23" s="817"/>
      <c r="P23" s="852"/>
    </row>
    <row r="24" spans="1:16" ht="42.75" customHeight="1">
      <c r="A24" s="858"/>
      <c r="B24" s="862"/>
      <c r="C24" s="877" t="str">
        <f t="shared" si="0"/>
        <v>(H)</v>
      </c>
      <c r="D24" s="1998" t="str">
        <f>+'15 - Priority of Payments'!F35</f>
        <v>(H)	 on any Payment Date which is not the Issuer Liquidation Date, the Excess Spread as interest payment to the Unitholders.</v>
      </c>
      <c r="E24" s="1998"/>
      <c r="F24" s="1998"/>
      <c r="G24" s="1447"/>
      <c r="H24" s="986" t="e">
        <f>'15 - Priority of Payments'!I35</f>
        <v>#VALUE!</v>
      </c>
      <c r="I24" s="986" t="e">
        <f>'15 - Priority of Payments'!J35</f>
        <v>#VALUE!</v>
      </c>
      <c r="J24" s="986" t="e">
        <f>'15 - Priority of Payments'!L35</f>
        <v>#VALUE!</v>
      </c>
      <c r="K24" s="879" t="e">
        <f>'15 - Priority of Payments'!K35</f>
        <v>#VALUE!</v>
      </c>
      <c r="L24" s="817"/>
      <c r="P24" s="852"/>
    </row>
    <row r="25" spans="1:16">
      <c r="A25" s="858"/>
      <c r="B25" s="862"/>
      <c r="C25" s="873"/>
      <c r="D25" s="882"/>
      <c r="E25" s="882"/>
      <c r="F25" s="882"/>
      <c r="G25" s="882"/>
      <c r="H25" s="882"/>
      <c r="I25" s="882"/>
      <c r="J25" s="882"/>
      <c r="K25" s="883"/>
      <c r="L25" s="817"/>
      <c r="P25" s="852"/>
    </row>
    <row r="26" spans="1:16" ht="12.75" customHeight="1">
      <c r="A26" s="858"/>
      <c r="B26" s="862"/>
      <c r="C26" s="864"/>
      <c r="D26" s="982"/>
      <c r="E26" s="982"/>
      <c r="F26" s="884"/>
      <c r="G26" s="864"/>
      <c r="H26" s="864"/>
      <c r="I26" s="864"/>
      <c r="J26" s="869" t="e">
        <f>J24</f>
        <v>#VALUE!</v>
      </c>
      <c r="L26" s="817"/>
      <c r="P26" s="852"/>
    </row>
    <row r="27" spans="1:16" ht="13.5" thickBot="1">
      <c r="B27" s="655"/>
      <c r="C27" s="656"/>
      <c r="D27" s="656"/>
      <c r="E27" s="656"/>
      <c r="F27" s="656"/>
      <c r="G27" s="656"/>
      <c r="H27" s="656"/>
      <c r="I27" s="656"/>
      <c r="J27" s="656"/>
      <c r="K27" s="656"/>
      <c r="L27" s="657"/>
    </row>
    <row r="28" spans="1:16" ht="13.5" thickTop="1"/>
    <row r="30" spans="1:16" ht="28.5" hidden="1" outlineLevel="1" thickTop="1">
      <c r="A30" s="853"/>
      <c r="B30" s="854"/>
      <c r="C30" s="800"/>
      <c r="D30" s="855"/>
      <c r="E30" s="856"/>
      <c r="F30" s="856"/>
      <c r="G30" s="572"/>
      <c r="H30" s="572"/>
      <c r="I30" s="572"/>
      <c r="J30" s="572"/>
      <c r="K30" s="572"/>
      <c r="L30" s="573"/>
    </row>
    <row r="31" spans="1:16" ht="14.25" hidden="1" customHeight="1" outlineLevel="1">
      <c r="A31" s="635"/>
      <c r="B31" s="804"/>
      <c r="C31" s="805"/>
      <c r="D31" s="805"/>
      <c r="E31" s="980" t="s">
        <v>413</v>
      </c>
      <c r="F31" s="980"/>
      <c r="G31" s="578"/>
      <c r="H31" s="578"/>
      <c r="I31" s="578"/>
      <c r="J31" s="578"/>
      <c r="K31" s="578"/>
      <c r="L31" s="579"/>
    </row>
    <row r="32" spans="1:16" ht="14.25" hidden="1" outlineLevel="1">
      <c r="A32" s="830"/>
      <c r="B32" s="857"/>
      <c r="C32" s="638"/>
      <c r="D32" s="638"/>
      <c r="E32" s="638"/>
      <c r="F32" s="638"/>
      <c r="G32" s="638"/>
      <c r="H32" s="638"/>
      <c r="I32" s="638"/>
      <c r="J32" s="638"/>
      <c r="K32" s="638"/>
      <c r="L32" s="670"/>
    </row>
    <row r="33" spans="1:12" ht="15.75" hidden="1" outlineLevel="1">
      <c r="A33" s="858"/>
      <c r="B33" s="859"/>
      <c r="C33" s="809"/>
      <c r="D33" s="872"/>
      <c r="E33" s="872"/>
      <c r="F33" s="872"/>
      <c r="G33" s="672"/>
      <c r="H33" s="672"/>
      <c r="I33" s="672"/>
      <c r="J33" s="672"/>
      <c r="K33" s="672"/>
      <c r="L33" s="817"/>
    </row>
    <row r="34" spans="1:12" ht="15.75" hidden="1" outlineLevel="1">
      <c r="A34" s="858"/>
      <c r="B34" s="862"/>
      <c r="C34" s="809"/>
      <c r="D34" s="872"/>
      <c r="E34" s="872"/>
      <c r="F34" s="872"/>
      <c r="G34" s="672"/>
      <c r="H34" s="672"/>
      <c r="I34" s="672"/>
      <c r="J34" s="672"/>
      <c r="K34" s="672"/>
      <c r="L34" s="817"/>
    </row>
    <row r="35" spans="1:12" ht="25.5" hidden="1" outlineLevel="1">
      <c r="A35" s="858"/>
      <c r="B35" s="862"/>
      <c r="C35" s="809"/>
      <c r="D35" s="872"/>
      <c r="E35" s="872"/>
      <c r="F35" s="872"/>
      <c r="G35" s="672"/>
      <c r="H35" s="676" t="s">
        <v>407</v>
      </c>
      <c r="I35" s="975" t="s">
        <v>383</v>
      </c>
      <c r="J35" s="981" t="s">
        <v>408</v>
      </c>
      <c r="K35" s="676" t="s">
        <v>409</v>
      </c>
      <c r="L35" s="817"/>
    </row>
    <row r="36" spans="1:12" ht="22.5" hidden="1" customHeight="1" outlineLevel="1">
      <c r="A36" s="858"/>
      <c r="B36" s="862"/>
      <c r="C36" s="809"/>
      <c r="D36" s="982"/>
      <c r="E36" s="872"/>
      <c r="F36" s="872"/>
      <c r="G36" s="672"/>
      <c r="H36" s="676"/>
      <c r="I36" s="975"/>
      <c r="J36" s="976"/>
      <c r="K36" s="858"/>
      <c r="L36" s="817"/>
    </row>
    <row r="37" spans="1:12" ht="15.75" hidden="1" outlineLevel="1">
      <c r="A37" s="858"/>
      <c r="B37" s="862"/>
      <c r="C37" s="809"/>
      <c r="D37" s="872"/>
      <c r="E37" s="872"/>
      <c r="F37" s="872"/>
      <c r="G37" s="672"/>
      <c r="H37" s="676"/>
      <c r="I37" s="975"/>
      <c r="J37" s="984"/>
      <c r="K37" s="858"/>
      <c r="L37" s="817"/>
    </row>
    <row r="38" spans="1:12" ht="12.75" hidden="1" customHeight="1" outlineLevel="1">
      <c r="A38" s="858"/>
      <c r="B38" s="862"/>
      <c r="C38" s="985"/>
      <c r="D38" s="985" t="s">
        <v>209</v>
      </c>
      <c r="E38" s="985"/>
      <c r="F38" s="863"/>
      <c r="G38" s="864"/>
      <c r="H38" s="864"/>
      <c r="I38" s="864"/>
      <c r="J38" s="976"/>
      <c r="K38" s="867"/>
      <c r="L38" s="817"/>
    </row>
    <row r="39" spans="1:12" hidden="1" outlineLevel="1">
      <c r="A39" s="858"/>
      <c r="B39" s="862"/>
      <c r="C39" s="873"/>
      <c r="D39" s="2005"/>
      <c r="E39" s="2005"/>
      <c r="F39" s="874"/>
      <c r="G39" s="875"/>
      <c r="H39" s="875"/>
      <c r="I39" s="875"/>
      <c r="J39" s="875"/>
      <c r="K39" s="876"/>
      <c r="L39" s="817"/>
    </row>
    <row r="40" spans="1:12" ht="40.5" hidden="1" customHeight="1" outlineLevel="1">
      <c r="A40" s="858"/>
      <c r="B40" s="862"/>
      <c r="C40" s="877" t="s">
        <v>31</v>
      </c>
      <c r="D40" s="201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17"/>
      <c r="F40" s="2017"/>
      <c r="G40" s="878"/>
      <c r="H40" s="986">
        <f>'15 - Priority of Payments'!I47</f>
        <v>0</v>
      </c>
      <c r="I40" s="986">
        <f>'15 - Priority of Payments'!J47</f>
        <v>0</v>
      </c>
      <c r="J40" s="986">
        <f>'15 - Priority of Payments'!L47</f>
        <v>0</v>
      </c>
      <c r="K40" s="879">
        <f>'15 - Priority of Payments'!K47</f>
        <v>0</v>
      </c>
      <c r="L40" s="817"/>
    </row>
    <row r="41" spans="1:12" ht="61.5" hidden="1" customHeight="1" outlineLevel="1">
      <c r="A41" s="858"/>
      <c r="B41" s="862"/>
      <c r="C41" s="873" t="s">
        <v>32</v>
      </c>
      <c r="D41" s="201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17"/>
      <c r="F41" s="2017"/>
      <c r="G41" s="880"/>
      <c r="H41" s="986">
        <f>'15 - Priority of Payments'!I48</f>
        <v>0</v>
      </c>
      <c r="I41" s="986">
        <f>'15 - Priority of Payments'!J48</f>
        <v>0</v>
      </c>
      <c r="J41" s="986">
        <f>'15 - Priority of Payments'!L48</f>
        <v>0</v>
      </c>
      <c r="K41" s="879">
        <f>'15 - Priority of Payments'!K48</f>
        <v>0</v>
      </c>
      <c r="L41" s="817"/>
    </row>
    <row r="42" spans="1:12" ht="29.25" hidden="1" customHeight="1" outlineLevel="1">
      <c r="A42" s="858"/>
      <c r="B42" s="862"/>
      <c r="C42" s="877" t="s">
        <v>33</v>
      </c>
      <c r="D42" s="2017" t="str">
        <f>'15 - Priority of Payments'!F49</f>
        <v>(C)	on a pro rata and pari passu basis, the Class A Notes Amortisation Amount in respect of the redemption of the Class A Notes until redeemed in full;</v>
      </c>
      <c r="E42" s="2017"/>
      <c r="F42" s="2017"/>
      <c r="G42" s="880"/>
      <c r="H42" s="986">
        <f>'15 - Priority of Payments'!I49</f>
        <v>0</v>
      </c>
      <c r="I42" s="986">
        <f>'15 - Priority of Payments'!J49</f>
        <v>0</v>
      </c>
      <c r="J42" s="986">
        <f>'15 - Priority of Payments'!L49</f>
        <v>0</v>
      </c>
      <c r="K42" s="879">
        <f>'15 - Priority of Payments'!K49</f>
        <v>0</v>
      </c>
      <c r="L42" s="817"/>
    </row>
    <row r="43" spans="1:12" ht="57.75" hidden="1" customHeight="1" outlineLevel="1">
      <c r="A43" s="858"/>
      <c r="B43" s="862"/>
      <c r="C43" s="877" t="s">
        <v>34</v>
      </c>
      <c r="D43" s="201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17"/>
      <c r="F43" s="2017"/>
      <c r="G43" s="1026"/>
      <c r="H43" s="986">
        <f>'15 - Priority of Payments'!I50</f>
        <v>0</v>
      </c>
      <c r="I43" s="986">
        <f>'15 - Priority of Payments'!J50</f>
        <v>0</v>
      </c>
      <c r="J43" s="986">
        <f>'15 - Priority of Payments'!L50</f>
        <v>0</v>
      </c>
      <c r="K43" s="879">
        <f>'15 - Priority of Payments'!K50</f>
        <v>0</v>
      </c>
      <c r="L43" s="817"/>
    </row>
    <row r="44" spans="1:12" ht="33.75" hidden="1" customHeight="1" outlineLevel="1">
      <c r="A44" s="858"/>
      <c r="B44" s="862"/>
      <c r="C44" s="881" t="s">
        <v>35</v>
      </c>
      <c r="D44" s="2017" t="str">
        <f>'15 - Priority of Payments'!F51</f>
        <v xml:space="preserve">(E)	on a pro rata and pari passu basis, the Class B Notes Amortisation Amount in respect of the redemption of the Class B Notes until redeemed in full; </v>
      </c>
      <c r="E44" s="2017"/>
      <c r="F44" s="2017"/>
      <c r="G44" s="1446"/>
      <c r="H44" s="986">
        <f>'15 - Priority of Payments'!I51</f>
        <v>0</v>
      </c>
      <c r="I44" s="986">
        <f>'15 - Priority of Payments'!J51</f>
        <v>0</v>
      </c>
      <c r="J44" s="986">
        <f>'15 - Priority of Payments'!L51</f>
        <v>0</v>
      </c>
      <c r="K44" s="879">
        <f>'15 - Priority of Payments'!K51</f>
        <v>0</v>
      </c>
      <c r="L44" s="817"/>
    </row>
    <row r="45" spans="1:12" ht="48.75" hidden="1" customHeight="1" outlineLevel="1">
      <c r="A45" s="858"/>
      <c r="B45" s="862"/>
      <c r="C45" s="873" t="s">
        <v>36</v>
      </c>
      <c r="D45" s="201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17"/>
      <c r="F45" s="2017"/>
      <c r="G45" s="1446"/>
      <c r="H45" s="986">
        <f>'15 - Priority of Payments'!I52</f>
        <v>0</v>
      </c>
      <c r="I45" s="986">
        <f>'15 - Priority of Payments'!J52</f>
        <v>0</v>
      </c>
      <c r="J45" s="986">
        <f>'15 - Priority of Payments'!L52</f>
        <v>0</v>
      </c>
      <c r="K45" s="879">
        <f>'15 - Priority of Payments'!K52</f>
        <v>0</v>
      </c>
      <c r="L45" s="817"/>
    </row>
    <row r="46" spans="1:12" ht="43.5" hidden="1" customHeight="1" outlineLevel="1">
      <c r="A46" s="858"/>
      <c r="B46" s="862"/>
      <c r="C46" s="873" t="s">
        <v>37</v>
      </c>
      <c r="D46" s="201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17"/>
      <c r="F46" s="2017"/>
      <c r="G46" s="1446"/>
      <c r="H46" s="986">
        <f>'15 - Priority of Payments'!I53</f>
        <v>0</v>
      </c>
      <c r="I46" s="986">
        <f>'15 - Priority of Payments'!J53</f>
        <v>0</v>
      </c>
      <c r="J46" s="986">
        <f>'15 - Priority of Payments'!L53</f>
        <v>0</v>
      </c>
      <c r="K46" s="879">
        <f>'15 - Priority of Payments'!K53</f>
        <v>0</v>
      </c>
      <c r="L46" s="817"/>
    </row>
    <row r="47" spans="1:12" hidden="1" outlineLevel="1">
      <c r="A47" s="858"/>
      <c r="B47" s="862"/>
      <c r="C47" s="873"/>
      <c r="D47" s="882"/>
      <c r="E47" s="882"/>
      <c r="F47" s="882"/>
      <c r="G47" s="882"/>
      <c r="H47" s="882"/>
      <c r="I47" s="882"/>
      <c r="J47" s="882"/>
      <c r="K47" s="883"/>
      <c r="L47" s="817"/>
    </row>
    <row r="48" spans="1:12" ht="12.75" hidden="1" customHeight="1" outlineLevel="1">
      <c r="A48" s="858"/>
      <c r="B48" s="862"/>
      <c r="C48" s="864"/>
      <c r="D48" s="982"/>
      <c r="E48" s="982"/>
      <c r="F48" s="884"/>
      <c r="G48" s="864"/>
      <c r="H48" s="864"/>
      <c r="I48" s="864"/>
      <c r="J48" s="869">
        <v>0</v>
      </c>
      <c r="L48" s="817"/>
    </row>
    <row r="49" spans="1:12" ht="13.5" hidden="1" outlineLevel="1" thickBot="1">
      <c r="B49" s="655"/>
      <c r="C49" s="656"/>
      <c r="D49" s="656"/>
      <c r="E49" s="656"/>
      <c r="F49" s="656"/>
      <c r="G49" s="656"/>
      <c r="H49" s="656"/>
      <c r="I49" s="656"/>
      <c r="J49" s="656"/>
      <c r="K49" s="656"/>
      <c r="L49" s="657"/>
    </row>
    <row r="50" spans="1:12" ht="13.5" hidden="1" outlineLevel="1" thickTop="1"/>
    <row r="51" spans="1:12" collapsed="1"/>
    <row r="52" spans="1:12" ht="13.5" thickBot="1"/>
    <row r="53" spans="1:12" ht="22.5" customHeight="1" thickTop="1">
      <c r="A53" s="858"/>
      <c r="B53" s="987"/>
      <c r="C53" s="1232" t="s">
        <v>1118</v>
      </c>
      <c r="D53" s="988"/>
      <c r="E53" s="988"/>
      <c r="F53" s="988"/>
      <c r="G53" s="989"/>
      <c r="H53" s="989"/>
      <c r="I53" s="989"/>
      <c r="J53" s="989"/>
      <c r="K53" s="989"/>
      <c r="L53" s="990"/>
    </row>
    <row r="54" spans="1:12" ht="15.75">
      <c r="A54" s="858"/>
      <c r="B54" s="862"/>
      <c r="C54" s="809"/>
      <c r="D54" s="872"/>
      <c r="E54" s="872"/>
      <c r="F54" s="872"/>
      <c r="G54" s="672"/>
      <c r="H54" s="672"/>
      <c r="I54" s="672"/>
      <c r="J54" s="672"/>
      <c r="K54" s="672"/>
      <c r="L54" s="817"/>
    </row>
    <row r="55" spans="1:12" ht="15.75">
      <c r="A55" s="858"/>
      <c r="B55" s="862"/>
      <c r="C55" s="809"/>
      <c r="D55" s="872"/>
      <c r="E55" s="872"/>
      <c r="F55" s="872"/>
      <c r="G55" s="672"/>
      <c r="H55" s="676"/>
      <c r="I55" s="676" t="s">
        <v>163</v>
      </c>
      <c r="J55" s="816" t="s">
        <v>164</v>
      </c>
      <c r="K55" s="676"/>
      <c r="L55" s="817"/>
    </row>
    <row r="56" spans="1:12" ht="22.5" customHeight="1">
      <c r="A56" s="858"/>
      <c r="B56" s="862"/>
      <c r="C56" s="809"/>
      <c r="E56" s="872"/>
      <c r="F56" s="872"/>
      <c r="G56" s="672"/>
      <c r="H56" s="676"/>
      <c r="I56" s="975"/>
      <c r="K56" s="676"/>
      <c r="L56" s="817"/>
    </row>
    <row r="57" spans="1:12" ht="15.75">
      <c r="A57" s="858"/>
      <c r="B57" s="862"/>
      <c r="C57" s="809"/>
      <c r="D57" s="982" t="s">
        <v>410</v>
      </c>
      <c r="E57" s="872"/>
      <c r="F57" s="872"/>
      <c r="G57" s="672"/>
      <c r="H57" s="676"/>
      <c r="I57" s="975"/>
      <c r="J57" s="976">
        <f>'13 - Issuer Account'!I12</f>
        <v>0</v>
      </c>
      <c r="K57" s="676"/>
      <c r="L57" s="817"/>
    </row>
    <row r="58" spans="1:12" ht="81" customHeight="1">
      <c r="A58" s="858"/>
      <c r="B58" s="862"/>
      <c r="C58" s="809"/>
      <c r="D58" s="2016"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16"/>
      <c r="F58" s="2016"/>
      <c r="G58" s="878"/>
      <c r="H58" s="986"/>
      <c r="I58" s="986">
        <f>'13 - Issuer Account'!H13</f>
        <v>8182400300</v>
      </c>
      <c r="J58" s="986">
        <f>'13 - Issuer Account'!I13</f>
        <v>8182400300</v>
      </c>
      <c r="K58" s="676"/>
      <c r="L58" s="817"/>
    </row>
    <row r="59" spans="1:12" ht="45.75" customHeight="1">
      <c r="A59" s="858"/>
      <c r="B59" s="862"/>
      <c r="C59" s="809"/>
      <c r="D59" s="2016" t="str">
        <f>'13 - Issuer Account'!F14</f>
        <v>(ii) 	the Available Collections in respect of the Purchased Home Loan Receivables reconciled between the Initial Cut-Off Date (excluded) and the Purchase Date;</v>
      </c>
      <c r="E59" s="2016"/>
      <c r="F59" s="2016"/>
      <c r="G59" s="878"/>
      <c r="H59" s="986"/>
      <c r="I59" s="986">
        <f>'13 - Issuer Account'!H14</f>
        <v>0</v>
      </c>
      <c r="J59" s="986">
        <f>'13 - Issuer Account'!I14</f>
        <v>8182400300</v>
      </c>
      <c r="K59" s="676"/>
      <c r="L59" s="817"/>
    </row>
    <row r="60" spans="1:12" ht="45.75" customHeight="1">
      <c r="A60" s="858"/>
      <c r="B60" s="862"/>
      <c r="C60" s="809"/>
      <c r="D60" s="2016" t="str">
        <f>'13 - Issuer Account'!E15</f>
        <v>(b) 	pursuant to the terms of Servicing Agreement, with the amount any Available Collections on the second Business Day following the receipt of these Available Collections by the Servicer;</v>
      </c>
      <c r="E60" s="2016"/>
      <c r="F60" s="2016"/>
      <c r="G60" s="878"/>
      <c r="H60" s="986"/>
      <c r="I60" s="986">
        <f>'13 - Issuer Account'!H15</f>
        <v>0</v>
      </c>
      <c r="J60" s="986">
        <f>'13 - Issuer Account'!I15</f>
        <v>8182400300</v>
      </c>
      <c r="K60" s="676"/>
      <c r="L60" s="817"/>
    </row>
    <row r="61" spans="1:12" ht="45.75" customHeight="1">
      <c r="A61" s="858"/>
      <c r="B61" s="862"/>
      <c r="C61" s="809"/>
      <c r="D61" s="2016" t="str">
        <f>'13 - Issuer Account'!E16</f>
        <v>(c)	 as at the relevant date, with the Financial Income (if positive) in respect of the preceding calendar month;</v>
      </c>
      <c r="E61" s="2016"/>
      <c r="F61" s="2016"/>
      <c r="G61" s="878"/>
      <c r="H61" s="986"/>
      <c r="I61" s="986">
        <f>'13 - Issuer Account'!H16</f>
        <v>0</v>
      </c>
      <c r="J61" s="986">
        <f>'13 - Issuer Account'!I16</f>
        <v>8182400300</v>
      </c>
      <c r="K61" s="676"/>
      <c r="L61" s="817"/>
    </row>
    <row r="62" spans="1:12" ht="57.75" customHeight="1">
      <c r="A62" s="858"/>
      <c r="B62" s="862"/>
      <c r="C62" s="809"/>
      <c r="D62" s="2016"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16"/>
      <c r="F62" s="2016"/>
      <c r="G62" s="878"/>
      <c r="H62" s="986"/>
      <c r="I62" s="986">
        <f>'13 - Issuer Account'!H17</f>
        <v>0</v>
      </c>
      <c r="J62" s="986">
        <f>'13 - Issuer Account'!I17</f>
        <v>8182400300</v>
      </c>
      <c r="K62" s="676"/>
      <c r="L62" s="817"/>
    </row>
    <row r="63" spans="1:12" ht="81" customHeight="1">
      <c r="A63" s="858"/>
      <c r="B63" s="862"/>
      <c r="C63" s="809"/>
      <c r="D63" s="2016"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16"/>
      <c r="F63" s="2016"/>
      <c r="G63" s="878"/>
      <c r="H63" s="986"/>
      <c r="I63" s="986">
        <f>'13 - Issuer Account'!H18</f>
        <v>0</v>
      </c>
      <c r="J63" s="986">
        <f>'13 - Issuer Account'!I18</f>
        <v>8182400300</v>
      </c>
      <c r="K63" s="676"/>
      <c r="L63" s="817"/>
    </row>
    <row r="64" spans="1:12" ht="50.25" customHeight="1">
      <c r="A64" s="858"/>
      <c r="B64" s="862"/>
      <c r="C64" s="809"/>
      <c r="D64" s="2016" t="str">
        <f>'13 - Issuer Account'!E19</f>
        <v xml:space="preserve">(f)	 on any Payment Date during the Amortisation Period with an amount corresponding to the Liquidity Shortfall debited from the General Reserve Account; </v>
      </c>
      <c r="E64" s="2016"/>
      <c r="F64" s="2016"/>
      <c r="G64" s="878"/>
      <c r="H64" s="986"/>
      <c r="I64" s="986">
        <f>'13 - Issuer Account'!H19</f>
        <v>0</v>
      </c>
      <c r="J64" s="986">
        <f>'13 - Issuer Account'!I19</f>
        <v>8182400300</v>
      </c>
      <c r="K64" s="676"/>
      <c r="L64" s="817"/>
    </row>
    <row r="65" spans="1:12" ht="42.75" customHeight="1">
      <c r="A65" s="858"/>
      <c r="B65" s="862"/>
      <c r="C65" s="809"/>
      <c r="D65" s="2016" t="str">
        <f>'13 - Issuer Account'!E20</f>
        <v>(g)	 on each Payment Date during the Amortisation Period, with the General Reserve Release Amount (if any);</v>
      </c>
      <c r="E65" s="2016"/>
      <c r="F65" s="2016"/>
      <c r="G65" s="878"/>
      <c r="H65" s="986"/>
      <c r="I65" s="986">
        <f>'13 - Issuer Account'!H20</f>
        <v>0</v>
      </c>
      <c r="J65" s="986">
        <f>'13 - Issuer Account'!I20</f>
        <v>8182400300</v>
      </c>
      <c r="K65" s="676"/>
      <c r="L65" s="817"/>
    </row>
    <row r="66" spans="1:12" ht="71.25" customHeight="1">
      <c r="A66" s="858"/>
      <c r="B66" s="862"/>
      <c r="C66" s="809"/>
      <c r="D66" s="2016"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16"/>
      <c r="F66" s="2016"/>
      <c r="G66" s="878"/>
      <c r="H66" s="986"/>
      <c r="I66" s="986">
        <f>'13 - Issuer Account'!H21</f>
        <v>0</v>
      </c>
      <c r="J66" s="986">
        <f>'13 - Issuer Account'!I21</f>
        <v>8182400300</v>
      </c>
      <c r="K66" s="676"/>
      <c r="L66" s="817"/>
    </row>
    <row r="67" spans="1:12" ht="81" customHeight="1">
      <c r="A67" s="858"/>
      <c r="B67" s="862"/>
      <c r="C67" s="809"/>
      <c r="D67" s="2016"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16"/>
      <c r="F67" s="2016"/>
      <c r="G67" s="878"/>
      <c r="H67" s="986"/>
      <c r="I67" s="986">
        <f>'13 - Issuer Account'!H22</f>
        <v>0</v>
      </c>
      <c r="J67" s="986">
        <f>'13 - Issuer Account'!I22</f>
        <v>8182400300</v>
      </c>
      <c r="K67" s="676"/>
      <c r="L67" s="817"/>
    </row>
    <row r="68" spans="1:12" ht="81" customHeight="1">
      <c r="A68" s="858"/>
      <c r="B68" s="862"/>
      <c r="C68" s="809"/>
      <c r="D68" s="2016"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16"/>
      <c r="F68" s="2016"/>
      <c r="G68" s="878"/>
      <c r="H68" s="986"/>
      <c r="I68" s="986">
        <f>'13 - Issuer Account'!H23</f>
        <v>0</v>
      </c>
      <c r="J68" s="986">
        <f>'13 - Issuer Account'!I23</f>
        <v>8182400300</v>
      </c>
      <c r="K68" s="676"/>
      <c r="L68" s="817"/>
    </row>
    <row r="69" spans="1:12" ht="81" customHeight="1">
      <c r="A69" s="858"/>
      <c r="B69" s="862"/>
      <c r="C69" s="809"/>
      <c r="D69" s="2016"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16"/>
      <c r="F69" s="2016"/>
      <c r="G69" s="878"/>
      <c r="H69" s="986"/>
      <c r="I69" s="986">
        <f>'13 - Issuer Account'!H24</f>
        <v>8182368484.4700003</v>
      </c>
      <c r="J69" s="986">
        <f>'13 - Issuer Account'!I24</f>
        <v>31815.529999732971</v>
      </c>
      <c r="K69" s="676"/>
      <c r="L69" s="817"/>
    </row>
    <row r="70" spans="1:12" ht="81" customHeight="1">
      <c r="A70" s="858"/>
      <c r="B70" s="862"/>
      <c r="C70" s="809"/>
      <c r="D70" s="2016" t="str">
        <f>'13 - Issuer Account'!E25</f>
        <v>(b)	on each Payment Date during the Amortisation Period and the Accelerated Amortisation Period in accordance with the applicable Priority of Payments;</v>
      </c>
      <c r="E70" s="2016"/>
      <c r="F70" s="2016"/>
      <c r="G70" s="878"/>
      <c r="H70" s="986"/>
      <c r="I70" s="986">
        <f>'13 - Issuer Account'!H25</f>
        <v>0</v>
      </c>
      <c r="J70" s="986">
        <f>'13 - Issuer Account'!I25</f>
        <v>31815.529999732971</v>
      </c>
      <c r="K70" s="676"/>
      <c r="L70" s="817"/>
    </row>
    <row r="71" spans="1:12" ht="81" customHeight="1">
      <c r="A71" s="858"/>
      <c r="B71" s="862"/>
      <c r="C71" s="877"/>
      <c r="D71" s="2016"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16"/>
      <c r="F71" s="2016"/>
      <c r="G71" s="878"/>
      <c r="H71" s="986"/>
      <c r="I71" s="986">
        <f>'13 - Issuer Account'!H26</f>
        <v>0</v>
      </c>
      <c r="J71" s="986">
        <f>'13 - Issuer Account'!I26</f>
        <v>31815.529999732971</v>
      </c>
      <c r="K71" s="676"/>
      <c r="L71" s="817"/>
    </row>
    <row r="72" spans="1:12" ht="81" customHeight="1">
      <c r="A72" s="858"/>
      <c r="B72" s="862"/>
      <c r="C72" s="873"/>
      <c r="D72" s="2016"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16"/>
      <c r="F72" s="2016"/>
      <c r="G72" s="880"/>
      <c r="H72" s="991"/>
      <c r="I72" s="986">
        <f>'13 - Issuer Account'!H27</f>
        <v>0</v>
      </c>
      <c r="J72" s="986">
        <f>'13 - Issuer Account'!I27</f>
        <v>31815.529999732971</v>
      </c>
      <c r="K72" s="676"/>
      <c r="L72" s="817"/>
    </row>
    <row r="73" spans="1:12" ht="81" customHeight="1">
      <c r="A73" s="858"/>
      <c r="B73" s="862"/>
      <c r="C73" s="877"/>
      <c r="D73" s="2016" t="str">
        <f>'13 - Issuer Account'!E28</f>
        <v>(e) 	as at the relevant date, with the Financial Income (if negative) in respect of the preceding calendar month</v>
      </c>
      <c r="E73" s="2016"/>
      <c r="F73" s="2016"/>
      <c r="G73" s="880"/>
      <c r="H73" s="991"/>
      <c r="I73" s="986">
        <f>'13 - Issuer Account'!H28</f>
        <v>0</v>
      </c>
      <c r="J73" s="986">
        <f>'13 - Issuer Account'!I28</f>
        <v>31815.529999732971</v>
      </c>
      <c r="K73" s="676"/>
      <c r="L73" s="817"/>
    </row>
    <row r="74" spans="1:12">
      <c r="A74" s="858"/>
      <c r="B74" s="862"/>
      <c r="C74" s="873"/>
      <c r="D74" s="882"/>
      <c r="E74" s="882"/>
      <c r="F74" s="882"/>
      <c r="G74" s="882"/>
      <c r="H74" s="882"/>
      <c r="I74" s="882"/>
      <c r="J74" s="882"/>
      <c r="K74" s="676"/>
      <c r="L74" s="817"/>
    </row>
    <row r="75" spans="1:12">
      <c r="A75" s="858"/>
      <c r="B75" s="862"/>
      <c r="C75" s="864"/>
      <c r="D75" s="2018" t="s">
        <v>1165</v>
      </c>
      <c r="E75" s="2018"/>
      <c r="F75" s="884"/>
      <c r="G75" s="864"/>
      <c r="H75" s="864"/>
      <c r="I75" s="864"/>
      <c r="J75" s="869">
        <f>J73</f>
        <v>31815.529999732971</v>
      </c>
      <c r="L75" s="817"/>
    </row>
    <row r="76" spans="1:12" ht="13.5" thickBot="1">
      <c r="B76" s="655"/>
      <c r="C76" s="656"/>
      <c r="D76" s="656"/>
      <c r="E76" s="656"/>
      <c r="F76" s="656"/>
      <c r="G76" s="656"/>
      <c r="H76" s="656"/>
      <c r="I76" s="656"/>
      <c r="J76" s="656"/>
      <c r="K76" s="656"/>
      <c r="L76" s="657"/>
    </row>
    <row r="77" spans="1:12" ht="13.5" thickTop="1"/>
    <row r="78" spans="1:12" ht="13.5" thickBot="1"/>
    <row r="79" spans="1:12" ht="22.5" customHeight="1" thickTop="1">
      <c r="A79" s="858"/>
      <c r="B79" s="987"/>
      <c r="C79" s="1232" t="s">
        <v>1117</v>
      </c>
      <c r="D79" s="988"/>
      <c r="E79" s="988"/>
      <c r="F79" s="988"/>
      <c r="G79" s="989"/>
      <c r="H79" s="989"/>
      <c r="I79" s="989"/>
      <c r="J79" s="989"/>
      <c r="K79" s="989"/>
      <c r="L79" s="990"/>
    </row>
    <row r="80" spans="1:12" ht="15.75">
      <c r="A80" s="858"/>
      <c r="B80" s="862"/>
      <c r="C80" s="809"/>
      <c r="D80" s="872"/>
      <c r="E80" s="872"/>
      <c r="F80" s="872"/>
      <c r="G80" s="672"/>
      <c r="H80" s="672"/>
      <c r="I80" s="672"/>
      <c r="J80" s="672"/>
      <c r="K80" s="672"/>
      <c r="L80" s="817"/>
    </row>
    <row r="81" spans="1:12" ht="15.75">
      <c r="A81" s="858"/>
      <c r="B81" s="862"/>
      <c r="C81" s="809"/>
      <c r="D81" s="872"/>
      <c r="E81" s="872"/>
      <c r="F81" s="872"/>
      <c r="G81" s="672"/>
      <c r="H81" s="676"/>
      <c r="I81" s="676" t="s">
        <v>163</v>
      </c>
      <c r="J81" s="816" t="s">
        <v>164</v>
      </c>
      <c r="K81" s="676"/>
      <c r="L81" s="817"/>
    </row>
    <row r="82" spans="1:12" ht="22.5" customHeight="1">
      <c r="A82" s="858"/>
      <c r="B82" s="862"/>
      <c r="C82" s="809"/>
      <c r="E82" s="872"/>
      <c r="F82" s="872"/>
      <c r="G82" s="672"/>
      <c r="H82" s="676"/>
      <c r="I82" s="975"/>
      <c r="J82" s="976"/>
      <c r="K82" s="676"/>
      <c r="L82" s="817"/>
    </row>
    <row r="83" spans="1:12" ht="15.75">
      <c r="A83" s="858"/>
      <c r="B83" s="862"/>
      <c r="C83" s="809"/>
      <c r="D83" s="982" t="s">
        <v>1166</v>
      </c>
      <c r="E83" s="872"/>
      <c r="F83" s="872"/>
      <c r="G83" s="672"/>
      <c r="H83" s="676"/>
      <c r="I83" s="975"/>
      <c r="J83" s="976">
        <f>'13 - Issuer Account'!I35</f>
        <v>0</v>
      </c>
      <c r="K83" s="676"/>
      <c r="L83" s="817"/>
    </row>
    <row r="84" spans="1:12" ht="33.75" customHeight="1">
      <c r="A84" s="858"/>
      <c r="B84" s="862"/>
      <c r="C84" s="877"/>
      <c r="D84" s="1998" t="str">
        <f>'13 - Issuer Account'!E36</f>
        <v>(a)	 on the Issuer Establishment Date, with the applicable General Reserve Required Amount in accordance with General Reserve Deposit Agreement; and</v>
      </c>
      <c r="E84" s="1998"/>
      <c r="F84" s="1998"/>
      <c r="G84" s="878"/>
      <c r="H84" s="986"/>
      <c r="I84" s="986">
        <f>'13 - Issuer Account'!H36</f>
        <v>0</v>
      </c>
      <c r="J84" s="986">
        <f>'13 - Issuer Account'!I36</f>
        <v>0</v>
      </c>
      <c r="K84" s="676"/>
      <c r="L84" s="817"/>
    </row>
    <row r="85" spans="1:12" ht="33.75" customHeight="1">
      <c r="A85" s="858"/>
      <c r="B85" s="862"/>
      <c r="C85" s="877"/>
      <c r="D85" s="1998" t="str">
        <f>'13 - Issuer Account'!E37</f>
        <v>(c) 	on each Payment Date during the Amortisation Period, with the General Reserve Replenishment Amount (if any), subject to and in accordance with the applicable Priority of Payments.</v>
      </c>
      <c r="E85" s="1998"/>
      <c r="F85" s="1998"/>
      <c r="G85" s="878"/>
      <c r="H85" s="986"/>
      <c r="I85" s="986">
        <f>'13 - Issuer Account'!H37</f>
        <v>38866000</v>
      </c>
      <c r="J85" s="986">
        <f>'13 - Issuer Account'!I37</f>
        <v>38866000</v>
      </c>
      <c r="K85" s="676"/>
      <c r="L85" s="817"/>
    </row>
    <row r="86" spans="1:12" ht="33.75" customHeight="1">
      <c r="A86" s="858"/>
      <c r="B86" s="862"/>
      <c r="C86" s="877"/>
      <c r="D86" s="1998" t="str">
        <f>'13 - Issuer Account'!E38</f>
        <v>(a)	on any Payment Date during the Amortisation Period with an amount corresponding to the Liquidity Shortfall;</v>
      </c>
      <c r="E86" s="1998"/>
      <c r="F86" s="1998"/>
      <c r="G86" s="878"/>
      <c r="H86" s="986"/>
      <c r="I86" s="986">
        <f>'13 - Issuer Account'!H38</f>
        <v>0</v>
      </c>
      <c r="J86" s="986">
        <f>'13 - Issuer Account'!I38</f>
        <v>38866000</v>
      </c>
      <c r="K86" s="676"/>
      <c r="L86" s="817"/>
    </row>
    <row r="87" spans="1:12" ht="33.75" customHeight="1">
      <c r="A87" s="858"/>
      <c r="B87" s="862"/>
      <c r="C87" s="873"/>
      <c r="D87" s="1998" t="str">
        <f>'13 - Issuer Account'!E39</f>
        <v>(b) 	on each Payment Date during the Amortisation Period, with the General Reserve Release Amount (if any); and</v>
      </c>
      <c r="E87" s="1998"/>
      <c r="F87" s="1998"/>
      <c r="G87" s="880"/>
      <c r="H87" s="991"/>
      <c r="I87" s="986">
        <f>'13 - Issuer Account'!H39</f>
        <v>0</v>
      </c>
      <c r="J87" s="986">
        <f>'13 - Issuer Account'!I39</f>
        <v>38866000</v>
      </c>
      <c r="K87" s="676"/>
      <c r="L87" s="817"/>
    </row>
    <row r="88" spans="1:12">
      <c r="A88" s="858"/>
      <c r="B88" s="862"/>
      <c r="C88" s="873"/>
      <c r="D88" s="882"/>
      <c r="E88" s="882"/>
      <c r="F88" s="882"/>
      <c r="G88" s="882"/>
      <c r="H88" s="882"/>
      <c r="I88" s="882"/>
      <c r="J88" s="882"/>
      <c r="K88" s="676"/>
      <c r="L88" s="817"/>
    </row>
    <row r="89" spans="1:12">
      <c r="A89" s="858"/>
      <c r="B89" s="862"/>
      <c r="C89" s="864"/>
      <c r="D89" s="2018" t="s">
        <v>1167</v>
      </c>
      <c r="E89" s="2018"/>
      <c r="F89" s="884"/>
      <c r="G89" s="864"/>
      <c r="H89" s="864"/>
      <c r="I89" s="864"/>
      <c r="J89" s="869">
        <f>J87</f>
        <v>38866000</v>
      </c>
      <c r="L89" s="817"/>
    </row>
    <row r="90" spans="1:12" ht="13.5" thickBot="1">
      <c r="B90" s="655"/>
      <c r="C90" s="656"/>
      <c r="D90" s="656"/>
      <c r="E90" s="656"/>
      <c r="F90" s="656"/>
      <c r="G90" s="656"/>
      <c r="H90" s="656"/>
      <c r="I90" s="656"/>
      <c r="J90" s="656"/>
      <c r="K90" s="656"/>
      <c r="L90" s="657"/>
    </row>
    <row r="91" spans="1:12" ht="13.5" thickTop="1"/>
    <row r="92" spans="1:12" ht="13.5" thickBot="1"/>
    <row r="93" spans="1:12" ht="22.5" customHeight="1" thickTop="1">
      <c r="A93" s="858"/>
      <c r="B93" s="987"/>
      <c r="C93" s="1232" t="s">
        <v>1119</v>
      </c>
      <c r="D93" s="988"/>
      <c r="E93" s="988"/>
      <c r="F93" s="988"/>
      <c r="G93" s="989"/>
      <c r="H93" s="989"/>
      <c r="I93" s="989"/>
      <c r="J93" s="989"/>
      <c r="K93" s="989"/>
      <c r="L93" s="990"/>
    </row>
    <row r="94" spans="1:12" ht="15.75">
      <c r="A94" s="858"/>
      <c r="B94" s="862"/>
      <c r="C94" s="809"/>
      <c r="D94" s="872"/>
      <c r="E94" s="872"/>
      <c r="F94" s="872"/>
      <c r="G94" s="672"/>
      <c r="H94" s="672"/>
      <c r="I94" s="672"/>
      <c r="J94" s="672"/>
      <c r="K94" s="672"/>
      <c r="L94" s="817"/>
    </row>
    <row r="95" spans="1:12" ht="15.75">
      <c r="A95" s="858"/>
      <c r="B95" s="862"/>
      <c r="C95" s="809"/>
      <c r="D95" s="872"/>
      <c r="E95" s="872"/>
      <c r="F95" s="872"/>
      <c r="G95" s="672"/>
      <c r="H95" s="676"/>
      <c r="I95" s="676" t="s">
        <v>163</v>
      </c>
      <c r="J95" s="816" t="s">
        <v>164</v>
      </c>
      <c r="K95" s="676"/>
      <c r="L95" s="817"/>
    </row>
    <row r="96" spans="1:12" ht="22.5" customHeight="1">
      <c r="A96" s="858"/>
      <c r="B96" s="862"/>
      <c r="C96" s="809"/>
      <c r="D96" s="982" t="s">
        <v>411</v>
      </c>
      <c r="E96" s="872"/>
      <c r="F96" s="872"/>
      <c r="G96" s="672"/>
      <c r="H96" s="676"/>
      <c r="I96" s="975"/>
      <c r="J96" s="976">
        <f>'13 - Issuer Account'!I46</f>
        <v>0</v>
      </c>
      <c r="K96" s="676"/>
      <c r="L96" s="817"/>
    </row>
    <row r="97" spans="1:12" ht="15.75">
      <c r="A97" s="858"/>
      <c r="B97" s="862"/>
      <c r="C97" s="809"/>
      <c r="D97" s="872"/>
      <c r="E97" s="872"/>
      <c r="F97" s="872"/>
      <c r="G97" s="672"/>
      <c r="H97" s="676"/>
      <c r="I97" s="975"/>
      <c r="J97" s="976">
        <f>'13 - Issuer Account'!I47</f>
        <v>0</v>
      </c>
      <c r="K97" s="676"/>
      <c r="L97" s="817"/>
    </row>
    <row r="98" spans="1:12" ht="54.75" customHeight="1">
      <c r="A98" s="858"/>
      <c r="B98" s="862"/>
      <c r="C98" s="877"/>
      <c r="D98" s="1998"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1998"/>
      <c r="F98" s="1998"/>
      <c r="G98" s="878"/>
      <c r="H98" s="986"/>
      <c r="I98" s="986">
        <f>'13 - Issuer Account'!H47</f>
        <v>0</v>
      </c>
      <c r="J98" s="976">
        <f>'13 - Issuer Account'!I48</f>
        <v>0</v>
      </c>
      <c r="K98" s="676"/>
      <c r="L98" s="817"/>
    </row>
    <row r="99" spans="1:12" ht="75.75" customHeight="1">
      <c r="A99" s="858"/>
      <c r="B99" s="862"/>
      <c r="C99" s="877"/>
      <c r="D99" s="1998"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1998"/>
      <c r="F99" s="1998"/>
      <c r="G99" s="878"/>
      <c r="H99" s="986"/>
      <c r="I99" s="986">
        <f>'13 - Issuer Account'!H48</f>
        <v>0</v>
      </c>
      <c r="J99" s="976">
        <f>'13 - Issuer Account'!I49</f>
        <v>0</v>
      </c>
      <c r="K99" s="676"/>
      <c r="L99" s="817"/>
    </row>
    <row r="100" spans="1:12" ht="72" customHeight="1">
      <c r="A100" s="858"/>
      <c r="B100" s="862"/>
      <c r="C100" s="877"/>
      <c r="D100" s="1998"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1998"/>
      <c r="F100" s="1998"/>
      <c r="G100" s="878"/>
      <c r="H100" s="986"/>
      <c r="I100" s="986">
        <f>'13 - Issuer Account'!H49</f>
        <v>0</v>
      </c>
      <c r="J100" s="976">
        <f>'13 - Issuer Account'!I50</f>
        <v>0</v>
      </c>
      <c r="K100" s="676"/>
      <c r="L100" s="817"/>
    </row>
    <row r="101" spans="1:12" ht="66.75" customHeight="1">
      <c r="A101" s="858"/>
      <c r="B101" s="862"/>
      <c r="C101" s="873"/>
      <c r="D101" s="1998"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1998"/>
      <c r="F101" s="1998"/>
      <c r="G101" s="878"/>
      <c r="H101" s="986"/>
      <c r="I101" s="986">
        <f>'13 - Issuer Account'!H50</f>
        <v>0</v>
      </c>
      <c r="J101" s="976">
        <f>'13 - Issuer Account'!I51</f>
        <v>0</v>
      </c>
      <c r="K101" s="676"/>
      <c r="L101" s="817"/>
    </row>
    <row r="102" spans="1:12" ht="54" customHeight="1">
      <c r="A102" s="858"/>
      <c r="B102" s="862"/>
      <c r="C102" s="877"/>
      <c r="D102" s="1998" t="str">
        <f>'13 - Issuer Account'!E51</f>
        <v>(d)	on the Issuer Liquidation Date, with any amount standing to the credit of the Commingling Reserve Account (if any) which shall be re-transferred to the Servicer (out of the Priority of Payments).</v>
      </c>
      <c r="E102" s="1998"/>
      <c r="F102" s="1998"/>
      <c r="G102" s="878"/>
      <c r="H102" s="986"/>
      <c r="I102" s="986">
        <f>'13 - Issuer Account'!H51</f>
        <v>0</v>
      </c>
      <c r="J102" s="976">
        <f>'13 - Issuer Account'!I52</f>
        <v>0</v>
      </c>
      <c r="K102" s="676"/>
      <c r="L102" s="817"/>
    </row>
    <row r="103" spans="1:12">
      <c r="A103" s="858"/>
      <c r="B103" s="862"/>
      <c r="C103" s="873"/>
      <c r="D103" s="882"/>
      <c r="E103" s="882"/>
      <c r="F103" s="882"/>
      <c r="G103" s="882"/>
      <c r="H103" s="882"/>
      <c r="I103" s="882"/>
      <c r="J103" s="882"/>
      <c r="K103" s="676"/>
      <c r="L103" s="817"/>
    </row>
    <row r="104" spans="1:12">
      <c r="A104" s="858"/>
      <c r="B104" s="862"/>
      <c r="C104" s="864"/>
      <c r="D104" s="2018" t="s">
        <v>412</v>
      </c>
      <c r="E104" s="2018"/>
      <c r="F104" s="884"/>
      <c r="G104" s="864"/>
      <c r="H104" s="864"/>
      <c r="I104" s="864"/>
      <c r="J104" s="869">
        <f>J102</f>
        <v>0</v>
      </c>
      <c r="L104" s="817"/>
    </row>
    <row r="105" spans="1:12" ht="13.5" thickBot="1">
      <c r="B105" s="655"/>
      <c r="C105" s="656"/>
      <c r="D105" s="656"/>
      <c r="E105" s="656"/>
      <c r="F105" s="656"/>
      <c r="G105" s="656"/>
      <c r="H105" s="656"/>
      <c r="I105" s="656"/>
      <c r="J105" s="656"/>
      <c r="K105" s="656"/>
      <c r="L105" s="657"/>
    </row>
    <row r="106" spans="1:12" ht="13.5"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tabColor theme="3" tint="-0.249977111117893"/>
  </sheetPr>
  <dimension ref="A1:N36"/>
  <sheetViews>
    <sheetView showGridLines="0" view="pageBreakPreview" zoomScale="80" zoomScaleNormal="100" zoomScaleSheetLayoutView="80" workbookViewId="0">
      <selection activeCell="O18" sqref="O18"/>
    </sheetView>
  </sheetViews>
  <sheetFormatPr baseColWidth="10" defaultColWidth="11.42578125" defaultRowHeight="12.75"/>
  <cols>
    <col min="1" max="1" width="2.7109375" style="631" customWidth="1"/>
    <col min="2" max="2" width="1.28515625" style="631" customWidth="1"/>
    <col min="3" max="3" width="11.5703125" style="631" customWidth="1"/>
    <col min="4" max="4" width="37.140625" style="631" customWidth="1"/>
    <col min="5" max="5" width="21.28515625" style="631" customWidth="1"/>
    <col min="6" max="6" width="9" style="631" customWidth="1"/>
    <col min="7" max="7" width="22.42578125" style="631" customWidth="1"/>
    <col min="8" max="8" width="35.7109375" style="631" customWidth="1"/>
    <col min="9" max="9" width="25.7109375" style="631" customWidth="1"/>
    <col min="10" max="10" width="35.7109375" style="631" customWidth="1"/>
    <col min="11" max="11" width="17.42578125" style="631" customWidth="1"/>
    <col min="12" max="12" width="5.28515625" style="631" customWidth="1"/>
    <col min="13" max="16384" width="11.42578125" style="631"/>
  </cols>
  <sheetData>
    <row r="1" spans="1:11" ht="13.5" thickBot="1">
      <c r="A1" s="752"/>
      <c r="B1" s="752"/>
      <c r="C1" s="752"/>
      <c r="D1" s="752"/>
      <c r="E1" s="752"/>
      <c r="F1" s="752"/>
      <c r="G1" s="752"/>
      <c r="H1" s="752"/>
      <c r="I1" s="752"/>
      <c r="J1" s="752"/>
    </row>
    <row r="2" spans="1:11" ht="28.5" thickTop="1">
      <c r="A2" s="853"/>
      <c r="B2" s="854"/>
      <c r="C2" s="800"/>
      <c r="D2" s="855"/>
      <c r="E2" s="855"/>
      <c r="F2" s="855"/>
      <c r="G2" s="855"/>
      <c r="H2" s="855"/>
      <c r="I2" s="855"/>
      <c r="J2" s="572" t="s">
        <v>243</v>
      </c>
      <c r="K2" s="573">
        <f>'00 - Cover'!F16</f>
        <v>45565</v>
      </c>
    </row>
    <row r="3" spans="1:11" ht="14.25">
      <c r="A3" s="635"/>
      <c r="B3" s="804"/>
      <c r="C3" s="635"/>
      <c r="D3" s="635"/>
      <c r="E3" s="635"/>
      <c r="F3" s="635"/>
      <c r="G3" s="635"/>
      <c r="H3" s="635"/>
      <c r="I3" s="635"/>
      <c r="J3" s="578" t="s">
        <v>244</v>
      </c>
      <c r="K3" s="579">
        <f>'00 - Cover'!F18</f>
        <v>0</v>
      </c>
    </row>
    <row r="4" spans="1:11" ht="23.25">
      <c r="A4" s="635"/>
      <c r="B4" s="804"/>
      <c r="C4" s="1999"/>
      <c r="D4" s="1999"/>
      <c r="E4" s="2019"/>
      <c r="F4" s="2019"/>
      <c r="G4" s="2019"/>
      <c r="H4" s="2019"/>
      <c r="I4" s="992"/>
      <c r="J4" s="578" t="s">
        <v>245</v>
      </c>
      <c r="K4" s="579">
        <f>'00 - Cover'!F19</f>
        <v>0</v>
      </c>
    </row>
    <row r="5" spans="1:11" ht="23.25">
      <c r="A5" s="635"/>
      <c r="B5" s="804"/>
      <c r="C5" s="1999"/>
      <c r="D5" s="1999"/>
      <c r="E5" s="2019"/>
      <c r="F5" s="2019"/>
      <c r="G5" s="2019"/>
      <c r="H5" s="2019"/>
      <c r="I5" s="992"/>
      <c r="J5" s="578" t="s">
        <v>246</v>
      </c>
      <c r="K5" s="579">
        <f>'00 - Cover'!F20</f>
        <v>0</v>
      </c>
    </row>
    <row r="6" spans="1:11" ht="23.25">
      <c r="A6" s="635"/>
      <c r="B6" s="804"/>
      <c r="C6" s="635"/>
      <c r="D6" s="635"/>
      <c r="E6" s="2019"/>
      <c r="F6" s="2019"/>
      <c r="G6" s="2019"/>
      <c r="H6" s="2019"/>
      <c r="I6" s="992"/>
      <c r="J6" s="578" t="s">
        <v>247</v>
      </c>
      <c r="K6" s="581" t="e">
        <f>_xlfn.XLOOKUP(K2,Calendar!E23:E478,Calendar!B23:B478)</f>
        <v>#N/A</v>
      </c>
    </row>
    <row r="7" spans="1:11">
      <c r="A7" s="752"/>
      <c r="B7" s="993"/>
      <c r="C7" s="994"/>
      <c r="D7" s="994"/>
      <c r="E7" s="994"/>
      <c r="F7" s="994"/>
      <c r="G7" s="994"/>
      <c r="H7" s="994"/>
      <c r="I7" s="994"/>
      <c r="J7" s="994"/>
      <c r="K7" s="995"/>
    </row>
    <row r="8" spans="1:11" ht="15.75">
      <c r="B8" s="633"/>
      <c r="F8" s="996"/>
      <c r="G8" s="996"/>
      <c r="K8" s="642"/>
    </row>
    <row r="9" spans="1:11">
      <c r="B9" s="633"/>
      <c r="K9" s="642"/>
    </row>
    <row r="10" spans="1:11" ht="15">
      <c r="B10" s="633"/>
      <c r="C10" s="997" t="s">
        <v>414</v>
      </c>
      <c r="D10" s="998"/>
      <c r="K10" s="642"/>
    </row>
    <row r="11" spans="1:11">
      <c r="B11" s="633"/>
      <c r="K11" s="642"/>
    </row>
    <row r="12" spans="1:11">
      <c r="B12" s="633"/>
      <c r="D12" s="1233" t="s">
        <v>415</v>
      </c>
      <c r="E12" s="1234" t="s">
        <v>416</v>
      </c>
      <c r="F12" s="1234" t="s">
        <v>417</v>
      </c>
      <c r="G12" s="1234" t="s">
        <v>418</v>
      </c>
      <c r="H12" s="1234" t="s">
        <v>419</v>
      </c>
      <c r="I12" s="1234" t="s">
        <v>420</v>
      </c>
      <c r="J12" s="1234" t="s">
        <v>421</v>
      </c>
      <c r="K12" s="642"/>
    </row>
    <row r="13" spans="1:11" ht="15">
      <c r="B13" s="633"/>
      <c r="D13" s="999" t="s">
        <v>384</v>
      </c>
      <c r="E13" s="1000"/>
      <c r="F13" s="1001" t="s">
        <v>422</v>
      </c>
      <c r="G13" s="1002" t="s">
        <v>423</v>
      </c>
      <c r="H13" s="1003"/>
      <c r="I13" s="1003" t="s">
        <v>424</v>
      </c>
      <c r="J13" s="1004"/>
      <c r="K13" s="642"/>
    </row>
    <row r="14" spans="1:11" ht="15">
      <c r="B14" s="633"/>
      <c r="D14" s="999" t="s">
        <v>385</v>
      </c>
      <c r="E14" s="1000"/>
      <c r="F14" s="1001" t="s">
        <v>422</v>
      </c>
      <c r="G14" s="1002" t="s">
        <v>423</v>
      </c>
      <c r="H14" s="1003"/>
      <c r="I14" s="1003" t="s">
        <v>424</v>
      </c>
      <c r="J14" s="1004"/>
      <c r="K14" s="642"/>
    </row>
    <row r="15" spans="1:11" ht="15">
      <c r="B15" s="633"/>
      <c r="D15" s="999" t="s">
        <v>425</v>
      </c>
      <c r="E15" s="1000"/>
      <c r="F15" s="1001" t="s">
        <v>422</v>
      </c>
      <c r="G15" s="1002" t="s">
        <v>423</v>
      </c>
      <c r="H15" s="1003"/>
      <c r="I15" s="1003"/>
      <c r="J15" s="1004"/>
      <c r="K15" s="642"/>
    </row>
    <row r="16" spans="1:11" ht="15">
      <c r="B16" s="633"/>
      <c r="D16" s="999" t="s">
        <v>386</v>
      </c>
      <c r="E16" s="1000"/>
      <c r="F16" s="1001" t="s">
        <v>422</v>
      </c>
      <c r="G16" s="1002" t="s">
        <v>423</v>
      </c>
      <c r="H16" s="1003"/>
      <c r="I16" s="1003" t="s">
        <v>426</v>
      </c>
      <c r="J16" s="1004"/>
      <c r="K16" s="642"/>
    </row>
    <row r="17" spans="2:14" ht="15">
      <c r="B17" s="633"/>
      <c r="D17" s="999" t="s">
        <v>392</v>
      </c>
      <c r="E17" s="1000"/>
      <c r="F17" s="1001" t="s">
        <v>422</v>
      </c>
      <c r="G17" s="1002" t="s">
        <v>423</v>
      </c>
      <c r="H17" s="1003"/>
      <c r="I17" s="1003" t="s">
        <v>424</v>
      </c>
      <c r="J17" s="1004"/>
      <c r="K17" s="642"/>
      <c r="N17" s="1005"/>
    </row>
    <row r="18" spans="2:14" ht="15">
      <c r="B18" s="633"/>
      <c r="D18" s="999" t="s">
        <v>393</v>
      </c>
      <c r="E18" s="1000"/>
      <c r="F18" s="1001" t="s">
        <v>422</v>
      </c>
      <c r="G18" s="1002" t="s">
        <v>423</v>
      </c>
      <c r="H18" s="1003"/>
      <c r="I18" s="1003" t="s">
        <v>424</v>
      </c>
      <c r="J18" s="1004"/>
      <c r="K18" s="642"/>
    </row>
    <row r="19" spans="2:14" ht="15">
      <c r="B19" s="633"/>
      <c r="D19" s="999" t="s">
        <v>192</v>
      </c>
      <c r="E19" s="1000"/>
      <c r="F19" s="1001" t="s">
        <v>422</v>
      </c>
      <c r="G19" s="1002" t="s">
        <v>423</v>
      </c>
      <c r="H19" s="1003"/>
      <c r="I19" s="1003" t="s">
        <v>426</v>
      </c>
      <c r="J19" s="1004"/>
      <c r="K19" s="642"/>
    </row>
    <row r="20" spans="2:14" ht="15">
      <c r="B20" s="633"/>
      <c r="D20" s="999" t="s">
        <v>394</v>
      </c>
      <c r="E20" s="1000"/>
      <c r="F20" s="1001" t="s">
        <v>422</v>
      </c>
      <c r="G20" s="1002" t="s">
        <v>423</v>
      </c>
      <c r="H20" s="1003"/>
      <c r="I20" s="1003" t="s">
        <v>426</v>
      </c>
      <c r="J20" s="1004"/>
      <c r="K20" s="642"/>
    </row>
    <row r="21" spans="2:14" ht="15">
      <c r="B21" s="633"/>
      <c r="D21" s="999" t="s">
        <v>195</v>
      </c>
      <c r="E21" s="1000"/>
      <c r="F21" s="1001" t="s">
        <v>422</v>
      </c>
      <c r="G21" s="1002" t="s">
        <v>423</v>
      </c>
      <c r="H21" s="1003"/>
      <c r="I21" s="1003"/>
      <c r="J21" s="1004"/>
      <c r="K21" s="642"/>
    </row>
    <row r="22" spans="2:14" ht="15">
      <c r="B22" s="633"/>
      <c r="D22" s="999" t="s">
        <v>395</v>
      </c>
      <c r="E22" s="1000"/>
      <c r="F22" s="1001" t="s">
        <v>422</v>
      </c>
      <c r="G22" s="1002" t="s">
        <v>423</v>
      </c>
      <c r="H22" s="1003"/>
      <c r="I22" s="1003"/>
      <c r="J22" s="1004"/>
      <c r="K22" s="642"/>
    </row>
    <row r="23" spans="2:14" ht="15">
      <c r="B23" s="633"/>
      <c r="D23" s="999" t="s">
        <v>396</v>
      </c>
      <c r="E23" s="1000"/>
      <c r="F23" s="1001" t="s">
        <v>422</v>
      </c>
      <c r="G23" s="1002" t="s">
        <v>423</v>
      </c>
      <c r="H23" s="1003"/>
      <c r="I23" s="1003"/>
      <c r="J23" s="1004"/>
      <c r="K23" s="642"/>
    </row>
    <row r="24" spans="2:14" ht="15">
      <c r="B24" s="633"/>
      <c r="D24" s="999" t="s">
        <v>398</v>
      </c>
      <c r="E24" s="1000"/>
      <c r="F24" s="1001" t="s">
        <v>422</v>
      </c>
      <c r="G24" s="1002" t="s">
        <v>423</v>
      </c>
      <c r="H24" s="1003"/>
      <c r="I24" s="1003"/>
      <c r="J24" s="1004"/>
      <c r="K24" s="642"/>
    </row>
    <row r="25" spans="2:14" ht="15">
      <c r="B25" s="633"/>
      <c r="D25" s="999" t="s">
        <v>427</v>
      </c>
      <c r="E25" s="1006"/>
      <c r="F25" s="1001" t="s">
        <v>422</v>
      </c>
      <c r="G25" s="1002" t="s">
        <v>423</v>
      </c>
      <c r="H25" s="1003"/>
      <c r="I25" s="1003" t="s">
        <v>424</v>
      </c>
      <c r="J25" s="1004"/>
      <c r="K25" s="642"/>
    </row>
    <row r="26" spans="2:14" ht="15">
      <c r="B26" s="633"/>
      <c r="D26" s="999" t="s">
        <v>428</v>
      </c>
      <c r="E26" s="1006"/>
      <c r="F26" s="1001" t="s">
        <v>422</v>
      </c>
      <c r="G26" s="1002" t="s">
        <v>423</v>
      </c>
      <c r="H26" s="1003"/>
      <c r="I26" s="1003" t="s">
        <v>424</v>
      </c>
      <c r="J26" s="1004"/>
      <c r="K26" s="642"/>
    </row>
    <row r="27" spans="2:14" ht="15">
      <c r="B27" s="633"/>
      <c r="D27" s="999" t="s">
        <v>429</v>
      </c>
      <c r="E27" s="1006"/>
      <c r="F27" s="1001" t="s">
        <v>422</v>
      </c>
      <c r="G27" s="1002" t="s">
        <v>423</v>
      </c>
      <c r="H27" s="1003"/>
      <c r="I27" s="1003" t="s">
        <v>424</v>
      </c>
      <c r="J27" s="1004"/>
      <c r="K27" s="642"/>
    </row>
    <row r="28" spans="2:14" ht="15">
      <c r="B28" s="633"/>
      <c r="D28" s="999" t="s">
        <v>430</v>
      </c>
      <c r="E28" s="1006"/>
      <c r="F28" s="1001" t="s">
        <v>422</v>
      </c>
      <c r="G28" s="1002" t="s">
        <v>423</v>
      </c>
      <c r="H28" s="1003"/>
      <c r="I28" s="1003" t="s">
        <v>424</v>
      </c>
      <c r="J28" s="1004"/>
      <c r="K28" s="642"/>
    </row>
    <row r="29" spans="2:14" ht="38.25">
      <c r="B29" s="633"/>
      <c r="D29" s="999" t="s">
        <v>431</v>
      </c>
      <c r="E29" s="1006"/>
      <c r="F29" s="1001" t="s">
        <v>422</v>
      </c>
      <c r="G29" s="1002" t="s">
        <v>423</v>
      </c>
      <c r="H29" s="1003"/>
      <c r="I29" s="1003" t="s">
        <v>424</v>
      </c>
      <c r="J29" s="1004"/>
      <c r="K29" s="642"/>
    </row>
    <row r="30" spans="2:14" ht="31.5" customHeight="1">
      <c r="B30" s="633"/>
      <c r="D30" s="999" t="s">
        <v>432</v>
      </c>
      <c r="E30" s="1006"/>
      <c r="F30" s="1001" t="s">
        <v>422</v>
      </c>
      <c r="G30" s="1002" t="s">
        <v>423</v>
      </c>
      <c r="H30" s="1003"/>
      <c r="I30" s="1003"/>
      <c r="J30" s="1004"/>
      <c r="K30" s="642"/>
    </row>
    <row r="31" spans="2:14" ht="15">
      <c r="B31" s="633"/>
      <c r="D31" s="999" t="s">
        <v>433</v>
      </c>
      <c r="E31" s="1006"/>
      <c r="F31" s="1001" t="s">
        <v>422</v>
      </c>
      <c r="G31" s="1002" t="s">
        <v>423</v>
      </c>
      <c r="H31" s="1003"/>
      <c r="I31" s="1003" t="s">
        <v>424</v>
      </c>
      <c r="J31" s="1004"/>
      <c r="K31" s="642"/>
    </row>
    <row r="32" spans="2:14" ht="45">
      <c r="B32" s="633"/>
      <c r="D32" s="999" t="s">
        <v>434</v>
      </c>
      <c r="E32" s="1006"/>
      <c r="F32" s="1001" t="s">
        <v>422</v>
      </c>
      <c r="G32" s="1007" t="s">
        <v>435</v>
      </c>
      <c r="H32" s="1003"/>
      <c r="I32" s="1003" t="s">
        <v>423</v>
      </c>
      <c r="J32" s="1004"/>
      <c r="K32" s="642"/>
    </row>
    <row r="33" spans="2:11" ht="15">
      <c r="B33" s="633"/>
      <c r="D33" s="1008" t="s">
        <v>436</v>
      </c>
      <c r="E33" s="1006">
        <f>SUM(E13:E32)</f>
        <v>0</v>
      </c>
      <c r="K33" s="642"/>
    </row>
    <row r="34" spans="2:11" ht="13.5" thickBot="1">
      <c r="B34" s="655"/>
      <c r="C34" s="656"/>
      <c r="D34" s="656"/>
      <c r="E34" s="656"/>
      <c r="F34" s="656"/>
      <c r="G34" s="656"/>
      <c r="H34" s="656"/>
      <c r="I34" s="656"/>
      <c r="J34" s="656"/>
      <c r="K34" s="657"/>
    </row>
    <row r="35" spans="2:11" ht="13.5" thickTop="1"/>
    <row r="36" spans="2:11">
      <c r="E36" s="1009"/>
    </row>
  </sheetData>
  <mergeCells count="2">
    <mergeCell ref="C4:D5"/>
    <mergeCell ref="E4:H6"/>
  </mergeCells>
  <pageMargins left="0.7" right="0.7" top="0.75" bottom="0.75" header="0.3" footer="0.3"/>
  <pageSetup paperSize="9" scale="3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tabColor theme="3" tint="-0.249977111117893"/>
  </sheetPr>
  <dimension ref="A2:O29"/>
  <sheetViews>
    <sheetView showGridLines="0" zoomScale="80" zoomScaleNormal="80" workbookViewId="0">
      <selection activeCell="Q28" sqref="Q28"/>
    </sheetView>
  </sheetViews>
  <sheetFormatPr baseColWidth="10" defaultColWidth="11.42578125" defaultRowHeight="12.75"/>
  <cols>
    <col min="1" max="1" width="3.85546875" style="631" customWidth="1"/>
    <col min="2" max="2" width="11.42578125" style="631"/>
    <col min="3" max="3" width="36.140625" style="631" bestFit="1" customWidth="1"/>
    <col min="4" max="4" width="18.7109375" style="631" bestFit="1" customWidth="1"/>
    <col min="5" max="5" width="22.140625" style="631" customWidth="1"/>
    <col min="6" max="6" width="12.28515625" style="631" customWidth="1"/>
    <col min="7" max="7" width="5.28515625" style="631" customWidth="1"/>
    <col min="8" max="8" width="21.7109375" style="631" customWidth="1"/>
    <col min="9" max="10" width="11.42578125" style="631"/>
    <col min="11" max="11" width="19.85546875" style="631" bestFit="1" customWidth="1"/>
    <col min="12" max="12" width="12.140625" style="631" bestFit="1" customWidth="1"/>
    <col min="13" max="13" width="1.42578125" style="631" customWidth="1"/>
    <col min="14" max="14" width="4.5703125" style="631" customWidth="1"/>
    <col min="15" max="15" width="12.85546875" style="631" bestFit="1" customWidth="1"/>
    <col min="16" max="16384" width="11.42578125" style="631"/>
  </cols>
  <sheetData>
    <row r="2" spans="1:13" ht="13.5" thickBot="1"/>
    <row r="3" spans="1:13" ht="28.5" thickTop="1">
      <c r="A3" s="853"/>
      <c r="B3" s="854"/>
      <c r="C3" s="1244"/>
      <c r="D3" s="855"/>
      <c r="E3" s="856"/>
      <c r="F3" s="856"/>
      <c r="G3" s="856"/>
      <c r="H3" s="572"/>
      <c r="I3" s="572"/>
      <c r="J3" s="572"/>
      <c r="K3" s="572"/>
      <c r="L3" s="661"/>
      <c r="M3" s="573"/>
    </row>
    <row r="4" spans="1:13" ht="14.25">
      <c r="A4" s="635"/>
      <c r="B4" s="804"/>
      <c r="C4" s="635"/>
      <c r="D4" s="635"/>
      <c r="E4" s="635"/>
      <c r="F4" s="635"/>
      <c r="G4" s="635"/>
      <c r="H4" s="578"/>
      <c r="I4" s="578"/>
      <c r="J4" s="578"/>
      <c r="K4" s="578"/>
      <c r="L4" s="664"/>
      <c r="M4" s="579"/>
    </row>
    <row r="5" spans="1:13" ht="14.25" customHeight="1">
      <c r="A5" s="635"/>
      <c r="B5" s="804"/>
      <c r="C5" s="805"/>
      <c r="D5" s="805"/>
      <c r="E5" s="805"/>
      <c r="H5" s="578"/>
      <c r="I5" s="578"/>
      <c r="J5" s="578"/>
      <c r="K5" s="578"/>
      <c r="L5" s="664"/>
      <c r="M5" s="579"/>
    </row>
    <row r="6" spans="1:13" ht="14.25" customHeight="1">
      <c r="A6" s="635"/>
      <c r="B6" s="804"/>
      <c r="C6" s="805"/>
      <c r="D6" s="805"/>
      <c r="E6" s="980"/>
      <c r="F6" s="980"/>
      <c r="G6" s="980"/>
      <c r="H6" s="578"/>
      <c r="I6" s="578"/>
      <c r="J6" s="578"/>
      <c r="K6" s="578"/>
      <c r="L6" s="664"/>
      <c r="M6" s="579"/>
    </row>
    <row r="7" spans="1:13" ht="14.25">
      <c r="A7" s="635"/>
      <c r="B7" s="804"/>
      <c r="C7" s="635"/>
      <c r="D7" s="635"/>
      <c r="F7" s="635"/>
      <c r="G7" s="635"/>
      <c r="H7" s="578"/>
      <c r="I7" s="578"/>
      <c r="J7" s="578"/>
      <c r="K7" s="578"/>
      <c r="L7" s="667"/>
      <c r="M7" s="581"/>
    </row>
    <row r="8" spans="1:13" ht="14.25">
      <c r="A8" s="830"/>
      <c r="B8" s="857"/>
      <c r="C8" s="638"/>
      <c r="D8" s="638"/>
      <c r="E8" s="638"/>
      <c r="F8" s="638"/>
      <c r="G8" s="638"/>
      <c r="H8" s="638"/>
      <c r="I8" s="638"/>
      <c r="J8" s="638"/>
      <c r="K8" s="638"/>
      <c r="L8" s="638"/>
      <c r="M8" s="995"/>
    </row>
    <row r="9" spans="1:13" ht="15.75">
      <c r="A9" s="858"/>
      <c r="B9" s="1258" t="s">
        <v>437</v>
      </c>
      <c r="C9" s="809"/>
      <c r="D9" s="872"/>
      <c r="E9" s="872"/>
      <c r="F9" s="872"/>
      <c r="G9" s="872"/>
      <c r="H9" s="672"/>
      <c r="I9" s="672"/>
      <c r="J9" s="672"/>
      <c r="K9" s="672"/>
      <c r="L9" s="672"/>
      <c r="M9" s="817"/>
    </row>
    <row r="10" spans="1:13" ht="15.75">
      <c r="A10" s="858"/>
      <c r="B10" s="862"/>
      <c r="C10" s="809"/>
      <c r="D10" s="872"/>
      <c r="E10" s="872"/>
      <c r="F10" s="872"/>
      <c r="G10" s="872"/>
      <c r="H10" s="672"/>
      <c r="I10" s="676"/>
      <c r="J10" s="975"/>
      <c r="K10" s="981"/>
      <c r="L10" s="676"/>
      <c r="M10" s="817"/>
    </row>
    <row r="11" spans="1:13" ht="22.5" customHeight="1">
      <c r="A11" s="858"/>
      <c r="B11" s="862"/>
      <c r="C11" s="2020" t="s">
        <v>438</v>
      </c>
      <c r="D11" s="2020"/>
      <c r="E11" s="2020"/>
      <c r="F11" s="872"/>
      <c r="G11" s="1011"/>
      <c r="H11" s="2020" t="s">
        <v>439</v>
      </c>
      <c r="I11" s="2020"/>
      <c r="J11" s="2020"/>
      <c r="K11" s="1010"/>
      <c r="L11" s="858"/>
      <c r="M11" s="817"/>
    </row>
    <row r="12" spans="1:13" ht="15.75">
      <c r="A12" s="858"/>
      <c r="B12" s="862"/>
      <c r="C12" s="809"/>
      <c r="D12" s="872"/>
      <c r="E12" s="872"/>
      <c r="F12" s="872"/>
      <c r="G12" s="1011"/>
      <c r="H12" s="672"/>
      <c r="I12" s="676"/>
      <c r="J12" s="975"/>
      <c r="K12" s="984"/>
      <c r="L12" s="858"/>
      <c r="M12" s="817"/>
    </row>
    <row r="13" spans="1:13" ht="12.75" customHeight="1">
      <c r="A13" s="858"/>
      <c r="B13" s="862"/>
      <c r="C13" s="985"/>
      <c r="D13" s="985"/>
      <c r="E13" s="985"/>
      <c r="F13" s="863"/>
      <c r="G13" s="1012"/>
      <c r="H13" s="864"/>
      <c r="I13" s="864"/>
      <c r="J13" s="864"/>
      <c r="K13" s="976"/>
      <c r="L13" s="867"/>
      <c r="M13" s="817"/>
    </row>
    <row r="14" spans="1:13" ht="15">
      <c r="A14" s="858"/>
      <c r="B14" s="862"/>
      <c r="C14" s="1013" t="s">
        <v>440</v>
      </c>
      <c r="D14" s="1014"/>
      <c r="E14" s="1015">
        <f>E15+E16</f>
        <v>8182368484.4700003</v>
      </c>
      <c r="F14" s="874"/>
      <c r="G14" s="1016"/>
      <c r="H14" s="1017" t="s">
        <v>441</v>
      </c>
      <c r="I14" s="875"/>
      <c r="J14" s="875"/>
      <c r="K14" s="1018">
        <f>K15+K16</f>
        <v>8182400000</v>
      </c>
      <c r="L14" s="876"/>
      <c r="M14" s="817"/>
    </row>
    <row r="15" spans="1:13" ht="22.5" customHeight="1">
      <c r="A15" s="858"/>
      <c r="B15" s="862"/>
      <c r="C15" s="877" t="s">
        <v>442</v>
      </c>
      <c r="D15" s="1019"/>
      <c r="E15" s="1020">
        <f>'16 - Simplified Balance Sheet'!E15</f>
        <v>8182368484.4700003</v>
      </c>
      <c r="F15" s="1019"/>
      <c r="G15" s="1021"/>
      <c r="H15" s="1022" t="s">
        <v>125</v>
      </c>
      <c r="I15" s="1023"/>
      <c r="J15" s="1023"/>
      <c r="K15" s="1024">
        <f>'16 - Simplified Balance Sheet'!J13</f>
        <v>7773200000</v>
      </c>
      <c r="L15" s="876"/>
      <c r="M15" s="817"/>
    </row>
    <row r="16" spans="1:13" ht="31.5" customHeight="1">
      <c r="A16" s="858"/>
      <c r="B16" s="862"/>
      <c r="C16" s="873" t="s">
        <v>443</v>
      </c>
      <c r="D16" s="1022"/>
      <c r="E16" s="1024">
        <f>'16 - Simplified Balance Sheet'!E16</f>
        <v>0</v>
      </c>
      <c r="F16" s="1022"/>
      <c r="G16" s="1025"/>
      <c r="H16" s="1022" t="s">
        <v>126</v>
      </c>
      <c r="I16" s="1023"/>
      <c r="J16" s="1023"/>
      <c r="K16" s="1024">
        <f>'16 - Simplified Balance Sheet'!J15</f>
        <v>409200000</v>
      </c>
      <c r="L16" s="876"/>
      <c r="M16" s="817"/>
    </row>
    <row r="17" spans="1:15" ht="31.5" customHeight="1">
      <c r="A17" s="858"/>
      <c r="B17" s="862"/>
      <c r="C17" s="877"/>
      <c r="D17" s="1026"/>
      <c r="E17" s="1026"/>
      <c r="F17" s="1026"/>
      <c r="G17" s="1027"/>
      <c r="H17" s="1026" t="s">
        <v>137</v>
      </c>
      <c r="I17" s="1023"/>
      <c r="J17" s="1023"/>
      <c r="K17" s="1024">
        <f>'16 - Simplified Balance Sheet'!J20</f>
        <v>300</v>
      </c>
      <c r="L17" s="876"/>
      <c r="M17" s="817"/>
    </row>
    <row r="18" spans="1:15" ht="24" customHeight="1">
      <c r="A18" s="858"/>
      <c r="B18" s="862"/>
      <c r="C18" s="881"/>
      <c r="D18" s="1026"/>
      <c r="E18" s="1026"/>
      <c r="F18" s="1026"/>
      <c r="G18" s="1027"/>
      <c r="H18" s="1026"/>
      <c r="I18" s="1023"/>
      <c r="J18" s="1023"/>
      <c r="K18" s="1023"/>
      <c r="L18" s="876"/>
      <c r="M18" s="817"/>
    </row>
    <row r="19" spans="1:15" ht="23.25" customHeight="1">
      <c r="A19" s="858"/>
      <c r="B19" s="862"/>
      <c r="C19" s="1013" t="s">
        <v>444</v>
      </c>
      <c r="D19" s="1026"/>
      <c r="E19" s="1028">
        <f>SUM(E15:E17)</f>
        <v>8182368484.4700003</v>
      </c>
      <c r="F19" s="1026"/>
      <c r="G19" s="1027"/>
      <c r="H19" s="846" t="s">
        <v>445</v>
      </c>
      <c r="I19" s="1023"/>
      <c r="J19" s="1023"/>
      <c r="K19" s="1029">
        <f>SUM(K15:K17)</f>
        <v>8182400300</v>
      </c>
      <c r="L19" s="876"/>
      <c r="M19" s="817"/>
    </row>
    <row r="20" spans="1:15" ht="16.5" customHeight="1">
      <c r="A20" s="858"/>
      <c r="B20" s="862"/>
      <c r="C20" s="873"/>
      <c r="D20" s="1026"/>
      <c r="E20" s="1026"/>
      <c r="F20" s="1026"/>
      <c r="G20" s="1027"/>
      <c r="H20" s="1026"/>
      <c r="I20" s="1023"/>
      <c r="J20" s="1023"/>
      <c r="K20" s="1024"/>
      <c r="L20" s="876"/>
      <c r="M20" s="817"/>
    </row>
    <row r="21" spans="1:15" ht="47.25" customHeight="1">
      <c r="A21" s="858"/>
      <c r="B21" s="862"/>
      <c r="C21" s="873" t="s">
        <v>423</v>
      </c>
      <c r="D21" s="1030"/>
      <c r="E21" s="1031">
        <f>'16 - Simplified Balance Sheet'!E19</f>
        <v>31815.529999732971</v>
      </c>
      <c r="F21" s="1030"/>
      <c r="G21" s="1032"/>
      <c r="H21" s="1510" t="s">
        <v>1071</v>
      </c>
      <c r="I21" s="1023"/>
      <c r="J21" s="1023"/>
      <c r="K21" s="1024">
        <f>'16 - Simplified Balance Sheet'!J22</f>
        <v>38866000</v>
      </c>
      <c r="L21" s="876"/>
      <c r="M21" s="817"/>
    </row>
    <row r="22" spans="1:15" ht="45" customHeight="1">
      <c r="A22" s="858"/>
      <c r="B22" s="862"/>
      <c r="C22" s="873" t="s">
        <v>1071</v>
      </c>
      <c r="D22" s="1022"/>
      <c r="E22" s="1020">
        <f>'16 - Simplified Balance Sheet'!E21</f>
        <v>38866000</v>
      </c>
      <c r="F22" s="1022"/>
      <c r="G22" s="1033"/>
      <c r="H22" s="1511"/>
      <c r="I22" s="1023"/>
      <c r="J22" s="1023"/>
      <c r="L22" s="876"/>
      <c r="M22" s="817"/>
    </row>
    <row r="23" spans="1:15" ht="27.75" customHeight="1">
      <c r="A23" s="858"/>
      <c r="B23" s="862"/>
      <c r="C23" s="873" t="s">
        <v>1070</v>
      </c>
      <c r="D23" s="1022"/>
      <c r="E23" s="1020">
        <f>'16 - Simplified Balance Sheet'!E23</f>
        <v>0</v>
      </c>
      <c r="F23" s="1022"/>
      <c r="G23" s="1033"/>
      <c r="H23" s="1512" t="s">
        <v>1070</v>
      </c>
      <c r="I23" s="1023"/>
      <c r="J23" s="1023"/>
      <c r="K23" s="1024"/>
      <c r="L23" s="876"/>
      <c r="M23" s="817"/>
    </row>
    <row r="24" spans="1:15" ht="24.75" customHeight="1">
      <c r="A24" s="858"/>
      <c r="B24" s="862"/>
      <c r="C24" s="873"/>
      <c r="D24" s="1022"/>
      <c r="E24" s="1022"/>
      <c r="F24" s="1022"/>
      <c r="G24" s="1033"/>
      <c r="H24" s="1022"/>
      <c r="I24" s="1023"/>
      <c r="J24" s="1023"/>
      <c r="K24" s="1024">
        <f>'16 - Simplified Balance Sheet'!J24</f>
        <v>0</v>
      </c>
      <c r="L24" s="876"/>
      <c r="M24" s="817"/>
    </row>
    <row r="25" spans="1:15" ht="24.75" customHeight="1">
      <c r="A25" s="858"/>
      <c r="B25" s="862"/>
      <c r="C25" s="873"/>
      <c r="D25" s="882"/>
      <c r="E25" s="882"/>
      <c r="F25" s="882"/>
      <c r="G25" s="1033"/>
      <c r="H25" s="882"/>
      <c r="I25" s="1023"/>
      <c r="J25" s="1023"/>
      <c r="K25" s="1023"/>
      <c r="L25" s="876"/>
      <c r="M25" s="817"/>
    </row>
    <row r="26" spans="1:15" ht="24.75" customHeight="1">
      <c r="A26" s="858"/>
      <c r="B26" s="862"/>
      <c r="C26" s="1013" t="s">
        <v>436</v>
      </c>
      <c r="D26" s="882"/>
      <c r="E26" s="874">
        <f>+E19+E21+E22+E23</f>
        <v>8221266300</v>
      </c>
      <c r="F26" s="882"/>
      <c r="G26" s="1033"/>
      <c r="H26" s="1013" t="s">
        <v>436</v>
      </c>
      <c r="I26" s="882"/>
      <c r="K26" s="874">
        <f>+K19+K24+K21</f>
        <v>8221266300</v>
      </c>
      <c r="L26" s="876"/>
      <c r="M26" s="817"/>
      <c r="O26" s="1681">
        <f>E26-K26</f>
        <v>0</v>
      </c>
    </row>
    <row r="27" spans="1:15" ht="12.75" customHeight="1">
      <c r="A27" s="858"/>
      <c r="B27" s="862"/>
      <c r="C27" s="864"/>
      <c r="D27" s="982"/>
      <c r="E27" s="982"/>
      <c r="F27" s="884"/>
      <c r="G27" s="884"/>
      <c r="H27" s="864"/>
      <c r="I27" s="864"/>
      <c r="J27" s="864"/>
      <c r="K27" s="976"/>
      <c r="M27" s="817"/>
    </row>
    <row r="28" spans="1:15" ht="13.5" thickBot="1">
      <c r="B28" s="655"/>
      <c r="C28" s="656"/>
      <c r="D28" s="656"/>
      <c r="E28" s="656"/>
      <c r="F28" s="656"/>
      <c r="G28" s="656"/>
      <c r="H28" s="656"/>
      <c r="I28" s="656"/>
      <c r="J28" s="656"/>
      <c r="K28" s="656"/>
      <c r="L28" s="656"/>
      <c r="M28" s="657"/>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tabColor theme="3" tint="-0.249977111117893"/>
  </sheetPr>
  <dimension ref="A1:M391"/>
  <sheetViews>
    <sheetView showGridLines="0" zoomScale="80" zoomScaleNormal="80" workbookViewId="0">
      <selection activeCell="G42" sqref="G42"/>
    </sheetView>
  </sheetViews>
  <sheetFormatPr baseColWidth="10" defaultColWidth="11.42578125" defaultRowHeight="12.75"/>
  <cols>
    <col min="1" max="1" width="2.7109375" style="752" customWidth="1"/>
    <col min="2" max="2" width="1.28515625" style="752" customWidth="1"/>
    <col min="3" max="3" width="6.85546875" style="752" customWidth="1"/>
    <col min="4" max="4" width="31.7109375" style="753" customWidth="1"/>
    <col min="5" max="5" width="21" style="752" bestFit="1" customWidth="1"/>
    <col min="6" max="6" width="67.140625" style="752" bestFit="1" customWidth="1"/>
    <col min="7" max="7" width="33.140625" style="1034" customWidth="1"/>
    <col min="8" max="8" width="25.7109375" style="752" customWidth="1"/>
    <col min="9" max="11" width="24.7109375" style="752" customWidth="1"/>
    <col min="12" max="12" width="30.28515625" style="752" customWidth="1"/>
    <col min="13" max="13" width="13.7109375" style="752" customWidth="1"/>
    <col min="14" max="14" width="4.7109375" style="752" customWidth="1"/>
    <col min="15" max="16384" width="11.42578125" style="752"/>
  </cols>
  <sheetData>
    <row r="1" spans="2:13" ht="15" customHeight="1" thickBot="1"/>
    <row r="2" spans="2:13" s="631" customFormat="1" ht="39.950000000000003" customHeight="1" thickTop="1">
      <c r="B2" s="632"/>
      <c r="C2" s="800"/>
      <c r="D2" s="660"/>
      <c r="E2" s="855"/>
      <c r="F2" s="856"/>
      <c r="G2" s="1035"/>
      <c r="H2" s="660"/>
      <c r="I2" s="660"/>
      <c r="J2" s="660"/>
      <c r="K2" s="660"/>
      <c r="L2" s="572"/>
      <c r="M2" s="573"/>
    </row>
    <row r="3" spans="2:13" ht="14.25">
      <c r="B3" s="633"/>
      <c r="C3" s="631"/>
      <c r="D3" s="635"/>
      <c r="E3" s="635"/>
      <c r="F3" s="635"/>
      <c r="L3" s="578"/>
      <c r="M3" s="579"/>
    </row>
    <row r="4" spans="2:13" ht="15" customHeight="1">
      <c r="B4" s="633"/>
      <c r="C4" s="1999"/>
      <c r="D4" s="1999"/>
      <c r="E4" s="1999"/>
      <c r="F4" s="2021"/>
      <c r="G4" s="2021"/>
      <c r="H4" s="2021"/>
      <c r="I4" s="2021"/>
      <c r="J4" s="2021"/>
      <c r="K4" s="2021"/>
      <c r="L4" s="578"/>
      <c r="M4" s="579"/>
    </row>
    <row r="5" spans="2:13" ht="15" customHeight="1">
      <c r="B5" s="633"/>
      <c r="C5" s="1999"/>
      <c r="D5" s="1999"/>
      <c r="E5" s="1999"/>
      <c r="F5" s="2021"/>
      <c r="G5" s="2021"/>
      <c r="H5" s="2021"/>
      <c r="I5" s="2021"/>
      <c r="J5" s="2021"/>
      <c r="K5" s="2021"/>
      <c r="L5" s="578"/>
      <c r="M5" s="579"/>
    </row>
    <row r="6" spans="2:13" ht="15" customHeight="1">
      <c r="B6" s="633"/>
      <c r="C6" s="631"/>
      <c r="D6" s="635"/>
      <c r="E6" s="635"/>
      <c r="F6" s="1036"/>
      <c r="L6" s="578"/>
      <c r="M6" s="1037"/>
    </row>
    <row r="7" spans="2:13">
      <c r="B7" s="993"/>
      <c r="C7" s="1038"/>
      <c r="D7" s="1039"/>
      <c r="E7" s="1038"/>
      <c r="F7" s="1038"/>
      <c r="G7" s="1040"/>
      <c r="H7" s="1038"/>
      <c r="I7" s="1038"/>
      <c r="J7" s="1038"/>
      <c r="K7" s="1038"/>
      <c r="L7" s="1038"/>
      <c r="M7" s="1041"/>
    </row>
    <row r="8" spans="2:13">
      <c r="B8" s="1042"/>
      <c r="M8" s="832"/>
    </row>
    <row r="9" spans="2:13" ht="20.25">
      <c r="B9" s="1042"/>
      <c r="D9" s="1259" t="s">
        <v>659</v>
      </c>
      <c r="M9" s="832"/>
    </row>
    <row r="10" spans="2:13">
      <c r="B10" s="1042"/>
      <c r="M10" s="832"/>
    </row>
    <row r="11" spans="2:13">
      <c r="B11" s="1042"/>
      <c r="M11" s="832"/>
    </row>
    <row r="12" spans="2:13">
      <c r="B12" s="1042"/>
      <c r="M12" s="832"/>
    </row>
    <row r="13" spans="2:13" s="672" customFormat="1" ht="30" customHeight="1">
      <c r="B13" s="812"/>
      <c r="D13" s="1979" t="s">
        <v>446</v>
      </c>
      <c r="E13" s="1980"/>
      <c r="F13" s="1981"/>
      <c r="G13" s="1043"/>
      <c r="M13" s="817"/>
    </row>
    <row r="14" spans="2:13" s="672" customFormat="1">
      <c r="B14" s="812"/>
      <c r="C14" s="672" t="s">
        <v>349</v>
      </c>
      <c r="D14" s="2022" t="s">
        <v>447</v>
      </c>
      <c r="E14" s="2023"/>
      <c r="F14" s="1044">
        <f>INPUT_DATA!DQ4</f>
        <v>45565</v>
      </c>
      <c r="G14" s="1048"/>
      <c r="M14" s="817"/>
    </row>
    <row r="15" spans="2:13" s="672" customFormat="1">
      <c r="B15" s="812"/>
      <c r="C15" s="672" t="s">
        <v>351</v>
      </c>
      <c r="D15" s="2024" t="s">
        <v>448</v>
      </c>
      <c r="E15" s="2025"/>
      <c r="F15" s="1045">
        <f>INPUT_DATA!DU4</f>
        <v>46184</v>
      </c>
      <c r="G15" s="1048"/>
      <c r="M15" s="817"/>
    </row>
    <row r="16" spans="2:13" s="672" customFormat="1">
      <c r="B16" s="812"/>
      <c r="C16" s="672" t="s">
        <v>353</v>
      </c>
      <c r="D16" s="2024" t="s">
        <v>449</v>
      </c>
      <c r="E16" s="2025"/>
      <c r="F16" s="1046">
        <f>G116</f>
        <v>56971</v>
      </c>
      <c r="G16" s="1048"/>
      <c r="M16" s="817"/>
    </row>
    <row r="17" spans="2:13" s="672" customFormat="1">
      <c r="B17" s="812"/>
      <c r="C17" s="672" t="s">
        <v>354</v>
      </c>
      <c r="D17" s="2024" t="s">
        <v>450</v>
      </c>
      <c r="E17" s="2025"/>
      <c r="F17" s="1047">
        <f>E116</f>
        <v>8182368484.4699984</v>
      </c>
      <c r="G17" s="1048"/>
      <c r="M17" s="817"/>
    </row>
    <row r="18" spans="2:13" s="672" customFormat="1">
      <c r="B18" s="812"/>
      <c r="C18" s="672" t="s">
        <v>357</v>
      </c>
      <c r="D18" s="2024" t="s">
        <v>451</v>
      </c>
      <c r="E18" s="2025"/>
      <c r="F18" s="1047">
        <f>F17/F16</f>
        <v>143623.39584121743</v>
      </c>
      <c r="G18" s="1048"/>
      <c r="M18" s="817"/>
    </row>
    <row r="19" spans="2:13" s="672" customFormat="1">
      <c r="B19" s="812"/>
      <c r="C19" s="672" t="s">
        <v>359</v>
      </c>
      <c r="D19" s="2026" t="s">
        <v>452</v>
      </c>
      <c r="E19" s="2027"/>
      <c r="F19" s="1049">
        <f>F17/F15</f>
        <v>177168.90014875279</v>
      </c>
      <c r="G19" s="1048"/>
      <c r="M19" s="817"/>
    </row>
    <row r="20" spans="2:13" s="672" customFormat="1">
      <c r="B20" s="812"/>
      <c r="D20" s="858"/>
      <c r="G20" s="1043"/>
      <c r="M20" s="817"/>
    </row>
    <row r="21" spans="2:13" s="672" customFormat="1">
      <c r="B21" s="812"/>
      <c r="D21" s="858"/>
      <c r="G21" s="1043"/>
      <c r="M21" s="817"/>
    </row>
    <row r="22" spans="2:13" s="672" customFormat="1">
      <c r="B22" s="812"/>
      <c r="D22" s="858"/>
      <c r="G22" s="1043"/>
      <c r="M22" s="817"/>
    </row>
    <row r="23" spans="2:13" s="672" customFormat="1">
      <c r="B23" s="812"/>
      <c r="D23" s="858"/>
      <c r="G23" s="1043"/>
      <c r="M23" s="817"/>
    </row>
    <row r="24" spans="2:13" s="672" customFormat="1">
      <c r="B24" s="812"/>
      <c r="D24" s="858"/>
      <c r="G24" s="1043"/>
      <c r="M24" s="817"/>
    </row>
    <row r="25" spans="2:13" s="672" customFormat="1">
      <c r="B25" s="812"/>
      <c r="D25" s="858"/>
      <c r="E25" s="672">
        <v>97</v>
      </c>
      <c r="F25" s="672">
        <v>98</v>
      </c>
      <c r="G25" s="672">
        <v>99</v>
      </c>
      <c r="M25" s="817"/>
    </row>
    <row r="26" spans="2:13" s="672" customFormat="1" ht="30" customHeight="1">
      <c r="B26" s="812"/>
      <c r="D26" s="1235" t="s">
        <v>453</v>
      </c>
      <c r="E26" s="1236" t="s">
        <v>454</v>
      </c>
      <c r="F26" s="1237" t="s">
        <v>455</v>
      </c>
      <c r="G26" s="1238" t="s">
        <v>456</v>
      </c>
      <c r="H26" s="1235" t="s">
        <v>457</v>
      </c>
      <c r="I26" s="1236" t="s">
        <v>454</v>
      </c>
      <c r="J26" s="1237" t="s">
        <v>455</v>
      </c>
      <c r="K26" s="1236" t="s">
        <v>456</v>
      </c>
      <c r="M26" s="817"/>
    </row>
    <row r="27" spans="2:13" s="672" customFormat="1">
      <c r="B27" s="812"/>
      <c r="C27" s="1436" t="s">
        <v>1007</v>
      </c>
      <c r="D27" s="1050" t="s">
        <v>458</v>
      </c>
      <c r="E27" s="1051">
        <f>_xlfn.XLOOKUP(_xlfn.CONCAT($C27,"-",E$25),INPUT_DATA!$DR:$DR,INPUT_DATA!$DT:$DT)</f>
        <v>10587</v>
      </c>
      <c r="F27" s="1055">
        <f>_xlfn.XLOOKUP(_xlfn.CONCAT($C27,"-",F$25),INPUT_DATA!$DR:$DR,INPUT_DATA!$DT:$DT)</f>
        <v>187788.11</v>
      </c>
      <c r="G27" s="1051">
        <f>_xlfn.XLOOKUP(_xlfn.CONCAT($C27,"-",G$25),INPUT_DATA!$DR:$DR,INPUT_DATA!$DT:$DT)</f>
        <v>3400000</v>
      </c>
      <c r="H27" s="1050" t="s">
        <v>458</v>
      </c>
      <c r="I27" s="1700">
        <v>10587</v>
      </c>
      <c r="J27" s="1700">
        <v>187788.11</v>
      </c>
      <c r="K27" s="1738">
        <v>3400000</v>
      </c>
      <c r="M27" s="817"/>
    </row>
    <row r="28" spans="2:13" s="672" customFormat="1">
      <c r="B28" s="812"/>
      <c r="C28" s="1436" t="s">
        <v>1008</v>
      </c>
      <c r="D28" s="1056" t="s">
        <v>459</v>
      </c>
      <c r="E28" s="1052">
        <f>_xlfn.XLOOKUP(_xlfn.CONCAT($C28,"-",E$25),INPUT_DATA!$DR:$DR,INPUT_DATA!$DT:$DT)</f>
        <v>10000.61</v>
      </c>
      <c r="F28" s="1055">
        <f>_xlfn.XLOOKUP(_xlfn.CONCAT($C28,"-",F$25),INPUT_DATA!$DR:$DR,INPUT_DATA!$DT:$DT)</f>
        <v>143623.4</v>
      </c>
      <c r="G28" s="1052">
        <f>_xlfn.XLOOKUP(_xlfn.CONCAT($C28,"-",G$25),INPUT_DATA!$DR:$DR,INPUT_DATA!$DT:$DT)</f>
        <v>2366094.88</v>
      </c>
      <c r="H28" s="1056" t="s">
        <v>459</v>
      </c>
      <c r="I28" s="1701">
        <v>10000.61</v>
      </c>
      <c r="J28" s="1701">
        <v>143623.4</v>
      </c>
      <c r="K28" s="1739">
        <v>2366094.88</v>
      </c>
      <c r="M28" s="817"/>
    </row>
    <row r="29" spans="2:13" s="672" customFormat="1">
      <c r="B29" s="812"/>
      <c r="C29" s="1436" t="s">
        <v>1350</v>
      </c>
      <c r="D29" s="1056" t="s">
        <v>130</v>
      </c>
      <c r="E29" s="1053">
        <f>_xlfn.XLOOKUP(_xlfn.CONCAT($C29,"-",E$25),INPUT_DATA!$DR:$DR,INPUT_DATA!$DT:$DT)</f>
        <v>0.5</v>
      </c>
      <c r="F29" s="1055">
        <f>_xlfn.XLOOKUP(_xlfn.CONCAT($C29,"-",F$25),INPUT_DATA!$DR:$DR,INPUT_DATA!$DT:$DT)</f>
        <v>1.4827809999999999</v>
      </c>
      <c r="G29" s="1053">
        <f>_xlfn.XLOOKUP(_xlfn.CONCAT($C29,"-",G$25),INPUT_DATA!$DR:$DR,INPUT_DATA!$DT:$DT)</f>
        <v>5.3</v>
      </c>
      <c r="H29" s="1056" t="s">
        <v>130</v>
      </c>
      <c r="I29" s="1740">
        <v>0.5</v>
      </c>
      <c r="J29" s="1740">
        <v>1.4827809999999999</v>
      </c>
      <c r="K29" s="1740">
        <v>5.3</v>
      </c>
      <c r="M29" s="817"/>
    </row>
    <row r="30" spans="2:13" s="672" customFormat="1">
      <c r="B30" s="812"/>
      <c r="C30" s="1436" t="s">
        <v>1009</v>
      </c>
      <c r="D30" s="1056" t="s">
        <v>460</v>
      </c>
      <c r="E30" s="1053">
        <f>_xlfn.XLOOKUP(_xlfn.CONCAT($C30,"-",E$25),INPUT_DATA!$DR:$DR,INPUT_DATA!$DT:$DT)</f>
        <v>3.2</v>
      </c>
      <c r="F30" s="1055">
        <f>_xlfn.XLOOKUP(_xlfn.CONCAT($C30,"-",F$25),INPUT_DATA!$DR:$DR,INPUT_DATA!$DT:$DT)</f>
        <v>92.664978000000005</v>
      </c>
      <c r="G30" s="1053">
        <f>_xlfn.XLOOKUP(_xlfn.CONCAT($C30,"-",G$25),INPUT_DATA!$DR:$DR,INPUT_DATA!$DT:$DT)</f>
        <v>120</v>
      </c>
      <c r="H30" s="1056" t="s">
        <v>460</v>
      </c>
      <c r="I30" s="1702">
        <v>3.2</v>
      </c>
      <c r="J30" s="1742">
        <v>92.664978000000005</v>
      </c>
      <c r="K30" s="1702">
        <v>120</v>
      </c>
      <c r="M30" s="817"/>
    </row>
    <row r="31" spans="2:13" s="672" customFormat="1">
      <c r="B31" s="812"/>
      <c r="C31" s="1436" t="s">
        <v>1010</v>
      </c>
      <c r="D31" s="1056" t="s">
        <v>1351</v>
      </c>
      <c r="E31" s="1053">
        <f>_xlfn.XLOOKUP(_xlfn.CONCAT($C31,"-",E$25),INPUT_DATA!$DR:$DR,INPUT_DATA!$DT:$DT)</f>
        <v>1.03</v>
      </c>
      <c r="F31" s="1055">
        <f>_xlfn.XLOOKUP(_xlfn.CONCAT($C31,"-",F$25),INPUT_DATA!$DR:$DR,INPUT_DATA!$DT:$DT)</f>
        <v>71.495692000000005</v>
      </c>
      <c r="G31" s="1053">
        <f>_xlfn.XLOOKUP(_xlfn.CONCAT($C31,"-",G$25),INPUT_DATA!$DR:$DR,INPUT_DATA!$DT:$DT)</f>
        <v>119.77</v>
      </c>
      <c r="H31" s="1056" t="s">
        <v>1351</v>
      </c>
      <c r="I31" s="1702">
        <v>1.03</v>
      </c>
      <c r="J31" s="1702">
        <v>71.495692000000005</v>
      </c>
      <c r="K31" s="1702">
        <v>119.77</v>
      </c>
      <c r="M31" s="817"/>
    </row>
    <row r="32" spans="2:13" s="672" customFormat="1">
      <c r="B32" s="812"/>
      <c r="C32" s="1436" t="s">
        <v>1011</v>
      </c>
      <c r="D32" s="1056" t="s">
        <v>461</v>
      </c>
      <c r="E32" s="1053">
        <f>_xlfn.XLOOKUP(_xlfn.CONCAT($C32,"-",E$25),INPUT_DATA!$DR:$DR,INPUT_DATA!$DT:$DT)</f>
        <v>4.0483900000000004</v>
      </c>
      <c r="F32" s="1055">
        <f>_xlfn.XLOOKUP(_xlfn.CONCAT($C32,"-",F$25),INPUT_DATA!$DR:$DR,INPUT_DATA!$DT:$DT)</f>
        <v>21.163150999999999</v>
      </c>
      <c r="G32" s="1053">
        <f>_xlfn.XLOOKUP(_xlfn.CONCAT($C32,"-",G$25),INPUT_DATA!$DR:$DR,INPUT_DATA!$DT:$DT)</f>
        <v>30.15851</v>
      </c>
      <c r="H32" s="1056" t="s">
        <v>461</v>
      </c>
      <c r="I32" s="1702">
        <v>4.0483900000000004</v>
      </c>
      <c r="J32" s="1702">
        <v>21.163150999999999</v>
      </c>
      <c r="K32" s="1702">
        <v>30.15851</v>
      </c>
      <c r="M32" s="817"/>
    </row>
    <row r="33" spans="1:13" s="672" customFormat="1">
      <c r="B33" s="812"/>
      <c r="C33" s="1436" t="s">
        <v>1356</v>
      </c>
      <c r="D33" s="1056" t="s">
        <v>462</v>
      </c>
      <c r="E33" s="1053">
        <f>_xlfn.XLOOKUP(_xlfn.CONCAT($C33,"-",E$25),INPUT_DATA!$DR:$DR,INPUT_DATA!$DT:$DT)</f>
        <v>0.16658000000000001</v>
      </c>
      <c r="F33" s="1055">
        <f>_xlfn.XLOOKUP(_xlfn.CONCAT($C33,"-",F$25),INPUT_DATA!$DR:$DR,INPUT_DATA!$DT:$DT)</f>
        <v>4.6348149999999997</v>
      </c>
      <c r="G33" s="1053">
        <f>_xlfn.XLOOKUP(_xlfn.CONCAT($C33,"-",G$25),INPUT_DATA!$DR:$DR,INPUT_DATA!$DT:$DT)</f>
        <v>14.73916</v>
      </c>
      <c r="H33" s="1056" t="s">
        <v>462</v>
      </c>
      <c r="I33" s="1702">
        <v>0.16658000000000001</v>
      </c>
      <c r="J33" s="1702">
        <v>4.6348149999999997</v>
      </c>
      <c r="K33" s="1702">
        <v>14.73916</v>
      </c>
      <c r="M33" s="817"/>
    </row>
    <row r="34" spans="1:13" s="672" customFormat="1">
      <c r="B34" s="812"/>
      <c r="C34" s="1436" t="s">
        <v>1357</v>
      </c>
      <c r="D34" s="1056" t="s">
        <v>463</v>
      </c>
      <c r="E34" s="1053">
        <f>_xlfn.XLOOKUP(_xlfn.CONCAT($C34,"-",E$25),INPUT_DATA!$DR:$DR,INPUT_DATA!$DT:$DT)</f>
        <v>0.26352999999999999</v>
      </c>
      <c r="F34" s="1055">
        <f>_xlfn.XLOOKUP(_xlfn.CONCAT($C34,"-",F$25),INPUT_DATA!$DR:$DR,INPUT_DATA!$DT:$DT)</f>
        <v>16.412262999999999</v>
      </c>
      <c r="G34" s="1053">
        <f>_xlfn.XLOOKUP(_xlfn.CONCAT($C34,"-",G$25),INPUT_DATA!$DR:$DR,INPUT_DATA!$DT:$DT)</f>
        <v>25.768910000000002</v>
      </c>
      <c r="H34" s="1056" t="s">
        <v>463</v>
      </c>
      <c r="I34" s="1702">
        <v>0.26352999999999999</v>
      </c>
      <c r="J34" s="1702">
        <v>16.412262999999999</v>
      </c>
      <c r="K34" s="1702">
        <v>25.768910000000002</v>
      </c>
      <c r="M34" s="817"/>
    </row>
    <row r="35" spans="1:13" s="672" customFormat="1">
      <c r="B35" s="812"/>
      <c r="C35" s="1436" t="s">
        <v>1358</v>
      </c>
      <c r="D35" s="1057" t="s">
        <v>464</v>
      </c>
      <c r="E35" s="1054">
        <f>_xlfn.XLOOKUP(_xlfn.CONCAT($C35,"-",E$25),INPUT_DATA!$DR:$DR,INPUT_DATA!$DT:$DT)</f>
        <v>0.34</v>
      </c>
      <c r="F35" s="1054">
        <f>_xlfn.XLOOKUP(_xlfn.CONCAT($C35,"-",F$25),INPUT_DATA!$DR:$DR,INPUT_DATA!$DT:$DT)</f>
        <v>32.895124000000003</v>
      </c>
      <c r="G35" s="1054">
        <f>_xlfn.XLOOKUP(_xlfn.CONCAT($C35,"-",G$25),INPUT_DATA!$DR:$DR,INPUT_DATA!$DT:$DT)</f>
        <v>59.99</v>
      </c>
      <c r="H35" s="1057" t="s">
        <v>464</v>
      </c>
      <c r="I35" s="1741">
        <v>0.34</v>
      </c>
      <c r="J35" s="1741">
        <v>32.895124000000003</v>
      </c>
      <c r="K35" s="1741">
        <v>59.99</v>
      </c>
      <c r="M35" s="817"/>
    </row>
    <row r="36" spans="1:13" s="672" customFormat="1">
      <c r="B36" s="812"/>
      <c r="D36" s="858"/>
      <c r="G36" s="1043"/>
      <c r="M36" s="817"/>
    </row>
    <row r="37" spans="1:13" s="672" customFormat="1">
      <c r="B37" s="812"/>
      <c r="D37" s="858"/>
      <c r="G37" s="1043"/>
      <c r="M37" s="817"/>
    </row>
    <row r="38" spans="1:13" s="672" customFormat="1">
      <c r="B38" s="812"/>
      <c r="D38" s="858"/>
      <c r="G38" s="1043"/>
      <c r="M38" s="817"/>
    </row>
    <row r="39" spans="1:13" s="672" customFormat="1">
      <c r="B39" s="812"/>
      <c r="D39" s="858"/>
      <c r="G39" s="1043"/>
      <c r="M39" s="817"/>
    </row>
    <row r="40" spans="1:13" s="672" customFormat="1">
      <c r="B40" s="812"/>
      <c r="C40" s="1058"/>
      <c r="D40" s="858"/>
      <c r="G40" s="1043"/>
      <c r="M40" s="817"/>
    </row>
    <row r="41" spans="1:13" s="672" customFormat="1">
      <c r="B41" s="812"/>
      <c r="D41" s="858"/>
      <c r="G41" s="1043"/>
      <c r="M41" s="817"/>
    </row>
    <row r="42" spans="1:13" s="672" customFormat="1" ht="24.6" customHeight="1">
      <c r="A42" s="858"/>
      <c r="B42" s="1059"/>
      <c r="C42" s="1248" t="s">
        <v>465</v>
      </c>
      <c r="E42" s="1060"/>
      <c r="F42" s="1060"/>
      <c r="G42" s="1061"/>
      <c r="H42" s="1060"/>
      <c r="M42" s="817"/>
    </row>
    <row r="43" spans="1:13" s="672" customFormat="1" ht="15" customHeight="1">
      <c r="A43" s="858"/>
      <c r="B43" s="862"/>
      <c r="C43" s="1062"/>
      <c r="D43" s="858"/>
      <c r="E43" s="858"/>
      <c r="F43" s="858"/>
      <c r="G43" s="1063"/>
      <c r="H43" s="858"/>
      <c r="M43" s="817"/>
    </row>
    <row r="44" spans="1:13" s="672" customFormat="1" ht="25.5">
      <c r="B44" s="812"/>
      <c r="C44" s="1064"/>
      <c r="D44" s="1236" t="s">
        <v>466</v>
      </c>
      <c r="E44" s="1979" t="s">
        <v>467</v>
      </c>
      <c r="F44" s="1981"/>
      <c r="G44" s="1979" t="s">
        <v>468</v>
      </c>
      <c r="H44" s="1981"/>
      <c r="M44" s="817"/>
    </row>
    <row r="45" spans="1:13" s="672" customFormat="1" ht="15">
      <c r="B45" s="812"/>
      <c r="C45" s="1437" t="s">
        <v>830</v>
      </c>
      <c r="D45" s="1065" t="s">
        <v>469</v>
      </c>
      <c r="E45" s="1066">
        <f>_xlfn.XLOOKUP($C45,INPUT_DATA!$DR:$DR,INPUT_DATA!$DT:$DT)</f>
        <v>59242359.350000001</v>
      </c>
      <c r="F45" s="1067">
        <f>E45/$E$76</f>
        <v>7.2402458362075739E-3</v>
      </c>
      <c r="G45" s="1068">
        <f>_xlfn.XLOOKUP($C45,INPUT_DATA!$DR:$DR,INPUT_DATA!$DU:$DU)</f>
        <v>2293</v>
      </c>
      <c r="H45" s="1069">
        <f>G45/$G$76</f>
        <v>4.0248547506626181E-2</v>
      </c>
      <c r="M45" s="817"/>
    </row>
    <row r="46" spans="1:13" s="672" customFormat="1" ht="15">
      <c r="B46" s="812"/>
      <c r="C46" s="1437" t="s">
        <v>831</v>
      </c>
      <c r="D46" s="1070" t="s">
        <v>470</v>
      </c>
      <c r="E46" s="1066">
        <f>_xlfn.XLOOKUP($C46,INPUT_DATA!$DR:$DR,INPUT_DATA!$DT:$DT)</f>
        <v>549484989.36000001</v>
      </c>
      <c r="F46" s="1067">
        <f t="shared" ref="F46:F75" si="0">E46/$E$76</f>
        <v>6.7154759701046632E-2</v>
      </c>
      <c r="G46" s="1068">
        <f>_xlfn.XLOOKUP($C46,INPUT_DATA!$DR:$DR,INPUT_DATA!$DU:$DU)</f>
        <v>10620</v>
      </c>
      <c r="H46" s="1069">
        <f t="shared" ref="H46:H75" si="1">G46/$G$76</f>
        <v>0.18641062996963367</v>
      </c>
      <c r="M46" s="817"/>
    </row>
    <row r="47" spans="1:13" s="672" customFormat="1" ht="15">
      <c r="B47" s="812"/>
      <c r="C47" s="1437" t="s">
        <v>832</v>
      </c>
      <c r="D47" s="1070" t="s">
        <v>471</v>
      </c>
      <c r="E47" s="1066">
        <f>_xlfn.XLOOKUP($C47,INPUT_DATA!$DR:$DR,INPUT_DATA!$DT:$DT)</f>
        <v>2009450010.3800001</v>
      </c>
      <c r="F47" s="1067">
        <f t="shared" si="0"/>
        <v>0.24558292799864767</v>
      </c>
      <c r="G47" s="1068">
        <f>_xlfn.XLOOKUP($C47,INPUT_DATA!$DR:$DR,INPUT_DATA!$DU:$DU)</f>
        <v>20884</v>
      </c>
      <c r="H47" s="1069">
        <f t="shared" si="1"/>
        <v>0.36657246669358096</v>
      </c>
      <c r="M47" s="817"/>
    </row>
    <row r="48" spans="1:13" s="672" customFormat="1" ht="15">
      <c r="B48" s="812"/>
      <c r="C48" s="1437" t="s">
        <v>833</v>
      </c>
      <c r="D48" s="1070" t="s">
        <v>472</v>
      </c>
      <c r="E48" s="1066">
        <f>_xlfn.XLOOKUP($C48,INPUT_DATA!$DR:$DR,INPUT_DATA!$DT:$DT)</f>
        <v>1005465630.97</v>
      </c>
      <c r="F48" s="1067">
        <f t="shared" si="0"/>
        <v>0.12288197884003355</v>
      </c>
      <c r="G48" s="1068">
        <f>_xlfn.XLOOKUP($C48,INPUT_DATA!$DR:$DR,INPUT_DATA!$DU:$DU)</f>
        <v>7923</v>
      </c>
      <c r="H48" s="1069">
        <f t="shared" si="1"/>
        <v>0.13907075529655438</v>
      </c>
      <c r="M48" s="817"/>
    </row>
    <row r="49" spans="2:13" s="672" customFormat="1" ht="15">
      <c r="B49" s="812"/>
      <c r="C49" s="1437" t="s">
        <v>834</v>
      </c>
      <c r="D49" s="1070" t="s">
        <v>473</v>
      </c>
      <c r="E49" s="1066">
        <f>_xlfn.XLOOKUP($C49,INPUT_DATA!$DR:$DR,INPUT_DATA!$DT:$DT)</f>
        <v>847489832.25999999</v>
      </c>
      <c r="F49" s="1067">
        <f t="shared" si="0"/>
        <v>0.10357512422821358</v>
      </c>
      <c r="G49" s="1068">
        <f>_xlfn.XLOOKUP($C49,INPUT_DATA!$DR:$DR,INPUT_DATA!$DU:$DU)</f>
        <v>4958</v>
      </c>
      <c r="H49" s="1069">
        <f t="shared" si="1"/>
        <v>8.7026732899194326E-2</v>
      </c>
      <c r="M49" s="817"/>
    </row>
    <row r="50" spans="2:13" s="672" customFormat="1" ht="15">
      <c r="B50" s="812"/>
      <c r="C50" s="1437" t="s">
        <v>835</v>
      </c>
      <c r="D50" s="1070" t="s">
        <v>474</v>
      </c>
      <c r="E50" s="1066">
        <f>_xlfn.XLOOKUP($C50,INPUT_DATA!$DR:$DR,INPUT_DATA!$DT:$DT)</f>
        <v>711799166.97000003</v>
      </c>
      <c r="F50" s="1067">
        <f t="shared" si="0"/>
        <v>8.6991824961315661E-2</v>
      </c>
      <c r="G50" s="1068">
        <f>_xlfn.XLOOKUP($C50,INPUT_DATA!$DR:$DR,INPUT_DATA!$DU:$DU)</f>
        <v>3405</v>
      </c>
      <c r="H50" s="1069">
        <f t="shared" si="1"/>
        <v>5.9767250004388199E-2</v>
      </c>
      <c r="M50" s="817"/>
    </row>
    <row r="51" spans="2:13" s="672" customFormat="1" ht="15">
      <c r="B51" s="812"/>
      <c r="C51" s="1437" t="s">
        <v>836</v>
      </c>
      <c r="D51" s="1070" t="s">
        <v>475</v>
      </c>
      <c r="E51" s="1066">
        <f>_xlfn.XLOOKUP($C51,INPUT_DATA!$DR:$DR,INPUT_DATA!$DT:$DT)</f>
        <v>452617574.27999997</v>
      </c>
      <c r="F51" s="1067">
        <f t="shared" si="0"/>
        <v>5.5316205220904018E-2</v>
      </c>
      <c r="G51" s="1068">
        <f>_xlfn.XLOOKUP($C51,INPUT_DATA!$DR:$DR,INPUT_DATA!$DU:$DU)</f>
        <v>1818</v>
      </c>
      <c r="H51" s="1069">
        <f t="shared" si="1"/>
        <v>3.1910972249038987E-2</v>
      </c>
      <c r="M51" s="817"/>
    </row>
    <row r="52" spans="2:13" s="672" customFormat="1" ht="15">
      <c r="B52" s="812"/>
      <c r="C52" s="1437" t="s">
        <v>837</v>
      </c>
      <c r="D52" s="1070" t="s">
        <v>476</v>
      </c>
      <c r="E52" s="1066">
        <f>_xlfn.XLOOKUP($C52,INPUT_DATA!$DR:$DR,INPUT_DATA!$DT:$DT)</f>
        <v>341464815.37</v>
      </c>
      <c r="F52" s="1067">
        <f t="shared" si="0"/>
        <v>4.1731781698428096E-2</v>
      </c>
      <c r="G52" s="1068">
        <f>_xlfn.XLOOKUP($C52,INPUT_DATA!$DR:$DR,INPUT_DATA!$DU:$DU)</f>
        <v>1170</v>
      </c>
      <c r="H52" s="1069">
        <f t="shared" si="1"/>
        <v>2.0536764318688457E-2</v>
      </c>
      <c r="M52" s="817"/>
    </row>
    <row r="53" spans="2:13" s="672" customFormat="1" ht="15">
      <c r="B53" s="812"/>
      <c r="C53" s="1437" t="s">
        <v>838</v>
      </c>
      <c r="D53" s="1070" t="s">
        <v>477</v>
      </c>
      <c r="E53" s="1066">
        <f>_xlfn.XLOOKUP($C53,INPUT_DATA!$DR:$DR,INPUT_DATA!$DT:$DT)</f>
        <v>235178359.16</v>
      </c>
      <c r="F53" s="1067">
        <f t="shared" si="0"/>
        <v>2.8742088504858293E-2</v>
      </c>
      <c r="G53" s="1068">
        <f>_xlfn.XLOOKUP($C53,INPUT_DATA!$DR:$DR,INPUT_DATA!$DU:$DU)</f>
        <v>716</v>
      </c>
      <c r="H53" s="1069">
        <f t="shared" si="1"/>
        <v>1.2567797651436697E-2</v>
      </c>
      <c r="M53" s="817"/>
    </row>
    <row r="54" spans="2:13" s="672" customFormat="1" ht="15">
      <c r="B54" s="812"/>
      <c r="C54" s="1437" t="s">
        <v>839</v>
      </c>
      <c r="D54" s="1070" t="s">
        <v>478</v>
      </c>
      <c r="E54" s="1066">
        <f>_xlfn.XLOOKUP($C54,INPUT_DATA!$DR:$DR,INPUT_DATA!$DT:$DT)</f>
        <v>185532405.94</v>
      </c>
      <c r="F54" s="1067">
        <f t="shared" si="0"/>
        <v>2.2674657868578935E-2</v>
      </c>
      <c r="G54" s="1068">
        <f>_xlfn.XLOOKUP($C54,INPUT_DATA!$DR:$DR,INPUT_DATA!$DU:$DU)</f>
        <v>494</v>
      </c>
      <c r="H54" s="1069">
        <f t="shared" si="1"/>
        <v>8.6710782678906806E-3</v>
      </c>
      <c r="M54" s="817"/>
    </row>
    <row r="55" spans="2:13" s="672" customFormat="1" ht="15">
      <c r="B55" s="812"/>
      <c r="C55" s="1437" t="s">
        <v>840</v>
      </c>
      <c r="D55" s="1070" t="s">
        <v>479</v>
      </c>
      <c r="E55" s="1066">
        <f>_xlfn.XLOOKUP($C55,INPUT_DATA!$DR:$DR,INPUT_DATA!$DT:$DT)</f>
        <v>180733092.25</v>
      </c>
      <c r="F55" s="1067">
        <f t="shared" si="0"/>
        <v>2.2088114534688629E-2</v>
      </c>
      <c r="G55" s="1068">
        <f>_xlfn.XLOOKUP($C55,INPUT_DATA!$DR:$DR,INPUT_DATA!$DU:$DU)</f>
        <v>426</v>
      </c>
      <c r="H55" s="1069">
        <f t="shared" si="1"/>
        <v>7.4774885468045149E-3</v>
      </c>
      <c r="M55" s="817"/>
    </row>
    <row r="56" spans="2:13" s="672" customFormat="1" ht="15">
      <c r="B56" s="812"/>
      <c r="C56" s="1437" t="s">
        <v>841</v>
      </c>
      <c r="D56" s="1070" t="s">
        <v>480</v>
      </c>
      <c r="E56" s="1066">
        <f>_xlfn.XLOOKUP($C56,INPUT_DATA!$DR:$DR,INPUT_DATA!$DT:$DT)</f>
        <v>188990250.55000001</v>
      </c>
      <c r="F56" s="1067">
        <f t="shared" si="0"/>
        <v>2.3097254897368698E-2</v>
      </c>
      <c r="G56" s="1068">
        <f>_xlfn.XLOOKUP($C56,INPUT_DATA!$DR:$DR,INPUT_DATA!$DU:$DU)</f>
        <v>390</v>
      </c>
      <c r="H56" s="1069">
        <f t="shared" si="1"/>
        <v>6.845588106229485E-3</v>
      </c>
      <c r="M56" s="817"/>
    </row>
    <row r="57" spans="2:13" s="672" customFormat="1" ht="15">
      <c r="B57" s="812"/>
      <c r="C57" s="1437" t="s">
        <v>842</v>
      </c>
      <c r="D57" s="1070" t="s">
        <v>481</v>
      </c>
      <c r="E57" s="1066">
        <f>_xlfn.XLOOKUP($C57,INPUT_DATA!$DR:$DR,INPUT_DATA!$DT:$DT)</f>
        <v>194542621.34999999</v>
      </c>
      <c r="F57" s="1067">
        <f t="shared" si="0"/>
        <v>2.3775832354560742E-2</v>
      </c>
      <c r="G57" s="1068">
        <f>_xlfn.XLOOKUP($C57,INPUT_DATA!$DR:$DR,INPUT_DATA!$DU:$DU)</f>
        <v>374</v>
      </c>
      <c r="H57" s="1069">
        <f t="shared" si="1"/>
        <v>6.5647434659739162E-3</v>
      </c>
      <c r="M57" s="817"/>
    </row>
    <row r="58" spans="2:13" s="672" customFormat="1" ht="15">
      <c r="B58" s="812"/>
      <c r="C58" s="1437" t="s">
        <v>843</v>
      </c>
      <c r="D58" s="1070" t="s">
        <v>482</v>
      </c>
      <c r="E58" s="1066">
        <f>_xlfn.XLOOKUP($C58,INPUT_DATA!$DR:$DR,INPUT_DATA!$DT:$DT)</f>
        <v>149506569.41999999</v>
      </c>
      <c r="F58" s="1067">
        <f t="shared" si="0"/>
        <v>1.8271796204700503E-2</v>
      </c>
      <c r="G58" s="1068">
        <f>_xlfn.XLOOKUP($C58,INPUT_DATA!$DR:$DR,INPUT_DATA!$DU:$DU)</f>
        <v>266</v>
      </c>
      <c r="H58" s="1069">
        <f t="shared" si="1"/>
        <v>4.6690421442488281E-3</v>
      </c>
      <c r="M58" s="817"/>
    </row>
    <row r="59" spans="2:13" s="672" customFormat="1" ht="15">
      <c r="B59" s="812"/>
      <c r="C59" s="1437" t="s">
        <v>844</v>
      </c>
      <c r="D59" s="1070" t="s">
        <v>483</v>
      </c>
      <c r="E59" s="1066">
        <f>_xlfn.XLOOKUP($C59,INPUT_DATA!$DR:$DR,INPUT_DATA!$DT:$DT)</f>
        <v>130410771.56</v>
      </c>
      <c r="F59" s="1067">
        <f t="shared" si="0"/>
        <v>1.5938022322939557E-2</v>
      </c>
      <c r="G59" s="1068">
        <f>_xlfn.XLOOKUP($C59,INPUT_DATA!$DR:$DR,INPUT_DATA!$DU:$DU)</f>
        <v>214</v>
      </c>
      <c r="H59" s="1069">
        <f t="shared" si="1"/>
        <v>3.7562970634182303E-3</v>
      </c>
      <c r="M59" s="817"/>
    </row>
    <row r="60" spans="2:13" s="672" customFormat="1" ht="15">
      <c r="B60" s="812"/>
      <c r="C60" s="1437" t="s">
        <v>845</v>
      </c>
      <c r="D60" s="1070" t="s">
        <v>484</v>
      </c>
      <c r="E60" s="1066">
        <f>_xlfn.XLOOKUP($C60,INPUT_DATA!$DR:$DR,INPUT_DATA!$DT:$DT)</f>
        <v>102167297.09</v>
      </c>
      <c r="F60" s="1067">
        <f t="shared" si="0"/>
        <v>1.2486274271796953E-2</v>
      </c>
      <c r="G60" s="1068">
        <f>_xlfn.XLOOKUP($C60,INPUT_DATA!$DR:$DR,INPUT_DATA!$DU:$DU)</f>
        <v>163</v>
      </c>
      <c r="H60" s="1069">
        <f t="shared" si="1"/>
        <v>2.8611047726036054E-3</v>
      </c>
      <c r="M60" s="817"/>
    </row>
    <row r="61" spans="2:13" s="672" customFormat="1" ht="15">
      <c r="B61" s="812"/>
      <c r="C61" s="1437" t="s">
        <v>846</v>
      </c>
      <c r="D61" s="1070" t="s">
        <v>485</v>
      </c>
      <c r="E61" s="1066">
        <f>_xlfn.XLOOKUP($C61,INPUT_DATA!$DR:$DR,INPUT_DATA!$DT:$DT)</f>
        <v>89581729.560000002</v>
      </c>
      <c r="F61" s="1067">
        <f t="shared" si="0"/>
        <v>1.0948141693939185E-2</v>
      </c>
      <c r="G61" s="1068">
        <f>_xlfn.XLOOKUP($C61,INPUT_DATA!$DR:$DR,INPUT_DATA!$DU:$DU)</f>
        <v>134</v>
      </c>
      <c r="H61" s="1069">
        <f t="shared" si="1"/>
        <v>2.3520738621403874E-3</v>
      </c>
      <c r="M61" s="817"/>
    </row>
    <row r="62" spans="2:13" s="672" customFormat="1" ht="15">
      <c r="B62" s="812"/>
      <c r="C62" s="1437" t="s">
        <v>847</v>
      </c>
      <c r="D62" s="1070" t="s">
        <v>486</v>
      </c>
      <c r="E62" s="1066">
        <f>_xlfn.XLOOKUP($C62,INPUT_DATA!$DR:$DR,INPUT_DATA!$DT:$DT)</f>
        <v>66790485.439999998</v>
      </c>
      <c r="F62" s="1067">
        <f t="shared" si="0"/>
        <v>8.1627325348115551E-3</v>
      </c>
      <c r="G62" s="1068">
        <f>_xlfn.XLOOKUP($C62,INPUT_DATA!$DR:$DR,INPUT_DATA!$DU:$DU)</f>
        <v>92</v>
      </c>
      <c r="H62" s="1069">
        <f t="shared" si="1"/>
        <v>1.6148566814695195E-3</v>
      </c>
      <c r="M62" s="817"/>
    </row>
    <row r="63" spans="2:13" s="672" customFormat="1" ht="15">
      <c r="B63" s="812"/>
      <c r="C63" s="1437" t="s">
        <v>848</v>
      </c>
      <c r="D63" s="1070" t="s">
        <v>487</v>
      </c>
      <c r="E63" s="1066">
        <f>_xlfn.XLOOKUP($C63,INPUT_DATA!$DR:$DR,INPUT_DATA!$DT:$DT)</f>
        <v>63011586.130000003</v>
      </c>
      <c r="F63" s="1067">
        <f t="shared" si="0"/>
        <v>7.7008981262081926E-3</v>
      </c>
      <c r="G63" s="1068">
        <f>_xlfn.XLOOKUP($C63,INPUT_DATA!$DR:$DR,INPUT_DATA!$DU:$DU)</f>
        <v>82</v>
      </c>
      <c r="H63" s="1069">
        <f t="shared" si="1"/>
        <v>1.4393287813097891E-3</v>
      </c>
      <c r="M63" s="817"/>
    </row>
    <row r="64" spans="2:13" s="672" customFormat="1" ht="15">
      <c r="B64" s="812"/>
      <c r="C64" s="1437" t="s">
        <v>849</v>
      </c>
      <c r="D64" s="1070" t="s">
        <v>488</v>
      </c>
      <c r="E64" s="1066">
        <f>_xlfn.XLOOKUP($C64,INPUT_DATA!$DR:$DR,INPUT_DATA!$DT:$DT)</f>
        <v>46558492.5</v>
      </c>
      <c r="F64" s="1067">
        <f t="shared" si="0"/>
        <v>5.6900997050386131E-3</v>
      </c>
      <c r="G64" s="1068">
        <f>_xlfn.XLOOKUP($C64,INPUT_DATA!$DR:$DR,INPUT_DATA!$DU:$DU)</f>
        <v>59</v>
      </c>
      <c r="H64" s="1069">
        <f t="shared" si="1"/>
        <v>1.0356146109424093E-3</v>
      </c>
      <c r="M64" s="817"/>
    </row>
    <row r="65" spans="2:13" s="672" customFormat="1" ht="15">
      <c r="B65" s="812"/>
      <c r="C65" s="1437" t="s">
        <v>850</v>
      </c>
      <c r="D65" s="1070" t="s">
        <v>489</v>
      </c>
      <c r="E65" s="1066">
        <f>_xlfn.XLOOKUP($C65,INPUT_DATA!$DR:$DR,INPUT_DATA!$DT:$DT)</f>
        <v>57783004.950000003</v>
      </c>
      <c r="F65" s="1067">
        <f t="shared" si="0"/>
        <v>7.0618922943486576E-3</v>
      </c>
      <c r="G65" s="1068">
        <f>_xlfn.XLOOKUP($C65,INPUT_DATA!$DR:$DR,INPUT_DATA!$DU:$DU)</f>
        <v>71</v>
      </c>
      <c r="H65" s="1069">
        <f t="shared" si="1"/>
        <v>1.2462480911340857E-3</v>
      </c>
      <c r="M65" s="817"/>
    </row>
    <row r="66" spans="2:13" s="672" customFormat="1" ht="15">
      <c r="B66" s="812"/>
      <c r="C66" s="1437" t="s">
        <v>851</v>
      </c>
      <c r="D66" s="1070" t="s">
        <v>490</v>
      </c>
      <c r="E66" s="1066">
        <f>_xlfn.XLOOKUP($C66,INPUT_DATA!$DR:$DR,INPUT_DATA!$DT:$DT)</f>
        <v>36435871.229999997</v>
      </c>
      <c r="F66" s="1067">
        <f t="shared" si="0"/>
        <v>4.4529736468303365E-3</v>
      </c>
      <c r="G66" s="1068">
        <f>_xlfn.XLOOKUP($C66,INPUT_DATA!$DR:$DR,INPUT_DATA!$DU:$DU)</f>
        <v>41</v>
      </c>
      <c r="H66" s="1069">
        <f t="shared" si="1"/>
        <v>7.1966439065489457E-4</v>
      </c>
      <c r="M66" s="817"/>
    </row>
    <row r="67" spans="2:13" s="672" customFormat="1" ht="15">
      <c r="B67" s="812"/>
      <c r="C67" s="1437" t="s">
        <v>852</v>
      </c>
      <c r="D67" s="1070" t="s">
        <v>491</v>
      </c>
      <c r="E67" s="1066">
        <f>_xlfn.XLOOKUP($C67,INPUT_DATA!$DR:$DR,INPUT_DATA!$DT:$DT)</f>
        <v>40787061.219999999</v>
      </c>
      <c r="F67" s="1067">
        <f t="shared" si="0"/>
        <v>4.9847499898609017E-3</v>
      </c>
      <c r="G67" s="1068">
        <f>_xlfn.XLOOKUP($C67,INPUT_DATA!$DR:$DR,INPUT_DATA!$DU:$DU)</f>
        <v>45</v>
      </c>
      <c r="H67" s="1069">
        <f t="shared" si="1"/>
        <v>7.8987555071878676E-4</v>
      </c>
      <c r="M67" s="817"/>
    </row>
    <row r="68" spans="2:13" s="672" customFormat="1" ht="15">
      <c r="B68" s="812"/>
      <c r="C68" s="1437" t="s">
        <v>853</v>
      </c>
      <c r="D68" s="1070" t="s">
        <v>492</v>
      </c>
      <c r="E68" s="1066">
        <f>_xlfn.XLOOKUP($C68,INPUT_DATA!$DR:$DR,INPUT_DATA!$DT:$DT)</f>
        <v>26405719.559999999</v>
      </c>
      <c r="F68" s="1067">
        <f t="shared" si="0"/>
        <v>3.2271486685203207E-3</v>
      </c>
      <c r="G68" s="1068">
        <f>_xlfn.XLOOKUP($C68,INPUT_DATA!$DR:$DR,INPUT_DATA!$DU:$DU)</f>
        <v>26</v>
      </c>
      <c r="H68" s="1069">
        <f t="shared" si="1"/>
        <v>4.5637254041529902E-4</v>
      </c>
      <c r="M68" s="817"/>
    </row>
    <row r="69" spans="2:13" s="672" customFormat="1" ht="15">
      <c r="B69" s="812"/>
      <c r="C69" s="1437" t="s">
        <v>854</v>
      </c>
      <c r="D69" s="1070" t="s">
        <v>493</v>
      </c>
      <c r="E69" s="1066">
        <f>_xlfn.XLOOKUP($C69,INPUT_DATA!$DR:$DR,INPUT_DATA!$DT:$DT)</f>
        <v>33850475.890000001</v>
      </c>
      <c r="F69" s="1067">
        <f t="shared" si="0"/>
        <v>4.1370021350477723E-3</v>
      </c>
      <c r="G69" s="1068">
        <f>_xlfn.XLOOKUP($C69,INPUT_DATA!$DR:$DR,INPUT_DATA!$DU:$DU)</f>
        <v>37</v>
      </c>
      <c r="H69" s="1069">
        <f t="shared" si="1"/>
        <v>6.4945323059100249E-4</v>
      </c>
      <c r="M69" s="817"/>
    </row>
    <row r="70" spans="2:13" s="672" customFormat="1" ht="15">
      <c r="B70" s="812"/>
      <c r="C70" s="1437" t="s">
        <v>855</v>
      </c>
      <c r="D70" s="1070" t="s">
        <v>494</v>
      </c>
      <c r="E70" s="1066">
        <f>_xlfn.XLOOKUP($C70,INPUT_DATA!$DR:$DR,INPUT_DATA!$DT:$DT)</f>
        <v>25023049.960000001</v>
      </c>
      <c r="F70" s="1067">
        <f t="shared" si="0"/>
        <v>3.0581670829776648E-3</v>
      </c>
      <c r="G70" s="1068">
        <f>_xlfn.XLOOKUP($C70,INPUT_DATA!$DR:$DR,INPUT_DATA!$DU:$DU)</f>
        <v>24</v>
      </c>
      <c r="H70" s="1069">
        <f t="shared" si="1"/>
        <v>4.2126696038335292E-4</v>
      </c>
      <c r="M70" s="817"/>
    </row>
    <row r="71" spans="2:13" s="672" customFormat="1" ht="15">
      <c r="B71" s="812"/>
      <c r="C71" s="1437" t="s">
        <v>856</v>
      </c>
      <c r="D71" s="1070" t="s">
        <v>495</v>
      </c>
      <c r="E71" s="1066">
        <f>_xlfn.XLOOKUP($C71,INPUT_DATA!$DR:$DR,INPUT_DATA!$DT:$DT)</f>
        <v>27270456.239999998</v>
      </c>
      <c r="F71" s="1067">
        <f t="shared" si="0"/>
        <v>3.3328315990362534E-3</v>
      </c>
      <c r="G71" s="1068">
        <f>_xlfn.XLOOKUP($C71,INPUT_DATA!$DR:$DR,INPUT_DATA!$DU:$DU)</f>
        <v>23</v>
      </c>
      <c r="H71" s="1069">
        <f t="shared" si="1"/>
        <v>4.0371417036737988E-4</v>
      </c>
      <c r="M71" s="817"/>
    </row>
    <row r="72" spans="2:13" s="672" customFormat="1" ht="15">
      <c r="B72" s="812"/>
      <c r="C72" s="1437" t="s">
        <v>857</v>
      </c>
      <c r="D72" s="1070" t="s">
        <v>496</v>
      </c>
      <c r="E72" s="1066">
        <f>_xlfn.XLOOKUP($C72,INPUT_DATA!$DR:$DR,INPUT_DATA!$DT:$DT)</f>
        <v>22293920.469999999</v>
      </c>
      <c r="F72" s="1067">
        <f t="shared" si="0"/>
        <v>2.7246292454701213E-3</v>
      </c>
      <c r="G72" s="1068">
        <f>_xlfn.XLOOKUP($C72,INPUT_DATA!$DR:$DR,INPUT_DATA!$DU:$DU)</f>
        <v>21</v>
      </c>
      <c r="H72" s="1069">
        <f t="shared" si="1"/>
        <v>3.6860859033543384E-4</v>
      </c>
      <c r="M72" s="817"/>
    </row>
    <row r="73" spans="2:13" s="672" customFormat="1" ht="15">
      <c r="B73" s="812"/>
      <c r="C73" s="1437" t="s">
        <v>858</v>
      </c>
      <c r="D73" s="1070" t="s">
        <v>497</v>
      </c>
      <c r="E73" s="1066">
        <f>_xlfn.XLOOKUP($C73,INPUT_DATA!$DR:$DR,INPUT_DATA!$DT:$DT)</f>
        <v>20376500.73</v>
      </c>
      <c r="F73" s="1067">
        <f t="shared" si="0"/>
        <v>2.4902937051385866E-3</v>
      </c>
      <c r="G73" s="1068">
        <f>_xlfn.XLOOKUP($C73,INPUT_DATA!$DR:$DR,INPUT_DATA!$DU:$DU)</f>
        <v>17</v>
      </c>
      <c r="H73" s="1069">
        <f t="shared" si="1"/>
        <v>2.9839743027154165E-4</v>
      </c>
      <c r="M73" s="817"/>
    </row>
    <row r="74" spans="2:13" s="672" customFormat="1" ht="15">
      <c r="B74" s="812"/>
      <c r="C74" s="1437" t="s">
        <v>859</v>
      </c>
      <c r="D74" s="1070" t="s">
        <v>498</v>
      </c>
      <c r="E74" s="1066">
        <f>_xlfn.XLOOKUP($C74,INPUT_DATA!$DR:$DR,INPUT_DATA!$DT:$DT)</f>
        <v>17153369.579999998</v>
      </c>
      <c r="F74" s="1067">
        <f t="shared" si="0"/>
        <v>2.0963819476667186E-3</v>
      </c>
      <c r="G74" s="1068">
        <f>_xlfn.XLOOKUP($C74,INPUT_DATA!$DR:$DR,INPUT_DATA!$DU:$DU)</f>
        <v>14</v>
      </c>
      <c r="H74" s="1069">
        <f t="shared" si="1"/>
        <v>2.4573906022362256E-4</v>
      </c>
      <c r="M74" s="817"/>
    </row>
    <row r="75" spans="2:13" s="672" customFormat="1" ht="15">
      <c r="B75" s="812"/>
      <c r="C75" s="1437" t="s">
        <v>860</v>
      </c>
      <c r="D75" s="1071" t="s">
        <v>499</v>
      </c>
      <c r="E75" s="1066">
        <f>_xlfn.XLOOKUP($C75,INPUT_DATA!$DR:$DR,INPUT_DATA!$DT:$DT)</f>
        <v>264971014.75</v>
      </c>
      <c r="F75" s="1067">
        <f t="shared" si="0"/>
        <v>3.2383168180815929E-2</v>
      </c>
      <c r="G75" s="1068">
        <f>_xlfn.XLOOKUP($C75,INPUT_DATA!$DR:$DR,INPUT_DATA!$DU:$DU)</f>
        <v>171</v>
      </c>
      <c r="H75" s="1069">
        <f t="shared" si="1"/>
        <v>3.0015270927313898E-3</v>
      </c>
      <c r="M75" s="817"/>
    </row>
    <row r="76" spans="2:13" s="672" customFormat="1" ht="15">
      <c r="B76" s="812"/>
      <c r="C76" s="1064"/>
      <c r="D76" s="1072" t="s">
        <v>436</v>
      </c>
      <c r="E76" s="1073">
        <f>SUM(E45:E75)</f>
        <v>8182368484.4700012</v>
      </c>
      <c r="F76" s="1074">
        <f>SUM(F45:F75)</f>
        <v>0.99999999999999967</v>
      </c>
      <c r="G76" s="1075">
        <f>SUM(G45:G75)</f>
        <v>56971</v>
      </c>
      <c r="H76" s="1076">
        <f>SUM(H45:H75)</f>
        <v>0.99999999999999967</v>
      </c>
      <c r="M76" s="817"/>
    </row>
    <row r="77" spans="2:13" s="672" customFormat="1" ht="15">
      <c r="B77" s="812"/>
      <c r="C77" s="1064"/>
      <c r="D77" s="858"/>
      <c r="G77" s="1043"/>
      <c r="M77" s="817"/>
    </row>
    <row r="78" spans="2:13" s="672" customFormat="1" ht="15">
      <c r="B78" s="812"/>
      <c r="C78" s="1064"/>
      <c r="D78" s="858"/>
      <c r="G78" s="1043"/>
      <c r="M78" s="817"/>
    </row>
    <row r="79" spans="2:13" s="672" customFormat="1" ht="15">
      <c r="B79" s="812"/>
      <c r="C79" s="1064"/>
      <c r="D79" s="858"/>
      <c r="G79" s="1043"/>
      <c r="M79" s="817"/>
    </row>
    <row r="80" spans="2:13" s="672" customFormat="1" ht="15">
      <c r="B80" s="812"/>
      <c r="C80" s="1064"/>
      <c r="D80" s="858"/>
      <c r="G80" s="1043"/>
      <c r="M80" s="817"/>
    </row>
    <row r="81" spans="1:13" s="672" customFormat="1" ht="15">
      <c r="B81" s="812"/>
      <c r="C81" s="1064"/>
      <c r="D81" s="858"/>
      <c r="G81" s="1043"/>
      <c r="M81" s="817"/>
    </row>
    <row r="82" spans="1:13" s="672" customFormat="1" ht="24.6" customHeight="1">
      <c r="A82" s="858"/>
      <c r="B82" s="1059"/>
      <c r="C82" s="1248" t="s">
        <v>500</v>
      </c>
      <c r="D82" s="1077"/>
      <c r="E82" s="1077"/>
      <c r="F82" s="1077"/>
      <c r="G82" s="1078"/>
      <c r="H82" s="1077"/>
      <c r="M82" s="817"/>
    </row>
    <row r="83" spans="1:13" s="672" customFormat="1" ht="15" customHeight="1">
      <c r="A83" s="858"/>
      <c r="B83" s="862"/>
      <c r="C83" s="1062"/>
      <c r="D83" s="858"/>
      <c r="E83" s="858"/>
      <c r="F83" s="858"/>
      <c r="G83" s="1063"/>
      <c r="H83" s="858"/>
      <c r="M83" s="817"/>
    </row>
    <row r="84" spans="1:13" s="672" customFormat="1" ht="25.5">
      <c r="B84" s="812"/>
      <c r="C84" s="1064"/>
      <c r="D84" s="1236" t="s">
        <v>501</v>
      </c>
      <c r="E84" s="1979" t="s">
        <v>467</v>
      </c>
      <c r="F84" s="1981"/>
      <c r="G84" s="1979" t="s">
        <v>468</v>
      </c>
      <c r="H84" s="1981"/>
      <c r="M84" s="817"/>
    </row>
    <row r="85" spans="1:13" s="672" customFormat="1" ht="15">
      <c r="B85" s="812"/>
      <c r="C85" s="1437" t="s">
        <v>866</v>
      </c>
      <c r="D85" s="1065" t="s">
        <v>469</v>
      </c>
      <c r="E85" s="1066">
        <f>_xlfn.XLOOKUP($C85,INPUT_DATA!$DR:$DR,INPUT_DATA!$DT:$DT)</f>
        <v>315664243.23000002</v>
      </c>
      <c r="F85" s="1067">
        <f>E85/$E$116</f>
        <v>3.8578590518029782E-2</v>
      </c>
      <c r="G85" s="1068">
        <f>_xlfn.XLOOKUP($C85,INPUT_DATA!$DR:$DR,INPUT_DATA!$DU:$DU)</f>
        <v>9852</v>
      </c>
      <c r="H85" s="1069">
        <f>G85/$G$116</f>
        <v>0.17293008723736639</v>
      </c>
      <c r="M85" s="817"/>
    </row>
    <row r="86" spans="1:13" s="672" customFormat="1" ht="15">
      <c r="B86" s="812"/>
      <c r="C86" s="1437" t="s">
        <v>867</v>
      </c>
      <c r="D86" s="1070" t="s">
        <v>470</v>
      </c>
      <c r="E86" s="1066">
        <f>_xlfn.XLOOKUP($C86,INPUT_DATA!$DR:$DR,INPUT_DATA!$DT:$DT)</f>
        <v>1195638024.3800001</v>
      </c>
      <c r="F86" s="1067">
        <f>E86/$E$116</f>
        <v>0.1461237081475005</v>
      </c>
      <c r="G86" s="1068">
        <f>_xlfn.XLOOKUP($C86,INPUT_DATA!$DR:$DR,INPUT_DATA!$DU:$DU)</f>
        <v>15920</v>
      </c>
      <c r="H86" s="1069">
        <f t="shared" ref="H86:H115" si="2">G86/$G$116</f>
        <v>0.27944041705429079</v>
      </c>
      <c r="M86" s="817"/>
    </row>
    <row r="87" spans="1:13" s="672" customFormat="1" ht="15">
      <c r="B87" s="812"/>
      <c r="C87" s="1437" t="s">
        <v>868</v>
      </c>
      <c r="D87" s="1070" t="s">
        <v>471</v>
      </c>
      <c r="E87" s="1066">
        <f>_xlfn.XLOOKUP($C87,INPUT_DATA!$DR:$DR,INPUT_DATA!$DT:$DT)</f>
        <v>1938589648.04</v>
      </c>
      <c r="F87" s="1067">
        <f t="shared" ref="F87:F115" si="3">E87/$E$116</f>
        <v>0.23692279951940706</v>
      </c>
      <c r="G87" s="1068">
        <f>_xlfn.XLOOKUP($C87,INPUT_DATA!$DR:$DR,INPUT_DATA!$DU:$DU)</f>
        <v>15700</v>
      </c>
      <c r="H87" s="1069">
        <f t="shared" si="2"/>
        <v>0.27557880325077672</v>
      </c>
      <c r="M87" s="817"/>
    </row>
    <row r="88" spans="1:13" s="672" customFormat="1" ht="15">
      <c r="B88" s="812"/>
      <c r="C88" s="1437" t="s">
        <v>869</v>
      </c>
      <c r="D88" s="1070" t="s">
        <v>472</v>
      </c>
      <c r="E88" s="1066">
        <f>_xlfn.XLOOKUP($C88,INPUT_DATA!$DR:$DR,INPUT_DATA!$DT:$DT)</f>
        <v>956760989.63</v>
      </c>
      <c r="F88" s="1067">
        <f t="shared" si="3"/>
        <v>0.11692958969593177</v>
      </c>
      <c r="G88" s="1068">
        <f>_xlfn.XLOOKUP($C88,INPUT_DATA!$DR:$DR,INPUT_DATA!$DU:$DU)</f>
        <v>5519</v>
      </c>
      <c r="H88" s="1069">
        <f t="shared" si="2"/>
        <v>9.6873848098155205E-2</v>
      </c>
      <c r="M88" s="817"/>
    </row>
    <row r="89" spans="1:13" s="672" customFormat="1" ht="15">
      <c r="B89" s="812"/>
      <c r="C89" s="1437" t="s">
        <v>870</v>
      </c>
      <c r="D89" s="1070" t="s">
        <v>473</v>
      </c>
      <c r="E89" s="1066">
        <f>_xlfn.XLOOKUP($C89,INPUT_DATA!$DR:$DR,INPUT_DATA!$DT:$DT)</f>
        <v>774596335.97000003</v>
      </c>
      <c r="F89" s="1067">
        <f t="shared" si="3"/>
        <v>9.4666518311925352E-2</v>
      </c>
      <c r="G89" s="1068">
        <f>_xlfn.XLOOKUP($C89,INPUT_DATA!$DR:$DR,INPUT_DATA!$DU:$DU)</f>
        <v>3472</v>
      </c>
      <c r="H89" s="1069">
        <f t="shared" si="2"/>
        <v>6.0943286935458391E-2</v>
      </c>
      <c r="M89" s="817"/>
    </row>
    <row r="90" spans="1:13" s="672" customFormat="1" ht="15">
      <c r="B90" s="812"/>
      <c r="C90" s="1437" t="s">
        <v>871</v>
      </c>
      <c r="D90" s="1070" t="s">
        <v>474</v>
      </c>
      <c r="E90" s="1066">
        <f>_xlfn.XLOOKUP($C90,INPUT_DATA!$DR:$DR,INPUT_DATA!$DT:$DT)</f>
        <v>540686399.45000005</v>
      </c>
      <c r="F90" s="1067">
        <f t="shared" si="3"/>
        <v>6.6079448814388403E-2</v>
      </c>
      <c r="G90" s="1068">
        <f>_xlfn.XLOOKUP($C90,INPUT_DATA!$DR:$DR,INPUT_DATA!$DU:$DU)</f>
        <v>1985</v>
      </c>
      <c r="H90" s="1069">
        <f t="shared" si="2"/>
        <v>3.4842288181706482E-2</v>
      </c>
      <c r="M90" s="817"/>
    </row>
    <row r="91" spans="1:13" s="672" customFormat="1" ht="15">
      <c r="B91" s="812"/>
      <c r="C91" s="1437" t="s">
        <v>872</v>
      </c>
      <c r="D91" s="1070" t="s">
        <v>475</v>
      </c>
      <c r="E91" s="1066">
        <f>_xlfn.XLOOKUP($C91,INPUT_DATA!$DR:$DR,INPUT_DATA!$DT:$DT)</f>
        <v>348228432.30000001</v>
      </c>
      <c r="F91" s="1067">
        <f t="shared" si="3"/>
        <v>4.2558390392822311E-2</v>
      </c>
      <c r="G91" s="1068">
        <f>_xlfn.XLOOKUP($C91,INPUT_DATA!$DR:$DR,INPUT_DATA!$DU:$DU)</f>
        <v>1078</v>
      </c>
      <c r="H91" s="1069">
        <f t="shared" si="2"/>
        <v>1.8921907637218936E-2</v>
      </c>
      <c r="M91" s="817"/>
    </row>
    <row r="92" spans="1:13" s="672" customFormat="1" ht="15">
      <c r="B92" s="812"/>
      <c r="C92" s="1437" t="s">
        <v>873</v>
      </c>
      <c r="D92" s="1070" t="s">
        <v>476</v>
      </c>
      <c r="E92" s="1066">
        <f>_xlfn.XLOOKUP($C92,INPUT_DATA!$DR:$DR,INPUT_DATA!$DT:$DT)</f>
        <v>259082247.63</v>
      </c>
      <c r="F92" s="1067">
        <f t="shared" si="3"/>
        <v>3.166347838302979E-2</v>
      </c>
      <c r="G92" s="1068">
        <f>_xlfn.XLOOKUP($C92,INPUT_DATA!$DR:$DR,INPUT_DATA!$DU:$DU)</f>
        <v>695</v>
      </c>
      <c r="H92" s="1069">
        <f t="shared" si="2"/>
        <v>1.2199189061101262E-2</v>
      </c>
      <c r="M92" s="817"/>
    </row>
    <row r="93" spans="1:13" s="672" customFormat="1" ht="15">
      <c r="B93" s="812"/>
      <c r="C93" s="1437" t="s">
        <v>874</v>
      </c>
      <c r="D93" s="1070" t="s">
        <v>477</v>
      </c>
      <c r="E93" s="1066">
        <f>_xlfn.XLOOKUP($C93,INPUT_DATA!$DR:$DR,INPUT_DATA!$DT:$DT)</f>
        <v>170230567.44999999</v>
      </c>
      <c r="F93" s="1067">
        <f t="shared" si="3"/>
        <v>2.0804558945627397E-2</v>
      </c>
      <c r="G93" s="1068">
        <f>_xlfn.XLOOKUP($C93,INPUT_DATA!$DR:$DR,INPUT_DATA!$DU:$DU)</f>
        <v>402</v>
      </c>
      <c r="H93" s="1069">
        <f t="shared" si="2"/>
        <v>7.0562215864211613E-3</v>
      </c>
      <c r="M93" s="817"/>
    </row>
    <row r="94" spans="1:13" s="672" customFormat="1" ht="15">
      <c r="B94" s="812"/>
      <c r="C94" s="1437" t="s">
        <v>875</v>
      </c>
      <c r="D94" s="1070" t="s">
        <v>478</v>
      </c>
      <c r="E94" s="1066">
        <f>_xlfn.XLOOKUP($C94,INPUT_DATA!$DR:$DR,INPUT_DATA!$DT:$DT)</f>
        <v>189525515.66999999</v>
      </c>
      <c r="F94" s="1067">
        <f t="shared" si="3"/>
        <v>2.3162671789924434E-2</v>
      </c>
      <c r="G94" s="1068">
        <f>_xlfn.XLOOKUP($C94,INPUT_DATA!$DR:$DR,INPUT_DATA!$DU:$DU)</f>
        <v>397</v>
      </c>
      <c r="H94" s="1069">
        <f t="shared" si="2"/>
        <v>6.9684576363412964E-3</v>
      </c>
      <c r="M94" s="817"/>
    </row>
    <row r="95" spans="1:13" s="672" customFormat="1" ht="15">
      <c r="B95" s="812"/>
      <c r="C95" s="1437" t="s">
        <v>876</v>
      </c>
      <c r="D95" s="1070" t="s">
        <v>479</v>
      </c>
      <c r="E95" s="1066">
        <f>_xlfn.XLOOKUP($C95,INPUT_DATA!$DR:$DR,INPUT_DATA!$DT:$DT)</f>
        <v>219715232.49000001</v>
      </c>
      <c r="F95" s="1067">
        <f t="shared" si="3"/>
        <v>2.6852277907920663E-2</v>
      </c>
      <c r="G95" s="1068">
        <f>_xlfn.XLOOKUP($C95,INPUT_DATA!$DR:$DR,INPUT_DATA!$DU:$DU)</f>
        <v>418</v>
      </c>
      <c r="H95" s="1069">
        <f t="shared" si="2"/>
        <v>7.3370662266767301E-3</v>
      </c>
      <c r="M95" s="817"/>
    </row>
    <row r="96" spans="1:13" s="672" customFormat="1" ht="15">
      <c r="B96" s="812"/>
      <c r="C96" s="1437" t="s">
        <v>877</v>
      </c>
      <c r="D96" s="1070" t="s">
        <v>480</v>
      </c>
      <c r="E96" s="1066">
        <f>_xlfn.XLOOKUP($C96,INPUT_DATA!$DR:$DR,INPUT_DATA!$DT:$DT)</f>
        <v>174509613.56999999</v>
      </c>
      <c r="F96" s="1067">
        <f t="shared" si="3"/>
        <v>2.1327518297570732E-2</v>
      </c>
      <c r="G96" s="1068">
        <f>_xlfn.XLOOKUP($C96,INPUT_DATA!$DR:$DR,INPUT_DATA!$DU:$DU)</f>
        <v>305</v>
      </c>
      <c r="H96" s="1069">
        <f t="shared" si="2"/>
        <v>5.3536009548717772E-3</v>
      </c>
      <c r="M96" s="817"/>
    </row>
    <row r="97" spans="2:13" s="672" customFormat="1" ht="15">
      <c r="B97" s="812"/>
      <c r="C97" s="1437" t="s">
        <v>878</v>
      </c>
      <c r="D97" s="1070" t="s">
        <v>481</v>
      </c>
      <c r="E97" s="1066">
        <f>_xlfn.XLOOKUP($C97,INPUT_DATA!$DR:$DR,INPUT_DATA!$DT:$DT)</f>
        <v>169837612.44999999</v>
      </c>
      <c r="F97" s="1067">
        <f t="shared" si="3"/>
        <v>2.0756534342391081E-2</v>
      </c>
      <c r="G97" s="1068">
        <f>_xlfn.XLOOKUP($C97,INPUT_DATA!$DR:$DR,INPUT_DATA!$DU:$DU)</f>
        <v>272</v>
      </c>
      <c r="H97" s="1069">
        <f t="shared" si="2"/>
        <v>4.7743588843446663E-3</v>
      </c>
      <c r="M97" s="817"/>
    </row>
    <row r="98" spans="2:13" s="672" customFormat="1" ht="15">
      <c r="B98" s="812"/>
      <c r="C98" s="1437" t="s">
        <v>879</v>
      </c>
      <c r="D98" s="1070" t="s">
        <v>482</v>
      </c>
      <c r="E98" s="1066">
        <f>_xlfn.XLOOKUP($C98,INPUT_DATA!$DR:$DR,INPUT_DATA!$DT:$DT)</f>
        <v>127149025.2</v>
      </c>
      <c r="F98" s="1067">
        <f t="shared" si="3"/>
        <v>1.5539391246107625E-2</v>
      </c>
      <c r="G98" s="1068">
        <f>_xlfn.XLOOKUP($C98,INPUT_DATA!$DR:$DR,INPUT_DATA!$DU:$DU)</f>
        <v>188</v>
      </c>
      <c r="H98" s="1069">
        <f t="shared" si="2"/>
        <v>3.2999245230029314E-3</v>
      </c>
      <c r="M98" s="817"/>
    </row>
    <row r="99" spans="2:13" s="672" customFormat="1" ht="15">
      <c r="B99" s="812"/>
      <c r="C99" s="1437" t="s">
        <v>880</v>
      </c>
      <c r="D99" s="1070" t="s">
        <v>483</v>
      </c>
      <c r="E99" s="1066">
        <f>_xlfn.XLOOKUP($C99,INPUT_DATA!$DR:$DR,INPUT_DATA!$DT:$DT)</f>
        <v>97665267.489999995</v>
      </c>
      <c r="F99" s="1067">
        <f t="shared" si="3"/>
        <v>1.1936063216337308E-2</v>
      </c>
      <c r="G99" s="1068">
        <f>_xlfn.XLOOKUP($C99,INPUT_DATA!$DR:$DR,INPUT_DATA!$DU:$DU)</f>
        <v>135</v>
      </c>
      <c r="H99" s="1069">
        <f t="shared" si="2"/>
        <v>2.3696266521563603E-3</v>
      </c>
      <c r="M99" s="817"/>
    </row>
    <row r="100" spans="2:13" s="672" customFormat="1" ht="15">
      <c r="B100" s="812"/>
      <c r="C100" s="1437" t="s">
        <v>881</v>
      </c>
      <c r="D100" s="1070" t="s">
        <v>484</v>
      </c>
      <c r="E100" s="1066">
        <f>_xlfn.XLOOKUP($C100,INPUT_DATA!$DR:$DR,INPUT_DATA!$DT:$DT)</f>
        <v>74389318.469999999</v>
      </c>
      <c r="F100" s="1067">
        <f t="shared" si="3"/>
        <v>9.0914163314924894E-3</v>
      </c>
      <c r="G100" s="1068">
        <f>_xlfn.XLOOKUP($C100,INPUT_DATA!$DR:$DR,INPUT_DATA!$DU:$DU)</f>
        <v>96</v>
      </c>
      <c r="H100" s="1069">
        <f t="shared" si="2"/>
        <v>1.6850678415334117E-3</v>
      </c>
      <c r="M100" s="817"/>
    </row>
    <row r="101" spans="2:13" s="672" customFormat="1" ht="15">
      <c r="B101" s="812"/>
      <c r="C101" s="1437" t="s">
        <v>882</v>
      </c>
      <c r="D101" s="1070" t="s">
        <v>485</v>
      </c>
      <c r="E101" s="1066">
        <f>_xlfn.XLOOKUP($C101,INPUT_DATA!$DR:$DR,INPUT_DATA!$DT:$DT)</f>
        <v>63654649.719999999</v>
      </c>
      <c r="F101" s="1067">
        <f t="shared" si="3"/>
        <v>7.7794895012141636E-3</v>
      </c>
      <c r="G101" s="1068">
        <f>_xlfn.XLOOKUP($C101,INPUT_DATA!$DR:$DR,INPUT_DATA!$DU:$DU)</f>
        <v>77</v>
      </c>
      <c r="H101" s="1069">
        <f t="shared" si="2"/>
        <v>1.3515648312299241E-3</v>
      </c>
      <c r="M101" s="817"/>
    </row>
    <row r="102" spans="2:13" s="672" customFormat="1" ht="15">
      <c r="B102" s="812"/>
      <c r="C102" s="1437" t="s">
        <v>883</v>
      </c>
      <c r="D102" s="1070" t="s">
        <v>486</v>
      </c>
      <c r="E102" s="1066">
        <f>_xlfn.XLOOKUP($C102,INPUT_DATA!$DR:$DR,INPUT_DATA!$DT:$DT)</f>
        <v>49012305.43</v>
      </c>
      <c r="F102" s="1067">
        <f t="shared" si="3"/>
        <v>5.9899900038753512E-3</v>
      </c>
      <c r="G102" s="1068">
        <f>_xlfn.XLOOKUP($C102,INPUT_DATA!$DR:$DR,INPUT_DATA!$DU:$DU)</f>
        <v>56</v>
      </c>
      <c r="H102" s="1069">
        <f t="shared" si="2"/>
        <v>9.8295624089449023E-4</v>
      </c>
      <c r="M102" s="817"/>
    </row>
    <row r="103" spans="2:13" s="672" customFormat="1" ht="15">
      <c r="B103" s="812"/>
      <c r="C103" s="1437" t="s">
        <v>884</v>
      </c>
      <c r="D103" s="1070" t="s">
        <v>487</v>
      </c>
      <c r="E103" s="1066">
        <f>_xlfn.XLOOKUP($C103,INPUT_DATA!$DR:$DR,INPUT_DATA!$DT:$DT)</f>
        <v>41484369.560000002</v>
      </c>
      <c r="F103" s="1067">
        <f t="shared" si="3"/>
        <v>5.0699708328629609E-3</v>
      </c>
      <c r="G103" s="1068">
        <f>_xlfn.XLOOKUP($C103,INPUT_DATA!$DR:$DR,INPUT_DATA!$DU:$DU)</f>
        <v>45</v>
      </c>
      <c r="H103" s="1069">
        <f t="shared" si="2"/>
        <v>7.8987555071878676E-4</v>
      </c>
      <c r="M103" s="817"/>
    </row>
    <row r="104" spans="2:13" s="672" customFormat="1" ht="15">
      <c r="B104" s="812"/>
      <c r="C104" s="1437" t="s">
        <v>885</v>
      </c>
      <c r="D104" s="1070" t="s">
        <v>488</v>
      </c>
      <c r="E104" s="1066">
        <f>_xlfn.XLOOKUP($C104,INPUT_DATA!$DR:$DR,INPUT_DATA!$DT:$DT)</f>
        <v>40857661.780000001</v>
      </c>
      <c r="F104" s="1067">
        <f t="shared" si="3"/>
        <v>4.9933783668563905E-3</v>
      </c>
      <c r="G104" s="1068">
        <f>_xlfn.XLOOKUP($C104,INPUT_DATA!$DR:$DR,INPUT_DATA!$DU:$DU)</f>
        <v>42</v>
      </c>
      <c r="H104" s="1069">
        <f t="shared" si="2"/>
        <v>7.3721718067086767E-4</v>
      </c>
      <c r="M104" s="817"/>
    </row>
    <row r="105" spans="2:13" s="672" customFormat="1" ht="15">
      <c r="B105" s="812"/>
      <c r="C105" s="1437" t="s">
        <v>886</v>
      </c>
      <c r="D105" s="1070" t="s">
        <v>489</v>
      </c>
      <c r="E105" s="1066">
        <f>_xlfn.XLOOKUP($C105,INPUT_DATA!$DR:$DR,INPUT_DATA!$DT:$DT)</f>
        <v>45975079.829999998</v>
      </c>
      <c r="F105" s="1067">
        <f t="shared" si="3"/>
        <v>5.6187985077010344E-3</v>
      </c>
      <c r="G105" s="1068">
        <f>_xlfn.XLOOKUP($C105,INPUT_DATA!$DR:$DR,INPUT_DATA!$DU:$DU)</f>
        <v>45</v>
      </c>
      <c r="H105" s="1069">
        <f t="shared" si="2"/>
        <v>7.8987555071878676E-4</v>
      </c>
      <c r="M105" s="817"/>
    </row>
    <row r="106" spans="2:13" s="672" customFormat="1" ht="15">
      <c r="B106" s="812"/>
      <c r="C106" s="1437" t="s">
        <v>887</v>
      </c>
      <c r="D106" s="1070" t="s">
        <v>490</v>
      </c>
      <c r="E106" s="1066">
        <f>_xlfn.XLOOKUP($C106,INPUT_DATA!$DR:$DR,INPUT_DATA!$DT:$DT)</f>
        <v>25769304.899999999</v>
      </c>
      <c r="F106" s="1067">
        <f t="shared" si="3"/>
        <v>3.1493698858600316E-3</v>
      </c>
      <c r="G106" s="1068">
        <f>_xlfn.XLOOKUP($C106,INPUT_DATA!$DR:$DR,INPUT_DATA!$DU:$DU)</f>
        <v>24</v>
      </c>
      <c r="H106" s="1069">
        <f t="shared" si="2"/>
        <v>4.2126696038335292E-4</v>
      </c>
      <c r="M106" s="817"/>
    </row>
    <row r="107" spans="2:13" s="672" customFormat="1" ht="15">
      <c r="B107" s="812"/>
      <c r="C107" s="1437" t="s">
        <v>888</v>
      </c>
      <c r="D107" s="1070" t="s">
        <v>491</v>
      </c>
      <c r="E107" s="1066">
        <f>_xlfn.XLOOKUP($C107,INPUT_DATA!$DR:$DR,INPUT_DATA!$DT:$DT)</f>
        <v>24766164.41</v>
      </c>
      <c r="F107" s="1067">
        <f t="shared" si="3"/>
        <v>3.0267720718036317E-3</v>
      </c>
      <c r="G107" s="1068">
        <f>_xlfn.XLOOKUP($C107,INPUT_DATA!$DR:$DR,INPUT_DATA!$DU:$DU)</f>
        <v>22</v>
      </c>
      <c r="H107" s="1069">
        <f t="shared" si="2"/>
        <v>3.8616138035140688E-4</v>
      </c>
      <c r="M107" s="817"/>
    </row>
    <row r="108" spans="2:13" s="672" customFormat="1" ht="15">
      <c r="B108" s="812"/>
      <c r="C108" s="1437" t="s">
        <v>889</v>
      </c>
      <c r="D108" s="1070" t="s">
        <v>492</v>
      </c>
      <c r="E108" s="1066">
        <f>_xlfn.XLOOKUP($C108,INPUT_DATA!$DR:$DR,INPUT_DATA!$DT:$DT)</f>
        <v>22213364.890000001</v>
      </c>
      <c r="F108" s="1067">
        <f t="shared" si="3"/>
        <v>2.7147842256384082E-3</v>
      </c>
      <c r="G108" s="1068">
        <f>_xlfn.XLOOKUP($C108,INPUT_DATA!$DR:$DR,INPUT_DATA!$DU:$DU)</f>
        <v>19</v>
      </c>
      <c r="H108" s="1069">
        <f t="shared" si="2"/>
        <v>3.3350301030348774E-4</v>
      </c>
      <c r="M108" s="817"/>
    </row>
    <row r="109" spans="2:13" s="672" customFormat="1" ht="15">
      <c r="B109" s="812"/>
      <c r="C109" s="1437" t="s">
        <v>890</v>
      </c>
      <c r="D109" s="1070" t="s">
        <v>493</v>
      </c>
      <c r="E109" s="1066">
        <f>_xlfn.XLOOKUP($C109,INPUT_DATA!$DR:$DR,INPUT_DATA!$DT:$DT)</f>
        <v>24476730.690000001</v>
      </c>
      <c r="F109" s="1067">
        <f t="shared" si="3"/>
        <v>2.9913992185094619E-3</v>
      </c>
      <c r="G109" s="1068">
        <f>_xlfn.XLOOKUP($C109,INPUT_DATA!$DR:$DR,INPUT_DATA!$DU:$DU)</f>
        <v>20</v>
      </c>
      <c r="H109" s="1069">
        <f t="shared" si="2"/>
        <v>3.5105580031946079E-4</v>
      </c>
      <c r="M109" s="817"/>
    </row>
    <row r="110" spans="2:13" s="672" customFormat="1" ht="15">
      <c r="B110" s="812"/>
      <c r="C110" s="1437" t="s">
        <v>891</v>
      </c>
      <c r="D110" s="1070" t="s">
        <v>494</v>
      </c>
      <c r="E110" s="1066">
        <f>_xlfn.XLOOKUP($C110,INPUT_DATA!$DR:$DR,INPUT_DATA!$DT:$DT)</f>
        <v>24203432.190000001</v>
      </c>
      <c r="F110" s="1067">
        <f t="shared" si="3"/>
        <v>2.9579983150279433E-3</v>
      </c>
      <c r="G110" s="1068">
        <f>_xlfn.XLOOKUP($C110,INPUT_DATA!$DR:$DR,INPUT_DATA!$DU:$DU)</f>
        <v>19</v>
      </c>
      <c r="H110" s="1069">
        <f t="shared" si="2"/>
        <v>3.3350301030348774E-4</v>
      </c>
      <c r="M110" s="817"/>
    </row>
    <row r="111" spans="2:13" s="672" customFormat="1" ht="15">
      <c r="B111" s="812"/>
      <c r="C111" s="1437" t="s">
        <v>892</v>
      </c>
      <c r="D111" s="1070" t="s">
        <v>495</v>
      </c>
      <c r="E111" s="1066">
        <f>_xlfn.XLOOKUP($C111,INPUT_DATA!$DR:$DR,INPUT_DATA!$DT:$DT)</f>
        <v>18601967.82</v>
      </c>
      <c r="F111" s="1067">
        <f t="shared" si="3"/>
        <v>2.273420936163683E-3</v>
      </c>
      <c r="G111" s="1068">
        <f>_xlfn.XLOOKUP($C111,INPUT_DATA!$DR:$DR,INPUT_DATA!$DU:$DU)</f>
        <v>14</v>
      </c>
      <c r="H111" s="1069">
        <f t="shared" si="2"/>
        <v>2.4573906022362256E-4</v>
      </c>
      <c r="M111" s="817"/>
    </row>
    <row r="112" spans="2:13" s="672" customFormat="1" ht="15">
      <c r="B112" s="812"/>
      <c r="C112" s="1437" t="s">
        <v>893</v>
      </c>
      <c r="D112" s="1070" t="s">
        <v>496</v>
      </c>
      <c r="E112" s="1066">
        <f>_xlfn.XLOOKUP($C112,INPUT_DATA!$DR:$DR,INPUT_DATA!$DT:$DT)</f>
        <v>23447391.449999999</v>
      </c>
      <c r="F112" s="1067">
        <f t="shared" si="3"/>
        <v>2.8655995503628034E-3</v>
      </c>
      <c r="G112" s="1068">
        <f>_xlfn.XLOOKUP($C112,INPUT_DATA!$DR:$DR,INPUT_DATA!$DU:$DU)</f>
        <v>17</v>
      </c>
      <c r="H112" s="1069">
        <f t="shared" si="2"/>
        <v>2.9839743027154165E-4</v>
      </c>
      <c r="M112" s="817"/>
    </row>
    <row r="113" spans="1:13" s="672" customFormat="1" ht="15">
      <c r="B113" s="812"/>
      <c r="C113" s="1437" t="s">
        <v>894</v>
      </c>
      <c r="D113" s="1070" t="s">
        <v>497</v>
      </c>
      <c r="E113" s="1066">
        <f>_xlfn.XLOOKUP($C113,INPUT_DATA!$DR:$DR,INPUT_DATA!$DT:$DT)</f>
        <v>34204900.659999996</v>
      </c>
      <c r="F113" s="1067">
        <f t="shared" si="3"/>
        <v>4.1803178046699238E-3</v>
      </c>
      <c r="G113" s="1068">
        <f>_xlfn.XLOOKUP($C113,INPUT_DATA!$DR:$DR,INPUT_DATA!$DU:$DU)</f>
        <v>24</v>
      </c>
      <c r="H113" s="1069">
        <f t="shared" si="2"/>
        <v>4.2126696038335292E-4</v>
      </c>
      <c r="M113" s="817"/>
    </row>
    <row r="114" spans="1:13" s="672" customFormat="1" ht="15">
      <c r="B114" s="812"/>
      <c r="C114" s="1437" t="s">
        <v>895</v>
      </c>
      <c r="D114" s="1070" t="s">
        <v>498</v>
      </c>
      <c r="E114" s="1066">
        <f>_xlfn.XLOOKUP($C114,INPUT_DATA!$DR:$DR,INPUT_DATA!$DT:$DT)</f>
        <v>23559361.370000001</v>
      </c>
      <c r="F114" s="1067">
        <f t="shared" si="3"/>
        <v>2.8792838424125341E-3</v>
      </c>
      <c r="G114" s="1068">
        <f>_xlfn.XLOOKUP($C114,INPUT_DATA!$DR:$DR,INPUT_DATA!$DU:$DU)</f>
        <v>16</v>
      </c>
      <c r="H114" s="1069">
        <f t="shared" si="2"/>
        <v>2.808446402555686E-4</v>
      </c>
      <c r="M114" s="817"/>
    </row>
    <row r="115" spans="1:13" s="672" customFormat="1" ht="15">
      <c r="B115" s="812"/>
      <c r="C115" s="1437" t="s">
        <v>896</v>
      </c>
      <c r="D115" s="1071" t="s">
        <v>499</v>
      </c>
      <c r="E115" s="1066">
        <f>_xlfn.XLOOKUP($C115,INPUT_DATA!$DR:$DR,INPUT_DATA!$DT:$DT)</f>
        <v>167873326.34999999</v>
      </c>
      <c r="F115" s="1067">
        <f t="shared" si="3"/>
        <v>2.0516471076635186E-2</v>
      </c>
      <c r="G115" s="1068">
        <f>_xlfn.XLOOKUP($C115,INPUT_DATA!$DR:$DR,INPUT_DATA!$DU:$DU)</f>
        <v>97</v>
      </c>
      <c r="H115" s="1069">
        <f t="shared" si="2"/>
        <v>1.7026206315493848E-3</v>
      </c>
      <c r="M115" s="817"/>
    </row>
    <row r="116" spans="1:13" s="672" customFormat="1" ht="15">
      <c r="B116" s="812"/>
      <c r="C116" s="1064"/>
      <c r="D116" s="1072" t="s">
        <v>436</v>
      </c>
      <c r="E116" s="1073">
        <f>SUM(E85:E115)</f>
        <v>8182368484.4699984</v>
      </c>
      <c r="F116" s="1074">
        <f>SUM(F85:F115)</f>
        <v>1.0000000000000002</v>
      </c>
      <c r="G116" s="1075">
        <f>SUM(G85:G115)</f>
        <v>56971</v>
      </c>
      <c r="H116" s="1076">
        <f>SUM(H85:H115)</f>
        <v>0.99999999999999989</v>
      </c>
      <c r="M116" s="817"/>
    </row>
    <row r="117" spans="1:13" s="672" customFormat="1" ht="15">
      <c r="B117" s="812"/>
      <c r="C117" s="1064"/>
      <c r="D117" s="858"/>
      <c r="G117" s="1043"/>
      <c r="M117" s="817"/>
    </row>
    <row r="118" spans="1:13" s="672" customFormat="1" ht="15">
      <c r="B118" s="812"/>
      <c r="C118" s="1064"/>
      <c r="D118" s="858"/>
      <c r="G118" s="1043"/>
      <c r="M118" s="817"/>
    </row>
    <row r="119" spans="1:13" s="672" customFormat="1" ht="15">
      <c r="B119" s="812"/>
      <c r="C119" s="1064"/>
      <c r="D119" s="858"/>
      <c r="G119" s="1043"/>
      <c r="M119" s="817"/>
    </row>
    <row r="120" spans="1:13" s="672" customFormat="1" ht="15">
      <c r="B120" s="812"/>
      <c r="C120" s="1064"/>
      <c r="D120" s="858"/>
      <c r="G120" s="1043"/>
      <c r="M120" s="817"/>
    </row>
    <row r="121" spans="1:13" s="672" customFormat="1" ht="15">
      <c r="B121" s="812"/>
      <c r="C121" s="1064"/>
      <c r="D121" s="858"/>
      <c r="G121" s="1043"/>
      <c r="M121" s="817"/>
    </row>
    <row r="122" spans="1:13" s="672" customFormat="1" ht="30" customHeight="1">
      <c r="B122" s="812"/>
      <c r="C122" s="1248" t="s">
        <v>502</v>
      </c>
      <c r="D122" s="858"/>
      <c r="G122" s="1043"/>
      <c r="M122" s="817"/>
    </row>
    <row r="123" spans="1:13" s="672" customFormat="1" ht="15" customHeight="1">
      <c r="A123" s="858"/>
      <c r="B123" s="1059"/>
      <c r="C123" s="1079"/>
      <c r="D123" s="1077"/>
      <c r="E123" s="1077"/>
      <c r="F123" s="1077"/>
      <c r="G123" s="1078"/>
      <c r="H123" s="1077"/>
      <c r="M123" s="817"/>
    </row>
    <row r="124" spans="1:13" s="672" customFormat="1" ht="25.9" customHeight="1">
      <c r="B124" s="812"/>
      <c r="C124" s="1064"/>
      <c r="D124" s="1234" t="s">
        <v>503</v>
      </c>
      <c r="E124" s="1979" t="s">
        <v>467</v>
      </c>
      <c r="F124" s="1981"/>
      <c r="G124" s="1979" t="s">
        <v>468</v>
      </c>
      <c r="H124" s="1981"/>
      <c r="M124" s="817"/>
    </row>
    <row r="125" spans="1:13" s="672" customFormat="1" ht="15">
      <c r="B125" s="812"/>
      <c r="C125" s="1437" t="s">
        <v>900</v>
      </c>
      <c r="D125" s="1065" t="s">
        <v>504</v>
      </c>
      <c r="E125" s="1066">
        <f>_xlfn.XLOOKUP($C125,INPUT_DATA!$DR:$DR,INPUT_DATA!$DT:$DT)</f>
        <v>1069320.97</v>
      </c>
      <c r="F125" s="1067">
        <f>E125/$E$137</f>
        <v>1.3068599538502249E-4</v>
      </c>
      <c r="G125" s="1068">
        <f>_xlfn.XLOOKUP($C125,INPUT_DATA!$DR:$DR,INPUT_DATA!$DU:$DU)</f>
        <v>24</v>
      </c>
      <c r="H125" s="1080">
        <f>G125/$G$137</f>
        <v>4.2126696038335292E-4</v>
      </c>
      <c r="M125" s="817"/>
    </row>
    <row r="126" spans="1:13" s="672" customFormat="1" ht="15">
      <c r="B126" s="812"/>
      <c r="C126" s="1437" t="s">
        <v>901</v>
      </c>
      <c r="D126" s="1070" t="s">
        <v>505</v>
      </c>
      <c r="E126" s="1066">
        <f>_xlfn.XLOOKUP($C126,INPUT_DATA!$DR:$DR,INPUT_DATA!$DT:$DT)</f>
        <v>10807667.4</v>
      </c>
      <c r="F126" s="1067">
        <f t="shared" ref="F126:F136" si="4">E126/$E$137</f>
        <v>1.3208482874503603E-3</v>
      </c>
      <c r="G126" s="1068">
        <f>_xlfn.XLOOKUP($C126,INPUT_DATA!$DR:$DR,INPUT_DATA!$DU:$DU)</f>
        <v>185</v>
      </c>
      <c r="H126" s="1080">
        <f t="shared" ref="H126:H136" si="5">G126/$G$137</f>
        <v>3.2472661529550123E-3</v>
      </c>
      <c r="M126" s="817"/>
    </row>
    <row r="127" spans="1:13" s="672" customFormat="1" ht="15">
      <c r="B127" s="812"/>
      <c r="C127" s="1437" t="s">
        <v>902</v>
      </c>
      <c r="D127" s="1070" t="s">
        <v>506</v>
      </c>
      <c r="E127" s="1066">
        <f>_xlfn.XLOOKUP($C127,INPUT_DATA!$DR:$DR,INPUT_DATA!$DT:$DT)</f>
        <v>38682565.140000001</v>
      </c>
      <c r="F127" s="1067">
        <f t="shared" si="4"/>
        <v>4.7275511013001757E-3</v>
      </c>
      <c r="G127" s="1068">
        <f>_xlfn.XLOOKUP($C127,INPUT_DATA!$DR:$DR,INPUT_DATA!$DU:$DU)</f>
        <v>500</v>
      </c>
      <c r="H127" s="1080">
        <f t="shared" si="5"/>
        <v>8.7763950079865188E-3</v>
      </c>
      <c r="M127" s="817"/>
    </row>
    <row r="128" spans="1:13" s="672" customFormat="1" ht="15">
      <c r="B128" s="812"/>
      <c r="C128" s="1437" t="s">
        <v>903</v>
      </c>
      <c r="D128" s="1070" t="s">
        <v>507</v>
      </c>
      <c r="E128" s="1066">
        <f>_xlfn.XLOOKUP($C128,INPUT_DATA!$DR:$DR,INPUT_DATA!$DT:$DT)</f>
        <v>99622207.930000007</v>
      </c>
      <c r="F128" s="1067">
        <f t="shared" si="4"/>
        <v>1.2175228739585769E-2</v>
      </c>
      <c r="G128" s="1068">
        <f>_xlfn.XLOOKUP($C128,INPUT_DATA!$DR:$DR,INPUT_DATA!$DU:$DU)</f>
        <v>963</v>
      </c>
      <c r="H128" s="1080">
        <f t="shared" si="5"/>
        <v>1.6903336785382035E-2</v>
      </c>
      <c r="M128" s="817"/>
    </row>
    <row r="129" spans="1:13" s="672" customFormat="1" ht="15">
      <c r="B129" s="812"/>
      <c r="C129" s="1437" t="s">
        <v>904</v>
      </c>
      <c r="D129" s="1070" t="s">
        <v>508</v>
      </c>
      <c r="E129" s="1066">
        <f>_xlfn.XLOOKUP($C129,INPUT_DATA!$DR:$DR,INPUT_DATA!$DT:$DT)</f>
        <v>157854520.06999999</v>
      </c>
      <c r="F129" s="1067">
        <f t="shared" si="4"/>
        <v>1.9292032663843637E-2</v>
      </c>
      <c r="G129" s="1068">
        <f>_xlfn.XLOOKUP($C129,INPUT_DATA!$DR:$DR,INPUT_DATA!$DU:$DU)</f>
        <v>1466</v>
      </c>
      <c r="H129" s="1080">
        <f t="shared" si="5"/>
        <v>2.5732390163416476E-2</v>
      </c>
      <c r="M129" s="817"/>
    </row>
    <row r="130" spans="1:13" s="672" customFormat="1" ht="15">
      <c r="B130" s="812"/>
      <c r="C130" s="1437" t="s">
        <v>905</v>
      </c>
      <c r="D130" s="1070" t="s">
        <v>509</v>
      </c>
      <c r="E130" s="1066">
        <f>_xlfn.XLOOKUP($C130,INPUT_DATA!$DR:$DR,INPUT_DATA!$DT:$DT)</f>
        <v>284871008.44</v>
      </c>
      <c r="F130" s="1067">
        <f t="shared" si="4"/>
        <v>3.4815226053517445E-2</v>
      </c>
      <c r="G130" s="1068">
        <f>_xlfn.XLOOKUP($C130,INPUT_DATA!$DR:$DR,INPUT_DATA!$DU:$DU)</f>
        <v>2246</v>
      </c>
      <c r="H130" s="1080">
        <f t="shared" si="5"/>
        <v>3.9423566375875442E-2</v>
      </c>
      <c r="M130" s="817"/>
    </row>
    <row r="131" spans="1:13" s="672" customFormat="1" ht="15">
      <c r="B131" s="812"/>
      <c r="C131" s="1437" t="s">
        <v>906</v>
      </c>
      <c r="D131" s="1070" t="s">
        <v>510</v>
      </c>
      <c r="E131" s="1066">
        <f>_xlfn.XLOOKUP($C131,INPUT_DATA!$DR:$DR,INPUT_DATA!$DT:$DT)</f>
        <v>393548149.01999998</v>
      </c>
      <c r="F131" s="1067">
        <f t="shared" si="4"/>
        <v>4.8097094351952967E-2</v>
      </c>
      <c r="G131" s="1068">
        <f>_xlfn.XLOOKUP($C131,INPUT_DATA!$DR:$DR,INPUT_DATA!$DU:$DU)</f>
        <v>2902</v>
      </c>
      <c r="H131" s="1080">
        <f t="shared" si="5"/>
        <v>5.0938196626353759E-2</v>
      </c>
      <c r="M131" s="817"/>
    </row>
    <row r="132" spans="1:13" s="672" customFormat="1" ht="15">
      <c r="B132" s="812"/>
      <c r="C132" s="1437" t="s">
        <v>907</v>
      </c>
      <c r="D132" s="1070" t="s">
        <v>511</v>
      </c>
      <c r="E132" s="1066">
        <f>_xlfn.XLOOKUP($C132,INPUT_DATA!$DR:$DR,INPUT_DATA!$DT:$DT)</f>
        <v>588641190.57000005</v>
      </c>
      <c r="F132" s="1067">
        <f t="shared" si="4"/>
        <v>7.1940195762049977E-2</v>
      </c>
      <c r="G132" s="1068">
        <f>_xlfn.XLOOKUP($C132,INPUT_DATA!$DR:$DR,INPUT_DATA!$DU:$DU)</f>
        <v>3910</v>
      </c>
      <c r="H132" s="1080">
        <f t="shared" si="5"/>
        <v>6.8631408962454579E-2</v>
      </c>
      <c r="M132" s="817"/>
    </row>
    <row r="133" spans="1:13" s="672" customFormat="1" ht="15">
      <c r="B133" s="812"/>
      <c r="C133" s="1437" t="s">
        <v>908</v>
      </c>
      <c r="D133" s="1070" t="s">
        <v>512</v>
      </c>
      <c r="E133" s="1066">
        <f>_xlfn.XLOOKUP($C133,INPUT_DATA!$DR:$DR,INPUT_DATA!$DT:$DT)</f>
        <v>898867497.44000006</v>
      </c>
      <c r="F133" s="1067">
        <f t="shared" si="4"/>
        <v>0.10985419431379015</v>
      </c>
      <c r="G133" s="1068">
        <f>_xlfn.XLOOKUP($C133,INPUT_DATA!$DR:$DR,INPUT_DATA!$DU:$DU)</f>
        <v>5705</v>
      </c>
      <c r="H133" s="1080">
        <f t="shared" si="5"/>
        <v>0.10013866704112619</v>
      </c>
      <c r="M133" s="817"/>
    </row>
    <row r="134" spans="1:13" s="672" customFormat="1" ht="15">
      <c r="B134" s="812"/>
      <c r="C134" s="1437" t="s">
        <v>909</v>
      </c>
      <c r="D134" s="1070" t="s">
        <v>513</v>
      </c>
      <c r="E134" s="1066">
        <f>_xlfn.XLOOKUP($C134,INPUT_DATA!$DR:$DR,INPUT_DATA!$DT:$DT)</f>
        <v>1736810978.3499999</v>
      </c>
      <c r="F134" s="1067">
        <f t="shared" si="4"/>
        <v>0.21226262073706878</v>
      </c>
      <c r="G134" s="1068">
        <f>_xlfn.XLOOKUP($C134,INPUT_DATA!$DR:$DR,INPUT_DATA!$DU:$DU)</f>
        <v>10232</v>
      </c>
      <c r="H134" s="1080">
        <f t="shared" si="5"/>
        <v>0.17960014744343614</v>
      </c>
      <c r="M134" s="817"/>
    </row>
    <row r="135" spans="1:13" s="672" customFormat="1" ht="15">
      <c r="B135" s="812"/>
      <c r="C135" s="1437" t="s">
        <v>910</v>
      </c>
      <c r="D135" s="1081" t="s">
        <v>514</v>
      </c>
      <c r="E135" s="1066">
        <f>_xlfn.XLOOKUP($C135,INPUT_DATA!$DR:$DR,INPUT_DATA!$DT:$DT)</f>
        <v>3132264907.0900002</v>
      </c>
      <c r="F135" s="1067">
        <f t="shared" si="4"/>
        <v>0.38280663026053974</v>
      </c>
      <c r="G135" s="1068">
        <f>_xlfn.XLOOKUP($C135,INPUT_DATA!$DR:$DR,INPUT_DATA!$DU:$DU)</f>
        <v>21981</v>
      </c>
      <c r="H135" s="1080">
        <f t="shared" si="5"/>
        <v>0.38582787734110335</v>
      </c>
      <c r="M135" s="817"/>
    </row>
    <row r="136" spans="1:13" s="672" customFormat="1" ht="15">
      <c r="B136" s="812"/>
      <c r="C136" s="1437" t="s">
        <v>911</v>
      </c>
      <c r="D136" s="1071" t="s">
        <v>1265</v>
      </c>
      <c r="E136" s="1066">
        <f>_xlfn.XLOOKUP($C136,INPUT_DATA!$DR:$DR,INPUT_DATA!$DT:$DT)</f>
        <v>839328472.04999995</v>
      </c>
      <c r="F136" s="1067">
        <f t="shared" si="4"/>
        <v>0.10257769173351597</v>
      </c>
      <c r="G136" s="1068">
        <f>_xlfn.XLOOKUP($C136,INPUT_DATA!$DR:$DR,INPUT_DATA!$DU:$DU)</f>
        <v>6857</v>
      </c>
      <c r="H136" s="1080">
        <f t="shared" si="5"/>
        <v>0.12035948113952713</v>
      </c>
      <c r="M136" s="817"/>
    </row>
    <row r="137" spans="1:13" s="672" customFormat="1" ht="15">
      <c r="B137" s="812"/>
      <c r="C137" s="1064"/>
      <c r="D137" s="1072" t="s">
        <v>436</v>
      </c>
      <c r="E137" s="1073">
        <f>SUM(E125:E136)</f>
        <v>8182368484.4700003</v>
      </c>
      <c r="F137" s="1074">
        <f>SUM(F125:F136)</f>
        <v>1</v>
      </c>
      <c r="G137" s="1075">
        <f>SUM(G125:G136)</f>
        <v>56971</v>
      </c>
      <c r="H137" s="1076">
        <f>SUM(H125:H136)</f>
        <v>1</v>
      </c>
      <c r="M137" s="817"/>
    </row>
    <row r="138" spans="1:13" s="672" customFormat="1" ht="15">
      <c r="B138" s="812"/>
      <c r="C138" s="1064"/>
      <c r="D138" s="858"/>
      <c r="G138" s="1043"/>
      <c r="M138" s="817"/>
    </row>
    <row r="139" spans="1:13" s="672" customFormat="1" ht="15">
      <c r="B139" s="812"/>
      <c r="C139" s="1064"/>
      <c r="D139" s="858"/>
      <c r="G139" s="1043"/>
      <c r="M139" s="817"/>
    </row>
    <row r="140" spans="1:13" s="672" customFormat="1" ht="15">
      <c r="B140" s="812"/>
      <c r="C140" s="1064"/>
      <c r="D140" s="858"/>
      <c r="G140" s="1043"/>
      <c r="M140" s="817"/>
    </row>
    <row r="141" spans="1:13" s="672" customFormat="1" ht="30" customHeight="1">
      <c r="B141" s="812"/>
      <c r="C141" s="1248" t="s">
        <v>1359</v>
      </c>
      <c r="D141" s="858"/>
      <c r="G141" s="1043"/>
      <c r="M141" s="817"/>
    </row>
    <row r="142" spans="1:13" s="672" customFormat="1" ht="15" customHeight="1">
      <c r="A142" s="858"/>
      <c r="B142" s="1059"/>
      <c r="C142" s="1079"/>
      <c r="D142" s="1077"/>
      <c r="E142" s="1077"/>
      <c r="F142" s="1077"/>
      <c r="G142" s="1078"/>
      <c r="H142" s="1077"/>
      <c r="M142" s="817"/>
    </row>
    <row r="143" spans="1:13" s="672" customFormat="1" ht="25.9" customHeight="1">
      <c r="B143" s="812"/>
      <c r="C143" s="1064"/>
      <c r="D143" s="1234" t="s">
        <v>1378</v>
      </c>
      <c r="E143" s="1979" t="s">
        <v>467</v>
      </c>
      <c r="F143" s="1981"/>
      <c r="G143" s="1979" t="s">
        <v>468</v>
      </c>
      <c r="H143" s="1981"/>
      <c r="M143" s="817"/>
    </row>
    <row r="144" spans="1:13" s="672" customFormat="1" ht="15">
      <c r="B144" s="812"/>
      <c r="C144" s="1437" t="s">
        <v>915</v>
      </c>
      <c r="D144" s="1065" t="s">
        <v>504</v>
      </c>
      <c r="E144" s="1066">
        <f>_xlfn.XLOOKUP($C144,INPUT_DATA!$DR:$DR,INPUT_DATA!$DT:$DT)</f>
        <v>30106337.640000001</v>
      </c>
      <c r="F144" s="1067">
        <f>E144/$E$137</f>
        <v>3.6794160147078842E-3</v>
      </c>
      <c r="G144" s="1068">
        <f>_xlfn.XLOOKUP($C144,INPUT_DATA!$DR:$DR,INPUT_DATA!$DU:$DU)</f>
        <v>944</v>
      </c>
      <c r="H144" s="1080">
        <f>G144/$G$137</f>
        <v>1.6569833775078549E-2</v>
      </c>
      <c r="M144" s="817"/>
    </row>
    <row r="145" spans="2:13" s="672" customFormat="1" ht="15">
      <c r="B145" s="812"/>
      <c r="C145" s="1437" t="s">
        <v>916</v>
      </c>
      <c r="D145" s="1070" t="s">
        <v>505</v>
      </c>
      <c r="E145" s="1066">
        <f>_xlfn.XLOOKUP($C145,INPUT_DATA!$DR:$DR,INPUT_DATA!$DT:$DT)</f>
        <v>120742916.56999999</v>
      </c>
      <c r="F145" s="1067">
        <f t="shared" ref="F145:F155" si="6">E145/$E$137</f>
        <v>1.4756475071877788E-2</v>
      </c>
      <c r="G145" s="1068">
        <f>_xlfn.XLOOKUP($C145,INPUT_DATA!$DR:$DR,INPUT_DATA!$DU:$DU)</f>
        <v>2255</v>
      </c>
      <c r="H145" s="1080">
        <f t="shared" ref="H145:H155" si="7">G145/$G$137</f>
        <v>3.9581541486019202E-2</v>
      </c>
      <c r="M145" s="817"/>
    </row>
    <row r="146" spans="2:13" s="672" customFormat="1" ht="15">
      <c r="B146" s="812"/>
      <c r="C146" s="1437" t="s">
        <v>917</v>
      </c>
      <c r="D146" s="1070" t="s">
        <v>506</v>
      </c>
      <c r="E146" s="1066">
        <f>_xlfn.XLOOKUP($C146,INPUT_DATA!$DR:$DR,INPUT_DATA!$DT:$DT)</f>
        <v>247508391.16999999</v>
      </c>
      <c r="F146" s="1067">
        <f t="shared" si="6"/>
        <v>3.0248991064111427E-2</v>
      </c>
      <c r="G146" s="1068">
        <f>_xlfn.XLOOKUP($C146,INPUT_DATA!$DR:$DR,INPUT_DATA!$DU:$DU)</f>
        <v>3223</v>
      </c>
      <c r="H146" s="1080">
        <f t="shared" si="7"/>
        <v>5.6572642221481104E-2</v>
      </c>
      <c r="M146" s="817"/>
    </row>
    <row r="147" spans="2:13" s="672" customFormat="1" ht="15">
      <c r="B147" s="812"/>
      <c r="C147" s="1437" t="s">
        <v>918</v>
      </c>
      <c r="D147" s="1070" t="s">
        <v>507</v>
      </c>
      <c r="E147" s="1066">
        <f>_xlfn.XLOOKUP($C147,INPUT_DATA!$DR:$DR,INPUT_DATA!$DT:$DT)</f>
        <v>435105958.08999997</v>
      </c>
      <c r="F147" s="1067">
        <f t="shared" si="6"/>
        <v>5.3176040521252965E-2</v>
      </c>
      <c r="G147" s="1068">
        <f>_xlfn.XLOOKUP($C147,INPUT_DATA!$DR:$DR,INPUT_DATA!$DU:$DU)</f>
        <v>4281</v>
      </c>
      <c r="H147" s="1080">
        <f t="shared" si="7"/>
        <v>7.5143494058380583E-2</v>
      </c>
      <c r="M147" s="817"/>
    </row>
    <row r="148" spans="2:13" s="672" customFormat="1" ht="15">
      <c r="B148" s="812"/>
      <c r="C148" s="1437" t="s">
        <v>919</v>
      </c>
      <c r="D148" s="1070" t="s">
        <v>508</v>
      </c>
      <c r="E148" s="1066">
        <f>_xlfn.XLOOKUP($C148,INPUT_DATA!$DR:$DR,INPUT_DATA!$DT:$DT)</f>
        <v>685646403.72000003</v>
      </c>
      <c r="F148" s="1067">
        <f t="shared" si="6"/>
        <v>8.3795591095823366E-2</v>
      </c>
      <c r="G148" s="1068">
        <f>_xlfn.XLOOKUP($C148,INPUT_DATA!$DR:$DR,INPUT_DATA!$DU:$DU)</f>
        <v>5418</v>
      </c>
      <c r="H148" s="1080">
        <f t="shared" si="7"/>
        <v>9.5101016306541927E-2</v>
      </c>
      <c r="M148" s="817"/>
    </row>
    <row r="149" spans="2:13" s="672" customFormat="1" ht="15">
      <c r="B149" s="812"/>
      <c r="C149" s="1437" t="s">
        <v>920</v>
      </c>
      <c r="D149" s="1070" t="s">
        <v>509</v>
      </c>
      <c r="E149" s="1066">
        <f>_xlfn.XLOOKUP($C149,INPUT_DATA!$DR:$DR,INPUT_DATA!$DT:$DT)</f>
        <v>890710512.20000005</v>
      </c>
      <c r="F149" s="1067">
        <f t="shared" si="6"/>
        <v>0.10885729650168577</v>
      </c>
      <c r="G149" s="1068">
        <f>_xlfn.XLOOKUP($C149,INPUT_DATA!$DR:$DR,INPUT_DATA!$DU:$DU)</f>
        <v>6393</v>
      </c>
      <c r="H149" s="1080">
        <f t="shared" si="7"/>
        <v>0.11221498657211564</v>
      </c>
      <c r="M149" s="817"/>
    </row>
    <row r="150" spans="2:13" s="672" customFormat="1" ht="15">
      <c r="B150" s="812"/>
      <c r="C150" s="1437" t="s">
        <v>921</v>
      </c>
      <c r="D150" s="1070" t="s">
        <v>510</v>
      </c>
      <c r="E150" s="1066">
        <f>_xlfn.XLOOKUP($C150,INPUT_DATA!$DR:$DR,INPUT_DATA!$DT:$DT)</f>
        <v>1073973875.4400001</v>
      </c>
      <c r="F150" s="1067">
        <f t="shared" si="6"/>
        <v>0.13125464558072453</v>
      </c>
      <c r="G150" s="1068">
        <f>_xlfn.XLOOKUP($C150,INPUT_DATA!$DR:$DR,INPUT_DATA!$DU:$DU)</f>
        <v>7134</v>
      </c>
      <c r="H150" s="1080">
        <f t="shared" si="7"/>
        <v>0.12522160397395166</v>
      </c>
      <c r="M150" s="817"/>
    </row>
    <row r="151" spans="2:13" s="672" customFormat="1" ht="15">
      <c r="B151" s="812"/>
      <c r="C151" s="1437" t="s">
        <v>922</v>
      </c>
      <c r="D151" s="1070" t="s">
        <v>511</v>
      </c>
      <c r="E151" s="1066">
        <f>_xlfn.XLOOKUP($C151,INPUT_DATA!$DR:$DR,INPUT_DATA!$DT:$DT)</f>
        <v>1256463879.3900001</v>
      </c>
      <c r="F151" s="1067">
        <f t="shared" si="6"/>
        <v>0.15355747932579028</v>
      </c>
      <c r="G151" s="1068">
        <f>_xlfn.XLOOKUP($C151,INPUT_DATA!$DR:$DR,INPUT_DATA!$DU:$DU)</f>
        <v>7809</v>
      </c>
      <c r="H151" s="1080">
        <f t="shared" si="7"/>
        <v>0.13706973723473345</v>
      </c>
      <c r="M151" s="817"/>
    </row>
    <row r="152" spans="2:13" s="672" customFormat="1" ht="15">
      <c r="B152" s="812"/>
      <c r="C152" s="1437" t="s">
        <v>923</v>
      </c>
      <c r="D152" s="1070" t="s">
        <v>512</v>
      </c>
      <c r="E152" s="1066">
        <f>_xlfn.XLOOKUP($C152,INPUT_DATA!$DR:$DR,INPUT_DATA!$DT:$DT)</f>
        <v>1412983064.2</v>
      </c>
      <c r="F152" s="1067">
        <f t="shared" si="6"/>
        <v>0.17268631532322437</v>
      </c>
      <c r="G152" s="1068">
        <f>_xlfn.XLOOKUP($C152,INPUT_DATA!$DR:$DR,INPUT_DATA!$DU:$DU)</f>
        <v>8378</v>
      </c>
      <c r="H152" s="1080">
        <f t="shared" si="7"/>
        <v>0.14705727475382213</v>
      </c>
      <c r="M152" s="817"/>
    </row>
    <row r="153" spans="2:13" s="672" customFormat="1" ht="15">
      <c r="B153" s="812"/>
      <c r="C153" s="1437" t="s">
        <v>924</v>
      </c>
      <c r="D153" s="1070" t="s">
        <v>513</v>
      </c>
      <c r="E153" s="1066">
        <f>_xlfn.XLOOKUP($C153,INPUT_DATA!$DR:$DR,INPUT_DATA!$DT:$DT)</f>
        <v>1590447802.22</v>
      </c>
      <c r="F153" s="1067">
        <f t="shared" si="6"/>
        <v>0.19437499120684232</v>
      </c>
      <c r="G153" s="1068">
        <f>_xlfn.XLOOKUP($C153,INPUT_DATA!$DR:$DR,INPUT_DATA!$DU:$DU)</f>
        <v>8463</v>
      </c>
      <c r="H153" s="1080">
        <f t="shared" si="7"/>
        <v>0.14854926190517984</v>
      </c>
      <c r="M153" s="817"/>
    </row>
    <row r="154" spans="2:13" s="672" customFormat="1" ht="15">
      <c r="B154" s="812"/>
      <c r="C154" s="1437" t="s">
        <v>925</v>
      </c>
      <c r="D154" s="1081" t="s">
        <v>514</v>
      </c>
      <c r="E154" s="1066">
        <f>_xlfn.XLOOKUP($C154,INPUT_DATA!$DR:$DR,INPUT_DATA!$DT:$DT)</f>
        <v>410593575.61000001</v>
      </c>
      <c r="F154" s="1067">
        <f t="shared" si="6"/>
        <v>5.0180284154801857E-2</v>
      </c>
      <c r="G154" s="1068">
        <f>_xlfn.XLOOKUP($C154,INPUT_DATA!$DR:$DR,INPUT_DATA!$DU:$DU)</f>
        <v>2444</v>
      </c>
      <c r="H154" s="1080">
        <f t="shared" si="7"/>
        <v>4.2899018799038111E-2</v>
      </c>
      <c r="M154" s="817"/>
    </row>
    <row r="155" spans="2:13" s="672" customFormat="1" ht="15">
      <c r="B155" s="812"/>
      <c r="C155" s="1437" t="s">
        <v>926</v>
      </c>
      <c r="D155" s="1071" t="s">
        <v>1265</v>
      </c>
      <c r="E155" s="1066">
        <f>_xlfn.XLOOKUP($C155,INPUT_DATA!$DR:$DR,INPUT_DATA!$DT:$DT)</f>
        <v>28085768.219999999</v>
      </c>
      <c r="F155" s="1067">
        <f t="shared" si="6"/>
        <v>3.4324741391574239E-3</v>
      </c>
      <c r="G155" s="1068">
        <f>_xlfn.XLOOKUP($C155,INPUT_DATA!$DR:$DR,INPUT_DATA!$DU:$DU)</f>
        <v>229</v>
      </c>
      <c r="H155" s="1080">
        <f t="shared" si="7"/>
        <v>4.0195889136578258E-3</v>
      </c>
      <c r="M155" s="817"/>
    </row>
    <row r="156" spans="2:13" s="672" customFormat="1" ht="15">
      <c r="B156" s="812"/>
      <c r="C156" s="1064"/>
      <c r="D156" s="1072" t="s">
        <v>436</v>
      </c>
      <c r="E156" s="1073">
        <f>SUM(E144:E155)</f>
        <v>8182368484.4700003</v>
      </c>
      <c r="F156" s="1074">
        <f>SUM(F144:F155)</f>
        <v>1</v>
      </c>
      <c r="G156" s="1075">
        <f>SUM(G144:G155)</f>
        <v>56971</v>
      </c>
      <c r="H156" s="1076">
        <f>SUM(H144:H155)</f>
        <v>1</v>
      </c>
      <c r="M156" s="817"/>
    </row>
    <row r="157" spans="2:13" s="672" customFormat="1" ht="15">
      <c r="B157" s="812"/>
      <c r="C157" s="1064"/>
      <c r="D157" s="858"/>
      <c r="G157" s="1043"/>
      <c r="M157" s="817"/>
    </row>
    <row r="158" spans="2:13" s="672" customFormat="1" ht="15">
      <c r="B158" s="812"/>
      <c r="C158" s="1064"/>
      <c r="D158" s="858"/>
      <c r="G158" s="1043"/>
      <c r="M158" s="817"/>
    </row>
    <row r="159" spans="2:13" s="672" customFormat="1" ht="15">
      <c r="B159" s="812"/>
      <c r="C159" s="1064"/>
      <c r="D159" s="858"/>
      <c r="G159" s="1043"/>
      <c r="M159" s="817"/>
    </row>
    <row r="160" spans="2:13" s="672" customFormat="1" ht="15">
      <c r="B160" s="812"/>
      <c r="C160" s="1064"/>
      <c r="D160" s="858"/>
      <c r="G160" s="1043"/>
      <c r="M160" s="817"/>
    </row>
    <row r="161" spans="1:13" s="672" customFormat="1" ht="15">
      <c r="B161" s="812"/>
      <c r="C161" s="1064"/>
      <c r="D161" s="858"/>
      <c r="G161" s="1043"/>
      <c r="M161" s="817"/>
    </row>
    <row r="162" spans="1:13" s="672" customFormat="1" ht="15">
      <c r="B162" s="812"/>
      <c r="C162" s="1064"/>
      <c r="D162" s="858"/>
      <c r="G162" s="1043"/>
      <c r="M162" s="817"/>
    </row>
    <row r="163" spans="1:13" s="672" customFormat="1" ht="30" customHeight="1">
      <c r="B163" s="812"/>
      <c r="C163" s="1248" t="s">
        <v>1362</v>
      </c>
      <c r="D163" s="858"/>
      <c r="G163" s="1043"/>
      <c r="M163" s="817"/>
    </row>
    <row r="164" spans="1:13" s="672" customFormat="1" ht="15" customHeight="1">
      <c r="A164" s="858"/>
      <c r="B164" s="1059"/>
      <c r="C164" s="1079"/>
      <c r="D164" s="1077"/>
      <c r="E164" s="1077"/>
      <c r="F164" s="1077"/>
      <c r="G164" s="1078"/>
      <c r="H164" s="1077"/>
      <c r="M164" s="817"/>
    </row>
    <row r="165" spans="1:13" s="672" customFormat="1" ht="25.9" customHeight="1">
      <c r="B165" s="812"/>
      <c r="C165" s="1064"/>
      <c r="D165" s="1234" t="s">
        <v>515</v>
      </c>
      <c r="E165" s="1979" t="s">
        <v>467</v>
      </c>
      <c r="F165" s="1981"/>
      <c r="G165" s="1979" t="s">
        <v>468</v>
      </c>
      <c r="H165" s="1981"/>
      <c r="M165" s="817"/>
    </row>
    <row r="166" spans="1:13" s="672" customFormat="1" ht="15">
      <c r="B166" s="812"/>
      <c r="C166" s="1437" t="s">
        <v>930</v>
      </c>
      <c r="D166" s="1065" t="s">
        <v>516</v>
      </c>
      <c r="E166" s="1066">
        <f>_xlfn.XLOOKUP($C166,INPUT_DATA!$DR:$DR,INPUT_DATA!$DT:$DT)</f>
        <v>423388.59</v>
      </c>
      <c r="F166" s="1067">
        <f>E166/$E$193</f>
        <v>5.1744014071669419E-5</v>
      </c>
      <c r="G166" s="1068">
        <f>_xlfn.XLOOKUP($C166,INPUT_DATA!$DR:$DR,INPUT_DATA!$DU:$DU)</f>
        <v>7</v>
      </c>
      <c r="H166" s="1080">
        <f>G166/$G$193</f>
        <v>1.2286953011181128E-4</v>
      </c>
      <c r="M166" s="817"/>
    </row>
    <row r="167" spans="1:13" s="672" customFormat="1" ht="15">
      <c r="B167" s="812"/>
      <c r="C167" s="1437" t="s">
        <v>931</v>
      </c>
      <c r="D167" s="1070" t="s">
        <v>517</v>
      </c>
      <c r="E167" s="1066">
        <f>_xlfn.XLOOKUP($C167,INPUT_DATA!$DR:$DR,INPUT_DATA!$DT:$DT)</f>
        <v>1648936.42</v>
      </c>
      <c r="F167" s="1067">
        <f t="shared" ref="F167:F192" si="8">E167/$E$193</f>
        <v>2.0152311926915223E-4</v>
      </c>
      <c r="G167" s="1068">
        <f>_xlfn.XLOOKUP($C167,INPUT_DATA!$DR:$DR,INPUT_DATA!$DU:$DU)</f>
        <v>32</v>
      </c>
      <c r="H167" s="1080">
        <f t="shared" ref="H167:H192" si="9">G167/$G$193</f>
        <v>5.616892805111372E-4</v>
      </c>
      <c r="M167" s="817"/>
    </row>
    <row r="168" spans="1:13" s="672" customFormat="1" ht="15">
      <c r="B168" s="812"/>
      <c r="C168" s="1437" t="s">
        <v>932</v>
      </c>
      <c r="D168" s="1070" t="s">
        <v>518</v>
      </c>
      <c r="E168" s="1066">
        <f>_xlfn.XLOOKUP($C168,INPUT_DATA!$DR:$DR,INPUT_DATA!$DT:$DT)</f>
        <v>3390596.18</v>
      </c>
      <c r="F168" s="1067">
        <f t="shared" si="8"/>
        <v>4.1437832901748385E-4</v>
      </c>
      <c r="G168" s="1068">
        <f>_xlfn.XLOOKUP($C168,INPUT_DATA!$DR:$DR,INPUT_DATA!$DU:$DU)</f>
        <v>75</v>
      </c>
      <c r="H168" s="1080">
        <f t="shared" si="9"/>
        <v>1.3164592511979779E-3</v>
      </c>
      <c r="M168" s="817"/>
    </row>
    <row r="169" spans="1:13" s="672" customFormat="1" ht="15">
      <c r="B169" s="812"/>
      <c r="C169" s="1437" t="s">
        <v>933</v>
      </c>
      <c r="D169" s="1070" t="s">
        <v>519</v>
      </c>
      <c r="E169" s="1066">
        <f>_xlfn.XLOOKUP($C169,INPUT_DATA!$DR:$DR,INPUT_DATA!$DT:$DT)</f>
        <v>11748059.640000001</v>
      </c>
      <c r="F169" s="1067">
        <f t="shared" si="8"/>
        <v>1.4357773867429246E-3</v>
      </c>
      <c r="G169" s="1068">
        <f>_xlfn.XLOOKUP($C169,INPUT_DATA!$DR:$DR,INPUT_DATA!$DU:$DU)</f>
        <v>250</v>
      </c>
      <c r="H169" s="1080">
        <f t="shared" si="9"/>
        <v>4.3881975039932594E-3</v>
      </c>
      <c r="M169" s="817"/>
    </row>
    <row r="170" spans="1:13" s="672" customFormat="1" ht="15">
      <c r="B170" s="812"/>
      <c r="C170" s="1437" t="s">
        <v>934</v>
      </c>
      <c r="D170" s="1070" t="s">
        <v>520</v>
      </c>
      <c r="E170" s="1066">
        <f>_xlfn.XLOOKUP($C170,INPUT_DATA!$DR:$DR,INPUT_DATA!$DT:$DT)</f>
        <v>12030868.560000001</v>
      </c>
      <c r="F170" s="1067">
        <f t="shared" si="8"/>
        <v>1.4703405967152899E-3</v>
      </c>
      <c r="G170" s="1068">
        <f>_xlfn.XLOOKUP($C170,INPUT_DATA!$DR:$DR,INPUT_DATA!$DU:$DU)</f>
        <v>206</v>
      </c>
      <c r="H170" s="1080">
        <f t="shared" si="9"/>
        <v>3.6158747432904459E-3</v>
      </c>
      <c r="M170" s="817"/>
    </row>
    <row r="171" spans="1:13" s="672" customFormat="1" ht="15">
      <c r="B171" s="812"/>
      <c r="C171" s="1437" t="s">
        <v>935</v>
      </c>
      <c r="D171" s="1070" t="s">
        <v>521</v>
      </c>
      <c r="E171" s="1066">
        <f>_xlfn.XLOOKUP($C171,INPUT_DATA!$DR:$DR,INPUT_DATA!$DT:$DT)</f>
        <v>15975226.65</v>
      </c>
      <c r="F171" s="1067">
        <f t="shared" si="8"/>
        <v>1.9523963850223462E-3</v>
      </c>
      <c r="G171" s="1068">
        <f>_xlfn.XLOOKUP($C171,INPUT_DATA!$DR:$DR,INPUT_DATA!$DU:$DU)</f>
        <v>293</v>
      </c>
      <c r="H171" s="1080">
        <f t="shared" si="9"/>
        <v>5.1429674746801008E-3</v>
      </c>
      <c r="M171" s="817"/>
    </row>
    <row r="172" spans="1:13" s="672" customFormat="1" ht="15">
      <c r="B172" s="812"/>
      <c r="C172" s="1437" t="s">
        <v>936</v>
      </c>
      <c r="D172" s="1070" t="s">
        <v>522</v>
      </c>
      <c r="E172" s="1066">
        <f>_xlfn.XLOOKUP($C172,INPUT_DATA!$DR:$DR,INPUT_DATA!$DT:$DT)</f>
        <v>137758344.69999999</v>
      </c>
      <c r="F172" s="1067">
        <f t="shared" si="8"/>
        <v>1.6835998642870099E-2</v>
      </c>
      <c r="G172" s="1068">
        <f>_xlfn.XLOOKUP($C172,INPUT_DATA!$DR:$DR,INPUT_DATA!$DU:$DU)</f>
        <v>2066</v>
      </c>
      <c r="H172" s="1080">
        <f t="shared" si="9"/>
        <v>3.62640641730003E-2</v>
      </c>
      <c r="M172" s="817"/>
    </row>
    <row r="173" spans="1:13" s="672" customFormat="1" ht="15">
      <c r="B173" s="812"/>
      <c r="C173" s="1437" t="s">
        <v>937</v>
      </c>
      <c r="D173" s="1070" t="s">
        <v>523</v>
      </c>
      <c r="E173" s="1066">
        <f>_xlfn.XLOOKUP($C173,INPUT_DATA!$DR:$DR,INPUT_DATA!$DT:$DT)</f>
        <v>32946990.539999999</v>
      </c>
      <c r="F173" s="1067">
        <f t="shared" si="8"/>
        <v>4.0265835744910349E-3</v>
      </c>
      <c r="G173" s="1068">
        <f>_xlfn.XLOOKUP($C173,INPUT_DATA!$DR:$DR,INPUT_DATA!$DU:$DU)</f>
        <v>490</v>
      </c>
      <c r="H173" s="1080">
        <f t="shared" si="9"/>
        <v>8.6008671078267891E-3</v>
      </c>
      <c r="M173" s="817"/>
    </row>
    <row r="174" spans="1:13" s="672" customFormat="1" ht="15">
      <c r="B174" s="812"/>
      <c r="C174" s="1437" t="s">
        <v>938</v>
      </c>
      <c r="D174" s="1070" t="s">
        <v>524</v>
      </c>
      <c r="E174" s="1066">
        <f>_xlfn.XLOOKUP($C174,INPUT_DATA!$DR:$DR,INPUT_DATA!$DT:$DT)</f>
        <v>164894357.63</v>
      </c>
      <c r="F174" s="1067">
        <f t="shared" si="8"/>
        <v>2.0152399386921621E-2</v>
      </c>
      <c r="G174" s="1068">
        <f>_xlfn.XLOOKUP($C174,INPUT_DATA!$DR:$DR,INPUT_DATA!$DU:$DU)</f>
        <v>2063</v>
      </c>
      <c r="H174" s="1080">
        <f t="shared" si="9"/>
        <v>3.621140580295238E-2</v>
      </c>
      <c r="M174" s="817"/>
    </row>
    <row r="175" spans="1:13" s="672" customFormat="1" ht="15">
      <c r="B175" s="812"/>
      <c r="C175" s="1437" t="s">
        <v>939</v>
      </c>
      <c r="D175" s="1070" t="s">
        <v>525</v>
      </c>
      <c r="E175" s="1066">
        <f>_xlfn.XLOOKUP($C175,INPUT_DATA!$DR:$DR,INPUT_DATA!$DT:$DT)</f>
        <v>61138663.43</v>
      </c>
      <c r="F175" s="1067">
        <f t="shared" si="8"/>
        <v>7.4720007472213181E-3</v>
      </c>
      <c r="G175" s="1068">
        <f>_xlfn.XLOOKUP($C175,INPUT_DATA!$DR:$DR,INPUT_DATA!$DU:$DU)</f>
        <v>707</v>
      </c>
      <c r="H175" s="1080">
        <f t="shared" si="9"/>
        <v>1.2409822541292938E-2</v>
      </c>
      <c r="M175" s="817"/>
    </row>
    <row r="176" spans="1:13" s="672" customFormat="1" ht="15">
      <c r="B176" s="812"/>
      <c r="C176" s="1437" t="s">
        <v>940</v>
      </c>
      <c r="D176" s="1070" t="s">
        <v>526</v>
      </c>
      <c r="E176" s="1066">
        <f>_xlfn.XLOOKUP($C176,INPUT_DATA!$DR:$DR,INPUT_DATA!$DT:$DT)</f>
        <v>94812274.560000002</v>
      </c>
      <c r="F176" s="1067">
        <f t="shared" si="8"/>
        <v>1.1587387532100533E-2</v>
      </c>
      <c r="G176" s="1068">
        <f>_xlfn.XLOOKUP($C176,INPUT_DATA!$DR:$DR,INPUT_DATA!$DU:$DU)</f>
        <v>981</v>
      </c>
      <c r="H176" s="1080">
        <f t="shared" si="9"/>
        <v>1.7219287005669551E-2</v>
      </c>
      <c r="M176" s="817"/>
    </row>
    <row r="177" spans="2:13" s="672" customFormat="1" ht="15">
      <c r="B177" s="812"/>
      <c r="C177" s="1437" t="s">
        <v>941</v>
      </c>
      <c r="D177" s="1070" t="s">
        <v>527</v>
      </c>
      <c r="E177" s="1066">
        <f>_xlfn.XLOOKUP($C177,INPUT_DATA!$DR:$DR,INPUT_DATA!$DT:$DT)</f>
        <v>750957987.32000005</v>
      </c>
      <c r="F177" s="1067">
        <f t="shared" si="8"/>
        <v>9.1777581117900756E-2</v>
      </c>
      <c r="G177" s="1068">
        <f>_xlfn.XLOOKUP($C177,INPUT_DATA!$DR:$DR,INPUT_DATA!$DU:$DU)</f>
        <v>7595</v>
      </c>
      <c r="H177" s="1080">
        <f t="shared" si="9"/>
        <v>0.13331344017131522</v>
      </c>
      <c r="M177" s="817"/>
    </row>
    <row r="178" spans="2:13" s="672" customFormat="1" ht="15">
      <c r="B178" s="812"/>
      <c r="C178" s="1437" t="s">
        <v>942</v>
      </c>
      <c r="D178" s="1070" t="s">
        <v>528</v>
      </c>
      <c r="E178" s="1066">
        <f>_xlfn.XLOOKUP($C178,INPUT_DATA!$DR:$DR,INPUT_DATA!$DT:$DT)</f>
        <v>122310218.36</v>
      </c>
      <c r="F178" s="1067">
        <f t="shared" si="8"/>
        <v>1.494802129629615E-2</v>
      </c>
      <c r="G178" s="1068">
        <f>_xlfn.XLOOKUP($C178,INPUT_DATA!$DR:$DR,INPUT_DATA!$DU:$DU)</f>
        <v>1100</v>
      </c>
      <c r="H178" s="1080">
        <f t="shared" si="9"/>
        <v>1.9308069017570342E-2</v>
      </c>
      <c r="M178" s="817"/>
    </row>
    <row r="179" spans="2:13" s="672" customFormat="1" ht="15">
      <c r="B179" s="812"/>
      <c r="C179" s="1437" t="s">
        <v>943</v>
      </c>
      <c r="D179" s="1070" t="s">
        <v>529</v>
      </c>
      <c r="E179" s="1066">
        <f>_xlfn.XLOOKUP($C179,INPUT_DATA!$DR:$DR,INPUT_DATA!$DT:$DT)</f>
        <v>295284396.43000001</v>
      </c>
      <c r="F179" s="1067">
        <f t="shared" si="8"/>
        <v>3.6087887876284835E-2</v>
      </c>
      <c r="G179" s="1068">
        <f>_xlfn.XLOOKUP($C179,INPUT_DATA!$DR:$DR,INPUT_DATA!$DU:$DU)</f>
        <v>2453</v>
      </c>
      <c r="H179" s="1080">
        <f t="shared" si="9"/>
        <v>4.3056993909181863E-2</v>
      </c>
      <c r="M179" s="817"/>
    </row>
    <row r="180" spans="2:13" s="672" customFormat="1" ht="15">
      <c r="B180" s="812"/>
      <c r="C180" s="1437" t="s">
        <v>944</v>
      </c>
      <c r="D180" s="1070" t="s">
        <v>530</v>
      </c>
      <c r="E180" s="1066">
        <f>_xlfn.XLOOKUP($C180,INPUT_DATA!$DR:$DR,INPUT_DATA!$DT:$DT)</f>
        <v>162663471.41</v>
      </c>
      <c r="F180" s="1067">
        <f t="shared" si="8"/>
        <v>1.9879753853512292E-2</v>
      </c>
      <c r="G180" s="1068">
        <f>_xlfn.XLOOKUP($C180,INPUT_DATA!$DR:$DR,INPUT_DATA!$DU:$DU)</f>
        <v>1197</v>
      </c>
      <c r="H180" s="1080">
        <f t="shared" si="9"/>
        <v>2.1010689649119729E-2</v>
      </c>
      <c r="M180" s="817"/>
    </row>
    <row r="181" spans="2:13" s="672" customFormat="1" ht="15">
      <c r="B181" s="812"/>
      <c r="C181" s="1437" t="s">
        <v>945</v>
      </c>
      <c r="D181" s="1070" t="s">
        <v>531</v>
      </c>
      <c r="E181" s="1066">
        <f>_xlfn.XLOOKUP($C181,INPUT_DATA!$DR:$DR,INPUT_DATA!$DT:$DT)</f>
        <v>150975276.09</v>
      </c>
      <c r="F181" s="1067">
        <f t="shared" si="8"/>
        <v>1.8451292724905824E-2</v>
      </c>
      <c r="G181" s="1068">
        <f>_xlfn.XLOOKUP($C181,INPUT_DATA!$DR:$DR,INPUT_DATA!$DU:$DU)</f>
        <v>1032</v>
      </c>
      <c r="H181" s="1080">
        <f t="shared" si="9"/>
        <v>1.8114479296484177E-2</v>
      </c>
      <c r="M181" s="817"/>
    </row>
    <row r="182" spans="2:13" s="672" customFormat="1" ht="15">
      <c r="B182" s="812"/>
      <c r="C182" s="1437" t="s">
        <v>946</v>
      </c>
      <c r="D182" s="1070" t="s">
        <v>532</v>
      </c>
      <c r="E182" s="1066">
        <f>_xlfn.XLOOKUP($C182,INPUT_DATA!$DR:$DR,INPUT_DATA!$DT:$DT)</f>
        <v>2128460549.1199999</v>
      </c>
      <c r="F182" s="1067">
        <f t="shared" si="8"/>
        <v>0.26012768224259064</v>
      </c>
      <c r="G182" s="1068">
        <f>_xlfn.XLOOKUP($C182,INPUT_DATA!$DR:$DR,INPUT_DATA!$DU:$DU)</f>
        <v>14655</v>
      </c>
      <c r="H182" s="1080">
        <f t="shared" si="9"/>
        <v>0.25723613768408488</v>
      </c>
      <c r="M182" s="817"/>
    </row>
    <row r="183" spans="2:13" s="672" customFormat="1" ht="15">
      <c r="B183" s="812"/>
      <c r="C183" s="1437" t="s">
        <v>947</v>
      </c>
      <c r="D183" s="1070" t="s">
        <v>533</v>
      </c>
      <c r="E183" s="1066">
        <f>_xlfn.XLOOKUP($C183,INPUT_DATA!$DR:$DR,INPUT_DATA!$DT:$DT)</f>
        <v>242757709.31</v>
      </c>
      <c r="F183" s="1067">
        <f t="shared" si="8"/>
        <v>2.966839122079996E-2</v>
      </c>
      <c r="G183" s="1068">
        <f>_xlfn.XLOOKUP($C183,INPUT_DATA!$DR:$DR,INPUT_DATA!$DU:$DU)</f>
        <v>1488</v>
      </c>
      <c r="H183" s="1080">
        <f t="shared" si="9"/>
        <v>2.6118551543767882E-2</v>
      </c>
      <c r="M183" s="817"/>
    </row>
    <row r="184" spans="2:13" s="672" customFormat="1" ht="15">
      <c r="B184" s="812"/>
      <c r="C184" s="1437" t="s">
        <v>948</v>
      </c>
      <c r="D184" s="1070" t="s">
        <v>534</v>
      </c>
      <c r="E184" s="1066">
        <f>_xlfn.XLOOKUP($C184,INPUT_DATA!$DR:$DR,INPUT_DATA!$DT:$DT)</f>
        <v>355356516.49000001</v>
      </c>
      <c r="F184" s="1067">
        <f t="shared" si="8"/>
        <v>4.3429542089733653E-2</v>
      </c>
      <c r="G184" s="1068">
        <f>_xlfn.XLOOKUP($C184,INPUT_DATA!$DR:$DR,INPUT_DATA!$DU:$DU)</f>
        <v>2017</v>
      </c>
      <c r="H184" s="1080">
        <f t="shared" si="9"/>
        <v>3.5403977462217621E-2</v>
      </c>
      <c r="M184" s="817"/>
    </row>
    <row r="185" spans="2:13" s="672" customFormat="1" ht="15">
      <c r="B185" s="812"/>
      <c r="C185" s="1437" t="s">
        <v>949</v>
      </c>
      <c r="D185" s="1070" t="s">
        <v>535</v>
      </c>
      <c r="E185" s="1066">
        <f>_xlfn.XLOOKUP($C185,INPUT_DATA!$DR:$DR,INPUT_DATA!$DT:$DT)</f>
        <v>130741463.56</v>
      </c>
      <c r="F185" s="1067">
        <f t="shared" si="8"/>
        <v>1.5978437515756613E-2</v>
      </c>
      <c r="G185" s="1068">
        <f>_xlfn.XLOOKUP($C185,INPUT_DATA!$DR:$DR,INPUT_DATA!$DU:$DU)</f>
        <v>776</v>
      </c>
      <c r="H185" s="1080">
        <f t="shared" si="9"/>
        <v>1.3620965052395078E-2</v>
      </c>
      <c r="M185" s="817"/>
    </row>
    <row r="186" spans="2:13" s="672" customFormat="1" ht="15">
      <c r="B186" s="812"/>
      <c r="C186" s="1437" t="s">
        <v>950</v>
      </c>
      <c r="D186" s="1070" t="s">
        <v>536</v>
      </c>
      <c r="E186" s="1066">
        <f>_xlfn.XLOOKUP($C186,INPUT_DATA!$DR:$DR,INPUT_DATA!$DT:$DT)</f>
        <v>90620271.189999998</v>
      </c>
      <c r="F186" s="1067">
        <f t="shared" si="8"/>
        <v>1.1075066022997593E-2</v>
      </c>
      <c r="G186" s="1068">
        <f>_xlfn.XLOOKUP($C186,INPUT_DATA!$DR:$DR,INPUT_DATA!$DU:$DU)</f>
        <v>550</v>
      </c>
      <c r="H186" s="1080">
        <f t="shared" si="9"/>
        <v>9.6540345087851708E-3</v>
      </c>
      <c r="M186" s="817"/>
    </row>
    <row r="187" spans="2:13" s="672" customFormat="1" ht="15">
      <c r="B187" s="812"/>
      <c r="C187" s="1437" t="s">
        <v>951</v>
      </c>
      <c r="D187" s="1070" t="s">
        <v>537</v>
      </c>
      <c r="E187" s="1066">
        <f>_xlfn.XLOOKUP($C187,INPUT_DATA!$DR:$DR,INPUT_DATA!$DT:$DT)</f>
        <v>2764431754.6700001</v>
      </c>
      <c r="F187" s="1067">
        <f t="shared" si="8"/>
        <v>0.33785226855975087</v>
      </c>
      <c r="G187" s="1068">
        <f>_xlfn.XLOOKUP($C187,INPUT_DATA!$DR:$DR,INPUT_DATA!$DU:$DU)</f>
        <v>14489</v>
      </c>
      <c r="H187" s="1080">
        <f t="shared" si="9"/>
        <v>0.25432237454143336</v>
      </c>
      <c r="M187" s="817"/>
    </row>
    <row r="188" spans="2:13" s="672" customFormat="1" ht="15">
      <c r="B188" s="812"/>
      <c r="C188" s="1437" t="s">
        <v>952</v>
      </c>
      <c r="D188" s="1070" t="s">
        <v>538</v>
      </c>
      <c r="E188" s="1066">
        <f>_xlfn.XLOOKUP($C188,INPUT_DATA!$DR:$DR,INPUT_DATA!$DT:$DT)</f>
        <v>151201713.97999999</v>
      </c>
      <c r="F188" s="1067">
        <f t="shared" si="8"/>
        <v>1.8478966605693491E-2</v>
      </c>
      <c r="G188" s="1068">
        <f>_xlfn.XLOOKUP($C188,INPUT_DATA!$DR:$DR,INPUT_DATA!$DU:$DU)</f>
        <v>827</v>
      </c>
      <c r="H188" s="1080">
        <f t="shared" si="9"/>
        <v>1.4516157343209704E-2</v>
      </c>
      <c r="M188" s="817"/>
    </row>
    <row r="189" spans="2:13" s="672" customFormat="1" ht="15">
      <c r="B189" s="812"/>
      <c r="C189" s="1437" t="s">
        <v>953</v>
      </c>
      <c r="D189" s="1070" t="s">
        <v>539</v>
      </c>
      <c r="E189" s="1066">
        <f>_xlfn.XLOOKUP($C189,INPUT_DATA!$DR:$DR,INPUT_DATA!$DT:$DT)</f>
        <v>256511253.47999999</v>
      </c>
      <c r="F189" s="1067">
        <f t="shared" si="8"/>
        <v>3.1349266898313626E-2</v>
      </c>
      <c r="G189" s="1068">
        <f>_xlfn.XLOOKUP($C189,INPUT_DATA!$DR:$DR,INPUT_DATA!$DU:$DU)</f>
        <v>1252</v>
      </c>
      <c r="H189" s="1080">
        <f t="shared" si="9"/>
        <v>2.1976093099998244E-2</v>
      </c>
      <c r="M189" s="817"/>
    </row>
    <row r="190" spans="2:13" s="672" customFormat="1" ht="15">
      <c r="B190" s="812"/>
      <c r="C190" s="1437" t="s">
        <v>954</v>
      </c>
      <c r="D190" s="1070" t="s">
        <v>540</v>
      </c>
      <c r="E190" s="1066">
        <f>_xlfn.XLOOKUP($C190,INPUT_DATA!$DR:$DR,INPUT_DATA!$DT:$DT)</f>
        <v>19011143.190000001</v>
      </c>
      <c r="F190" s="1067">
        <f t="shared" si="8"/>
        <v>2.3234278957349375E-3</v>
      </c>
      <c r="G190" s="1068">
        <f>_xlfn.XLOOKUP($C190,INPUT_DATA!$DR:$DR,INPUT_DATA!$DU:$DU)</f>
        <v>129</v>
      </c>
      <c r="H190" s="1080">
        <f t="shared" si="9"/>
        <v>2.2643099120605221E-3</v>
      </c>
      <c r="M190" s="817"/>
    </row>
    <row r="191" spans="2:13" s="672" customFormat="1" ht="16.899999999999999" customHeight="1">
      <c r="B191" s="812"/>
      <c r="C191" s="1437" t="s">
        <v>955</v>
      </c>
      <c r="D191" s="1070" t="s">
        <v>541</v>
      </c>
      <c r="E191" s="1066">
        <f>_xlfn.XLOOKUP($C191,INPUT_DATA!$DR:$DR,INPUT_DATA!$DT:$DT)</f>
        <v>2741468.09</v>
      </c>
      <c r="F191" s="1067">
        <f t="shared" si="8"/>
        <v>3.350457871951454E-4</v>
      </c>
      <c r="G191" s="1068">
        <f>_xlfn.XLOOKUP($C191,INPUT_DATA!$DR:$DR,INPUT_DATA!$DU:$DU)</f>
        <v>25</v>
      </c>
      <c r="H191" s="1080">
        <f t="shared" si="9"/>
        <v>4.3881975039932597E-4</v>
      </c>
      <c r="M191" s="817"/>
    </row>
    <row r="192" spans="2:13" s="672" customFormat="1" ht="15">
      <c r="B192" s="812"/>
      <c r="C192" s="1437" t="s">
        <v>956</v>
      </c>
      <c r="D192" s="1071" t="s">
        <v>542</v>
      </c>
      <c r="E192" s="1066">
        <f>_xlfn.XLOOKUP($C192,INPUT_DATA!$DR:$DR,INPUT_DATA!$DT:$DT)</f>
        <v>21575584.879999999</v>
      </c>
      <c r="F192" s="1067">
        <f t="shared" si="8"/>
        <v>2.6368385780902075E-3</v>
      </c>
      <c r="G192" s="1068">
        <f>_xlfn.XLOOKUP($C192,INPUT_DATA!$DR:$DR,INPUT_DATA!$DU:$DU)</f>
        <v>216</v>
      </c>
      <c r="H192" s="1080">
        <f t="shared" si="9"/>
        <v>3.7914026434501765E-3</v>
      </c>
      <c r="M192" s="817"/>
    </row>
    <row r="193" spans="1:13" s="672" customFormat="1" ht="15">
      <c r="B193" s="812"/>
      <c r="C193" s="1064"/>
      <c r="D193" s="1072" t="s">
        <v>436</v>
      </c>
      <c r="E193" s="1073">
        <f>SUM(E166:E192)</f>
        <v>8182368484.4699993</v>
      </c>
      <c r="F193" s="1074">
        <f>SUM(F166:F192)</f>
        <v>0.99999999999999989</v>
      </c>
      <c r="G193" s="1075">
        <f>SUM(G166:G192)</f>
        <v>56971</v>
      </c>
      <c r="H193" s="1074">
        <f>SUM(H166:H192)</f>
        <v>0.99999999999999978</v>
      </c>
      <c r="M193" s="817"/>
    </row>
    <row r="194" spans="1:13" s="672" customFormat="1" ht="15">
      <c r="B194" s="812"/>
      <c r="C194" s="1064"/>
      <c r="D194" s="858"/>
      <c r="G194" s="1043"/>
      <c r="M194" s="817"/>
    </row>
    <row r="195" spans="1:13" s="672" customFormat="1" ht="15">
      <c r="B195" s="812"/>
      <c r="C195" s="1064"/>
      <c r="D195" s="858"/>
      <c r="G195" s="1043"/>
      <c r="M195" s="817"/>
    </row>
    <row r="196" spans="1:13" s="672" customFormat="1" ht="15">
      <c r="B196" s="812"/>
      <c r="C196" s="1064"/>
      <c r="D196" s="858"/>
      <c r="G196" s="1043"/>
      <c r="M196" s="817"/>
    </row>
    <row r="197" spans="1:13" s="672" customFormat="1" ht="15">
      <c r="B197" s="812"/>
      <c r="C197" s="1064"/>
      <c r="D197" s="858"/>
      <c r="G197" s="1043"/>
      <c r="M197" s="817"/>
    </row>
    <row r="198" spans="1:13" s="672" customFormat="1" ht="24.6" customHeight="1">
      <c r="A198" s="858"/>
      <c r="B198" s="1059"/>
      <c r="C198" s="1248" t="s">
        <v>1363</v>
      </c>
      <c r="D198" s="1077"/>
      <c r="E198" s="1077"/>
      <c r="F198" s="1077"/>
      <c r="G198" s="1078"/>
      <c r="H198" s="1077"/>
      <c r="M198" s="817"/>
    </row>
    <row r="199" spans="1:13" s="672" customFormat="1" ht="15" customHeight="1">
      <c r="A199" s="858"/>
      <c r="B199" s="862"/>
      <c r="C199" s="1062"/>
      <c r="D199" s="858"/>
      <c r="E199" s="858"/>
      <c r="F199" s="858"/>
      <c r="G199" s="1063"/>
      <c r="H199" s="858"/>
      <c r="M199" s="817"/>
    </row>
    <row r="200" spans="1:13" s="672" customFormat="1" ht="25.9" customHeight="1">
      <c r="B200" s="812"/>
      <c r="C200" s="1064"/>
      <c r="D200" s="1234" t="s">
        <v>543</v>
      </c>
      <c r="E200" s="1979" t="s">
        <v>467</v>
      </c>
      <c r="F200" s="1981"/>
      <c r="G200" s="1979" t="s">
        <v>468</v>
      </c>
      <c r="H200" s="1981"/>
      <c r="M200" s="817"/>
    </row>
    <row r="201" spans="1:13" s="672" customFormat="1" ht="15">
      <c r="B201" s="812"/>
      <c r="C201" s="1437" t="s">
        <v>960</v>
      </c>
      <c r="D201" s="1065" t="s">
        <v>544</v>
      </c>
      <c r="E201" s="1066">
        <f>_xlfn.XLOOKUP($C201,INPUT_DATA!$DR:$DR,INPUT_DATA!$DT:$DT)</f>
        <v>2779509.61</v>
      </c>
      <c r="F201" s="1067">
        <f t="shared" ref="F201:F226" si="10">E201/$E$227</f>
        <v>3.3969499360429235E-4</v>
      </c>
      <c r="G201" s="1068">
        <f>_xlfn.XLOOKUP($C201,INPUT_DATA!$DR:$DR,INPUT_DATA!$DU:$DU)</f>
        <v>167</v>
      </c>
      <c r="H201" s="1080">
        <f t="shared" ref="H201:H226" si="11">G201/$G$227</f>
        <v>2.9313159326674974E-3</v>
      </c>
      <c r="M201" s="817"/>
    </row>
    <row r="202" spans="1:13" s="672" customFormat="1" ht="15">
      <c r="B202" s="812"/>
      <c r="C202" s="1437" t="s">
        <v>961</v>
      </c>
      <c r="D202" s="1070" t="s">
        <v>545</v>
      </c>
      <c r="E202" s="1066">
        <f>_xlfn.XLOOKUP($C202,INPUT_DATA!$DR:$DR,INPUT_DATA!$DT:$DT)</f>
        <v>16688456.6</v>
      </c>
      <c r="F202" s="1067">
        <f t="shared" si="10"/>
        <v>2.0395630717040445E-3</v>
      </c>
      <c r="G202" s="1068">
        <f>_xlfn.XLOOKUP($C202,INPUT_DATA!$DR:$DR,INPUT_DATA!$DU:$DU)</f>
        <v>742</v>
      </c>
      <c r="H202" s="1080">
        <f t="shared" si="11"/>
        <v>1.3024170191851994E-2</v>
      </c>
      <c r="M202" s="817"/>
    </row>
    <row r="203" spans="1:13" s="672" customFormat="1" ht="15">
      <c r="B203" s="812"/>
      <c r="C203" s="1437" t="s">
        <v>962</v>
      </c>
      <c r="D203" s="1070" t="s">
        <v>546</v>
      </c>
      <c r="E203" s="1066">
        <f>_xlfn.XLOOKUP($C203,INPUT_DATA!$DR:$DR,INPUT_DATA!$DT:$DT)</f>
        <v>36944915.149999999</v>
      </c>
      <c r="F203" s="1067">
        <f t="shared" si="10"/>
        <v>4.5151859415914642E-3</v>
      </c>
      <c r="G203" s="1068">
        <f>_xlfn.XLOOKUP($C203,INPUT_DATA!$DR:$DR,INPUT_DATA!$DU:$DU)</f>
        <v>1204</v>
      </c>
      <c r="H203" s="1080">
        <f t="shared" si="11"/>
        <v>2.1133559179231539E-2</v>
      </c>
      <c r="M203" s="817"/>
    </row>
    <row r="204" spans="1:13" s="672" customFormat="1" ht="15">
      <c r="B204" s="812"/>
      <c r="C204" s="1437" t="s">
        <v>963</v>
      </c>
      <c r="D204" s="1070" t="s">
        <v>547</v>
      </c>
      <c r="E204" s="1066">
        <f>_xlfn.XLOOKUP($C204,INPUT_DATA!$DR:$DR,INPUT_DATA!$DT:$DT)</f>
        <v>57252265.200000003</v>
      </c>
      <c r="F204" s="1067">
        <f t="shared" si="10"/>
        <v>6.9970284653720818E-3</v>
      </c>
      <c r="G204" s="1068">
        <f>_xlfn.XLOOKUP($C204,INPUT_DATA!$DR:$DR,INPUT_DATA!$DU:$DU)</f>
        <v>1371</v>
      </c>
      <c r="H204" s="1080">
        <f t="shared" si="11"/>
        <v>2.4064875111899035E-2</v>
      </c>
      <c r="M204" s="817"/>
    </row>
    <row r="205" spans="1:13" s="672" customFormat="1" ht="15">
      <c r="B205" s="812"/>
      <c r="C205" s="1437" t="s">
        <v>964</v>
      </c>
      <c r="D205" s="1070" t="s">
        <v>548</v>
      </c>
      <c r="E205" s="1066">
        <f>_xlfn.XLOOKUP($C205,INPUT_DATA!$DR:$DR,INPUT_DATA!$DT:$DT)</f>
        <v>85780425.560000002</v>
      </c>
      <c r="F205" s="1067">
        <f t="shared" si="10"/>
        <v>1.048356911850277E-2</v>
      </c>
      <c r="G205" s="1068">
        <f>_xlfn.XLOOKUP($C205,INPUT_DATA!$DR:$DR,INPUT_DATA!$DU:$DU)</f>
        <v>1640</v>
      </c>
      <c r="H205" s="1080">
        <f t="shared" si="11"/>
        <v>2.8786575626195784E-2</v>
      </c>
      <c r="M205" s="817"/>
    </row>
    <row r="206" spans="1:13" s="672" customFormat="1" ht="15">
      <c r="B206" s="812"/>
      <c r="C206" s="1437" t="s">
        <v>965</v>
      </c>
      <c r="D206" s="1070" t="s">
        <v>517</v>
      </c>
      <c r="E206" s="1066">
        <f>_xlfn.XLOOKUP($C206,INPUT_DATA!$DR:$DR,INPUT_DATA!$DT:$DT)</f>
        <v>119214955.83</v>
      </c>
      <c r="F206" s="1067">
        <f t="shared" si="10"/>
        <v>1.4569736874630862E-2</v>
      </c>
      <c r="G206" s="1068">
        <f>_xlfn.XLOOKUP($C206,INPUT_DATA!$DR:$DR,INPUT_DATA!$DU:$DU)</f>
        <v>1954</v>
      </c>
      <c r="H206" s="1080">
        <f t="shared" si="11"/>
        <v>3.4298151691211316E-2</v>
      </c>
      <c r="M206" s="817"/>
    </row>
    <row r="207" spans="1:13" s="672" customFormat="1" ht="15">
      <c r="B207" s="812"/>
      <c r="C207" s="1437" t="s">
        <v>966</v>
      </c>
      <c r="D207" s="1070" t="s">
        <v>518</v>
      </c>
      <c r="E207" s="1066">
        <f>_xlfn.XLOOKUP($C207,INPUT_DATA!$DR:$DR,INPUT_DATA!$DT:$DT)</f>
        <v>159873194.47999999</v>
      </c>
      <c r="F207" s="1067">
        <f t="shared" si="10"/>
        <v>1.9538742942637782E-2</v>
      </c>
      <c r="G207" s="1068">
        <f>_xlfn.XLOOKUP($C207,INPUT_DATA!$DR:$DR,INPUT_DATA!$DU:$DU)</f>
        <v>2262</v>
      </c>
      <c r="H207" s="1080">
        <f t="shared" si="11"/>
        <v>3.9704411016131015E-2</v>
      </c>
      <c r="M207" s="817"/>
    </row>
    <row r="208" spans="1:13" s="672" customFormat="1" ht="15">
      <c r="B208" s="812"/>
      <c r="C208" s="1437" t="s">
        <v>967</v>
      </c>
      <c r="D208" s="1070" t="s">
        <v>519</v>
      </c>
      <c r="E208" s="1066">
        <f>_xlfn.XLOOKUP($C208,INPUT_DATA!$DR:$DR,INPUT_DATA!$DT:$DT)</f>
        <v>199731274</v>
      </c>
      <c r="F208" s="1067">
        <f t="shared" si="10"/>
        <v>2.4409958360966835E-2</v>
      </c>
      <c r="G208" s="1068">
        <f>_xlfn.XLOOKUP($C208,INPUT_DATA!$DR:$DR,INPUT_DATA!$DU:$DU)</f>
        <v>2512</v>
      </c>
      <c r="H208" s="1080">
        <f t="shared" si="11"/>
        <v>4.4092608520124275E-2</v>
      </c>
      <c r="M208" s="817"/>
    </row>
    <row r="209" spans="2:13" s="672" customFormat="1" ht="15">
      <c r="B209" s="812"/>
      <c r="C209" s="1437" t="s">
        <v>968</v>
      </c>
      <c r="D209" s="1070" t="s">
        <v>520</v>
      </c>
      <c r="E209" s="1066">
        <f>_xlfn.XLOOKUP($C209,INPUT_DATA!$DR:$DR,INPUT_DATA!$DT:$DT)</f>
        <v>224391967.09</v>
      </c>
      <c r="F209" s="1067">
        <f t="shared" si="10"/>
        <v>2.7423840360635464E-2</v>
      </c>
      <c r="G209" s="1068">
        <f>_xlfn.XLOOKUP($C209,INPUT_DATA!$DR:$DR,INPUT_DATA!$DU:$DU)</f>
        <v>2505</v>
      </c>
      <c r="H209" s="1080">
        <f t="shared" si="11"/>
        <v>4.3969738990012462E-2</v>
      </c>
      <c r="M209" s="817"/>
    </row>
    <row r="210" spans="2:13" s="672" customFormat="1" ht="15">
      <c r="B210" s="812"/>
      <c r="C210" s="1437" t="s">
        <v>969</v>
      </c>
      <c r="D210" s="1070" t="s">
        <v>521</v>
      </c>
      <c r="E210" s="1066">
        <f>_xlfn.XLOOKUP($C210,INPUT_DATA!$DR:$DR,INPUT_DATA!$DT:$DT)</f>
        <v>278494692.06999999</v>
      </c>
      <c r="F210" s="1067">
        <f t="shared" si="10"/>
        <v>3.4035950910616938E-2</v>
      </c>
      <c r="G210" s="1068">
        <f>_xlfn.XLOOKUP($C210,INPUT_DATA!$DR:$DR,INPUT_DATA!$DU:$DU)</f>
        <v>2749</v>
      </c>
      <c r="H210" s="1080">
        <f t="shared" si="11"/>
        <v>4.8252619753909883E-2</v>
      </c>
      <c r="M210" s="817"/>
    </row>
    <row r="211" spans="2:13" s="672" customFormat="1" ht="15">
      <c r="B211" s="812"/>
      <c r="C211" s="1437" t="s">
        <v>970</v>
      </c>
      <c r="D211" s="1070" t="s">
        <v>522</v>
      </c>
      <c r="E211" s="1066">
        <f>_xlfn.XLOOKUP($C211,INPUT_DATA!$DR:$DR,INPUT_DATA!$DT:$DT)</f>
        <v>330771500.79000002</v>
      </c>
      <c r="F211" s="1067">
        <f t="shared" si="10"/>
        <v>4.0424908926773327E-2</v>
      </c>
      <c r="G211" s="1068">
        <f>_xlfn.XLOOKUP($C211,INPUT_DATA!$DR:$DR,INPUT_DATA!$DU:$DU)</f>
        <v>2954</v>
      </c>
      <c r="H211" s="1080">
        <f t="shared" si="11"/>
        <v>5.1850941707184357E-2</v>
      </c>
      <c r="M211" s="817"/>
    </row>
    <row r="212" spans="2:13" s="672" customFormat="1" ht="15">
      <c r="B212" s="812"/>
      <c r="C212" s="1437" t="s">
        <v>971</v>
      </c>
      <c r="D212" s="1070" t="s">
        <v>523</v>
      </c>
      <c r="E212" s="1066">
        <f>_xlfn.XLOOKUP($C212,INPUT_DATA!$DR:$DR,INPUT_DATA!$DT:$DT)</f>
        <v>338723083.36000001</v>
      </c>
      <c r="F212" s="1067">
        <f t="shared" si="10"/>
        <v>4.1396703656513496E-2</v>
      </c>
      <c r="G212" s="1068">
        <f>_xlfn.XLOOKUP($C212,INPUT_DATA!$DR:$DR,INPUT_DATA!$DU:$DU)</f>
        <v>2841</v>
      </c>
      <c r="H212" s="1080">
        <f t="shared" si="11"/>
        <v>4.9867476435379407E-2</v>
      </c>
      <c r="M212" s="817"/>
    </row>
    <row r="213" spans="2:13" s="672" customFormat="1" ht="15">
      <c r="B213" s="812"/>
      <c r="C213" s="1437" t="s">
        <v>1266</v>
      </c>
      <c r="D213" s="1070" t="s">
        <v>524</v>
      </c>
      <c r="E213" s="1066">
        <f>_xlfn.XLOOKUP($C213,INPUT_DATA!$DR:$DR,INPUT_DATA!$DT:$DT)</f>
        <v>377685475.32999998</v>
      </c>
      <c r="F213" s="1067">
        <f t="shared" si="10"/>
        <v>4.61584535146322E-2</v>
      </c>
      <c r="G213" s="1068">
        <f>_xlfn.XLOOKUP($C213,INPUT_DATA!$DR:$DR,INPUT_DATA!$DU:$DU)</f>
        <v>2887</v>
      </c>
      <c r="H213" s="1080">
        <f t="shared" si="11"/>
        <v>5.0674904776114166E-2</v>
      </c>
      <c r="M213" s="817"/>
    </row>
    <row r="214" spans="2:13" s="672" customFormat="1" ht="15">
      <c r="B214" s="812"/>
      <c r="C214" s="1437" t="s">
        <v>1267</v>
      </c>
      <c r="D214" s="1070" t="s">
        <v>525</v>
      </c>
      <c r="E214" s="1066">
        <f>_xlfn.XLOOKUP($C214,INPUT_DATA!$DR:$DR,INPUT_DATA!$DT:$DT)</f>
        <v>417450612.26999998</v>
      </c>
      <c r="F214" s="1067">
        <f t="shared" si="10"/>
        <v>5.1018310048284228E-2</v>
      </c>
      <c r="G214" s="1068">
        <f>_xlfn.XLOOKUP($C214,INPUT_DATA!$DR:$DR,INPUT_DATA!$DU:$DU)</f>
        <v>2888</v>
      </c>
      <c r="H214" s="1080">
        <f t="shared" si="11"/>
        <v>5.0692457566130139E-2</v>
      </c>
      <c r="M214" s="817"/>
    </row>
    <row r="215" spans="2:13" s="672" customFormat="1" ht="15">
      <c r="B215" s="812"/>
      <c r="C215" s="1437" t="s">
        <v>1268</v>
      </c>
      <c r="D215" s="1070" t="s">
        <v>526</v>
      </c>
      <c r="E215" s="1066">
        <f>_xlfn.XLOOKUP($C215,INPUT_DATA!$DR:$DR,INPUT_DATA!$DT:$DT)</f>
        <v>432668100.94</v>
      </c>
      <c r="F215" s="1067">
        <f t="shared" si="10"/>
        <v>5.287810024214834E-2</v>
      </c>
      <c r="G215" s="1068">
        <f>_xlfn.XLOOKUP($C215,INPUT_DATA!$DR:$DR,INPUT_DATA!$DU:$DU)</f>
        <v>2855</v>
      </c>
      <c r="H215" s="1080">
        <f t="shared" si="11"/>
        <v>5.0113215495603027E-2</v>
      </c>
      <c r="M215" s="817"/>
    </row>
    <row r="216" spans="2:13" s="672" customFormat="1" ht="15">
      <c r="B216" s="812"/>
      <c r="C216" s="1437" t="s">
        <v>1269</v>
      </c>
      <c r="D216" s="1070" t="s">
        <v>527</v>
      </c>
      <c r="E216" s="1066">
        <f>_xlfn.XLOOKUP($C216,INPUT_DATA!$DR:$DR,INPUT_DATA!$DT:$DT)</f>
        <v>487523308.29000002</v>
      </c>
      <c r="F216" s="1067">
        <f t="shared" si="10"/>
        <v>5.9582174674155927E-2</v>
      </c>
      <c r="G216" s="1068">
        <f>_xlfn.XLOOKUP($C216,INPUT_DATA!$DR:$DR,INPUT_DATA!$DU:$DU)</f>
        <v>2984</v>
      </c>
      <c r="H216" s="1080">
        <f t="shared" si="11"/>
        <v>5.237752540766355E-2</v>
      </c>
      <c r="M216" s="817"/>
    </row>
    <row r="217" spans="2:13" s="672" customFormat="1" ht="15">
      <c r="B217" s="812"/>
      <c r="C217" s="1437" t="s">
        <v>1270</v>
      </c>
      <c r="D217" s="1070" t="s">
        <v>528</v>
      </c>
      <c r="E217" s="1066">
        <f>_xlfn.XLOOKUP($C217,INPUT_DATA!$DR:$DR,INPUT_DATA!$DT:$DT)</f>
        <v>492937685.51999998</v>
      </c>
      <c r="F217" s="1067">
        <f t="shared" si="10"/>
        <v>6.024388738487977E-2</v>
      </c>
      <c r="G217" s="1068">
        <f>_xlfn.XLOOKUP($C217,INPUT_DATA!$DR:$DR,INPUT_DATA!$DU:$DU)</f>
        <v>2902</v>
      </c>
      <c r="H217" s="1080">
        <f t="shared" si="11"/>
        <v>5.0938196626353759E-2</v>
      </c>
      <c r="M217" s="817"/>
    </row>
    <row r="218" spans="2:13" s="672" customFormat="1" ht="15">
      <c r="B218" s="812"/>
      <c r="C218" s="1437" t="s">
        <v>1271</v>
      </c>
      <c r="D218" s="1070" t="s">
        <v>529</v>
      </c>
      <c r="E218" s="1066">
        <f>_xlfn.XLOOKUP($C218,INPUT_DATA!$DR:$DR,INPUT_DATA!$DT:$DT)</f>
        <v>575286478.30999994</v>
      </c>
      <c r="F218" s="1067">
        <f t="shared" si="10"/>
        <v>7.0308062928464324E-2</v>
      </c>
      <c r="G218" s="1068">
        <f>_xlfn.XLOOKUP($C218,INPUT_DATA!$DR:$DR,INPUT_DATA!$DU:$DU)</f>
        <v>3131</v>
      </c>
      <c r="H218" s="1080">
        <f t="shared" si="11"/>
        <v>5.4957785540011586E-2</v>
      </c>
      <c r="M218" s="817"/>
    </row>
    <row r="219" spans="2:13" s="672" customFormat="1" ht="15">
      <c r="B219" s="812"/>
      <c r="C219" s="1437" t="s">
        <v>1272</v>
      </c>
      <c r="D219" s="1070" t="s">
        <v>530</v>
      </c>
      <c r="E219" s="1066">
        <f>_xlfn.XLOOKUP($C219,INPUT_DATA!$DR:$DR,INPUT_DATA!$DT:$DT)</f>
        <v>571389743.80999994</v>
      </c>
      <c r="F219" s="1067">
        <f t="shared" si="10"/>
        <v>6.9831827409690517E-2</v>
      </c>
      <c r="G219" s="1068">
        <f>_xlfn.XLOOKUP($C219,INPUT_DATA!$DR:$DR,INPUT_DATA!$DU:$DU)</f>
        <v>2985</v>
      </c>
      <c r="H219" s="1080">
        <f t="shared" si="11"/>
        <v>5.2395078197679523E-2</v>
      </c>
      <c r="M219" s="817"/>
    </row>
    <row r="220" spans="2:13" s="672" customFormat="1" ht="15">
      <c r="B220" s="812"/>
      <c r="C220" s="1437" t="s">
        <v>1273</v>
      </c>
      <c r="D220" s="1070" t="s">
        <v>531</v>
      </c>
      <c r="E220" s="1066">
        <f>_xlfn.XLOOKUP($C220,INPUT_DATA!$DR:$DR,INPUT_DATA!$DT:$DT)</f>
        <v>478952230.54000002</v>
      </c>
      <c r="F220" s="1067">
        <f t="shared" si="10"/>
        <v>5.8534668959121489E-2</v>
      </c>
      <c r="G220" s="1068">
        <f>_xlfn.XLOOKUP($C220,INPUT_DATA!$DR:$DR,INPUT_DATA!$DU:$DU)</f>
        <v>2596</v>
      </c>
      <c r="H220" s="1080">
        <f t="shared" si="11"/>
        <v>4.5567042881466006E-2</v>
      </c>
      <c r="M220" s="817"/>
    </row>
    <row r="221" spans="2:13" s="672" customFormat="1" ht="15">
      <c r="B221" s="812"/>
      <c r="C221" s="1437" t="s">
        <v>1274</v>
      </c>
      <c r="D221" s="1070" t="s">
        <v>532</v>
      </c>
      <c r="E221" s="1066">
        <f>_xlfn.XLOOKUP($C221,INPUT_DATA!$DR:$DR,INPUT_DATA!$DT:$DT)</f>
        <v>323246628.43000001</v>
      </c>
      <c r="F221" s="1067">
        <f t="shared" si="10"/>
        <v>3.9505264159578828E-2</v>
      </c>
      <c r="G221" s="1068">
        <f>_xlfn.XLOOKUP($C221,INPUT_DATA!$DR:$DR,INPUT_DATA!$DU:$DU)</f>
        <v>1723</v>
      </c>
      <c r="H221" s="1080">
        <f t="shared" si="11"/>
        <v>3.0243457197521546E-2</v>
      </c>
      <c r="M221" s="817"/>
    </row>
    <row r="222" spans="2:13" s="672" customFormat="1" ht="15">
      <c r="B222" s="812"/>
      <c r="C222" s="1437" t="s">
        <v>1275</v>
      </c>
      <c r="D222" s="1070" t="s">
        <v>533</v>
      </c>
      <c r="E222" s="1066">
        <f>_xlfn.XLOOKUP($C222,INPUT_DATA!$DR:$DR,INPUT_DATA!$DT:$DT)</f>
        <v>454968141.82999998</v>
      </c>
      <c r="F222" s="1067">
        <f t="shared" si="10"/>
        <v>5.5603477488641834E-2</v>
      </c>
      <c r="G222" s="1068">
        <f>_xlfn.XLOOKUP($C222,INPUT_DATA!$DR:$DR,INPUT_DATA!$DU:$DU)</f>
        <v>2110</v>
      </c>
      <c r="H222" s="1080">
        <f t="shared" si="11"/>
        <v>3.7036386933703112E-2</v>
      </c>
      <c r="M222" s="817"/>
    </row>
    <row r="223" spans="2:13" s="672" customFormat="1" ht="15">
      <c r="B223" s="812"/>
      <c r="C223" s="1437" t="s">
        <v>1276</v>
      </c>
      <c r="D223" s="1070" t="s">
        <v>534</v>
      </c>
      <c r="E223" s="1066">
        <f>_xlfn.XLOOKUP($C223,INPUT_DATA!$DR:$DR,INPUT_DATA!$DT:$DT)</f>
        <v>815224642.97000003</v>
      </c>
      <c r="F223" s="1067">
        <f t="shared" si="10"/>
        <v>9.9631866313193179E-2</v>
      </c>
      <c r="G223" s="1068">
        <f>_xlfn.XLOOKUP($C223,INPUT_DATA!$DR:$DR,INPUT_DATA!$DU:$DU)</f>
        <v>3168</v>
      </c>
      <c r="H223" s="1080">
        <f t="shared" si="11"/>
        <v>5.5607238770602585E-2</v>
      </c>
      <c r="M223" s="817"/>
    </row>
    <row r="224" spans="2:13" s="672" customFormat="1" ht="15">
      <c r="B224" s="812"/>
      <c r="C224" s="1437" t="s">
        <v>1277</v>
      </c>
      <c r="D224" s="1070" t="s">
        <v>535</v>
      </c>
      <c r="E224" s="1066">
        <f>_xlfn.XLOOKUP($C224,INPUT_DATA!$DR:$DR,INPUT_DATA!$DT:$DT)</f>
        <v>589599858.62</v>
      </c>
      <c r="F224" s="1067">
        <f t="shared" si="10"/>
        <v>7.2057358421226181E-2</v>
      </c>
      <c r="G224" s="1068">
        <f>_xlfn.XLOOKUP($C224,INPUT_DATA!$DR:$DR,INPUT_DATA!$DU:$DU)</f>
        <v>2456</v>
      </c>
      <c r="H224" s="1080">
        <f t="shared" si="11"/>
        <v>4.3109652279229783E-2</v>
      </c>
      <c r="M224" s="817"/>
    </row>
    <row r="225" spans="1:13" s="672" customFormat="1" ht="15">
      <c r="B225" s="812"/>
      <c r="C225" s="1437" t="s">
        <v>1278</v>
      </c>
      <c r="D225" s="1070" t="s">
        <v>536</v>
      </c>
      <c r="E225" s="1066">
        <f>_xlfn.XLOOKUP($C225,INPUT_DATA!$DR:$DR,INPUT_DATA!$DT:$DT)</f>
        <v>313754897.13999999</v>
      </c>
      <c r="F225" s="1067">
        <f t="shared" si="10"/>
        <v>3.8345241690777139E-2</v>
      </c>
      <c r="G225" s="1068">
        <f>_xlfn.XLOOKUP($C225,INPUT_DATA!$DR:$DR,INPUT_DATA!$DU:$DU)</f>
        <v>1380</v>
      </c>
      <c r="H225" s="1080">
        <f t="shared" si="11"/>
        <v>2.4222850222042795E-2</v>
      </c>
      <c r="M225" s="817"/>
    </row>
    <row r="226" spans="1:13" s="672" customFormat="1" ht="15">
      <c r="B226" s="812"/>
      <c r="C226" s="1437" t="s">
        <v>1279</v>
      </c>
      <c r="D226" s="1070" t="s">
        <v>1280</v>
      </c>
      <c r="E226" s="1066">
        <f>_xlfn.XLOOKUP($C226,INPUT_DATA!$DR:$DR,INPUT_DATA!$DT:$DT)</f>
        <v>1034440.73</v>
      </c>
      <c r="F226" s="1067">
        <f t="shared" si="10"/>
        <v>1.2642314165676498E-4</v>
      </c>
      <c r="G226" s="1068">
        <f>_xlfn.XLOOKUP($C226,INPUT_DATA!$DR:$DR,INPUT_DATA!$DU:$DU)</f>
        <v>5</v>
      </c>
      <c r="H226" s="1080">
        <f t="shared" si="11"/>
        <v>8.7763950079865197E-5</v>
      </c>
      <c r="M226" s="817"/>
    </row>
    <row r="227" spans="1:13" s="672" customFormat="1" ht="15">
      <c r="B227" s="812"/>
      <c r="C227" s="1064"/>
      <c r="D227" s="1072" t="s">
        <v>436</v>
      </c>
      <c r="E227" s="1073">
        <f>SUM(E201:E226)</f>
        <v>8182368484.4699993</v>
      </c>
      <c r="F227" s="1074">
        <f>SUM(F201:F226)</f>
        <v>1</v>
      </c>
      <c r="G227" s="1075">
        <f>SUM(G201:G226)</f>
        <v>56971</v>
      </c>
      <c r="H227" s="1074">
        <f>SUM(H201:H226)</f>
        <v>1</v>
      </c>
      <c r="M227" s="817"/>
    </row>
    <row r="228" spans="1:13" s="672" customFormat="1" ht="15">
      <c r="B228" s="812"/>
      <c r="C228" s="1064"/>
      <c r="D228" s="858"/>
      <c r="G228" s="1043"/>
      <c r="M228" s="817"/>
    </row>
    <row r="229" spans="1:13" s="672" customFormat="1" ht="15">
      <c r="B229" s="812"/>
      <c r="C229" s="1064"/>
      <c r="D229" s="858"/>
      <c r="G229" s="1043"/>
      <c r="M229" s="817"/>
    </row>
    <row r="230" spans="1:13" s="672" customFormat="1" ht="15">
      <c r="B230" s="812"/>
      <c r="C230" s="1064"/>
      <c r="D230" s="858"/>
      <c r="G230" s="1043"/>
      <c r="M230" s="817"/>
    </row>
    <row r="231" spans="1:13" s="672" customFormat="1" ht="30" customHeight="1">
      <c r="B231" s="812"/>
      <c r="C231" s="1248" t="s">
        <v>1364</v>
      </c>
      <c r="D231" s="858"/>
      <c r="G231" s="1043"/>
      <c r="M231" s="817"/>
    </row>
    <row r="232" spans="1:13" s="672" customFormat="1" ht="15" customHeight="1">
      <c r="A232" s="858"/>
      <c r="B232" s="1059"/>
      <c r="C232" s="1079"/>
      <c r="D232" s="1077"/>
      <c r="E232" s="1077"/>
      <c r="F232" s="1077"/>
      <c r="G232" s="1078"/>
      <c r="H232" s="1077"/>
      <c r="M232" s="817"/>
    </row>
    <row r="233" spans="1:13" s="672" customFormat="1" ht="25.9" customHeight="1">
      <c r="B233" s="812"/>
      <c r="C233" s="1064"/>
      <c r="D233" s="1234" t="s">
        <v>549</v>
      </c>
      <c r="E233" s="1979" t="s">
        <v>467</v>
      </c>
      <c r="F233" s="1981"/>
      <c r="G233" s="1979" t="s">
        <v>468</v>
      </c>
      <c r="H233" s="1981"/>
      <c r="M233" s="817"/>
    </row>
    <row r="234" spans="1:13" s="672" customFormat="1" ht="15">
      <c r="B234" s="812"/>
      <c r="C234" s="1437" t="s">
        <v>972</v>
      </c>
      <c r="D234" s="1082">
        <v>2010</v>
      </c>
      <c r="E234" s="1066">
        <f>_xlfn.XLOOKUP($C234,INPUT_DATA!$DR:$DR,INPUT_DATA!$DT:$DT)</f>
        <v>105775809.25</v>
      </c>
      <c r="F234" s="1067">
        <f>E234/$E$249</f>
        <v>1.2927284984874578E-2</v>
      </c>
      <c r="G234" s="1068">
        <f>_xlfn.XLOOKUP($C234,INPUT_DATA!$DR:$DR,INPUT_DATA!$DU:$DU)</f>
        <v>1723</v>
      </c>
      <c r="H234" s="1080">
        <f>G234/$G$249</f>
        <v>3.0243457197521546E-2</v>
      </c>
      <c r="M234" s="817"/>
    </row>
    <row r="235" spans="1:13" s="672" customFormat="1" ht="15">
      <c r="B235" s="812"/>
      <c r="C235" s="1437" t="s">
        <v>973</v>
      </c>
      <c r="D235" s="1083">
        <v>2011</v>
      </c>
      <c r="E235" s="1066">
        <f>_xlfn.XLOOKUP($C235,INPUT_DATA!$DR:$DR,INPUT_DATA!$DT:$DT)</f>
        <v>90573097.700000003</v>
      </c>
      <c r="F235" s="1067">
        <f t="shared" ref="F235:F245" si="12">E235/$E$249</f>
        <v>1.1069300761986731E-2</v>
      </c>
      <c r="G235" s="1068">
        <f>_xlfn.XLOOKUP($C235,INPUT_DATA!$DR:$DR,INPUT_DATA!$DU:$DU)</f>
        <v>1510</v>
      </c>
      <c r="H235" s="1080">
        <f t="shared" ref="H235:H245" si="13">G235/$G$249</f>
        <v>2.6504712924119288E-2</v>
      </c>
      <c r="M235" s="817"/>
    </row>
    <row r="236" spans="1:13" s="672" customFormat="1" ht="15">
      <c r="B236" s="812"/>
      <c r="C236" s="1437" t="s">
        <v>1284</v>
      </c>
      <c r="D236" s="1083">
        <v>2012</v>
      </c>
      <c r="E236" s="1066">
        <f>_xlfn.XLOOKUP($C236,INPUT_DATA!$DR:$DR,INPUT_DATA!$DT:$DT)</f>
        <v>107687746.29000001</v>
      </c>
      <c r="F236" s="1067">
        <f t="shared" si="12"/>
        <v>1.3160950462496226E-2</v>
      </c>
      <c r="G236" s="1068">
        <f>_xlfn.XLOOKUP($C236,INPUT_DATA!$DR:$DR,INPUT_DATA!$DU:$DU)</f>
        <v>1738</v>
      </c>
      <c r="H236" s="1080">
        <f t="shared" si="13"/>
        <v>3.0506749047761142E-2</v>
      </c>
      <c r="M236" s="817"/>
    </row>
    <row r="237" spans="1:13" s="672" customFormat="1" ht="15">
      <c r="B237" s="812"/>
      <c r="C237" s="1437" t="s">
        <v>1285</v>
      </c>
      <c r="D237" s="1083">
        <v>2013</v>
      </c>
      <c r="E237" s="1066">
        <f>_xlfn.XLOOKUP($C237,INPUT_DATA!$DR:$DR,INPUT_DATA!$DT:$DT)</f>
        <v>101663386.34</v>
      </c>
      <c r="F237" s="1067">
        <f t="shared" si="12"/>
        <v>1.2424689322285524E-2</v>
      </c>
      <c r="G237" s="1068">
        <f>_xlfn.XLOOKUP($C237,INPUT_DATA!$DR:$DR,INPUT_DATA!$DU:$DU)</f>
        <v>1484</v>
      </c>
      <c r="H237" s="1080">
        <f t="shared" si="13"/>
        <v>2.6048340383703988E-2</v>
      </c>
      <c r="M237" s="817"/>
    </row>
    <row r="238" spans="1:13" s="672" customFormat="1" ht="15">
      <c r="B238" s="812"/>
      <c r="C238" s="1437" t="s">
        <v>1286</v>
      </c>
      <c r="D238" s="1083">
        <v>2014</v>
      </c>
      <c r="E238" s="1066">
        <f>_xlfn.XLOOKUP($C238,INPUT_DATA!$DR:$DR,INPUT_DATA!$DT:$DT)</f>
        <v>145579325.30000001</v>
      </c>
      <c r="F238" s="1067">
        <f t="shared" si="12"/>
        <v>1.7791831983160762E-2</v>
      </c>
      <c r="G238" s="1068">
        <f>_xlfn.XLOOKUP($C238,INPUT_DATA!$DR:$DR,INPUT_DATA!$DU:$DU)</f>
        <v>1949</v>
      </c>
      <c r="H238" s="1080">
        <f t="shared" si="13"/>
        <v>3.421038774113145E-2</v>
      </c>
      <c r="M238" s="817"/>
    </row>
    <row r="239" spans="1:13" s="672" customFormat="1" ht="15">
      <c r="B239" s="812"/>
      <c r="C239" s="1437" t="s">
        <v>1287</v>
      </c>
      <c r="D239" s="1083">
        <v>2015</v>
      </c>
      <c r="E239" s="1066">
        <f>_xlfn.XLOOKUP($C239,INPUT_DATA!$DR:$DR,INPUT_DATA!$DT:$DT)</f>
        <v>319980676.86000001</v>
      </c>
      <c r="F239" s="1067">
        <f t="shared" si="12"/>
        <v>3.9106119147202668E-2</v>
      </c>
      <c r="G239" s="1068">
        <f>_xlfn.XLOOKUP($C239,INPUT_DATA!$DR:$DR,INPUT_DATA!$DU:$DU)</f>
        <v>3608</v>
      </c>
      <c r="H239" s="1080">
        <f t="shared" si="13"/>
        <v>6.333046637763072E-2</v>
      </c>
      <c r="M239" s="817"/>
    </row>
    <row r="240" spans="1:13" s="672" customFormat="1" ht="15">
      <c r="B240" s="812"/>
      <c r="C240" s="1437" t="s">
        <v>1288</v>
      </c>
      <c r="D240" s="1083">
        <v>2016</v>
      </c>
      <c r="E240" s="1066">
        <f>_xlfn.XLOOKUP($C240,INPUT_DATA!$DR:$DR,INPUT_DATA!$DT:$DT)</f>
        <v>336852036.72000003</v>
      </c>
      <c r="F240" s="1067">
        <f t="shared" si="12"/>
        <v>4.1168035558327591E-2</v>
      </c>
      <c r="G240" s="1068">
        <f>_xlfn.XLOOKUP($C240,INPUT_DATA!$DR:$DR,INPUT_DATA!$DU:$DU)</f>
        <v>3607</v>
      </c>
      <c r="H240" s="1080">
        <f t="shared" si="13"/>
        <v>6.3312913587614747E-2</v>
      </c>
      <c r="M240" s="817"/>
    </row>
    <row r="241" spans="1:13" s="672" customFormat="1" ht="15">
      <c r="B241" s="812"/>
      <c r="C241" s="1437" t="s">
        <v>1289</v>
      </c>
      <c r="D241" s="1083">
        <v>2017</v>
      </c>
      <c r="E241" s="1066">
        <f>_xlfn.XLOOKUP($C241,INPUT_DATA!$DR:$DR,INPUT_DATA!$DT:$DT)</f>
        <v>511842284.19</v>
      </c>
      <c r="F241" s="1067">
        <f t="shared" si="12"/>
        <v>6.255429404841252E-2</v>
      </c>
      <c r="G241" s="1068">
        <f>_xlfn.XLOOKUP($C241,INPUT_DATA!$DR:$DR,INPUT_DATA!$DU:$DU)</f>
        <v>4618</v>
      </c>
      <c r="H241" s="1080">
        <f t="shared" si="13"/>
        <v>8.1058784293763494E-2</v>
      </c>
      <c r="M241" s="817"/>
    </row>
    <row r="242" spans="1:13" s="672" customFormat="1" ht="15">
      <c r="B242" s="812"/>
      <c r="C242" s="1437" t="s">
        <v>1290</v>
      </c>
      <c r="D242" s="1083">
        <v>2018</v>
      </c>
      <c r="E242" s="1066">
        <f>_xlfn.XLOOKUP($C242,INPUT_DATA!$DR:$DR,INPUT_DATA!$DT:$DT)</f>
        <v>601623676.25999999</v>
      </c>
      <c r="F242" s="1067">
        <f t="shared" si="12"/>
        <v>7.3526837296789022E-2</v>
      </c>
      <c r="G242" s="1068">
        <f>_xlfn.XLOOKUP($C242,INPUT_DATA!$DR:$DR,INPUT_DATA!$DU:$DU)</f>
        <v>4712</v>
      </c>
      <c r="H242" s="1080">
        <f t="shared" si="13"/>
        <v>8.2708746555264959E-2</v>
      </c>
      <c r="M242" s="817"/>
    </row>
    <row r="243" spans="1:13" s="672" customFormat="1" ht="15">
      <c r="B243" s="812"/>
      <c r="C243" s="1437" t="s">
        <v>1291</v>
      </c>
      <c r="D243" s="1083">
        <v>2019</v>
      </c>
      <c r="E243" s="1066">
        <f>_xlfn.XLOOKUP($C243,INPUT_DATA!$DR:$DR,INPUT_DATA!$DT:$DT)</f>
        <v>984009073.82000005</v>
      </c>
      <c r="F243" s="1067">
        <f t="shared" si="12"/>
        <v>0.12025968711719998</v>
      </c>
      <c r="G243" s="1068">
        <f>_xlfn.XLOOKUP($C243,INPUT_DATA!$DR:$DR,INPUT_DATA!$DU:$DU)</f>
        <v>6681</v>
      </c>
      <c r="H243" s="1080">
        <f t="shared" si="13"/>
        <v>0.11727019009671587</v>
      </c>
      <c r="M243" s="817"/>
    </row>
    <row r="244" spans="1:13" s="672" customFormat="1" ht="15">
      <c r="B244" s="812"/>
      <c r="C244" s="1437" t="s">
        <v>1292</v>
      </c>
      <c r="D244" s="1083">
        <v>2020</v>
      </c>
      <c r="E244" s="1066">
        <f>_xlfn.XLOOKUP($C244,INPUT_DATA!$DR:$DR,INPUT_DATA!$DT:$DT)</f>
        <v>939222672.82000005</v>
      </c>
      <c r="F244" s="1067">
        <f t="shared" si="12"/>
        <v>0.11478616180664913</v>
      </c>
      <c r="G244" s="1068">
        <f>_xlfn.XLOOKUP($C244,INPUT_DATA!$DR:$DR,INPUT_DATA!$DU:$DU)</f>
        <v>5653</v>
      </c>
      <c r="H244" s="1080">
        <f t="shared" si="13"/>
        <v>9.9225921960295588E-2</v>
      </c>
      <c r="M244" s="817"/>
    </row>
    <row r="245" spans="1:13" s="672" customFormat="1" ht="15">
      <c r="B245" s="812"/>
      <c r="C245" s="1437" t="s">
        <v>1293</v>
      </c>
      <c r="D245" s="1083">
        <v>2021</v>
      </c>
      <c r="E245" s="1066">
        <f>_xlfn.XLOOKUP($C245,INPUT_DATA!$DR:$DR,INPUT_DATA!$DT:$DT)</f>
        <v>1525935512.76</v>
      </c>
      <c r="F245" s="1067">
        <f t="shared" si="12"/>
        <v>0.186490686120553</v>
      </c>
      <c r="G245" s="1068">
        <f>_xlfn.XLOOKUP($C245,INPUT_DATA!$DR:$DR,INPUT_DATA!$DU:$DU)</f>
        <v>7697</v>
      </c>
      <c r="H245" s="1080">
        <f t="shared" si="13"/>
        <v>0.13510382475294447</v>
      </c>
      <c r="M245" s="817"/>
    </row>
    <row r="246" spans="1:13" s="672" customFormat="1" ht="15">
      <c r="B246" s="812"/>
      <c r="C246" s="1437" t="s">
        <v>1294</v>
      </c>
      <c r="D246" s="1083">
        <v>2022</v>
      </c>
      <c r="E246" s="1066">
        <f>_xlfn.XLOOKUP($C246,INPUT_DATA!$DR:$DR,INPUT_DATA!$DT:$DT)</f>
        <v>1430371031.49</v>
      </c>
      <c r="F246" s="1067">
        <f t="shared" ref="F246:F248" si="14">E246/$E$249</f>
        <v>0.17481136839593822</v>
      </c>
      <c r="G246" s="1068">
        <f>_xlfn.XLOOKUP($C246,INPUT_DATA!$DR:$DR,INPUT_DATA!$DU:$DU)</f>
        <v>6722</v>
      </c>
      <c r="H246" s="1080">
        <f t="shared" ref="H246:H248" si="15">G246/$G$249</f>
        <v>0.11798985448737077</v>
      </c>
      <c r="M246" s="817"/>
    </row>
    <row r="247" spans="1:13" s="672" customFormat="1" ht="15">
      <c r="B247" s="812"/>
      <c r="C247" s="1437" t="s">
        <v>1360</v>
      </c>
      <c r="D247" s="1083">
        <v>2023</v>
      </c>
      <c r="E247" s="1066">
        <f>_xlfn.XLOOKUP($C247,INPUT_DATA!$DR:$DR,INPUT_DATA!$DT:$DT)</f>
        <v>618425126.86000025</v>
      </c>
      <c r="F247" s="1067">
        <f t="shared" si="14"/>
        <v>7.5580209817458208E-2</v>
      </c>
      <c r="G247" s="1068">
        <f>_xlfn.XLOOKUP($C247,INPUT_DATA!$DR:$DR,INPUT_DATA!$DU:$DU)</f>
        <v>3380</v>
      </c>
      <c r="H247" s="1080">
        <f t="shared" si="15"/>
        <v>5.9328430253988873E-2</v>
      </c>
      <c r="M247" s="817"/>
    </row>
    <row r="248" spans="1:13" s="672" customFormat="1" ht="15">
      <c r="B248" s="812"/>
      <c r="C248" s="1437" t="s">
        <v>1361</v>
      </c>
      <c r="D248" s="1083">
        <v>2024</v>
      </c>
      <c r="E248" s="1066">
        <f>_xlfn.XLOOKUP($C248,INPUT_DATA!$DR:$DR,INPUT_DATA!$DT:$DT)</f>
        <v>362827027.8100003</v>
      </c>
      <c r="F248" s="1067">
        <f t="shared" si="14"/>
        <v>4.434254317666577E-2</v>
      </c>
      <c r="G248" s="1068">
        <f>_xlfn.XLOOKUP($C248,INPUT_DATA!$DR:$DR,INPUT_DATA!$DU:$DU)</f>
        <v>1889</v>
      </c>
      <c r="H248" s="1080">
        <f t="shared" si="15"/>
        <v>3.3157220340173071E-2</v>
      </c>
      <c r="M248" s="817"/>
    </row>
    <row r="249" spans="1:13" s="672" customFormat="1" ht="15">
      <c r="B249" s="812"/>
      <c r="C249" s="1064"/>
      <c r="D249" s="1072" t="s">
        <v>436</v>
      </c>
      <c r="E249" s="1073">
        <f>SUM(E234:E248)</f>
        <v>8182368484.4700012</v>
      </c>
      <c r="F249" s="1074">
        <f>SUM(F234:F248)</f>
        <v>0.99999999999999978</v>
      </c>
      <c r="G249" s="1075">
        <f>SUM(G234:G248)</f>
        <v>56971</v>
      </c>
      <c r="H249" s="1074">
        <f>SUM(H234:H248)</f>
        <v>1</v>
      </c>
      <c r="M249" s="817"/>
    </row>
    <row r="250" spans="1:13" s="672" customFormat="1" ht="15">
      <c r="B250" s="812"/>
      <c r="C250" s="1064"/>
      <c r="D250" s="858"/>
      <c r="G250" s="1043"/>
      <c r="M250" s="817"/>
    </row>
    <row r="251" spans="1:13" s="672" customFormat="1" ht="15">
      <c r="B251" s="812"/>
      <c r="C251" s="1064"/>
      <c r="D251" s="858"/>
      <c r="G251" s="1043"/>
      <c r="M251" s="817"/>
    </row>
    <row r="252" spans="1:13" s="672" customFormat="1" ht="15">
      <c r="B252" s="812"/>
      <c r="C252" s="1064"/>
      <c r="D252" s="858"/>
      <c r="G252" s="1043"/>
      <c r="M252" s="817"/>
    </row>
    <row r="253" spans="1:13" s="672" customFormat="1" ht="15">
      <c r="B253" s="812"/>
      <c r="C253" s="1064"/>
      <c r="D253" s="858"/>
      <c r="G253" s="1043"/>
      <c r="M253" s="817"/>
    </row>
    <row r="254" spans="1:13" s="672" customFormat="1" ht="24.6" customHeight="1">
      <c r="A254" s="858"/>
      <c r="B254" s="1059"/>
      <c r="C254" s="1248" t="s">
        <v>1365</v>
      </c>
      <c r="D254" s="1077"/>
      <c r="E254" s="1077"/>
      <c r="F254" s="1077"/>
      <c r="G254" s="1078"/>
      <c r="H254" s="1077"/>
      <c r="M254" s="817"/>
    </row>
    <row r="255" spans="1:13" s="672" customFormat="1" ht="15" customHeight="1">
      <c r="A255" s="858"/>
      <c r="B255" s="862"/>
      <c r="C255" s="1062"/>
      <c r="D255" s="858"/>
      <c r="E255" s="858"/>
      <c r="F255" s="858"/>
      <c r="G255" s="1063"/>
      <c r="H255" s="858"/>
      <c r="M255" s="817"/>
    </row>
    <row r="256" spans="1:13" s="672" customFormat="1" ht="25.9" customHeight="1">
      <c r="B256" s="812"/>
      <c r="C256" s="1064"/>
      <c r="D256" s="1234" t="s">
        <v>550</v>
      </c>
      <c r="E256" s="1979" t="s">
        <v>467</v>
      </c>
      <c r="F256" s="1981"/>
      <c r="G256" s="1979" t="s">
        <v>468</v>
      </c>
      <c r="H256" s="1981"/>
      <c r="M256" s="817"/>
    </row>
    <row r="257" spans="1:13" s="672" customFormat="1" ht="15">
      <c r="B257" s="812"/>
      <c r="C257" s="1437" t="s">
        <v>974</v>
      </c>
      <c r="D257" s="1065" t="s">
        <v>155</v>
      </c>
      <c r="E257" s="1066">
        <f>_xlfn.XLOOKUP($C257,INPUT_DATA!$DR:$DR,INPUT_DATA!$DT:$DT)</f>
        <v>8182368484.4700003</v>
      </c>
      <c r="F257" s="1067">
        <f>E257/$E$258</f>
        <v>1</v>
      </c>
      <c r="G257" s="1068">
        <f>_xlfn.XLOOKUP($C257,INPUT_DATA!$DR:$DR,INPUT_DATA!$DU:$DU)</f>
        <v>56971</v>
      </c>
      <c r="H257" s="1080">
        <f>G257/$G$258</f>
        <v>1</v>
      </c>
      <c r="M257" s="817"/>
    </row>
    <row r="258" spans="1:13" s="672" customFormat="1" ht="15">
      <c r="B258" s="812"/>
      <c r="C258" s="1064"/>
      <c r="D258" s="1072" t="s">
        <v>436</v>
      </c>
      <c r="E258" s="1073">
        <f>SUM(E257:E257)</f>
        <v>8182368484.4700003</v>
      </c>
      <c r="F258" s="1074">
        <f>SUM(F257:F257)</f>
        <v>1</v>
      </c>
      <c r="G258" s="1075">
        <f>SUM(G257:G257)</f>
        <v>56971</v>
      </c>
      <c r="H258" s="1074">
        <f>SUM(H257:H257)</f>
        <v>1</v>
      </c>
      <c r="M258" s="817"/>
    </row>
    <row r="259" spans="1:13" s="672" customFormat="1" ht="15">
      <c r="B259" s="812"/>
      <c r="C259" s="1064"/>
      <c r="D259" s="1084"/>
      <c r="E259" s="1085"/>
      <c r="F259" s="1086"/>
      <c r="G259" s="1087"/>
      <c r="H259" s="1086"/>
      <c r="M259" s="817"/>
    </row>
    <row r="260" spans="1:13" s="672" customFormat="1" ht="15">
      <c r="B260" s="812"/>
      <c r="C260" s="1064"/>
      <c r="D260" s="1084"/>
      <c r="E260" s="1085"/>
      <c r="F260" s="1086"/>
      <c r="G260" s="1087"/>
      <c r="H260" s="1086"/>
      <c r="M260" s="817"/>
    </row>
    <row r="261" spans="1:13" s="672" customFormat="1" ht="15">
      <c r="B261" s="812"/>
      <c r="C261" s="1064"/>
      <c r="D261" s="1084"/>
      <c r="E261" s="1085"/>
      <c r="F261" s="1086"/>
      <c r="G261" s="1087"/>
      <c r="H261" s="1086"/>
      <c r="M261" s="817"/>
    </row>
    <row r="262" spans="1:13" s="672" customFormat="1" ht="24.6" customHeight="1">
      <c r="A262" s="858"/>
      <c r="B262" s="1059"/>
      <c r="C262" s="1248" t="s">
        <v>1366</v>
      </c>
      <c r="D262" s="1077"/>
      <c r="E262" s="1088"/>
      <c r="F262" s="1088"/>
      <c r="G262" s="1089"/>
      <c r="H262" s="1088"/>
      <c r="M262" s="817"/>
    </row>
    <row r="263" spans="1:13" s="672" customFormat="1" ht="15" customHeight="1">
      <c r="A263" s="858"/>
      <c r="B263" s="862"/>
      <c r="C263" s="1062"/>
      <c r="D263" s="858"/>
      <c r="E263" s="1090"/>
      <c r="F263" s="1090"/>
      <c r="G263" s="1091"/>
      <c r="H263" s="1090"/>
      <c r="M263" s="817"/>
    </row>
    <row r="264" spans="1:13" s="672" customFormat="1" ht="25.9" customHeight="1">
      <c r="B264" s="812"/>
      <c r="C264" s="1064"/>
      <c r="D264" s="1234" t="s">
        <v>551</v>
      </c>
      <c r="E264" s="1979" t="s">
        <v>467</v>
      </c>
      <c r="F264" s="1981"/>
      <c r="G264" s="1979" t="s">
        <v>468</v>
      </c>
      <c r="H264" s="1981"/>
      <c r="M264" s="817"/>
    </row>
    <row r="265" spans="1:13" s="672" customFormat="1" ht="15">
      <c r="B265" s="812"/>
      <c r="C265" s="1437" t="s">
        <v>975</v>
      </c>
      <c r="D265" s="1065" t="s">
        <v>1182</v>
      </c>
      <c r="E265" s="1066">
        <f>_xlfn.XLOOKUP($C265,INPUT_DATA!$DR:$DR,INPUT_DATA!$DT:$DT)</f>
        <v>2451537028.4699998</v>
      </c>
      <c r="F265" s="1067">
        <f t="shared" ref="F265:F274" si="16">E265/$E$275</f>
        <v>0.29961215180213119</v>
      </c>
      <c r="G265" s="1068">
        <f>_xlfn.XLOOKUP($C265,INPUT_DATA!$DR:$DR,INPUT_DATA!$DU:$DU)</f>
        <v>16810</v>
      </c>
      <c r="H265" s="1080">
        <f>G265/$G$275</f>
        <v>0.29506240016850677</v>
      </c>
      <c r="M265" s="817"/>
    </row>
    <row r="266" spans="1:13" s="672" customFormat="1" ht="15">
      <c r="B266" s="812"/>
      <c r="C266" s="1437" t="s">
        <v>976</v>
      </c>
      <c r="D266" s="1070" t="s">
        <v>1183</v>
      </c>
      <c r="E266" s="1066">
        <f>_xlfn.XLOOKUP($C266,INPUT_DATA!$DR:$DR,INPUT_DATA!$DT:$DT)</f>
        <v>3024452090.04</v>
      </c>
      <c r="F266" s="1067">
        <f t="shared" si="16"/>
        <v>0.36963039439990508</v>
      </c>
      <c r="G266" s="1068">
        <f>_xlfn.XLOOKUP($C266,INPUT_DATA!$DR:$DR,INPUT_DATA!$DU:$DU)</f>
        <v>19351</v>
      </c>
      <c r="H266" s="1080">
        <f t="shared" ref="H266:H274" si="17">G266/$G$275</f>
        <v>0.3396640395990943</v>
      </c>
      <c r="M266" s="817"/>
    </row>
    <row r="267" spans="1:13" s="672" customFormat="1" ht="15">
      <c r="B267" s="812"/>
      <c r="C267" s="1437" t="s">
        <v>977</v>
      </c>
      <c r="D267" s="1070" t="s">
        <v>1184</v>
      </c>
      <c r="E267" s="1066">
        <f>_xlfn.XLOOKUP($C267,INPUT_DATA!$DR:$DR,INPUT_DATA!$DT:$DT)</f>
        <v>1262989157</v>
      </c>
      <c r="F267" s="1067">
        <f t="shared" si="16"/>
        <v>0.15435495961800455</v>
      </c>
      <c r="G267" s="1068">
        <f>_xlfn.XLOOKUP($C267,INPUT_DATA!$DR:$DR,INPUT_DATA!$DU:$DU)</f>
        <v>9933</v>
      </c>
      <c r="H267" s="1080">
        <f t="shared" si="17"/>
        <v>0.1743518632286602</v>
      </c>
      <c r="M267" s="817"/>
    </row>
    <row r="268" spans="1:13" s="672" customFormat="1" ht="15">
      <c r="B268" s="812"/>
      <c r="C268" s="1437" t="s">
        <v>978</v>
      </c>
      <c r="D268" s="1070" t="s">
        <v>1185</v>
      </c>
      <c r="E268" s="1066">
        <f>_xlfn.XLOOKUP($C268,INPUT_DATA!$DR:$DR,INPUT_DATA!$DT:$DT)</f>
        <v>477855963.12</v>
      </c>
      <c r="F268" s="1067">
        <f t="shared" si="16"/>
        <v>5.8400689730236752E-2</v>
      </c>
      <c r="G268" s="1068">
        <f>_xlfn.XLOOKUP($C268,INPUT_DATA!$DR:$DR,INPUT_DATA!$DU:$DU)</f>
        <v>4029</v>
      </c>
      <c r="H268" s="1080">
        <f t="shared" si="17"/>
        <v>7.0720190974355376E-2</v>
      </c>
      <c r="M268" s="817"/>
    </row>
    <row r="269" spans="1:13" s="672" customFormat="1" ht="15">
      <c r="B269" s="812"/>
      <c r="C269" s="1437" t="s">
        <v>979</v>
      </c>
      <c r="D269" s="1070" t="s">
        <v>1186</v>
      </c>
      <c r="E269" s="1066">
        <f>_xlfn.XLOOKUP($C269,INPUT_DATA!$DR:$DR,INPUT_DATA!$DT:$DT)</f>
        <v>280089301.39999998</v>
      </c>
      <c r="F269" s="1067">
        <f t="shared" si="16"/>
        <v>3.4230834498789053E-2</v>
      </c>
      <c r="G269" s="1068">
        <f>_xlfn.XLOOKUP($C269,INPUT_DATA!$DR:$DR,INPUT_DATA!$DU:$DU)</f>
        <v>2403</v>
      </c>
      <c r="H269" s="1080">
        <f t="shared" si="17"/>
        <v>4.2179354408383211E-2</v>
      </c>
      <c r="M269" s="817"/>
    </row>
    <row r="270" spans="1:13" s="672" customFormat="1" ht="15">
      <c r="B270" s="812"/>
      <c r="C270" s="1437" t="s">
        <v>980</v>
      </c>
      <c r="D270" s="1070" t="s">
        <v>1187</v>
      </c>
      <c r="E270" s="1066">
        <f>_xlfn.XLOOKUP($C270,INPUT_DATA!$DR:$DR,INPUT_DATA!$DT:$DT)</f>
        <v>198721638.30000001</v>
      </c>
      <c r="F270" s="1067">
        <f t="shared" si="16"/>
        <v>2.4286566741301176E-2</v>
      </c>
      <c r="G270" s="1068">
        <f>_xlfn.XLOOKUP($C270,INPUT_DATA!$DR:$DR,INPUT_DATA!$DU:$DU)</f>
        <v>1477</v>
      </c>
      <c r="H270" s="1080">
        <f t="shared" si="17"/>
        <v>2.5925470853592179E-2</v>
      </c>
      <c r="M270" s="817"/>
    </row>
    <row r="271" spans="1:13" s="672" customFormat="1" ht="15">
      <c r="B271" s="812"/>
      <c r="C271" s="1437" t="s">
        <v>981</v>
      </c>
      <c r="D271" s="1070" t="s">
        <v>1188</v>
      </c>
      <c r="E271" s="1066">
        <f>_xlfn.XLOOKUP($C271,INPUT_DATA!$DR:$DR,INPUT_DATA!$DT:$DT)</f>
        <v>285248348.05000001</v>
      </c>
      <c r="F271" s="1067">
        <f t="shared" si="16"/>
        <v>3.4861342237445872E-2</v>
      </c>
      <c r="G271" s="1068">
        <f>_xlfn.XLOOKUP($C271,INPUT_DATA!$DR:$DR,INPUT_DATA!$DU:$DU)</f>
        <v>1584</v>
      </c>
      <c r="H271" s="1080">
        <f t="shared" si="17"/>
        <v>2.7803619385301293E-2</v>
      </c>
      <c r="M271" s="817"/>
    </row>
    <row r="272" spans="1:13" s="672" customFormat="1" ht="15">
      <c r="B272" s="812"/>
      <c r="C272" s="1437" t="s">
        <v>982</v>
      </c>
      <c r="D272" s="1070" t="s">
        <v>1189</v>
      </c>
      <c r="E272" s="1066">
        <f>_xlfn.XLOOKUP($C272,INPUT_DATA!$DR:$DR,INPUT_DATA!$DT:$DT)</f>
        <v>155372430.97999999</v>
      </c>
      <c r="F272" s="1067">
        <f t="shared" si="16"/>
        <v>1.898868662232632E-2</v>
      </c>
      <c r="G272" s="1068">
        <f>_xlfn.XLOOKUP($C272,INPUT_DATA!$DR:$DR,INPUT_DATA!$DU:$DU)</f>
        <v>1057</v>
      </c>
      <c r="H272" s="1080">
        <f t="shared" si="17"/>
        <v>1.8553299046883503E-2</v>
      </c>
      <c r="M272" s="817"/>
    </row>
    <row r="273" spans="1:13" s="672" customFormat="1" ht="15">
      <c r="B273" s="812"/>
      <c r="C273" s="1437" t="s">
        <v>983</v>
      </c>
      <c r="D273" s="1070" t="s">
        <v>1190</v>
      </c>
      <c r="E273" s="1066">
        <f>_xlfn.XLOOKUP($C273,INPUT_DATA!$DR:$DR,INPUT_DATA!$DT:$DT)</f>
        <v>45394742.469999999</v>
      </c>
      <c r="F273" s="1067">
        <f t="shared" si="16"/>
        <v>5.5478731563065719E-3</v>
      </c>
      <c r="G273" s="1068">
        <f>_xlfn.XLOOKUP($C273,INPUT_DATA!$DR:$DR,INPUT_DATA!$DU:$DU)</f>
        <v>320</v>
      </c>
      <c r="H273" s="1080">
        <f t="shared" si="17"/>
        <v>5.6168928051113726E-3</v>
      </c>
      <c r="M273" s="817"/>
    </row>
    <row r="274" spans="1:13" s="672" customFormat="1" ht="15">
      <c r="B274" s="812"/>
      <c r="C274" s="1437" t="s">
        <v>984</v>
      </c>
      <c r="D274" s="1070" t="s">
        <v>1191</v>
      </c>
      <c r="E274" s="1066">
        <f>_xlfn.XLOOKUP($C274,INPUT_DATA!$DR:$DR,INPUT_DATA!$DT:$DT)</f>
        <v>707784.64</v>
      </c>
      <c r="F274" s="1067">
        <f t="shared" si="16"/>
        <v>8.6501193553353592E-5</v>
      </c>
      <c r="G274" s="1068">
        <f>_xlfn.XLOOKUP($C274,INPUT_DATA!$DR:$DR,INPUT_DATA!$DU:$DU)</f>
        <v>7</v>
      </c>
      <c r="H274" s="1080">
        <f t="shared" si="17"/>
        <v>1.2286953011181128E-4</v>
      </c>
      <c r="M274" s="817"/>
    </row>
    <row r="275" spans="1:13" s="672" customFormat="1" ht="15">
      <c r="B275" s="812"/>
      <c r="C275" s="1064"/>
      <c r="D275" s="1072" t="s">
        <v>436</v>
      </c>
      <c r="E275" s="1073">
        <f>SUM(E265:E274)</f>
        <v>8182368484.4700003</v>
      </c>
      <c r="F275" s="1074">
        <f>SUM(F265:F274)</f>
        <v>0.99999999999999989</v>
      </c>
      <c r="G275" s="1075">
        <f>SUM(G265:G274)</f>
        <v>56971</v>
      </c>
      <c r="H275" s="1074">
        <f>SUM(H265:H274)</f>
        <v>1</v>
      </c>
      <c r="M275" s="817"/>
    </row>
    <row r="276" spans="1:13" s="672" customFormat="1" ht="15">
      <c r="B276" s="812"/>
      <c r="C276" s="1064"/>
      <c r="D276" s="858"/>
      <c r="E276" s="1090"/>
      <c r="F276" s="1090"/>
      <c r="G276" s="1091"/>
      <c r="H276" s="1090"/>
      <c r="M276" s="817"/>
    </row>
    <row r="277" spans="1:13" s="672" customFormat="1" ht="15">
      <c r="B277" s="812"/>
      <c r="C277" s="1064"/>
      <c r="D277" s="858"/>
      <c r="E277" s="1090"/>
      <c r="F277" s="1090"/>
      <c r="G277" s="1091"/>
      <c r="H277" s="1090"/>
      <c r="M277" s="817"/>
    </row>
    <row r="278" spans="1:13" s="672" customFormat="1" ht="24.6" customHeight="1">
      <c r="A278" s="858"/>
      <c r="B278" s="1059"/>
      <c r="C278" s="1248" t="s">
        <v>1368</v>
      </c>
      <c r="D278" s="1077"/>
      <c r="E278" s="1088"/>
      <c r="F278" s="1088"/>
      <c r="G278" s="1089"/>
      <c r="H278" s="1088"/>
      <c r="M278" s="817"/>
    </row>
    <row r="279" spans="1:13" s="672" customFormat="1" ht="15" customHeight="1">
      <c r="A279" s="858"/>
      <c r="B279" s="862"/>
      <c r="C279" s="1062"/>
      <c r="D279" s="858"/>
      <c r="E279" s="1090"/>
      <c r="F279" s="1090"/>
      <c r="G279" s="1091"/>
      <c r="H279" s="1090"/>
      <c r="M279" s="817"/>
    </row>
    <row r="280" spans="1:13" s="672" customFormat="1" ht="25.9" customHeight="1">
      <c r="B280" s="812"/>
      <c r="C280" s="1064"/>
      <c r="D280" s="1234" t="s">
        <v>1377</v>
      </c>
      <c r="E280" s="1979" t="s">
        <v>467</v>
      </c>
      <c r="F280" s="1981"/>
      <c r="G280" s="1979" t="s">
        <v>468</v>
      </c>
      <c r="H280" s="1981"/>
      <c r="M280" s="817"/>
    </row>
    <row r="281" spans="1:13" s="672" customFormat="1" ht="15">
      <c r="B281" s="812"/>
      <c r="C281" s="1437" t="s">
        <v>985</v>
      </c>
      <c r="D281" s="1065" t="s">
        <v>1298</v>
      </c>
      <c r="E281" s="1066">
        <f>_xlfn.XLOOKUP($C281,INPUT_DATA!$DR:$DR,INPUT_DATA!$DT:$DT)</f>
        <v>49141429.5</v>
      </c>
      <c r="F281" s="1067">
        <f t="shared" ref="F281:F291" si="18">E281/$E$275</f>
        <v>6.0057707732509994E-3</v>
      </c>
      <c r="G281" s="1068">
        <f>_xlfn.XLOOKUP($C281,INPUT_DATA!$DR:$DR,INPUT_DATA!$DU:$DU)</f>
        <v>544</v>
      </c>
      <c r="H281" s="1080">
        <f>G281/$G$292</f>
        <v>9.5487177686893326E-3</v>
      </c>
      <c r="M281" s="817"/>
    </row>
    <row r="282" spans="1:13" s="672" customFormat="1" ht="15">
      <c r="B282" s="812"/>
      <c r="C282" s="1437" t="s">
        <v>986</v>
      </c>
      <c r="D282" s="1070" t="s">
        <v>1299</v>
      </c>
      <c r="E282" s="1066">
        <f>_xlfn.XLOOKUP($C282,INPUT_DATA!$DR:$DR,INPUT_DATA!$DT:$DT)</f>
        <v>145493627.34</v>
      </c>
      <c r="F282" s="1067">
        <f t="shared" si="18"/>
        <v>1.7781358492488391E-2</v>
      </c>
      <c r="G282" s="1068">
        <f>_xlfn.XLOOKUP($C282,INPUT_DATA!$DR:$DR,INPUT_DATA!$DU:$DU)</f>
        <v>1326</v>
      </c>
      <c r="H282" s="1080">
        <f t="shared" ref="H282:H290" si="19">G282/$G$292</f>
        <v>2.3274999561180249E-2</v>
      </c>
      <c r="M282" s="817"/>
    </row>
    <row r="283" spans="1:13" s="672" customFormat="1" ht="15">
      <c r="B283" s="812"/>
      <c r="C283" s="1437" t="s">
        <v>987</v>
      </c>
      <c r="D283" s="1070" t="s">
        <v>1300</v>
      </c>
      <c r="E283" s="1066">
        <f>_xlfn.XLOOKUP($C283,INPUT_DATA!$DR:$DR,INPUT_DATA!$DT:$DT)</f>
        <v>318768585.5</v>
      </c>
      <c r="F283" s="1067">
        <f t="shared" si="18"/>
        <v>3.895798461105944E-2</v>
      </c>
      <c r="G283" s="1068">
        <f>_xlfn.XLOOKUP($C283,INPUT_DATA!$DR:$DR,INPUT_DATA!$DU:$DU)</f>
        <v>2821</v>
      </c>
      <c r="H283" s="1080">
        <f t="shared" si="19"/>
        <v>4.9516420635059941E-2</v>
      </c>
      <c r="M283" s="817"/>
    </row>
    <row r="284" spans="1:13" s="672" customFormat="1" ht="15">
      <c r="B284" s="812"/>
      <c r="C284" s="1437" t="s">
        <v>988</v>
      </c>
      <c r="D284" s="1070" t="s">
        <v>1301</v>
      </c>
      <c r="E284" s="1066">
        <f>_xlfn.XLOOKUP($C284,INPUT_DATA!$DR:$DR,INPUT_DATA!$DT:$DT)</f>
        <v>777695224.38</v>
      </c>
      <c r="F284" s="1067">
        <f t="shared" si="18"/>
        <v>9.504524586689693E-2</v>
      </c>
      <c r="G284" s="1068">
        <f>_xlfn.XLOOKUP($C284,INPUT_DATA!$DR:$DR,INPUT_DATA!$DU:$DU)</f>
        <v>6344</v>
      </c>
      <c r="H284" s="1080">
        <f t="shared" si="19"/>
        <v>0.11135489986133296</v>
      </c>
      <c r="M284" s="817"/>
    </row>
    <row r="285" spans="1:13" s="672" customFormat="1" ht="15">
      <c r="B285" s="812"/>
      <c r="C285" s="1437" t="s">
        <v>1302</v>
      </c>
      <c r="D285" s="1070" t="s">
        <v>1303</v>
      </c>
      <c r="E285" s="1066">
        <f>_xlfn.XLOOKUP($C285,INPUT_DATA!$DR:$DR,INPUT_DATA!$DT:$DT)</f>
        <v>1509167259.54</v>
      </c>
      <c r="F285" s="1067">
        <f t="shared" si="18"/>
        <v>0.18444137078455639</v>
      </c>
      <c r="G285" s="1068">
        <f>_xlfn.XLOOKUP($C285,INPUT_DATA!$DR:$DR,INPUT_DATA!$DU:$DU)</f>
        <v>11378</v>
      </c>
      <c r="H285" s="1080">
        <f t="shared" si="19"/>
        <v>0.19971564480174123</v>
      </c>
      <c r="M285" s="817"/>
    </row>
    <row r="286" spans="1:13" s="672" customFormat="1" ht="15">
      <c r="B286" s="812"/>
      <c r="C286" s="1437" t="s">
        <v>1304</v>
      </c>
      <c r="D286" s="1070" t="s">
        <v>1305</v>
      </c>
      <c r="E286" s="1066">
        <f>_xlfn.XLOOKUP($C286,INPUT_DATA!$DR:$DR,INPUT_DATA!$DT:$DT)</f>
        <v>2694580628.73</v>
      </c>
      <c r="F286" s="1067">
        <f t="shared" si="18"/>
        <v>0.32931548290012475</v>
      </c>
      <c r="G286" s="1068">
        <f>_xlfn.XLOOKUP($C286,INPUT_DATA!$DR:$DR,INPUT_DATA!$DU:$DU)</f>
        <v>17496</v>
      </c>
      <c r="H286" s="1080">
        <f t="shared" si="19"/>
        <v>0.3071036141194643</v>
      </c>
      <c r="M286" s="817"/>
    </row>
    <row r="287" spans="1:13" s="672" customFormat="1" ht="15">
      <c r="B287" s="812"/>
      <c r="C287" s="1437" t="s">
        <v>1306</v>
      </c>
      <c r="D287" s="1070" t="s">
        <v>1307</v>
      </c>
      <c r="E287" s="1066">
        <f>_xlfn.XLOOKUP($C287,INPUT_DATA!$DR:$DR,INPUT_DATA!$DT:$DT)</f>
        <v>1284184723.5899999</v>
      </c>
      <c r="F287" s="1067">
        <f t="shared" si="18"/>
        <v>0.1569453546399629</v>
      </c>
      <c r="G287" s="1068">
        <f>_xlfn.XLOOKUP($C287,INPUT_DATA!$DR:$DR,INPUT_DATA!$DU:$DU)</f>
        <v>8554</v>
      </c>
      <c r="H287" s="1080">
        <f t="shared" si="19"/>
        <v>0.15014656579663338</v>
      </c>
      <c r="M287" s="817"/>
    </row>
    <row r="288" spans="1:13" s="672" customFormat="1" ht="15">
      <c r="B288" s="812"/>
      <c r="C288" s="1437" t="s">
        <v>1308</v>
      </c>
      <c r="D288" s="1070" t="s">
        <v>1309</v>
      </c>
      <c r="E288" s="1066">
        <f>_xlfn.XLOOKUP($C288,INPUT_DATA!$DR:$DR,INPUT_DATA!$DT:$DT)</f>
        <v>705283055.66999996</v>
      </c>
      <c r="F288" s="1067">
        <f t="shared" si="18"/>
        <v>8.6195464920531928E-2</v>
      </c>
      <c r="G288" s="1068">
        <f>_xlfn.XLOOKUP($C288,INPUT_DATA!$DR:$DR,INPUT_DATA!$DU:$DU)</f>
        <v>4127</v>
      </c>
      <c r="H288" s="1080">
        <f t="shared" si="19"/>
        <v>7.2440364395920734E-2</v>
      </c>
      <c r="M288" s="817"/>
    </row>
    <row r="289" spans="1:13" s="672" customFormat="1" ht="15">
      <c r="B289" s="812"/>
      <c r="C289" s="1437" t="s">
        <v>1310</v>
      </c>
      <c r="D289" s="1070" t="s">
        <v>1311</v>
      </c>
      <c r="E289" s="1066">
        <f>_xlfn.XLOOKUP($C289,INPUT_DATA!$DR:$DR,INPUT_DATA!$DT:$DT)</f>
        <v>390499232.06</v>
      </c>
      <c r="F289" s="1067">
        <f t="shared" si="18"/>
        <v>4.7724474007881837E-2</v>
      </c>
      <c r="G289" s="1068">
        <f>_xlfn.XLOOKUP($C289,INPUT_DATA!$DR:$DR,INPUT_DATA!$DU:$DU)</f>
        <v>2414</v>
      </c>
      <c r="H289" s="1080">
        <f t="shared" si="19"/>
        <v>4.2372435098558918E-2</v>
      </c>
      <c r="M289" s="817"/>
    </row>
    <row r="290" spans="1:13" s="672" customFormat="1" ht="15">
      <c r="B290" s="812"/>
      <c r="C290" s="1437" t="s">
        <v>1312</v>
      </c>
      <c r="D290" s="1070" t="s">
        <v>1313</v>
      </c>
      <c r="E290" s="1066">
        <f>_xlfn.XLOOKUP($C290,INPUT_DATA!$DR:$DR,INPUT_DATA!$DT:$DT)</f>
        <v>180936447.59</v>
      </c>
      <c r="F290" s="1067">
        <f t="shared" si="18"/>
        <v>2.2112967404659713E-2</v>
      </c>
      <c r="G290" s="1068">
        <f>_xlfn.XLOOKUP($C290,INPUT_DATA!$DR:$DR,INPUT_DATA!$DU:$DU)</f>
        <v>1163</v>
      </c>
      <c r="H290" s="1080">
        <f t="shared" si="19"/>
        <v>2.0413894788576643E-2</v>
      </c>
      <c r="M290" s="817"/>
    </row>
    <row r="291" spans="1:13" s="672" customFormat="1" ht="15">
      <c r="B291" s="812"/>
      <c r="C291" s="1437" t="s">
        <v>1314</v>
      </c>
      <c r="D291" s="1070" t="s">
        <v>1315</v>
      </c>
      <c r="E291" s="1066">
        <f>_xlfn.XLOOKUP($C291,INPUT_DATA!$DR:$DR,INPUT_DATA!$DT:$DT)</f>
        <v>126618270.56999999</v>
      </c>
      <c r="F291" s="1067">
        <f t="shared" si="18"/>
        <v>1.547452559858669E-2</v>
      </c>
      <c r="G291" s="1068">
        <f>_xlfn.XLOOKUP($C291,INPUT_DATA!$DR:$DR,INPUT_DATA!$DU:$DU)</f>
        <v>804</v>
      </c>
      <c r="H291" s="1080">
        <f>G291/$G$292</f>
        <v>1.4112443172842323E-2</v>
      </c>
      <c r="M291" s="817"/>
    </row>
    <row r="292" spans="1:13" s="672" customFormat="1" ht="15">
      <c r="B292" s="812"/>
      <c r="C292" s="1064"/>
      <c r="D292" s="1072" t="s">
        <v>436</v>
      </c>
      <c r="E292" s="1073">
        <f>SUM(E281:E291)</f>
        <v>8182368484.4700003</v>
      </c>
      <c r="F292" s="1074">
        <f>SUM(F281:F291)</f>
        <v>0.99999999999999978</v>
      </c>
      <c r="G292" s="1075">
        <f>SUM(G281:G291)</f>
        <v>56971</v>
      </c>
      <c r="H292" s="1074">
        <f>SUM(H281:H291)</f>
        <v>1</v>
      </c>
      <c r="M292" s="817"/>
    </row>
    <row r="293" spans="1:13" s="672" customFormat="1" ht="15">
      <c r="B293" s="812"/>
      <c r="C293" s="1064"/>
      <c r="D293" s="858"/>
      <c r="E293" s="1090"/>
      <c r="F293" s="1090"/>
      <c r="G293" s="1091"/>
      <c r="H293" s="1090"/>
      <c r="M293" s="817"/>
    </row>
    <row r="294" spans="1:13" s="672" customFormat="1" ht="15">
      <c r="B294" s="812"/>
      <c r="C294" s="1064"/>
      <c r="D294" s="858"/>
      <c r="E294" s="1090"/>
      <c r="F294" s="1090"/>
      <c r="G294" s="1091"/>
      <c r="H294" s="1090"/>
      <c r="M294" s="817"/>
    </row>
    <row r="295" spans="1:13" s="672" customFormat="1" ht="15">
      <c r="B295" s="812"/>
      <c r="C295" s="1064"/>
      <c r="D295" s="858"/>
      <c r="E295" s="1090"/>
      <c r="F295" s="1090"/>
      <c r="G295" s="1091"/>
      <c r="H295" s="1090"/>
      <c r="M295" s="817"/>
    </row>
    <row r="296" spans="1:13" s="672" customFormat="1" ht="30" customHeight="1">
      <c r="B296" s="812"/>
      <c r="C296" s="1248" t="s">
        <v>1367</v>
      </c>
      <c r="D296" s="858"/>
      <c r="E296" s="1090"/>
      <c r="F296" s="1090"/>
      <c r="G296" s="1091" t="s">
        <v>552</v>
      </c>
      <c r="H296" s="1090"/>
      <c r="M296" s="817"/>
    </row>
    <row r="297" spans="1:13" s="672" customFormat="1" ht="15" customHeight="1">
      <c r="A297" s="858"/>
      <c r="B297" s="862"/>
      <c r="C297" s="1062"/>
      <c r="D297" s="858"/>
      <c r="E297" s="1090"/>
      <c r="F297" s="1090"/>
      <c r="G297" s="1091"/>
      <c r="H297" s="1090"/>
      <c r="M297" s="817"/>
    </row>
    <row r="298" spans="1:13" s="672" customFormat="1" ht="25.9" customHeight="1">
      <c r="B298" s="812"/>
      <c r="C298" s="1064"/>
      <c r="D298" s="1234" t="s">
        <v>553</v>
      </c>
      <c r="E298" s="1979" t="s">
        <v>467</v>
      </c>
      <c r="F298" s="1981"/>
      <c r="G298" s="1979" t="s">
        <v>468</v>
      </c>
      <c r="H298" s="1981"/>
      <c r="M298" s="817"/>
    </row>
    <row r="299" spans="1:13" s="672" customFormat="1" ht="15">
      <c r="B299" s="812"/>
      <c r="C299" s="1437" t="s">
        <v>989</v>
      </c>
      <c r="D299" s="1065" t="s">
        <v>554</v>
      </c>
      <c r="E299" s="1066">
        <f>_xlfn.XLOOKUP($C299,INPUT_DATA!$DR:$DR,INPUT_DATA!$DT:$DT)</f>
        <v>3531856932.8400002</v>
      </c>
      <c r="F299" s="1067">
        <f>E299/$E$312</f>
        <v>0.43164237097649732</v>
      </c>
      <c r="G299" s="1068">
        <f>_xlfn.XLOOKUP($C299,INPUT_DATA!$DR:$DR,INPUT_DATA!$DU:$DU)</f>
        <v>20649</v>
      </c>
      <c r="H299" s="1080">
        <f>G299/$G$312</f>
        <v>0.36244756103982728</v>
      </c>
      <c r="M299" s="817"/>
    </row>
    <row r="300" spans="1:13" s="672" customFormat="1" ht="15">
      <c r="B300" s="812"/>
      <c r="C300" s="1437" t="s">
        <v>990</v>
      </c>
      <c r="D300" s="1070" t="s">
        <v>555</v>
      </c>
      <c r="E300" s="1066">
        <f>_xlfn.XLOOKUP($C300,INPUT_DATA!$DR:$DR,INPUT_DATA!$DT:$DT)</f>
        <v>264673999.46000001</v>
      </c>
      <c r="F300" s="1067">
        <f t="shared" ref="F300:F311" si="20">E300/$E$312</f>
        <v>3.2346868753509068E-2</v>
      </c>
      <c r="G300" s="1068">
        <f>_xlfn.XLOOKUP($C300,INPUT_DATA!$DR:$DR,INPUT_DATA!$DU:$DU)</f>
        <v>2290</v>
      </c>
      <c r="H300" s="1080">
        <f t="shared" ref="H300:H311" si="21">G300/$G$312</f>
        <v>4.0195889136578261E-2</v>
      </c>
      <c r="M300" s="817"/>
    </row>
    <row r="301" spans="1:13" s="672" customFormat="1" ht="15">
      <c r="B301" s="812"/>
      <c r="C301" s="1437" t="s">
        <v>991</v>
      </c>
      <c r="D301" s="1070" t="s">
        <v>556</v>
      </c>
      <c r="E301" s="1066">
        <f>_xlfn.XLOOKUP($C301,INPUT_DATA!$DR:$DR,INPUT_DATA!$DT:$DT)</f>
        <v>810139816.64999998</v>
      </c>
      <c r="F301" s="1067">
        <f t="shared" si="20"/>
        <v>9.9010429338110592E-2</v>
      </c>
      <c r="G301" s="1068">
        <f>_xlfn.XLOOKUP($C301,INPUT_DATA!$DR:$DR,INPUT_DATA!$DU:$DU)</f>
        <v>6777</v>
      </c>
      <c r="H301" s="1080">
        <f t="shared" si="21"/>
        <v>0.11895525793824928</v>
      </c>
      <c r="M301" s="817"/>
    </row>
    <row r="302" spans="1:13" s="672" customFormat="1" ht="15">
      <c r="B302" s="812"/>
      <c r="C302" s="1437" t="s">
        <v>992</v>
      </c>
      <c r="D302" s="1070" t="s">
        <v>557</v>
      </c>
      <c r="E302" s="1066">
        <f>_xlfn.XLOOKUP($C302,INPUT_DATA!$DR:$DR,INPUT_DATA!$DT:$DT)</f>
        <v>364649971.19</v>
      </c>
      <c r="F302" s="1067">
        <f t="shared" si="20"/>
        <v>4.4565332382927952E-2</v>
      </c>
      <c r="G302" s="1068">
        <f>_xlfn.XLOOKUP($C302,INPUT_DATA!$DR:$DR,INPUT_DATA!$DU:$DU)</f>
        <v>3161</v>
      </c>
      <c r="H302" s="1080">
        <f t="shared" si="21"/>
        <v>5.5484369240490779E-2</v>
      </c>
      <c r="M302" s="817"/>
    </row>
    <row r="303" spans="1:13" s="672" customFormat="1" ht="15">
      <c r="B303" s="812"/>
      <c r="C303" s="1437" t="s">
        <v>993</v>
      </c>
      <c r="D303" s="1070" t="s">
        <v>558</v>
      </c>
      <c r="E303" s="1066">
        <f>_xlfn.XLOOKUP($C303,INPUT_DATA!$DR:$DR,INPUT_DATA!$DT:$DT)</f>
        <v>108948805.31</v>
      </c>
      <c r="F303" s="1067">
        <f t="shared" si="20"/>
        <v>1.3315069532346659E-2</v>
      </c>
      <c r="G303" s="1068">
        <f>_xlfn.XLOOKUP($C303,INPUT_DATA!$DR:$DR,INPUT_DATA!$DU:$DU)</f>
        <v>1085</v>
      </c>
      <c r="H303" s="1080">
        <f t="shared" si="21"/>
        <v>1.9044777167330749E-2</v>
      </c>
      <c r="M303" s="817"/>
    </row>
    <row r="304" spans="1:13" s="672" customFormat="1" ht="15">
      <c r="B304" s="812"/>
      <c r="C304" s="1437" t="s">
        <v>994</v>
      </c>
      <c r="D304" s="1070" t="s">
        <v>559</v>
      </c>
      <c r="E304" s="1066">
        <f>_xlfn.XLOOKUP($C304,INPUT_DATA!$DR:$DR,INPUT_DATA!$DT:$DT)</f>
        <v>283889713.45999998</v>
      </c>
      <c r="F304" s="1067">
        <f t="shared" si="20"/>
        <v>3.4695298066668344E-2</v>
      </c>
      <c r="G304" s="1068">
        <f>_xlfn.XLOOKUP($C304,INPUT_DATA!$DR:$DR,INPUT_DATA!$DU:$DU)</f>
        <v>2293</v>
      </c>
      <c r="H304" s="1080">
        <f t="shared" si="21"/>
        <v>4.0248547506626181E-2</v>
      </c>
      <c r="M304" s="817"/>
    </row>
    <row r="305" spans="1:13" s="672" customFormat="1" ht="15">
      <c r="B305" s="812"/>
      <c r="C305" s="1437" t="s">
        <v>995</v>
      </c>
      <c r="D305" s="1070" t="s">
        <v>560</v>
      </c>
      <c r="E305" s="1066">
        <f>_xlfn.XLOOKUP($C305,INPUT_DATA!$DR:$DR,INPUT_DATA!$DT:$DT)</f>
        <v>218850547.38</v>
      </c>
      <c r="F305" s="1067">
        <f t="shared" si="20"/>
        <v>2.6746601279980815E-2</v>
      </c>
      <c r="G305" s="1068">
        <f>_xlfn.XLOOKUP($C305,INPUT_DATA!$DR:$DR,INPUT_DATA!$DU:$DU)</f>
        <v>1634</v>
      </c>
      <c r="H305" s="1080">
        <f t="shared" si="21"/>
        <v>2.8681258886099945E-2</v>
      </c>
      <c r="M305" s="817"/>
    </row>
    <row r="306" spans="1:13" s="672" customFormat="1" ht="15">
      <c r="B306" s="812"/>
      <c r="C306" s="1437" t="s">
        <v>996</v>
      </c>
      <c r="D306" s="1070" t="s">
        <v>561</v>
      </c>
      <c r="E306" s="1066">
        <f>_xlfn.XLOOKUP($C306,INPUT_DATA!$DR:$DR,INPUT_DATA!$DT:$DT)</f>
        <v>600042957.67999995</v>
      </c>
      <c r="F306" s="1067">
        <f t="shared" si="20"/>
        <v>7.3333651352768037E-2</v>
      </c>
      <c r="G306" s="1068">
        <f>_xlfn.XLOOKUP($C306,INPUT_DATA!$DR:$DR,INPUT_DATA!$DU:$DU)</f>
        <v>4316</v>
      </c>
      <c r="H306" s="1080">
        <f t="shared" si="21"/>
        <v>7.5757841708939636E-2</v>
      </c>
      <c r="M306" s="817"/>
    </row>
    <row r="307" spans="1:13" s="672" customFormat="1" ht="15">
      <c r="B307" s="812"/>
      <c r="C307" s="1437" t="s">
        <v>997</v>
      </c>
      <c r="D307" s="1070" t="s">
        <v>562</v>
      </c>
      <c r="E307" s="1066">
        <f>_xlfn.XLOOKUP($C307,INPUT_DATA!$DR:$DR,INPUT_DATA!$DT:$DT)</f>
        <v>636625709.35000002</v>
      </c>
      <c r="F307" s="1067">
        <f t="shared" si="20"/>
        <v>7.7804575846016355E-2</v>
      </c>
      <c r="G307" s="1068">
        <f>_xlfn.XLOOKUP($C307,INPUT_DATA!$DR:$DR,INPUT_DATA!$DU:$DU)</f>
        <v>4572</v>
      </c>
      <c r="H307" s="1080">
        <f t="shared" si="21"/>
        <v>8.0251355953028736E-2</v>
      </c>
      <c r="M307" s="817"/>
    </row>
    <row r="308" spans="1:13" s="672" customFormat="1" ht="15">
      <c r="B308" s="812"/>
      <c r="C308" s="1437" t="s">
        <v>998</v>
      </c>
      <c r="D308" s="1070" t="s">
        <v>563</v>
      </c>
      <c r="E308" s="1066">
        <f>_xlfn.XLOOKUP($C308,INPUT_DATA!$DR:$DR,INPUT_DATA!$DT:$DT)</f>
        <v>656473273.74000001</v>
      </c>
      <c r="F308" s="1067">
        <f t="shared" si="20"/>
        <v>8.0230226124132081E-2</v>
      </c>
      <c r="G308" s="1068">
        <f>_xlfn.XLOOKUP($C308,INPUT_DATA!$DR:$DR,INPUT_DATA!$DU:$DU)</f>
        <v>4273</v>
      </c>
      <c r="H308" s="1080">
        <f t="shared" si="21"/>
        <v>7.5003071738252797E-2</v>
      </c>
      <c r="M308" s="817"/>
    </row>
    <row r="309" spans="1:13" s="672" customFormat="1" ht="15">
      <c r="B309" s="812"/>
      <c r="C309" s="1437" t="s">
        <v>999</v>
      </c>
      <c r="D309" s="1070" t="s">
        <v>564</v>
      </c>
      <c r="E309" s="1066">
        <f>_xlfn.XLOOKUP($C309,INPUT_DATA!$DR:$DR,INPUT_DATA!$DT:$DT)</f>
        <v>65481943.200000003</v>
      </c>
      <c r="F309" s="1067">
        <f t="shared" si="20"/>
        <v>8.0028103506073634E-3</v>
      </c>
      <c r="G309" s="1068">
        <f>_xlfn.XLOOKUP($C309,INPUT_DATA!$DR:$DR,INPUT_DATA!$DU:$DU)</f>
        <v>455</v>
      </c>
      <c r="H309" s="1080">
        <f t="shared" si="21"/>
        <v>7.9865194572677333E-3</v>
      </c>
      <c r="M309" s="817"/>
    </row>
    <row r="310" spans="1:13" s="672" customFormat="1" ht="15">
      <c r="B310" s="812"/>
      <c r="C310" s="1437" t="s">
        <v>1000</v>
      </c>
      <c r="D310" s="1070" t="s">
        <v>565</v>
      </c>
      <c r="E310" s="1066">
        <f>_xlfn.XLOOKUP($C310,INPUT_DATA!$DR:$DR,INPUT_DATA!$DT:$DT)</f>
        <v>140006347</v>
      </c>
      <c r="F310" s="1067">
        <f t="shared" si="20"/>
        <v>1.7110736000918284E-2</v>
      </c>
      <c r="G310" s="1068">
        <f>_xlfn.XLOOKUP($C310,INPUT_DATA!$DR:$DR,INPUT_DATA!$DU:$DU)</f>
        <v>1348</v>
      </c>
      <c r="H310" s="1080">
        <f t="shared" si="21"/>
        <v>2.3661160941531655E-2</v>
      </c>
      <c r="M310" s="817"/>
    </row>
    <row r="311" spans="1:13" s="672" customFormat="1" ht="15">
      <c r="B311" s="812"/>
      <c r="C311" s="1437" t="s">
        <v>1001</v>
      </c>
      <c r="D311" s="1071" t="s">
        <v>566</v>
      </c>
      <c r="E311" s="1066">
        <f>_xlfn.XLOOKUP($C311,INPUT_DATA!$DR:$DR,INPUT_DATA!$DT:$DT)</f>
        <v>500728467.20999998</v>
      </c>
      <c r="F311" s="1067">
        <f t="shared" si="20"/>
        <v>6.1196029995517105E-2</v>
      </c>
      <c r="G311" s="1068">
        <f>_xlfn.XLOOKUP($C311,INPUT_DATA!$DR:$DR,INPUT_DATA!$DU:$DU)</f>
        <v>4118</v>
      </c>
      <c r="H311" s="1080">
        <f t="shared" si="21"/>
        <v>7.2282389285776974E-2</v>
      </c>
      <c r="M311" s="817"/>
    </row>
    <row r="312" spans="1:13" s="672" customFormat="1" ht="15">
      <c r="B312" s="812"/>
      <c r="C312" s="1064"/>
      <c r="D312" s="1072" t="s">
        <v>436</v>
      </c>
      <c r="E312" s="1073">
        <f>SUM(E299:E311)</f>
        <v>8182368484.4700003</v>
      </c>
      <c r="F312" s="1074">
        <f>SUM(F299:F311)</f>
        <v>1</v>
      </c>
      <c r="G312" s="1075">
        <f>SUM(G299:G311)</f>
        <v>56971</v>
      </c>
      <c r="H312" s="1074">
        <f>SUM(H299:H311)</f>
        <v>1.0000000000000002</v>
      </c>
      <c r="M312" s="817"/>
    </row>
    <row r="313" spans="1:13" s="672" customFormat="1" ht="15">
      <c r="B313" s="812"/>
      <c r="C313" s="1064"/>
      <c r="D313" s="858"/>
      <c r="E313" s="1090"/>
      <c r="F313" s="1090"/>
      <c r="G313" s="1091"/>
      <c r="H313" s="1090"/>
      <c r="M313" s="817"/>
    </row>
    <row r="314" spans="1:13" s="672" customFormat="1" ht="15">
      <c r="B314" s="812"/>
      <c r="C314" s="1064"/>
      <c r="D314" s="858"/>
      <c r="E314" s="1090"/>
      <c r="F314" s="1090"/>
      <c r="G314" s="1091"/>
      <c r="H314" s="1090"/>
      <c r="M314" s="817"/>
    </row>
    <row r="315" spans="1:13" s="672" customFormat="1" ht="15">
      <c r="B315" s="812"/>
      <c r="C315" s="1064"/>
      <c r="D315" s="858"/>
      <c r="E315" s="1090"/>
      <c r="F315" s="1090"/>
      <c r="G315" s="1091"/>
      <c r="H315" s="1090"/>
      <c r="M315" s="817"/>
    </row>
    <row r="316" spans="1:13" s="672" customFormat="1" ht="15">
      <c r="B316" s="812"/>
      <c r="C316" s="1064"/>
      <c r="D316" s="858"/>
      <c r="E316" s="1090"/>
      <c r="F316" s="1090"/>
      <c r="G316" s="1091"/>
      <c r="H316" s="1090"/>
      <c r="M316" s="817"/>
    </row>
    <row r="317" spans="1:13" s="672" customFormat="1" ht="24.6" customHeight="1">
      <c r="A317" s="858"/>
      <c r="B317" s="1059"/>
      <c r="C317" s="1248" t="s">
        <v>1369</v>
      </c>
      <c r="D317" s="1077"/>
      <c r="E317" s="1088"/>
      <c r="F317" s="1088"/>
      <c r="G317" s="1089"/>
      <c r="H317" s="1088"/>
      <c r="M317" s="817"/>
    </row>
    <row r="318" spans="1:13" s="672" customFormat="1" ht="15" customHeight="1">
      <c r="A318" s="858"/>
      <c r="B318" s="862"/>
      <c r="C318" s="1062"/>
      <c r="D318" s="858"/>
      <c r="E318" s="1090"/>
      <c r="F318" s="1090"/>
      <c r="G318" s="1091"/>
      <c r="H318" s="1090"/>
      <c r="M318" s="817"/>
    </row>
    <row r="319" spans="1:13" s="672" customFormat="1" ht="25.9" customHeight="1">
      <c r="B319" s="812"/>
      <c r="C319" s="1064"/>
      <c r="D319" s="1234" t="s">
        <v>567</v>
      </c>
      <c r="E319" s="1979" t="s">
        <v>467</v>
      </c>
      <c r="F319" s="1981"/>
      <c r="G319" s="1979" t="s">
        <v>468</v>
      </c>
      <c r="H319" s="1981"/>
      <c r="M319" s="817"/>
    </row>
    <row r="320" spans="1:13" s="672" customFormat="1" ht="15">
      <c r="B320" s="812"/>
      <c r="C320" s="1437" t="s">
        <v>1002</v>
      </c>
      <c r="D320" s="1065" t="s">
        <v>568</v>
      </c>
      <c r="E320" s="1066">
        <f>_xlfn.XLOOKUP($C320,INPUT_DATA!$DR:$DR,INPUT_DATA!$DT:$DT)</f>
        <v>1386809321.25</v>
      </c>
      <c r="F320" s="1067">
        <f>E320/$E$323</f>
        <v>0.16948751744463003</v>
      </c>
      <c r="G320" s="1068">
        <f>_xlfn.XLOOKUP($C320,INPUT_DATA!$DR:$DR,INPUT_DATA!$DU:$DU)</f>
        <v>10815</v>
      </c>
      <c r="H320" s="1080">
        <f>G320/$G$323</f>
        <v>0.18983342402274841</v>
      </c>
      <c r="M320" s="817"/>
    </row>
    <row r="321" spans="1:13" s="672" customFormat="1" ht="15">
      <c r="B321" s="812"/>
      <c r="C321" s="1437" t="s">
        <v>1003</v>
      </c>
      <c r="D321" s="1070" t="s">
        <v>569</v>
      </c>
      <c r="E321" s="1066">
        <f>_xlfn.XLOOKUP($C321,INPUT_DATA!$DR:$DR,INPUT_DATA!$DT:$DT)</f>
        <v>979788994.38999999</v>
      </c>
      <c r="F321" s="1067">
        <f>E321/$E$323</f>
        <v>0.11974393432043831</v>
      </c>
      <c r="G321" s="1068">
        <f>_xlfn.XLOOKUP($C321,INPUT_DATA!$DR:$DR,INPUT_DATA!$DU:$DU)</f>
        <v>7583</v>
      </c>
      <c r="H321" s="1080">
        <f>G321/$G$323</f>
        <v>0.13310280669112357</v>
      </c>
      <c r="M321" s="817"/>
    </row>
    <row r="322" spans="1:13" s="672" customFormat="1" ht="15">
      <c r="B322" s="812"/>
      <c r="C322" s="1437" t="s">
        <v>1004</v>
      </c>
      <c r="D322" s="1070" t="s">
        <v>570</v>
      </c>
      <c r="E322" s="1066">
        <f>_xlfn.XLOOKUP($C322,INPUT_DATA!$DR:$DR,INPUT_DATA!$DT:$DT)</f>
        <v>5815770168.8299999</v>
      </c>
      <c r="F322" s="1067">
        <f>E322/$E$323</f>
        <v>0.71076854823493174</v>
      </c>
      <c r="G322" s="1068">
        <f>_xlfn.XLOOKUP($C322,INPUT_DATA!$DR:$DR,INPUT_DATA!$DU:$DU)</f>
        <v>38573</v>
      </c>
      <c r="H322" s="1080">
        <f>G322/$G$323</f>
        <v>0.67706376928612799</v>
      </c>
      <c r="M322" s="817"/>
    </row>
    <row r="323" spans="1:13" s="672" customFormat="1" ht="15">
      <c r="B323" s="812"/>
      <c r="C323" s="1064"/>
      <c r="D323" s="1072" t="s">
        <v>436</v>
      </c>
      <c r="E323" s="1073">
        <f>SUM(E320:E322)</f>
        <v>8182368484.4699993</v>
      </c>
      <c r="F323" s="1074">
        <f>SUM(F320:F322)</f>
        <v>1</v>
      </c>
      <c r="G323" s="1075">
        <f>SUM(G320:G322)</f>
        <v>56971</v>
      </c>
      <c r="H323" s="1074">
        <f>SUM(H320:H322)</f>
        <v>1</v>
      </c>
      <c r="M323" s="817"/>
    </row>
    <row r="324" spans="1:13" s="672" customFormat="1" ht="15">
      <c r="B324" s="812"/>
      <c r="C324" s="1064"/>
      <c r="D324" s="858"/>
      <c r="E324" s="1090"/>
      <c r="F324" s="1090"/>
      <c r="G324" s="1091"/>
      <c r="H324" s="1090"/>
      <c r="M324" s="817"/>
    </row>
    <row r="325" spans="1:13" s="672" customFormat="1" ht="15">
      <c r="B325" s="812"/>
      <c r="C325" s="1064"/>
      <c r="D325" s="858"/>
      <c r="E325" s="1090"/>
      <c r="F325" s="1090"/>
      <c r="G325" s="1091"/>
      <c r="H325" s="1090"/>
      <c r="M325" s="817"/>
    </row>
    <row r="326" spans="1:13" s="672" customFormat="1" ht="24.6" customHeight="1">
      <c r="A326" s="858"/>
      <c r="B326" s="1059"/>
      <c r="C326" s="1248" t="s">
        <v>1371</v>
      </c>
      <c r="D326" s="1077"/>
      <c r="E326" s="1088"/>
      <c r="F326" s="1088"/>
      <c r="G326" s="1089"/>
      <c r="H326" s="1088"/>
      <c r="M326" s="817"/>
    </row>
    <row r="327" spans="1:13" s="672" customFormat="1" ht="15" customHeight="1">
      <c r="A327" s="858"/>
      <c r="B327" s="862"/>
      <c r="C327" s="1062"/>
      <c r="D327" s="858"/>
      <c r="E327" s="1090"/>
      <c r="F327" s="1090"/>
      <c r="G327" s="1091"/>
      <c r="H327" s="1090"/>
      <c r="M327" s="817"/>
    </row>
    <row r="328" spans="1:13" s="672" customFormat="1" ht="25.9" customHeight="1">
      <c r="B328" s="812"/>
      <c r="C328" s="1064"/>
      <c r="D328" s="1234" t="s">
        <v>1376</v>
      </c>
      <c r="E328" s="1979" t="s">
        <v>467</v>
      </c>
      <c r="F328" s="1981"/>
      <c r="G328" s="1979" t="s">
        <v>468</v>
      </c>
      <c r="H328" s="1981"/>
      <c r="M328" s="817"/>
    </row>
    <row r="329" spans="1:13" s="672" customFormat="1" ht="15">
      <c r="B329" s="812"/>
      <c r="C329" s="1437" t="s">
        <v>1005</v>
      </c>
      <c r="D329" s="1065" t="s">
        <v>1319</v>
      </c>
      <c r="E329" s="1066">
        <f>_xlfn.XLOOKUP($C329,INPUT_DATA!$DR:$DR,INPUT_DATA!$DT:$DT)</f>
        <v>1131724147.01</v>
      </c>
      <c r="F329" s="1067">
        <f>E329/$E$331</f>
        <v>0.13831253739769769</v>
      </c>
      <c r="G329" s="1068">
        <f>_xlfn.XLOOKUP($C329,INPUT_DATA!$DR:$DR,INPUT_DATA!$DU:$DU)</f>
        <v>7756</v>
      </c>
      <c r="H329" s="1080">
        <f>G329/$G$331</f>
        <v>0.13613943936388689</v>
      </c>
      <c r="M329" s="817"/>
    </row>
    <row r="330" spans="1:13" s="672" customFormat="1" ht="15">
      <c r="B330" s="812"/>
      <c r="C330" s="1437" t="s">
        <v>1006</v>
      </c>
      <c r="D330" s="1070" t="s">
        <v>1372</v>
      </c>
      <c r="E330" s="1066">
        <f>_xlfn.XLOOKUP($C330,INPUT_DATA!$DR:$DR,INPUT_DATA!$DT:$DT)</f>
        <v>7050644337.46</v>
      </c>
      <c r="F330" s="1067">
        <f>E330/$E$331</f>
        <v>0.86168746260230222</v>
      </c>
      <c r="G330" s="1068">
        <f>_xlfn.XLOOKUP($C330,INPUT_DATA!$DR:$DR,INPUT_DATA!$DU:$DU)</f>
        <v>49215</v>
      </c>
      <c r="H330" s="1080">
        <f>G330/$G$331</f>
        <v>0.86386056063611316</v>
      </c>
      <c r="M330" s="817"/>
    </row>
    <row r="331" spans="1:13" s="672" customFormat="1" ht="15">
      <c r="B331" s="812"/>
      <c r="C331" s="1064"/>
      <c r="D331" s="1072" t="s">
        <v>436</v>
      </c>
      <c r="E331" s="1073">
        <f>SUM(E329:E330)</f>
        <v>8182368484.4700003</v>
      </c>
      <c r="F331" s="1074">
        <f>SUM(F329:F330)</f>
        <v>0.99999999999999989</v>
      </c>
      <c r="G331" s="1075">
        <f>SUM(G329:G330)</f>
        <v>56971</v>
      </c>
      <c r="H331" s="1074">
        <f>SUM(H329:H330)</f>
        <v>1</v>
      </c>
      <c r="M331" s="817"/>
    </row>
    <row r="332" spans="1:13" s="672" customFormat="1" ht="15">
      <c r="B332" s="812"/>
      <c r="C332" s="1064"/>
      <c r="D332" s="858"/>
      <c r="E332" s="1090"/>
      <c r="F332" s="1090"/>
      <c r="G332" s="1091"/>
      <c r="H332" s="1090"/>
      <c r="M332" s="817"/>
    </row>
    <row r="333" spans="1:13" s="672" customFormat="1" ht="15">
      <c r="B333" s="812"/>
      <c r="C333" s="1064"/>
      <c r="D333" s="858"/>
      <c r="E333" s="1090"/>
      <c r="F333" s="1090"/>
      <c r="G333" s="1091"/>
      <c r="H333" s="1090"/>
      <c r="M333" s="817"/>
    </row>
    <row r="334" spans="1:13" s="672" customFormat="1" ht="15">
      <c r="B334" s="812"/>
      <c r="C334" s="1064"/>
      <c r="D334" s="858"/>
      <c r="E334" s="1090"/>
      <c r="F334" s="1090"/>
      <c r="G334" s="1091"/>
      <c r="H334" s="1090"/>
      <c r="M334" s="817"/>
    </row>
    <row r="335" spans="1:13" s="672" customFormat="1" ht="15">
      <c r="B335" s="812"/>
      <c r="C335" s="1064"/>
      <c r="D335" s="858"/>
      <c r="E335" s="1090"/>
      <c r="F335" s="1090"/>
      <c r="G335" s="1091"/>
      <c r="H335" s="1090"/>
      <c r="M335" s="817"/>
    </row>
    <row r="336" spans="1:13" s="672" customFormat="1" ht="24.6" customHeight="1">
      <c r="A336" s="858"/>
      <c r="B336" s="1059"/>
      <c r="C336" s="1248" t="s">
        <v>1370</v>
      </c>
      <c r="D336" s="1077"/>
      <c r="E336" s="1088"/>
      <c r="F336" s="1088"/>
      <c r="G336" s="1089"/>
      <c r="H336" s="1088"/>
      <c r="M336" s="817"/>
    </row>
    <row r="337" spans="1:13" s="672" customFormat="1" ht="15" customHeight="1">
      <c r="A337" s="858"/>
      <c r="B337" s="862"/>
      <c r="C337" s="1062"/>
      <c r="D337" s="858"/>
      <c r="E337" s="1090"/>
      <c r="F337" s="1090"/>
      <c r="G337" s="1091"/>
      <c r="H337" s="1090"/>
      <c r="M337" s="817"/>
    </row>
    <row r="338" spans="1:13" s="672" customFormat="1" ht="25.9" customHeight="1">
      <c r="B338" s="812"/>
      <c r="C338" s="1064"/>
      <c r="D338" s="1236" t="s">
        <v>572</v>
      </c>
      <c r="E338" s="1979" t="s">
        <v>467</v>
      </c>
      <c r="F338" s="1981"/>
      <c r="G338" s="1979" t="s">
        <v>468</v>
      </c>
      <c r="H338" s="1981"/>
      <c r="M338" s="817"/>
    </row>
    <row r="339" spans="1:13" s="672" customFormat="1" ht="15">
      <c r="B339" s="812"/>
      <c r="C339" s="1437" t="s">
        <v>1320</v>
      </c>
      <c r="D339" s="1065" t="s">
        <v>573</v>
      </c>
      <c r="E339" s="1066">
        <f>_xlfn.XLOOKUP($C339,INPUT_DATA!$DR:$DR,INPUT_DATA!$DT:$DT)</f>
        <v>2702683.46</v>
      </c>
      <c r="F339" s="1069">
        <f>E339/$F$17</f>
        <v>3.3030576233882025E-4</v>
      </c>
      <c r="G339" s="1068">
        <f>_xlfn.XLOOKUP($C339,INPUT_DATA!$DR:$DR,INPUT_DATA!$DU:$DU)</f>
        <v>2</v>
      </c>
      <c r="H339" s="1080">
        <f>G339/$F$16</f>
        <v>3.5105580031946075E-5</v>
      </c>
      <c r="M339" s="817"/>
    </row>
    <row r="340" spans="1:13" s="672" customFormat="1" ht="15">
      <c r="B340" s="812"/>
      <c r="C340" s="1437" t="s">
        <v>1321</v>
      </c>
      <c r="D340" s="1070" t="s">
        <v>574</v>
      </c>
      <c r="E340" s="1066">
        <f>_xlfn.XLOOKUP($C340,INPUT_DATA!$DR:$DR,INPUT_DATA!$DT:$DT)</f>
        <v>2366094.88</v>
      </c>
      <c r="F340" s="1069">
        <f t="shared" ref="F340:F358" si="22">E340/$F$17</f>
        <v>2.8916992488065154E-4</v>
      </c>
      <c r="G340" s="1068">
        <f>_xlfn.XLOOKUP($C340,INPUT_DATA!$DR:$DR,INPUT_DATA!$DU:$DU)</f>
        <v>1</v>
      </c>
      <c r="H340" s="1080">
        <f t="shared" ref="H340:H358" si="23">G340/$F$16</f>
        <v>1.7552790015973037E-5</v>
      </c>
      <c r="M340" s="817"/>
    </row>
    <row r="341" spans="1:13" s="672" customFormat="1" ht="15">
      <c r="B341" s="812"/>
      <c r="C341" s="1437" t="s">
        <v>1322</v>
      </c>
      <c r="D341" s="1070" t="s">
        <v>575</v>
      </c>
      <c r="E341" s="1066">
        <f>_xlfn.XLOOKUP($C341,INPUT_DATA!$DR:$DR,INPUT_DATA!$DT:$DT)</f>
        <v>2353929.4500000002</v>
      </c>
      <c r="F341" s="1069">
        <f t="shared" si="22"/>
        <v>2.8768313899181144E-4</v>
      </c>
      <c r="G341" s="1068">
        <f>_xlfn.XLOOKUP($C341,INPUT_DATA!$DR:$DR,INPUT_DATA!$DU:$DU)</f>
        <v>3</v>
      </c>
      <c r="H341" s="1080">
        <f t="shared" si="23"/>
        <v>5.2658370047919115E-5</v>
      </c>
      <c r="M341" s="817"/>
    </row>
    <row r="342" spans="1:13" s="672" customFormat="1" ht="15">
      <c r="B342" s="812"/>
      <c r="C342" s="1437" t="s">
        <v>1323</v>
      </c>
      <c r="D342" s="1070" t="s">
        <v>576</v>
      </c>
      <c r="E342" s="1066">
        <f>_xlfn.XLOOKUP($C342,INPUT_DATA!$DR:$DR,INPUT_DATA!$DT:$DT)</f>
        <v>2349941.9700000002</v>
      </c>
      <c r="F342" s="1069">
        <f t="shared" si="22"/>
        <v>2.8719581310230057E-4</v>
      </c>
      <c r="G342" s="1068">
        <f>_xlfn.XLOOKUP($C342,INPUT_DATA!$DR:$DR,INPUT_DATA!$DU:$DU)</f>
        <v>1</v>
      </c>
      <c r="H342" s="1080">
        <f t="shared" si="23"/>
        <v>1.7552790015973037E-5</v>
      </c>
      <c r="M342" s="817"/>
    </row>
    <row r="343" spans="1:13" s="672" customFormat="1" ht="15">
      <c r="B343" s="812"/>
      <c r="C343" s="1437" t="s">
        <v>1324</v>
      </c>
      <c r="D343" s="1070" t="s">
        <v>577</v>
      </c>
      <c r="E343" s="1066">
        <f>_xlfn.XLOOKUP($C343,INPUT_DATA!$DR:$DR,INPUT_DATA!$DT:$DT)</f>
        <v>2256619.34</v>
      </c>
      <c r="F343" s="1069">
        <f t="shared" si="22"/>
        <v>2.7579048099373994E-4</v>
      </c>
      <c r="G343" s="1068">
        <f>_xlfn.XLOOKUP($C343,INPUT_DATA!$DR:$DR,INPUT_DATA!$DU:$DU)</f>
        <v>1</v>
      </c>
      <c r="H343" s="1080">
        <f t="shared" si="23"/>
        <v>1.7552790015973037E-5</v>
      </c>
      <c r="M343" s="817"/>
    </row>
    <row r="344" spans="1:13" s="672" customFormat="1" ht="15">
      <c r="B344" s="812"/>
      <c r="C344" s="1437" t="s">
        <v>1325</v>
      </c>
      <c r="D344" s="1070" t="s">
        <v>578</v>
      </c>
      <c r="E344" s="1066">
        <f>_xlfn.XLOOKUP($C344,INPUT_DATA!$DR:$DR,INPUT_DATA!$DT:$DT)</f>
        <v>2186113.41</v>
      </c>
      <c r="F344" s="1069">
        <f t="shared" si="22"/>
        <v>2.6717366910928143E-4</v>
      </c>
      <c r="G344" s="1068">
        <f>_xlfn.XLOOKUP($C344,INPUT_DATA!$DR:$DR,INPUT_DATA!$DU:$DU)</f>
        <v>1</v>
      </c>
      <c r="H344" s="1080">
        <f t="shared" si="23"/>
        <v>1.7552790015973037E-5</v>
      </c>
      <c r="M344" s="817"/>
    </row>
    <row r="345" spans="1:13" s="672" customFormat="1" ht="15">
      <c r="B345" s="812"/>
      <c r="C345" s="1437" t="s">
        <v>1326</v>
      </c>
      <c r="D345" s="1070" t="s">
        <v>579</v>
      </c>
      <c r="E345" s="1066">
        <f>_xlfn.XLOOKUP($C345,INPUT_DATA!$DR:$DR,INPUT_DATA!$DT:$DT)</f>
        <v>2157272.13</v>
      </c>
      <c r="F345" s="1069">
        <f t="shared" si="22"/>
        <v>2.6364886085177746E-4</v>
      </c>
      <c r="G345" s="1068">
        <f>_xlfn.XLOOKUP($C345,INPUT_DATA!$DR:$DR,INPUT_DATA!$DU:$DU)</f>
        <v>1</v>
      </c>
      <c r="H345" s="1080">
        <f t="shared" si="23"/>
        <v>1.7552790015973037E-5</v>
      </c>
      <c r="M345" s="817"/>
    </row>
    <row r="346" spans="1:13" s="672" customFormat="1" ht="15">
      <c r="B346" s="812"/>
      <c r="C346" s="1437" t="s">
        <v>1327</v>
      </c>
      <c r="D346" s="1070" t="s">
        <v>580</v>
      </c>
      <c r="E346" s="1066">
        <f>_xlfn.XLOOKUP($C346,INPUT_DATA!$DR:$DR,INPUT_DATA!$DT:$DT)</f>
        <v>2141121.65</v>
      </c>
      <c r="F346" s="1069">
        <f t="shared" si="22"/>
        <v>2.6167504605345186E-4</v>
      </c>
      <c r="G346" s="1068">
        <f>_xlfn.XLOOKUP($C346,INPUT_DATA!$DR:$DR,INPUT_DATA!$DU:$DU)</f>
        <v>1</v>
      </c>
      <c r="H346" s="1080">
        <f t="shared" si="23"/>
        <v>1.7552790015973037E-5</v>
      </c>
      <c r="M346" s="817"/>
    </row>
    <row r="347" spans="1:13" s="672" customFormat="1" ht="15">
      <c r="B347" s="812"/>
      <c r="C347" s="1437" t="s">
        <v>1328</v>
      </c>
      <c r="D347" s="1070" t="s">
        <v>581</v>
      </c>
      <c r="E347" s="1066">
        <f>_xlfn.XLOOKUP($C347,INPUT_DATA!$DR:$DR,INPUT_DATA!$DT:$DT)</f>
        <v>2132435.09</v>
      </c>
      <c r="F347" s="1069">
        <f t="shared" si="22"/>
        <v>2.606134267904613E-4</v>
      </c>
      <c r="G347" s="1068">
        <f>_xlfn.XLOOKUP($C347,INPUT_DATA!$DR:$DR,INPUT_DATA!$DU:$DU)</f>
        <v>1</v>
      </c>
      <c r="H347" s="1080">
        <f t="shared" si="23"/>
        <v>1.7552790015973037E-5</v>
      </c>
      <c r="M347" s="817"/>
    </row>
    <row r="348" spans="1:13" s="672" customFormat="1" ht="15">
      <c r="B348" s="812"/>
      <c r="C348" s="1437" t="s">
        <v>1329</v>
      </c>
      <c r="D348" s="1070" t="s">
        <v>582</v>
      </c>
      <c r="E348" s="1066">
        <f>_xlfn.XLOOKUP($C348,INPUT_DATA!$DR:$DR,INPUT_DATA!$DT:$DT)</f>
        <v>2095763.55</v>
      </c>
      <c r="F348" s="1069">
        <f t="shared" si="22"/>
        <v>2.5613165112005467E-4</v>
      </c>
      <c r="G348" s="1068">
        <f>_xlfn.XLOOKUP($C348,INPUT_DATA!$DR:$DR,INPUT_DATA!$DU:$DU)</f>
        <v>1</v>
      </c>
      <c r="H348" s="1080">
        <f t="shared" si="23"/>
        <v>1.7552790015973037E-5</v>
      </c>
      <c r="M348" s="817"/>
    </row>
    <row r="349" spans="1:13" s="672" customFormat="1" ht="15">
      <c r="B349" s="812"/>
      <c r="C349" s="1437" t="s">
        <v>1330</v>
      </c>
      <c r="D349" s="1070" t="s">
        <v>583</v>
      </c>
      <c r="E349" s="1066">
        <f>_xlfn.XLOOKUP($C349,INPUT_DATA!$DR:$DR,INPUT_DATA!$DT:$DT)</f>
        <v>2088608.47</v>
      </c>
      <c r="F349" s="1069">
        <f t="shared" si="22"/>
        <v>2.5525720015716043E-4</v>
      </c>
      <c r="G349" s="1068">
        <f>_xlfn.XLOOKUP($C349,INPUT_DATA!$DR:$DR,INPUT_DATA!$DU:$DU)</f>
        <v>1</v>
      </c>
      <c r="H349" s="1080">
        <f t="shared" si="23"/>
        <v>1.7552790015973037E-5</v>
      </c>
      <c r="M349" s="817"/>
    </row>
    <row r="350" spans="1:13" s="672" customFormat="1" ht="15">
      <c r="B350" s="812"/>
      <c r="C350" s="1437" t="s">
        <v>1331</v>
      </c>
      <c r="D350" s="1070" t="s">
        <v>584</v>
      </c>
      <c r="E350" s="1066">
        <f>_xlfn.XLOOKUP($C350,INPUT_DATA!$DR:$DR,INPUT_DATA!$DT:$DT)</f>
        <v>2063841.1</v>
      </c>
      <c r="F350" s="1069">
        <f t="shared" si="22"/>
        <v>2.5223028074537789E-4</v>
      </c>
      <c r="G350" s="1068">
        <f>_xlfn.XLOOKUP($C350,INPUT_DATA!$DR:$DR,INPUT_DATA!$DU:$DU)</f>
        <v>1</v>
      </c>
      <c r="H350" s="1080">
        <f t="shared" si="23"/>
        <v>1.7552790015973037E-5</v>
      </c>
      <c r="M350" s="817"/>
    </row>
    <row r="351" spans="1:13" s="672" customFormat="1" ht="15">
      <c r="B351" s="812"/>
      <c r="C351" s="1437" t="s">
        <v>1332</v>
      </c>
      <c r="D351" s="1070" t="s">
        <v>585</v>
      </c>
      <c r="E351" s="1066">
        <f>_xlfn.XLOOKUP($C351,INPUT_DATA!$DR:$DR,INPUT_DATA!$DT:$DT)</f>
        <v>2043703.28</v>
      </c>
      <c r="F351" s="1069">
        <f t="shared" si="22"/>
        <v>2.4976915716750172E-4</v>
      </c>
      <c r="G351" s="1068">
        <f>_xlfn.XLOOKUP($C351,INPUT_DATA!$DR:$DR,INPUT_DATA!$DU:$DU)</f>
        <v>2</v>
      </c>
      <c r="H351" s="1080">
        <f t="shared" si="23"/>
        <v>3.5105580031946075E-5</v>
      </c>
      <c r="M351" s="817"/>
    </row>
    <row r="352" spans="1:13" s="672" customFormat="1" ht="15">
      <c r="B352" s="812"/>
      <c r="C352" s="1437" t="s">
        <v>1333</v>
      </c>
      <c r="D352" s="1070" t="s">
        <v>586</v>
      </c>
      <c r="E352" s="1066">
        <f>_xlfn.XLOOKUP($C352,INPUT_DATA!$DR:$DR,INPUT_DATA!$DT:$DT)</f>
        <v>2036402.71</v>
      </c>
      <c r="F352" s="1069">
        <f t="shared" si="22"/>
        <v>2.4887692528942676E-4</v>
      </c>
      <c r="G352" s="1068">
        <f>_xlfn.XLOOKUP($C352,INPUT_DATA!$DR:$DR,INPUT_DATA!$DU:$DU)</f>
        <v>6</v>
      </c>
      <c r="H352" s="1080">
        <f t="shared" si="23"/>
        <v>1.0531674009583823E-4</v>
      </c>
      <c r="M352" s="817"/>
    </row>
    <row r="353" spans="1:13" s="672" customFormat="1" ht="15">
      <c r="B353" s="812"/>
      <c r="C353" s="1437" t="s">
        <v>1334</v>
      </c>
      <c r="D353" s="1070" t="s">
        <v>587</v>
      </c>
      <c r="E353" s="1066">
        <f>_xlfn.XLOOKUP($C353,INPUT_DATA!$DR:$DR,INPUT_DATA!$DT:$DT)</f>
        <v>2018425.28</v>
      </c>
      <c r="F353" s="1069">
        <f t="shared" si="22"/>
        <v>2.4667983161977345E-4</v>
      </c>
      <c r="G353" s="1068">
        <f>_xlfn.XLOOKUP($C353,INPUT_DATA!$DR:$DR,INPUT_DATA!$DU:$DU)</f>
        <v>1</v>
      </c>
      <c r="H353" s="1080">
        <f t="shared" si="23"/>
        <v>1.7552790015973037E-5</v>
      </c>
      <c r="M353" s="817"/>
    </row>
    <row r="354" spans="1:13" s="672" customFormat="1" ht="15">
      <c r="B354" s="812"/>
      <c r="C354" s="1437" t="s">
        <v>1335</v>
      </c>
      <c r="D354" s="1070" t="s">
        <v>588</v>
      </c>
      <c r="E354" s="1066">
        <f>_xlfn.XLOOKUP($C354,INPUT_DATA!$DR:$DR,INPUT_DATA!$DT:$DT)</f>
        <v>1982266.38</v>
      </c>
      <c r="F354" s="1069">
        <f t="shared" si="22"/>
        <v>2.4226070773545694E-4</v>
      </c>
      <c r="G354" s="1068">
        <f>_xlfn.XLOOKUP($C354,INPUT_DATA!$DR:$DR,INPUT_DATA!$DU:$DU)</f>
        <v>2</v>
      </c>
      <c r="H354" s="1080">
        <f t="shared" si="23"/>
        <v>3.5105580031946075E-5</v>
      </c>
      <c r="M354" s="817"/>
    </row>
    <row r="355" spans="1:13" s="672" customFormat="1" ht="15">
      <c r="B355" s="812"/>
      <c r="C355" s="1437" t="s">
        <v>1336</v>
      </c>
      <c r="D355" s="1070" t="s">
        <v>589</v>
      </c>
      <c r="E355" s="1066">
        <f>_xlfn.XLOOKUP($C355,INPUT_DATA!$DR:$DR,INPUT_DATA!$DT:$DT)</f>
        <v>1977269.04</v>
      </c>
      <c r="F355" s="1069">
        <f t="shared" si="22"/>
        <v>2.4164996281367973E-4</v>
      </c>
      <c r="G355" s="1068">
        <f>_xlfn.XLOOKUP($C355,INPUT_DATA!$DR:$DR,INPUT_DATA!$DU:$DU)</f>
        <v>2</v>
      </c>
      <c r="H355" s="1080">
        <f t="shared" si="23"/>
        <v>3.5105580031946075E-5</v>
      </c>
      <c r="M355" s="817"/>
    </row>
    <row r="356" spans="1:13" s="672" customFormat="1" ht="15">
      <c r="B356" s="812"/>
      <c r="C356" s="1437" t="s">
        <v>1337</v>
      </c>
      <c r="D356" s="1070" t="s">
        <v>590</v>
      </c>
      <c r="E356" s="1066">
        <f>_xlfn.XLOOKUP($C356,INPUT_DATA!$DR:$DR,INPUT_DATA!$DT:$DT)</f>
        <v>1956860.76</v>
      </c>
      <c r="F356" s="1069">
        <f t="shared" si="22"/>
        <v>2.391557852367673E-4</v>
      </c>
      <c r="G356" s="1068">
        <f>_xlfn.XLOOKUP($C356,INPUT_DATA!$DR:$DR,INPUT_DATA!$DU:$DU)</f>
        <v>1</v>
      </c>
      <c r="H356" s="1080">
        <f t="shared" si="23"/>
        <v>1.7552790015973037E-5</v>
      </c>
      <c r="M356" s="817"/>
    </row>
    <row r="357" spans="1:13" s="672" customFormat="1" ht="15">
      <c r="B357" s="812"/>
      <c r="C357" s="1437" t="s">
        <v>1338</v>
      </c>
      <c r="D357" s="1070" t="s">
        <v>591</v>
      </c>
      <c r="E357" s="1066">
        <f>_xlfn.XLOOKUP($C357,INPUT_DATA!$DR:$DR,INPUT_DATA!$DT:$DT)</f>
        <v>1924585.06</v>
      </c>
      <c r="F357" s="1069">
        <f t="shared" si="22"/>
        <v>2.3521124276581177E-4</v>
      </c>
      <c r="G357" s="1068">
        <f>_xlfn.XLOOKUP($C357,INPUT_DATA!$DR:$DR,INPUT_DATA!$DU:$DU)</f>
        <v>1</v>
      </c>
      <c r="H357" s="1080">
        <f t="shared" si="23"/>
        <v>1.7552790015973037E-5</v>
      </c>
      <c r="M357" s="817"/>
    </row>
    <row r="358" spans="1:13" s="672" customFormat="1" ht="15">
      <c r="B358" s="812"/>
      <c r="C358" s="1437" t="s">
        <v>1339</v>
      </c>
      <c r="D358" s="1071" t="s">
        <v>592</v>
      </c>
      <c r="E358" s="1066">
        <f>_xlfn.XLOOKUP($C358,INPUT_DATA!$DR:$DR,INPUT_DATA!$DT:$DT)</f>
        <v>1893217.93</v>
      </c>
      <c r="F358" s="1069">
        <f t="shared" si="22"/>
        <v>2.3137774027083926E-4</v>
      </c>
      <c r="G358" s="1068">
        <f>_xlfn.XLOOKUP($C358,INPUT_DATA!$DR:$DR,INPUT_DATA!$DU:$DU)</f>
        <v>1</v>
      </c>
      <c r="H358" s="1080">
        <f t="shared" si="23"/>
        <v>1.7552790015973037E-5</v>
      </c>
      <c r="M358" s="817"/>
    </row>
    <row r="359" spans="1:13" s="672" customFormat="1" ht="15">
      <c r="B359" s="812"/>
      <c r="C359" s="1064"/>
      <c r="D359" s="1072" t="s">
        <v>436</v>
      </c>
      <c r="E359" s="1073">
        <f>SUM(E339:E358)</f>
        <v>42727154.940000005</v>
      </c>
      <c r="F359" s="1074">
        <f>SUM(F339:F358)</f>
        <v>5.221856608034146E-3</v>
      </c>
      <c r="G359" s="1075">
        <f>SUM(G339:G358)</f>
        <v>31</v>
      </c>
      <c r="H359" s="1074">
        <f>SUM(H339:H358)</f>
        <v>5.441364904951642E-4</v>
      </c>
      <c r="M359" s="817"/>
    </row>
    <row r="360" spans="1:13" s="672" customFormat="1" ht="15">
      <c r="B360" s="812"/>
      <c r="C360" s="1064"/>
      <c r="D360" s="858"/>
      <c r="E360" s="1090"/>
      <c r="F360" s="1090"/>
      <c r="G360" s="1091"/>
      <c r="H360" s="1090"/>
      <c r="M360" s="817"/>
    </row>
    <row r="361" spans="1:13" s="672" customFormat="1" ht="15">
      <c r="B361" s="812"/>
      <c r="C361" s="1064"/>
      <c r="D361" s="858"/>
      <c r="E361" s="1090"/>
      <c r="F361" s="1090"/>
      <c r="G361" s="1091"/>
      <c r="H361" s="1090"/>
      <c r="M361" s="817"/>
    </row>
    <row r="362" spans="1:13" s="672" customFormat="1" ht="24.6" customHeight="1">
      <c r="A362" s="858"/>
      <c r="B362" s="1059"/>
      <c r="C362" s="1248" t="s">
        <v>1379</v>
      </c>
      <c r="D362" s="1077"/>
      <c r="E362" s="1088"/>
      <c r="F362" s="1088"/>
      <c r="G362" s="1089"/>
      <c r="H362" s="1088"/>
      <c r="M362" s="817"/>
    </row>
    <row r="363" spans="1:13" s="672" customFormat="1" ht="15" customHeight="1">
      <c r="A363" s="858"/>
      <c r="B363" s="862"/>
      <c r="C363" s="1062"/>
      <c r="D363" s="858"/>
      <c r="E363" s="1090"/>
      <c r="F363" s="1090"/>
      <c r="G363" s="1091"/>
      <c r="H363" s="1090"/>
      <c r="M363" s="817"/>
    </row>
    <row r="364" spans="1:13" s="672" customFormat="1" ht="25.9" customHeight="1">
      <c r="B364" s="812"/>
      <c r="C364" s="1064"/>
      <c r="D364" s="1236" t="s">
        <v>1374</v>
      </c>
      <c r="E364" s="1979" t="s">
        <v>467</v>
      </c>
      <c r="F364" s="1981"/>
      <c r="G364" s="1979" t="s">
        <v>468</v>
      </c>
      <c r="H364" s="1981"/>
      <c r="M364" s="817"/>
    </row>
    <row r="365" spans="1:13" s="672" customFormat="1" ht="15">
      <c r="B365" s="812"/>
      <c r="C365" s="1437" t="s">
        <v>113</v>
      </c>
      <c r="D365" s="1065" t="s">
        <v>1340</v>
      </c>
      <c r="E365" s="1066">
        <f>_xlfn.XLOOKUP($C365,INPUT_DATA!$DR:$DR,INPUT_DATA!$DT:$DT)</f>
        <v>8182368484.4700003</v>
      </c>
      <c r="F365" s="1069">
        <f>E365/$E$387</f>
        <v>0.99999999999999989</v>
      </c>
      <c r="G365" s="1068">
        <f>_xlfn.XLOOKUP($C365,INPUT_DATA!$DR:$DR,INPUT_DATA!$DU:$DU)</f>
        <v>56971</v>
      </c>
      <c r="H365" s="1080">
        <f>G365/$G$387</f>
        <v>1</v>
      </c>
      <c r="M365" s="817"/>
    </row>
    <row r="366" spans="1:13" s="672" customFormat="1" ht="15">
      <c r="B366" s="812"/>
      <c r="C366" s="1064"/>
      <c r="D366" s="1072" t="s">
        <v>436</v>
      </c>
      <c r="E366" s="1073">
        <f>SUM(E365:E365)</f>
        <v>8182368484.4700003</v>
      </c>
      <c r="F366" s="1074">
        <f>SUM(F365:F365)</f>
        <v>0.99999999999999989</v>
      </c>
      <c r="G366" s="1075">
        <f>SUM(G365:G365)</f>
        <v>56971</v>
      </c>
      <c r="H366" s="1074">
        <f>SUM(H365:H365)</f>
        <v>1</v>
      </c>
      <c r="M366" s="817"/>
    </row>
    <row r="367" spans="1:13" s="672" customFormat="1" ht="15">
      <c r="B367" s="812"/>
      <c r="C367" s="1064"/>
      <c r="D367" s="1084"/>
      <c r="E367" s="1085"/>
      <c r="F367" s="1086"/>
      <c r="G367" s="1087"/>
      <c r="H367" s="1086"/>
      <c r="M367" s="817"/>
    </row>
    <row r="368" spans="1:13" s="672" customFormat="1" ht="15">
      <c r="B368" s="812"/>
      <c r="C368" s="1064"/>
      <c r="D368" s="858"/>
      <c r="E368" s="1090"/>
      <c r="F368" s="1090"/>
      <c r="G368" s="1091"/>
      <c r="H368" s="1090"/>
      <c r="M368" s="817"/>
    </row>
    <row r="369" spans="1:13" s="672" customFormat="1" ht="24.6" customHeight="1">
      <c r="A369" s="858"/>
      <c r="B369" s="1059"/>
      <c r="C369" s="1248" t="s">
        <v>1380</v>
      </c>
      <c r="D369" s="1077"/>
      <c r="E369" s="1088"/>
      <c r="F369" s="1088"/>
      <c r="G369" s="1089"/>
      <c r="H369" s="1088"/>
      <c r="M369" s="817"/>
    </row>
    <row r="370" spans="1:13" s="672" customFormat="1" ht="15" customHeight="1">
      <c r="A370" s="858"/>
      <c r="B370" s="862"/>
      <c r="C370" s="1062"/>
      <c r="D370" s="858"/>
      <c r="E370" s="1090"/>
      <c r="F370" s="1090"/>
      <c r="G370" s="1091"/>
      <c r="H370" s="1090"/>
      <c r="M370" s="817"/>
    </row>
    <row r="371" spans="1:13" s="672" customFormat="1" ht="25.9" customHeight="1">
      <c r="B371" s="812"/>
      <c r="C371" s="1064"/>
      <c r="D371" s="1236" t="s">
        <v>1375</v>
      </c>
      <c r="E371" s="1979" t="s">
        <v>467</v>
      </c>
      <c r="F371" s="1981"/>
      <c r="G371" s="1979" t="s">
        <v>468</v>
      </c>
      <c r="H371" s="1981"/>
      <c r="M371" s="817"/>
    </row>
    <row r="372" spans="1:13" s="672" customFormat="1" ht="15">
      <c r="B372" s="812"/>
      <c r="C372" s="1437" t="s">
        <v>1341</v>
      </c>
      <c r="D372" s="1065" t="s">
        <v>1342</v>
      </c>
      <c r="E372" s="1066">
        <f>_xlfn.XLOOKUP($C372,INPUT_DATA!$DR:$DR,INPUT_DATA!$DT:$DT)</f>
        <v>5801182269.0699997</v>
      </c>
      <c r="F372" s="1069">
        <f>E372/$E$387</f>
        <v>0.70898570262150218</v>
      </c>
      <c r="G372" s="1068">
        <f>_xlfn.XLOOKUP($C372,INPUT_DATA!$DR:$DR,INPUT_DATA!$DU:$DU)</f>
        <v>37590</v>
      </c>
      <c r="H372" s="1080">
        <f>G372/$G$387</f>
        <v>0.6598093767004265</v>
      </c>
      <c r="M372" s="817"/>
    </row>
    <row r="373" spans="1:13" s="672" customFormat="1" ht="15">
      <c r="B373" s="812"/>
      <c r="C373" s="1437" t="s">
        <v>1343</v>
      </c>
      <c r="D373" s="1070" t="s">
        <v>1344</v>
      </c>
      <c r="E373" s="1066">
        <f>_xlfn.XLOOKUP($C373,INPUT_DATA!$DR:$DR,INPUT_DATA!$DT:$DT)</f>
        <v>434606596.64999998</v>
      </c>
      <c r="F373" s="1069">
        <f>E373/$E$387</f>
        <v>5.3115011561123901E-2</v>
      </c>
      <c r="G373" s="1068">
        <f>_xlfn.XLOOKUP($C373,INPUT_DATA!$DR:$DR,INPUT_DATA!$DU:$DU)</f>
        <v>2696</v>
      </c>
      <c r="H373" s="1080">
        <f>G373/$G$387</f>
        <v>4.732232188306331E-2</v>
      </c>
      <c r="M373" s="817"/>
    </row>
    <row r="374" spans="1:13" s="672" customFormat="1" ht="15">
      <c r="B374" s="812"/>
      <c r="C374" s="1437" t="s">
        <v>1345</v>
      </c>
      <c r="D374" s="1070" t="s">
        <v>1346</v>
      </c>
      <c r="E374" s="1066">
        <f>_xlfn.XLOOKUP($C374,INPUT_DATA!$DR:$DR,INPUT_DATA!$DT:$DT)</f>
        <v>1946579618.75</v>
      </c>
      <c r="F374" s="1069">
        <f>E374/$E$387</f>
        <v>0.23789928581737374</v>
      </c>
      <c r="G374" s="1068">
        <f>_xlfn.XLOOKUP($C374,INPUT_DATA!$DR:$DR,INPUT_DATA!$DU:$DU)</f>
        <v>16685</v>
      </c>
      <c r="H374" s="1080">
        <f>G374/$G$387</f>
        <v>0.29286830141651016</v>
      </c>
      <c r="M374" s="817"/>
    </row>
    <row r="375" spans="1:13" s="672" customFormat="1" ht="15">
      <c r="B375" s="812"/>
      <c r="C375" s="1064"/>
      <c r="D375" s="1072" t="s">
        <v>436</v>
      </c>
      <c r="E375" s="1073">
        <f>SUM(E372:E374)</f>
        <v>8182368484.4699993</v>
      </c>
      <c r="F375" s="1074">
        <f>SUM(F372:F374)</f>
        <v>0.99999999999999978</v>
      </c>
      <c r="G375" s="1075">
        <f>SUM(G372:G374)</f>
        <v>56971</v>
      </c>
      <c r="H375" s="1074">
        <f>SUM(H372:H374)</f>
        <v>1</v>
      </c>
      <c r="M375" s="817"/>
    </row>
    <row r="376" spans="1:13" s="672" customFormat="1" ht="15">
      <c r="B376" s="812"/>
      <c r="C376" s="1064"/>
      <c r="D376" s="1084"/>
      <c r="E376" s="1085"/>
      <c r="F376" s="1086"/>
      <c r="G376" s="1087"/>
      <c r="H376" s="1086"/>
      <c r="M376" s="817"/>
    </row>
    <row r="377" spans="1:13" s="672" customFormat="1" ht="15">
      <c r="B377" s="812"/>
      <c r="C377" s="1064"/>
      <c r="D377" s="858"/>
      <c r="E377" s="1090"/>
      <c r="F377" s="1090"/>
      <c r="G377" s="1091"/>
      <c r="H377" s="1090"/>
      <c r="M377" s="817"/>
    </row>
    <row r="378" spans="1:13" s="672" customFormat="1" ht="15">
      <c r="B378" s="812"/>
      <c r="C378" s="1064"/>
      <c r="D378" s="858"/>
      <c r="E378" s="1090"/>
      <c r="F378" s="1090"/>
      <c r="G378" s="1091"/>
      <c r="H378" s="1090"/>
      <c r="M378" s="817"/>
    </row>
    <row r="379" spans="1:13" s="672" customFormat="1" ht="15">
      <c r="B379" s="812"/>
      <c r="C379" s="1064"/>
      <c r="D379" s="858"/>
      <c r="E379" s="1090"/>
      <c r="F379" s="1090"/>
      <c r="G379" s="1091"/>
      <c r="H379" s="1090"/>
      <c r="M379" s="817"/>
    </row>
    <row r="380" spans="1:13" s="672" customFormat="1" ht="24.6" customHeight="1">
      <c r="A380" s="858"/>
      <c r="B380" s="1059"/>
      <c r="C380" s="1248" t="s">
        <v>1373</v>
      </c>
      <c r="D380" s="1077"/>
      <c r="E380" s="1088"/>
      <c r="F380" s="1088"/>
      <c r="G380" s="1089"/>
      <c r="H380" s="1088"/>
      <c r="M380" s="817"/>
    </row>
    <row r="381" spans="1:13" s="672" customFormat="1" ht="15" customHeight="1">
      <c r="A381" s="858"/>
      <c r="B381" s="862"/>
      <c r="C381" s="1062"/>
      <c r="D381" s="858"/>
      <c r="E381" s="1090"/>
      <c r="F381" s="1090"/>
      <c r="G381" s="1091"/>
      <c r="H381" s="1090"/>
      <c r="M381" s="817"/>
    </row>
    <row r="382" spans="1:13" s="672" customFormat="1" ht="25.9" customHeight="1">
      <c r="B382" s="812"/>
      <c r="C382" s="1064"/>
      <c r="D382" s="1236" t="s">
        <v>593</v>
      </c>
      <c r="E382" s="1979" t="s">
        <v>467</v>
      </c>
      <c r="F382" s="1981"/>
      <c r="G382" s="1979" t="s">
        <v>468</v>
      </c>
      <c r="H382" s="1981"/>
      <c r="M382" s="817"/>
    </row>
    <row r="383" spans="1:13" s="672" customFormat="1" ht="15">
      <c r="B383" s="812"/>
      <c r="C383" s="1437" t="s">
        <v>1347</v>
      </c>
      <c r="D383" s="1065" t="s">
        <v>594</v>
      </c>
      <c r="E383" s="1066">
        <f>_xlfn.XLOOKUP($C383,INPUT_DATA!$DR:$DR,INPUT_DATA!$DT:$DT)</f>
        <v>6766057206.5900002</v>
      </c>
      <c r="F383" s="1069">
        <f>E383/$E$387</f>
        <v>0.82690693036275054</v>
      </c>
      <c r="G383" s="1068">
        <f>_xlfn.XLOOKUP($C383,INPUT_DATA!$DR:$DR,INPUT_DATA!$DU:$DU)</f>
        <v>45672</v>
      </c>
      <c r="H383" s="1080">
        <f>G383/$G$387</f>
        <v>0.80167102560952064</v>
      </c>
      <c r="M383" s="817"/>
    </row>
    <row r="384" spans="1:13" s="672" customFormat="1" ht="15">
      <c r="B384" s="812"/>
      <c r="C384" s="1437" t="s">
        <v>1348</v>
      </c>
      <c r="D384" s="1070" t="s">
        <v>595</v>
      </c>
      <c r="E384" s="1066">
        <f>_xlfn.XLOOKUP($C384,INPUT_DATA!$DR:$DR,INPUT_DATA!$DT:$DT)</f>
        <v>892472676.00999999</v>
      </c>
      <c r="F384" s="1069">
        <f t="shared" ref="F384:F386" si="24">E384/$E$387</f>
        <v>0.10907265759344599</v>
      </c>
      <c r="G384" s="1068">
        <f>_xlfn.XLOOKUP($C384,INPUT_DATA!$DR:$DR,INPUT_DATA!$DU:$DU)</f>
        <v>6200</v>
      </c>
      <c r="H384" s="1080">
        <f t="shared" ref="H384:H386" si="25">G384/$G$387</f>
        <v>0.10882729809903284</v>
      </c>
      <c r="M384" s="817"/>
    </row>
    <row r="385" spans="2:13" s="672" customFormat="1" ht="15">
      <c r="B385" s="812"/>
      <c r="C385" s="1437" t="s">
        <v>1349</v>
      </c>
      <c r="D385" s="1070" t="s">
        <v>596</v>
      </c>
      <c r="E385" s="1066">
        <f>_xlfn.XLOOKUP($C385,INPUT_DATA!$DR:$DR,INPUT_DATA!$DT:$DT)</f>
        <v>446480686.26999998</v>
      </c>
      <c r="F385" s="1069">
        <f t="shared" si="24"/>
        <v>5.4566191576120394E-2</v>
      </c>
      <c r="G385" s="1068">
        <f>_xlfn.XLOOKUP($C385,INPUT_DATA!$DR:$DR,INPUT_DATA!$DU:$DU)</f>
        <v>4192</v>
      </c>
      <c r="H385" s="1080">
        <f>G385/$G$387</f>
        <v>7.3581295746958986E-2</v>
      </c>
      <c r="M385" s="817"/>
    </row>
    <row r="386" spans="2:13" s="672" customFormat="1" ht="15">
      <c r="B386" s="812"/>
      <c r="C386" s="1437" t="s">
        <v>1355</v>
      </c>
      <c r="D386" s="1071" t="s">
        <v>571</v>
      </c>
      <c r="E386" s="1066">
        <f>_xlfn.XLOOKUP($C386,INPUT_DATA!$DR:$DR,INPUT_DATA!$DT:$DT)</f>
        <v>77357915.599999994</v>
      </c>
      <c r="F386" s="1092">
        <f t="shared" si="24"/>
        <v>9.4542204676829247E-3</v>
      </c>
      <c r="G386" s="1068">
        <f>_xlfn.XLOOKUP($C386,INPUT_DATA!$DR:$DR,INPUT_DATA!$DU:$DU)</f>
        <v>907</v>
      </c>
      <c r="H386" s="1080">
        <f t="shared" si="25"/>
        <v>1.5920380544487547E-2</v>
      </c>
      <c r="M386" s="817"/>
    </row>
    <row r="387" spans="2:13" s="672" customFormat="1" ht="15">
      <c r="B387" s="812"/>
      <c r="C387" s="1064"/>
      <c r="D387" s="1072" t="s">
        <v>436</v>
      </c>
      <c r="E387" s="1073">
        <f>SUM(E383:E386)</f>
        <v>8182368484.4700012</v>
      </c>
      <c r="F387" s="1074">
        <f>SUM(F383:F386)</f>
        <v>0.99999999999999989</v>
      </c>
      <c r="G387" s="1075">
        <f>SUM(G383:G386)</f>
        <v>56971</v>
      </c>
      <c r="H387" s="1074">
        <f>SUM(H383:H386)</f>
        <v>0.99999999999999989</v>
      </c>
      <c r="M387" s="817"/>
    </row>
    <row r="388" spans="2:13" s="672" customFormat="1" ht="15">
      <c r="B388" s="812"/>
      <c r="C388" s="1064"/>
      <c r="D388" s="1084"/>
      <c r="E388" s="1085"/>
      <c r="F388" s="1086"/>
      <c r="G388" s="1087"/>
      <c r="H388" s="1086"/>
      <c r="M388" s="817"/>
    </row>
    <row r="389" spans="2:13" s="672" customFormat="1" ht="15">
      <c r="B389" s="812"/>
      <c r="C389" s="1064"/>
      <c r="D389" s="1084"/>
      <c r="E389" s="1085"/>
      <c r="F389" s="1086"/>
      <c r="G389" s="1087"/>
      <c r="H389" s="1086"/>
      <c r="M389" s="817"/>
    </row>
    <row r="390" spans="2:13" s="672" customFormat="1" ht="13.5" thickBot="1">
      <c r="B390" s="825"/>
      <c r="C390" s="1093"/>
      <c r="D390" s="1094"/>
      <c r="E390" s="1095"/>
      <c r="F390" s="1095"/>
      <c r="G390" s="1096"/>
      <c r="H390" s="1095"/>
      <c r="I390" s="1093"/>
      <c r="J390" s="1093"/>
      <c r="K390" s="1093"/>
      <c r="L390" s="1093"/>
      <c r="M390" s="829"/>
    </row>
    <row r="391" spans="2:13" ht="13.5"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7" type="noConversion"/>
  <pageMargins left="0.7" right="0.7" top="0.75" bottom="0.75" header="0.3" footer="0.3"/>
  <pageSetup paperSize="9" scale="18" orientation="portrait" r:id="rId1"/>
  <rowBreaks count="1" manualBreakCount="1">
    <brk id="229" max="1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tabColor theme="3" tint="-0.249977111117893"/>
  </sheetPr>
  <dimension ref="A1:R569"/>
  <sheetViews>
    <sheetView showGridLines="0" zoomScale="80" zoomScaleNormal="80" workbookViewId="0">
      <selection activeCell="O24" sqref="O24"/>
    </sheetView>
  </sheetViews>
  <sheetFormatPr baseColWidth="10" defaultColWidth="11.42578125" defaultRowHeight="12.75"/>
  <cols>
    <col min="1" max="1" width="2.7109375" style="631" customWidth="1"/>
    <col min="2" max="2" width="6.28515625" style="631" customWidth="1"/>
    <col min="3" max="4" width="20.7109375" style="631" customWidth="1"/>
    <col min="5" max="5" width="18.5703125" style="1407" customWidth="1"/>
    <col min="6" max="17" width="15.7109375" style="631" customWidth="1"/>
    <col min="18" max="18" width="3.7109375" style="631" customWidth="1"/>
    <col min="19" max="19" width="4.5703125" style="631" customWidth="1"/>
    <col min="20" max="16384" width="11.42578125" style="631"/>
  </cols>
  <sheetData>
    <row r="1" spans="1:18" ht="13.5" thickBot="1">
      <c r="B1" s="656"/>
    </row>
    <row r="2" spans="1:18" ht="28.5" thickTop="1">
      <c r="A2" s="642"/>
      <c r="B2" s="1249"/>
      <c r="C2" s="1097"/>
      <c r="D2" s="802"/>
      <c r="E2" s="1408"/>
      <c r="F2" s="802"/>
      <c r="G2" s="802"/>
      <c r="H2" s="802"/>
      <c r="I2" s="802"/>
      <c r="J2" s="802"/>
      <c r="K2" s="802"/>
      <c r="L2" s="802"/>
      <c r="M2" s="802"/>
      <c r="N2" s="802"/>
      <c r="O2" s="572"/>
      <c r="P2" s="572" t="s">
        <v>243</v>
      </c>
      <c r="Q2" s="661">
        <f>'Cashflow Synthesis'!K2</f>
        <v>45565</v>
      </c>
      <c r="R2" s="662"/>
    </row>
    <row r="3" spans="1:18" ht="14.25">
      <c r="A3" s="642"/>
      <c r="B3" s="635"/>
      <c r="C3" s="635"/>
      <c r="D3" s="635"/>
      <c r="E3" s="1409"/>
      <c r="F3" s="635"/>
      <c r="G3" s="635"/>
      <c r="H3" s="635"/>
      <c r="I3" s="635"/>
      <c r="J3" s="635"/>
      <c r="K3" s="635"/>
      <c r="L3" s="635"/>
      <c r="M3" s="635"/>
      <c r="N3" s="635"/>
      <c r="O3" s="578"/>
      <c r="P3" s="578" t="s">
        <v>244</v>
      </c>
      <c r="Q3" s="664">
        <f>'Cashflow Synthesis'!K3</f>
        <v>0</v>
      </c>
      <c r="R3" s="642"/>
    </row>
    <row r="4" spans="1:18">
      <c r="A4" s="642"/>
      <c r="B4" s="1976"/>
      <c r="C4" s="1977"/>
      <c r="D4" s="1977"/>
      <c r="E4" s="2028" t="s">
        <v>597</v>
      </c>
      <c r="F4" s="2028"/>
      <c r="G4" s="2028"/>
      <c r="H4" s="2028"/>
      <c r="I4" s="2028"/>
      <c r="J4" s="2028"/>
      <c r="K4" s="2028"/>
      <c r="L4" s="2028"/>
      <c r="M4" s="2028"/>
      <c r="N4" s="2028"/>
      <c r="O4" s="578"/>
      <c r="P4" s="578" t="s">
        <v>245</v>
      </c>
      <c r="Q4" s="664">
        <f>'Cashflow Synthesis'!K4</f>
        <v>0</v>
      </c>
      <c r="R4" s="642"/>
    </row>
    <row r="5" spans="1:18">
      <c r="A5" s="642"/>
      <c r="B5" s="1976"/>
      <c r="C5" s="1977"/>
      <c r="D5" s="1977"/>
      <c r="E5" s="2028"/>
      <c r="F5" s="2028"/>
      <c r="G5" s="2028"/>
      <c r="H5" s="2028"/>
      <c r="I5" s="2028"/>
      <c r="J5" s="2028"/>
      <c r="K5" s="2028"/>
      <c r="L5" s="2028"/>
      <c r="M5" s="2028"/>
      <c r="N5" s="2028"/>
      <c r="O5" s="578"/>
      <c r="P5" s="578" t="s">
        <v>246</v>
      </c>
      <c r="Q5" s="664">
        <f>'Cashflow Synthesis'!K5</f>
        <v>0</v>
      </c>
      <c r="R5" s="642"/>
    </row>
    <row r="6" spans="1:18" ht="14.25">
      <c r="A6" s="642"/>
      <c r="B6" s="635"/>
      <c r="C6" s="635"/>
      <c r="D6" s="635"/>
      <c r="E6" s="1409"/>
      <c r="F6" s="635"/>
      <c r="G6" s="635"/>
      <c r="H6" s="635"/>
      <c r="I6" s="635"/>
      <c r="J6" s="635"/>
      <c r="K6" s="635"/>
      <c r="L6" s="635"/>
      <c r="M6" s="635"/>
      <c r="N6" s="635"/>
      <c r="O6" s="578"/>
      <c r="P6" s="578" t="s">
        <v>247</v>
      </c>
      <c r="Q6" s="667" t="e">
        <f>'Cashflow Synthesis'!K6</f>
        <v>#N/A</v>
      </c>
      <c r="R6" s="642"/>
    </row>
    <row r="7" spans="1:18">
      <c r="A7" s="642"/>
      <c r="B7" s="672"/>
      <c r="C7" s="858"/>
      <c r="D7" s="672"/>
      <c r="E7" s="1410"/>
      <c r="F7" s="672"/>
      <c r="G7" s="672"/>
      <c r="H7" s="672"/>
      <c r="I7" s="672"/>
      <c r="J7" s="672"/>
      <c r="K7" s="672"/>
      <c r="L7" s="672"/>
      <c r="M7" s="672"/>
      <c r="N7" s="672"/>
      <c r="O7" s="672"/>
      <c r="P7" s="672"/>
      <c r="Q7" s="672"/>
      <c r="R7" s="995"/>
    </row>
    <row r="8" spans="1:18">
      <c r="A8" s="642"/>
      <c r="B8" s="1099"/>
      <c r="C8" s="1100"/>
      <c r="D8" s="1099"/>
      <c r="E8" s="1411"/>
      <c r="F8" s="1099"/>
      <c r="G8" s="1099"/>
      <c r="H8" s="1099"/>
      <c r="I8" s="1099"/>
      <c r="J8" s="1099"/>
      <c r="K8" s="1099"/>
      <c r="L8" s="1099"/>
      <c r="M8" s="1099"/>
      <c r="N8" s="1099"/>
      <c r="O8" s="1099"/>
      <c r="P8" s="1099"/>
      <c r="Q8" s="1099"/>
      <c r="R8" s="673"/>
    </row>
    <row r="9" spans="1:18">
      <c r="A9" s="642"/>
      <c r="B9" s="672"/>
      <c r="C9" s="2029" t="s">
        <v>598</v>
      </c>
      <c r="D9" s="2031" t="s">
        <v>257</v>
      </c>
      <c r="E9" s="2033" t="s">
        <v>599</v>
      </c>
      <c r="F9" s="2034"/>
      <c r="G9" s="2034"/>
      <c r="H9" s="2034"/>
      <c r="I9" s="2034"/>
      <c r="J9" s="2034"/>
      <c r="K9" s="2034"/>
      <c r="L9" s="2034"/>
      <c r="M9" s="2034"/>
      <c r="N9" s="2034"/>
      <c r="O9" s="2034"/>
      <c r="P9" s="2034"/>
      <c r="Q9" s="2034"/>
      <c r="R9" s="817"/>
    </row>
    <row r="10" spans="1:18" ht="39" thickBot="1">
      <c r="A10" s="642"/>
      <c r="B10" s="672"/>
      <c r="C10" s="2030"/>
      <c r="D10" s="2032"/>
      <c r="E10" s="1412" t="s">
        <v>600</v>
      </c>
      <c r="F10" s="1240" t="s">
        <v>601</v>
      </c>
      <c r="G10" s="1240" t="s">
        <v>602</v>
      </c>
      <c r="H10" s="1240" t="s">
        <v>603</v>
      </c>
      <c r="I10" s="1240" t="s">
        <v>604</v>
      </c>
      <c r="J10" s="1240" t="s">
        <v>605</v>
      </c>
      <c r="K10" s="1240" t="s">
        <v>606</v>
      </c>
      <c r="L10" s="1240" t="s">
        <v>607</v>
      </c>
      <c r="M10" s="1240" t="s">
        <v>608</v>
      </c>
      <c r="N10" s="1240" t="s">
        <v>609</v>
      </c>
      <c r="O10" s="1240" t="s">
        <v>610</v>
      </c>
      <c r="P10" s="1240" t="s">
        <v>611</v>
      </c>
      <c r="Q10" s="1240" t="s">
        <v>612</v>
      </c>
      <c r="R10" s="817"/>
    </row>
    <row r="11" spans="1:18">
      <c r="A11" s="642"/>
      <c r="B11" s="672"/>
      <c r="C11" s="1405">
        <f>'08 - Delinquent Home Loans Stat'!B13</f>
        <v>45565</v>
      </c>
      <c r="D11" s="1404">
        <f>IF($C11=0,"",'08 - Delinquent Home Loans Stat'!C13)</f>
        <v>8182368484.4700003</v>
      </c>
      <c r="E11" s="1101">
        <f>IF($C11=0,"",'08 - Delinquent Home Loans Stat'!E13/$D11)</f>
        <v>1</v>
      </c>
      <c r="F11" s="1101">
        <f>IF($C11=0,"",'08 - Delinquent Home Loans Stat'!G13/$D11)</f>
        <v>0</v>
      </c>
      <c r="G11" s="1101">
        <f>IF($C11=0,"",'08 - Delinquent Home Loans Stat'!I13/$D11)</f>
        <v>0</v>
      </c>
      <c r="H11" s="1101">
        <f>IF($C11=0,"",'08 - Delinquent Home Loans Stat'!K13/$D11)</f>
        <v>0</v>
      </c>
      <c r="I11" s="1101">
        <f>IF($C11=0,"",'08 - Delinquent Home Loans Stat'!M13/$D11)</f>
        <v>0</v>
      </c>
      <c r="J11" s="1101">
        <f>IF($C11=0,"",'08 - Delinquent Home Loans Stat'!O13/$D11)</f>
        <v>0</v>
      </c>
      <c r="K11" s="1101">
        <f>IF($C11=0,"",'08 - Delinquent Home Loans Stat'!Q13/$D11)</f>
        <v>0</v>
      </c>
      <c r="L11" s="1101">
        <f>IF($C11=0,"",'08 - Delinquent Home Loans Stat'!S13/$D11)</f>
        <v>0</v>
      </c>
      <c r="M11" s="1101">
        <f>IF($C11=0,"",'08 - Delinquent Home Loans Stat'!U13/$D11)</f>
        <v>0</v>
      </c>
      <c r="N11" s="1101">
        <f>IF($C11=0,"",'08 - Delinquent Home Loans Stat'!W13/$D11)</f>
        <v>0</v>
      </c>
      <c r="O11" s="1101">
        <f>IF($C11=0,"",'08 - Delinquent Home Loans Stat'!Y13/$D11)</f>
        <v>0</v>
      </c>
      <c r="P11" s="1101">
        <f>IF($C11=0,"",'08 - Delinquent Home Loans Stat'!AA13/$D11)</f>
        <v>0</v>
      </c>
      <c r="Q11" s="1101">
        <f>IF($C11=0,"",'08 - Delinquent Home Loans Stat'!AC13/$D11)</f>
        <v>0</v>
      </c>
      <c r="R11" s="817"/>
    </row>
    <row r="12" spans="1:18">
      <c r="A12" s="642"/>
      <c r="B12" s="672"/>
      <c r="C12" s="1406">
        <f>'08 - Delinquent Home Loans Stat'!B14</f>
        <v>0</v>
      </c>
      <c r="D12" s="1415" t="str">
        <f>IF($C12=0,"",'08 - Delinquent Home Loans Stat'!C14)</f>
        <v/>
      </c>
      <c r="E12" s="1416" t="str">
        <f>IF($C12=0,"",'08 - Delinquent Home Loans Stat'!E14/$D12)</f>
        <v/>
      </c>
      <c r="F12" s="1102" t="str">
        <f>IF($C12=0,"",'08 - Delinquent Home Loans Stat'!G14/$D12)</f>
        <v/>
      </c>
      <c r="G12" s="1102" t="str">
        <f>IF($C12=0,"",'08 - Delinquent Home Loans Stat'!I14/$D12)</f>
        <v/>
      </c>
      <c r="H12" s="1102" t="str">
        <f>IF($C12=0,"",'08 - Delinquent Home Loans Stat'!K14/$D12)</f>
        <v/>
      </c>
      <c r="I12" s="1102" t="str">
        <f>IF($C12=0,"",'08 - Delinquent Home Loans Stat'!M14/$D12)</f>
        <v/>
      </c>
      <c r="J12" s="1102" t="str">
        <f>IF($C12=0,"",'08 - Delinquent Home Loans Stat'!O14/$D12)</f>
        <v/>
      </c>
      <c r="K12" s="1102" t="str">
        <f>IF($C12=0,"",'08 - Delinquent Home Loans Stat'!Q14/$D12)</f>
        <v/>
      </c>
      <c r="L12" s="1102" t="str">
        <f>IF($C12=0,"",'08 - Delinquent Home Loans Stat'!S14/$D12)</f>
        <v/>
      </c>
      <c r="M12" s="1102" t="str">
        <f>IF($C12=0,"",'08 - Delinquent Home Loans Stat'!U14/$D12)</f>
        <v/>
      </c>
      <c r="N12" s="1102" t="str">
        <f>IF($C12=0,"",'08 - Delinquent Home Loans Stat'!W14/$D12)</f>
        <v/>
      </c>
      <c r="O12" s="1102" t="str">
        <f>IF($C12=0,"",'08 - Delinquent Home Loans Stat'!Y14/$D12)</f>
        <v/>
      </c>
      <c r="P12" s="1102" t="str">
        <f>IF($C12=0,"",'08 - Delinquent Home Loans Stat'!AA14/$D12)</f>
        <v/>
      </c>
      <c r="Q12" s="1102" t="str">
        <f>IF($C12=0,"",'08 - Delinquent Home Loans Stat'!AC14/$D12)</f>
        <v/>
      </c>
      <c r="R12" s="817"/>
    </row>
    <row r="13" spans="1:18">
      <c r="A13" s="642"/>
      <c r="B13" s="672"/>
      <c r="C13" s="1406">
        <f>'08 - Delinquent Home Loans Stat'!B15</f>
        <v>0</v>
      </c>
      <c r="D13" s="1415" t="str">
        <f>IF($C13=0,"",'08 - Delinquent Home Loans Stat'!C15)</f>
        <v/>
      </c>
      <c r="E13" s="1120" t="str">
        <f>IF($C13=0,"",'08 - Delinquent Home Loans Stat'!E15/$D13)</f>
        <v/>
      </c>
      <c r="F13" s="1102" t="str">
        <f>IF($C13=0,"",'08 - Delinquent Home Loans Stat'!G15/$D13)</f>
        <v/>
      </c>
      <c r="G13" s="1102" t="str">
        <f>IF($C13=0,"",'08 - Delinquent Home Loans Stat'!I15/$D13)</f>
        <v/>
      </c>
      <c r="H13" s="1102" t="str">
        <f>IF($C13=0,"",'08 - Delinquent Home Loans Stat'!K15/$D13)</f>
        <v/>
      </c>
      <c r="I13" s="1102" t="str">
        <f>IF($C13=0,"",'08 - Delinquent Home Loans Stat'!M15/$D13)</f>
        <v/>
      </c>
      <c r="J13" s="1102" t="str">
        <f>IF($C13=0,"",'08 - Delinquent Home Loans Stat'!O15/$D13)</f>
        <v/>
      </c>
      <c r="K13" s="1102" t="str">
        <f>IF($C13=0,"",'08 - Delinquent Home Loans Stat'!Q15/$D13)</f>
        <v/>
      </c>
      <c r="L13" s="1102" t="str">
        <f>IF($C13=0,"",'08 - Delinquent Home Loans Stat'!S15/$D13)</f>
        <v/>
      </c>
      <c r="M13" s="1102" t="str">
        <f>IF($C13=0,"",'08 - Delinquent Home Loans Stat'!U15/$D13)</f>
        <v/>
      </c>
      <c r="N13" s="1102" t="str">
        <f>IF($C13=0,"",'08 - Delinquent Home Loans Stat'!W15/$D13)</f>
        <v/>
      </c>
      <c r="O13" s="1102" t="str">
        <f>IF($C13=0,"",'08 - Delinquent Home Loans Stat'!Y15/$D13)</f>
        <v/>
      </c>
      <c r="P13" s="1102" t="str">
        <f>IF($C13=0,"",'08 - Delinquent Home Loans Stat'!AA15/$D13)</f>
        <v/>
      </c>
      <c r="Q13" s="1102" t="str">
        <f>IF($C13=0,"",'08 - Delinquent Home Loans Stat'!AC15/$D13)</f>
        <v/>
      </c>
      <c r="R13" s="817"/>
    </row>
    <row r="14" spans="1:18">
      <c r="A14" s="642"/>
      <c r="B14" s="672"/>
      <c r="C14" s="1406">
        <f>'08 - Delinquent Home Loans Stat'!B16</f>
        <v>0</v>
      </c>
      <c r="D14" s="1415" t="str">
        <f>IF($C14=0,"",'08 - Delinquent Home Loans Stat'!C16)</f>
        <v/>
      </c>
      <c r="E14" s="1120" t="str">
        <f>IF($C14=0,"",'08 - Delinquent Home Loans Stat'!E16/$D14)</f>
        <v/>
      </c>
      <c r="F14" s="1102" t="str">
        <f>IF($C14=0,"",'08 - Delinquent Home Loans Stat'!G16/$D14)</f>
        <v/>
      </c>
      <c r="G14" s="1102" t="str">
        <f>IF($C14=0,"",'08 - Delinquent Home Loans Stat'!I16/$D14)</f>
        <v/>
      </c>
      <c r="H14" s="1102" t="str">
        <f>IF($C14=0,"",'08 - Delinquent Home Loans Stat'!K16/$D14)</f>
        <v/>
      </c>
      <c r="I14" s="1102" t="str">
        <f>IF($C14=0,"",'08 - Delinquent Home Loans Stat'!M16/$D14)</f>
        <v/>
      </c>
      <c r="J14" s="1102" t="str">
        <f>IF($C14=0,"",'08 - Delinquent Home Loans Stat'!O16/$D14)</f>
        <v/>
      </c>
      <c r="K14" s="1102" t="str">
        <f>IF($C14=0,"",'08 - Delinquent Home Loans Stat'!Q16/$D14)</f>
        <v/>
      </c>
      <c r="L14" s="1102" t="str">
        <f>IF($C14=0,"",'08 - Delinquent Home Loans Stat'!S16/$D14)</f>
        <v/>
      </c>
      <c r="M14" s="1102" t="str">
        <f>IF($C14=0,"",'08 - Delinquent Home Loans Stat'!U16/$D14)</f>
        <v/>
      </c>
      <c r="N14" s="1102" t="str">
        <f>IF($C14=0,"",'08 - Delinquent Home Loans Stat'!W16/$D14)</f>
        <v/>
      </c>
      <c r="O14" s="1102" t="str">
        <f>IF($C14=0,"",'08 - Delinquent Home Loans Stat'!Y16/$D14)</f>
        <v/>
      </c>
      <c r="P14" s="1102" t="str">
        <f>IF($C14=0,"",'08 - Delinquent Home Loans Stat'!AA16/$D14)</f>
        <v/>
      </c>
      <c r="Q14" s="1102" t="str">
        <f>IF($C14=0,"",'08 - Delinquent Home Loans Stat'!AC16/$D14)</f>
        <v/>
      </c>
      <c r="R14" s="817"/>
    </row>
    <row r="15" spans="1:18">
      <c r="A15" s="642"/>
      <c r="B15" s="672"/>
      <c r="C15" s="1406">
        <f>'08 - Delinquent Home Loans Stat'!B17</f>
        <v>0</v>
      </c>
      <c r="D15" s="1415" t="str">
        <f>IF($C15=0,"",'08 - Delinquent Home Loans Stat'!C17)</f>
        <v/>
      </c>
      <c r="E15" s="1120" t="str">
        <f>IF($C15=0,"",'08 - Delinquent Home Loans Stat'!E17/$D15)</f>
        <v/>
      </c>
      <c r="F15" s="1102" t="str">
        <f>IF($C15=0,"",'08 - Delinquent Home Loans Stat'!G17/$D15)</f>
        <v/>
      </c>
      <c r="G15" s="1102" t="str">
        <f>IF($C15=0,"",'08 - Delinquent Home Loans Stat'!I17/$D15)</f>
        <v/>
      </c>
      <c r="H15" s="1102" t="str">
        <f>IF($C15=0,"",'08 - Delinquent Home Loans Stat'!K17/$D15)</f>
        <v/>
      </c>
      <c r="I15" s="1102" t="str">
        <f>IF($C15=0,"",'08 - Delinquent Home Loans Stat'!M17/$D15)</f>
        <v/>
      </c>
      <c r="J15" s="1102" t="str">
        <f>IF($C15=0,"",'08 - Delinquent Home Loans Stat'!O17/$D15)</f>
        <v/>
      </c>
      <c r="K15" s="1102" t="str">
        <f>IF($C15=0,"",'08 - Delinquent Home Loans Stat'!Q17/$D15)</f>
        <v/>
      </c>
      <c r="L15" s="1102" t="str">
        <f>IF($C15=0,"",'08 - Delinquent Home Loans Stat'!S17/$D15)</f>
        <v/>
      </c>
      <c r="M15" s="1102" t="str">
        <f>IF($C15=0,"",'08 - Delinquent Home Loans Stat'!U17/$D15)</f>
        <v/>
      </c>
      <c r="N15" s="1102" t="str">
        <f>IF($C15=0,"",'08 - Delinquent Home Loans Stat'!W17/$D15)</f>
        <v/>
      </c>
      <c r="O15" s="1102" t="str">
        <f>IF($C15=0,"",'08 - Delinquent Home Loans Stat'!Y17/$D15)</f>
        <v/>
      </c>
      <c r="P15" s="1102" t="str">
        <f>IF($C15=0,"",'08 - Delinquent Home Loans Stat'!AA17/$D15)</f>
        <v/>
      </c>
      <c r="Q15" s="1102" t="str">
        <f>IF($C15=0,"",'08 - Delinquent Home Loans Stat'!AC17/$D15)</f>
        <v/>
      </c>
      <c r="R15" s="817"/>
    </row>
    <row r="16" spans="1:18">
      <c r="A16" s="642"/>
      <c r="B16" s="672"/>
      <c r="C16" s="1406">
        <f>'08 - Delinquent Home Loans Stat'!B18</f>
        <v>0</v>
      </c>
      <c r="D16" s="1415" t="str">
        <f>IF($C16=0,"",'08 - Delinquent Home Loans Stat'!C18)</f>
        <v/>
      </c>
      <c r="E16" s="1120" t="str">
        <f>IF($C16=0,"",'08 - Delinquent Home Loans Stat'!E18/$D16)</f>
        <v/>
      </c>
      <c r="F16" s="1102" t="str">
        <f>IF($C16=0,"",'08 - Delinquent Home Loans Stat'!G18/$D16)</f>
        <v/>
      </c>
      <c r="G16" s="1102" t="str">
        <f>IF($C16=0,"",'08 - Delinquent Home Loans Stat'!I18/$D16)</f>
        <v/>
      </c>
      <c r="H16" s="1102" t="str">
        <f>IF($C16=0,"",'08 - Delinquent Home Loans Stat'!K18/$D16)</f>
        <v/>
      </c>
      <c r="I16" s="1102" t="str">
        <f>IF($C16=0,"",'08 - Delinquent Home Loans Stat'!M18/$D16)</f>
        <v/>
      </c>
      <c r="J16" s="1102" t="str">
        <f>IF($C16=0,"",'08 - Delinquent Home Loans Stat'!O18/$D16)</f>
        <v/>
      </c>
      <c r="K16" s="1102" t="str">
        <f>IF($C16=0,"",'08 - Delinquent Home Loans Stat'!Q18/$D16)</f>
        <v/>
      </c>
      <c r="L16" s="1102" t="str">
        <f>IF($C16=0,"",'08 - Delinquent Home Loans Stat'!S18/$D16)</f>
        <v/>
      </c>
      <c r="M16" s="1102" t="str">
        <f>IF($C16=0,"",'08 - Delinquent Home Loans Stat'!U18/$D16)</f>
        <v/>
      </c>
      <c r="N16" s="1102" t="str">
        <f>IF($C16=0,"",'08 - Delinquent Home Loans Stat'!W18/$D16)</f>
        <v/>
      </c>
      <c r="O16" s="1102" t="str">
        <f>IF($C16=0,"",'08 - Delinquent Home Loans Stat'!Y18/$D16)</f>
        <v/>
      </c>
      <c r="P16" s="1102" t="str">
        <f>IF($C16=0,"",'08 - Delinquent Home Loans Stat'!AA18/$D16)</f>
        <v/>
      </c>
      <c r="Q16" s="1102" t="str">
        <f>IF($C16=0,"",'08 - Delinquent Home Loans Stat'!AC18/$D16)</f>
        <v/>
      </c>
      <c r="R16" s="817"/>
    </row>
    <row r="17" spans="1:18">
      <c r="A17" s="642"/>
      <c r="B17" s="672"/>
      <c r="C17" s="1406">
        <f>'08 - Delinquent Home Loans Stat'!B19</f>
        <v>0</v>
      </c>
      <c r="D17" s="1415" t="str">
        <f>IF($C17=0,"",'08 - Delinquent Home Loans Stat'!C19)</f>
        <v/>
      </c>
      <c r="E17" s="1120" t="str">
        <f>IF($C17=0,"",'08 - Delinquent Home Loans Stat'!E19/$D17)</f>
        <v/>
      </c>
      <c r="F17" s="1102" t="str">
        <f>IF($C17=0,"",'08 - Delinquent Home Loans Stat'!G19/$D17)</f>
        <v/>
      </c>
      <c r="G17" s="1102" t="str">
        <f>IF($C17=0,"",'08 - Delinquent Home Loans Stat'!I19/$D17)</f>
        <v/>
      </c>
      <c r="H17" s="1102" t="str">
        <f>IF($C17=0,"",'08 - Delinquent Home Loans Stat'!K19/$D17)</f>
        <v/>
      </c>
      <c r="I17" s="1102" t="str">
        <f>IF($C17=0,"",'08 - Delinquent Home Loans Stat'!M19/$D17)</f>
        <v/>
      </c>
      <c r="J17" s="1102" t="str">
        <f>IF($C17=0,"",'08 - Delinquent Home Loans Stat'!O19/$D17)</f>
        <v/>
      </c>
      <c r="K17" s="1102" t="str">
        <f>IF($C17=0,"",'08 - Delinquent Home Loans Stat'!Q19/$D17)</f>
        <v/>
      </c>
      <c r="L17" s="1102" t="str">
        <f>IF($C17=0,"",'08 - Delinquent Home Loans Stat'!S19/$D17)</f>
        <v/>
      </c>
      <c r="M17" s="1102" t="str">
        <f>IF($C17=0,"",'08 - Delinquent Home Loans Stat'!U19/$D17)</f>
        <v/>
      </c>
      <c r="N17" s="1102" t="str">
        <f>IF($C17=0,"",'08 - Delinquent Home Loans Stat'!W19/$D17)</f>
        <v/>
      </c>
      <c r="O17" s="1102" t="str">
        <f>IF($C17=0,"",'08 - Delinquent Home Loans Stat'!Y19/$D17)</f>
        <v/>
      </c>
      <c r="P17" s="1102" t="str">
        <f>IF($C17=0,"",'08 - Delinquent Home Loans Stat'!AA19/$D17)</f>
        <v/>
      </c>
      <c r="Q17" s="1102" t="str">
        <f>IF($C17=0,"",'08 - Delinquent Home Loans Stat'!AC19/$D17)</f>
        <v/>
      </c>
      <c r="R17" s="817"/>
    </row>
    <row r="18" spans="1:18">
      <c r="A18" s="642"/>
      <c r="B18" s="672"/>
      <c r="C18" s="1406">
        <f>'08 - Delinquent Home Loans Stat'!B20</f>
        <v>0</v>
      </c>
      <c r="D18" s="1415" t="str">
        <f>IF($C18=0,"",'08 - Delinquent Home Loans Stat'!C20)</f>
        <v/>
      </c>
      <c r="E18" s="1120" t="str">
        <f>IF($C18=0,"",'08 - Delinquent Home Loans Stat'!E20/$D18)</f>
        <v/>
      </c>
      <c r="F18" s="1102" t="str">
        <f>IF($C18=0,"",'08 - Delinquent Home Loans Stat'!G20/$D18)</f>
        <v/>
      </c>
      <c r="G18" s="1102" t="str">
        <f>IF($C18=0,"",'08 - Delinquent Home Loans Stat'!I20/$D18)</f>
        <v/>
      </c>
      <c r="H18" s="1102" t="str">
        <f>IF($C18=0,"",'08 - Delinquent Home Loans Stat'!K20/$D18)</f>
        <v/>
      </c>
      <c r="I18" s="1102" t="str">
        <f>IF($C18=0,"",'08 - Delinquent Home Loans Stat'!M20/$D18)</f>
        <v/>
      </c>
      <c r="J18" s="1102" t="str">
        <f>IF($C18=0,"",'08 - Delinquent Home Loans Stat'!O20/$D18)</f>
        <v/>
      </c>
      <c r="K18" s="1102" t="str">
        <f>IF($C18=0,"",'08 - Delinquent Home Loans Stat'!Q20/$D18)</f>
        <v/>
      </c>
      <c r="L18" s="1102" t="str">
        <f>IF($C18=0,"",'08 - Delinquent Home Loans Stat'!S20/$D18)</f>
        <v/>
      </c>
      <c r="M18" s="1102" t="str">
        <f>IF($C18=0,"",'08 - Delinquent Home Loans Stat'!U20/$D18)</f>
        <v/>
      </c>
      <c r="N18" s="1102" t="str">
        <f>IF($C18=0,"",'08 - Delinquent Home Loans Stat'!W20/$D18)</f>
        <v/>
      </c>
      <c r="O18" s="1102" t="str">
        <f>IF($C18=0,"",'08 - Delinquent Home Loans Stat'!Y20/$D18)</f>
        <v/>
      </c>
      <c r="P18" s="1102" t="str">
        <f>IF($C18=0,"",'08 - Delinquent Home Loans Stat'!AA20/$D18)</f>
        <v/>
      </c>
      <c r="Q18" s="1102" t="str">
        <f>IF($C18=0,"",'08 - Delinquent Home Loans Stat'!AC20/$D18)</f>
        <v/>
      </c>
      <c r="R18" s="817"/>
    </row>
    <row r="19" spans="1:18">
      <c r="A19" s="642"/>
      <c r="B19" s="672"/>
      <c r="C19" s="1406">
        <f>'08 - Delinquent Home Loans Stat'!B21</f>
        <v>0</v>
      </c>
      <c r="D19" s="1415" t="str">
        <f>IF($C19=0,"",'08 - Delinquent Home Loans Stat'!C21)</f>
        <v/>
      </c>
      <c r="E19" s="1120" t="str">
        <f>IF($C19=0,"",'08 - Delinquent Home Loans Stat'!E21/$D19)</f>
        <v/>
      </c>
      <c r="F19" s="1102" t="str">
        <f>IF($C19=0,"",'08 - Delinquent Home Loans Stat'!G21/$D19)</f>
        <v/>
      </c>
      <c r="G19" s="1102" t="str">
        <f>IF($C19=0,"",'08 - Delinquent Home Loans Stat'!I21/$D19)</f>
        <v/>
      </c>
      <c r="H19" s="1102" t="str">
        <f>IF($C19=0,"",'08 - Delinquent Home Loans Stat'!K21/$D19)</f>
        <v/>
      </c>
      <c r="I19" s="1102" t="str">
        <f>IF($C19=0,"",'08 - Delinquent Home Loans Stat'!M21/$D19)</f>
        <v/>
      </c>
      <c r="J19" s="1102" t="str">
        <f>IF($C19=0,"",'08 - Delinquent Home Loans Stat'!O21/$D19)</f>
        <v/>
      </c>
      <c r="K19" s="1102" t="str">
        <f>IF($C19=0,"",'08 - Delinquent Home Loans Stat'!Q21/$D19)</f>
        <v/>
      </c>
      <c r="L19" s="1102" t="str">
        <f>IF($C19=0,"",'08 - Delinquent Home Loans Stat'!S21/$D19)</f>
        <v/>
      </c>
      <c r="M19" s="1102" t="str">
        <f>IF($C19=0,"",'08 - Delinquent Home Loans Stat'!U21/$D19)</f>
        <v/>
      </c>
      <c r="N19" s="1102" t="str">
        <f>IF($C19=0,"",'08 - Delinquent Home Loans Stat'!W21/$D19)</f>
        <v/>
      </c>
      <c r="O19" s="1102" t="str">
        <f>IF($C19=0,"",'08 - Delinquent Home Loans Stat'!Y21/$D19)</f>
        <v/>
      </c>
      <c r="P19" s="1102" t="str">
        <f>IF($C19=0,"",'08 - Delinquent Home Loans Stat'!AA21/$D19)</f>
        <v/>
      </c>
      <c r="Q19" s="1102" t="str">
        <f>IF($C19=0,"",'08 - Delinquent Home Loans Stat'!AC21/$D19)</f>
        <v/>
      </c>
      <c r="R19" s="817"/>
    </row>
    <row r="20" spans="1:18" ht="13.5" thickBot="1">
      <c r="A20" s="642"/>
      <c r="B20" s="1093"/>
      <c r="C20" s="1103" t="s">
        <v>150</v>
      </c>
      <c r="D20" s="1104" t="s">
        <v>150</v>
      </c>
      <c r="E20" s="1413" t="s">
        <v>150</v>
      </c>
      <c r="F20" s="1105" t="s">
        <v>150</v>
      </c>
      <c r="G20" s="1105" t="s">
        <v>150</v>
      </c>
      <c r="H20" s="1105" t="s">
        <v>150</v>
      </c>
      <c r="I20" s="1105" t="s">
        <v>150</v>
      </c>
      <c r="J20" s="1105" t="s">
        <v>150</v>
      </c>
      <c r="K20" s="1105" t="s">
        <v>150</v>
      </c>
      <c r="L20" s="1105" t="s">
        <v>150</v>
      </c>
      <c r="M20" s="1105" t="s">
        <v>150</v>
      </c>
      <c r="N20" s="1105" t="s">
        <v>150</v>
      </c>
      <c r="O20" s="1105" t="s">
        <v>150</v>
      </c>
      <c r="P20" s="1105" t="s">
        <v>150</v>
      </c>
      <c r="Q20" s="1105" t="s">
        <v>150</v>
      </c>
      <c r="R20" s="829"/>
    </row>
    <row r="21" spans="1:18" ht="15.75" thickTop="1">
      <c r="C21" s="631" t="s">
        <v>150</v>
      </c>
      <c r="D21" s="631" t="s">
        <v>150</v>
      </c>
      <c r="E21" s="1414" t="s">
        <v>150</v>
      </c>
      <c r="F21" s="1106" t="s">
        <v>150</v>
      </c>
      <c r="G21" s="1106" t="s">
        <v>150</v>
      </c>
      <c r="H21" s="1106" t="s">
        <v>150</v>
      </c>
      <c r="I21" s="1106" t="s">
        <v>150</v>
      </c>
      <c r="J21" s="1106" t="s">
        <v>150</v>
      </c>
      <c r="K21" s="1106" t="s">
        <v>150</v>
      </c>
      <c r="L21" s="1106" t="s">
        <v>150</v>
      </c>
      <c r="M21" s="1106" t="s">
        <v>150</v>
      </c>
      <c r="N21" s="1106" t="s">
        <v>150</v>
      </c>
      <c r="O21" s="1106" t="s">
        <v>150</v>
      </c>
      <c r="P21" s="1106" t="s">
        <v>150</v>
      </c>
      <c r="Q21" s="1106" t="s">
        <v>150</v>
      </c>
    </row>
    <row r="22" spans="1:18" ht="15">
      <c r="C22" s="631" t="s">
        <v>150</v>
      </c>
      <c r="D22" s="631" t="s">
        <v>150</v>
      </c>
      <c r="E22" s="1414" t="s">
        <v>150</v>
      </c>
      <c r="F22" s="1106" t="s">
        <v>150</v>
      </c>
      <c r="G22" s="1106" t="s">
        <v>150</v>
      </c>
      <c r="H22" s="1106" t="s">
        <v>150</v>
      </c>
      <c r="I22" s="1106" t="s">
        <v>150</v>
      </c>
      <c r="J22" s="1106" t="s">
        <v>150</v>
      </c>
      <c r="K22" s="1106" t="s">
        <v>150</v>
      </c>
      <c r="L22" s="1106" t="s">
        <v>150</v>
      </c>
      <c r="M22" s="1106" t="s">
        <v>150</v>
      </c>
      <c r="N22" s="1106" t="s">
        <v>150</v>
      </c>
      <c r="O22" s="1106" t="s">
        <v>150</v>
      </c>
      <c r="P22" s="1106" t="s">
        <v>150</v>
      </c>
      <c r="Q22" s="1106" t="s">
        <v>150</v>
      </c>
    </row>
    <row r="23" spans="1:18" ht="15">
      <c r="C23" s="631" t="s">
        <v>150</v>
      </c>
      <c r="D23" s="631" t="s">
        <v>150</v>
      </c>
      <c r="E23" s="1414" t="s">
        <v>150</v>
      </c>
      <c r="F23" s="1106" t="s">
        <v>150</v>
      </c>
      <c r="G23" s="1106" t="s">
        <v>150</v>
      </c>
      <c r="H23" s="1106" t="s">
        <v>150</v>
      </c>
      <c r="I23" s="1106" t="s">
        <v>150</v>
      </c>
      <c r="J23" s="1106" t="s">
        <v>150</v>
      </c>
      <c r="K23" s="1106" t="s">
        <v>150</v>
      </c>
      <c r="L23" s="1106" t="s">
        <v>150</v>
      </c>
      <c r="M23" s="1106" t="s">
        <v>150</v>
      </c>
      <c r="N23" s="1106" t="s">
        <v>150</v>
      </c>
      <c r="O23" s="1106" t="s">
        <v>150</v>
      </c>
      <c r="P23" s="1106" t="s">
        <v>150</v>
      </c>
      <c r="Q23" s="1106" t="s">
        <v>150</v>
      </c>
    </row>
    <row r="24" spans="1:18" ht="15">
      <c r="C24" s="631" t="s">
        <v>150</v>
      </c>
      <c r="D24" s="631" t="s">
        <v>150</v>
      </c>
      <c r="E24" s="1414" t="s">
        <v>150</v>
      </c>
      <c r="F24" s="1106" t="s">
        <v>150</v>
      </c>
      <c r="G24" s="1106" t="s">
        <v>150</v>
      </c>
      <c r="H24" s="1106" t="s">
        <v>150</v>
      </c>
      <c r="I24" s="1106" t="s">
        <v>150</v>
      </c>
      <c r="J24" s="1106" t="s">
        <v>150</v>
      </c>
      <c r="K24" s="1106" t="s">
        <v>150</v>
      </c>
      <c r="L24" s="1106" t="s">
        <v>150</v>
      </c>
      <c r="M24" s="1106" t="s">
        <v>150</v>
      </c>
      <c r="N24" s="1106" t="s">
        <v>150</v>
      </c>
      <c r="O24" s="1106" t="s">
        <v>150</v>
      </c>
      <c r="P24" s="1106" t="s">
        <v>150</v>
      </c>
      <c r="Q24" s="1106" t="s">
        <v>150</v>
      </c>
    </row>
    <row r="25" spans="1:18" ht="15">
      <c r="C25" s="631" t="s">
        <v>150</v>
      </c>
      <c r="D25" s="631" t="s">
        <v>150</v>
      </c>
      <c r="E25" s="1414" t="s">
        <v>150</v>
      </c>
      <c r="F25" s="1106" t="s">
        <v>150</v>
      </c>
      <c r="G25" s="1106" t="s">
        <v>150</v>
      </c>
      <c r="H25" s="1106" t="s">
        <v>150</v>
      </c>
      <c r="I25" s="1106" t="s">
        <v>150</v>
      </c>
      <c r="J25" s="1106" t="s">
        <v>150</v>
      </c>
      <c r="K25" s="1106" t="s">
        <v>150</v>
      </c>
      <c r="L25" s="1106" t="s">
        <v>150</v>
      </c>
      <c r="M25" s="1106" t="s">
        <v>150</v>
      </c>
      <c r="N25" s="1106" t="s">
        <v>150</v>
      </c>
      <c r="O25" s="1106" t="s">
        <v>150</v>
      </c>
      <c r="P25" s="1106" t="s">
        <v>150</v>
      </c>
      <c r="Q25" s="1106" t="s">
        <v>150</v>
      </c>
    </row>
    <row r="26" spans="1:18" ht="15">
      <c r="C26" s="631" t="s">
        <v>150</v>
      </c>
      <c r="D26" s="631" t="s">
        <v>150</v>
      </c>
      <c r="E26" s="1414" t="s">
        <v>150</v>
      </c>
      <c r="F26" s="1106" t="s">
        <v>150</v>
      </c>
      <c r="G26" s="1106" t="s">
        <v>150</v>
      </c>
      <c r="H26" s="1106" t="s">
        <v>150</v>
      </c>
      <c r="I26" s="1106" t="s">
        <v>150</v>
      </c>
      <c r="J26" s="1106" t="s">
        <v>150</v>
      </c>
      <c r="K26" s="1106" t="s">
        <v>150</v>
      </c>
      <c r="L26" s="1106" t="s">
        <v>150</v>
      </c>
      <c r="M26" s="1106" t="s">
        <v>150</v>
      </c>
      <c r="N26" s="1106" t="s">
        <v>150</v>
      </c>
      <c r="O26" s="1106" t="s">
        <v>150</v>
      </c>
      <c r="P26" s="1106" t="s">
        <v>150</v>
      </c>
      <c r="Q26" s="1106" t="s">
        <v>150</v>
      </c>
    </row>
    <row r="27" spans="1:18" ht="15">
      <c r="C27" s="631" t="s">
        <v>150</v>
      </c>
      <c r="D27" s="631" t="s">
        <v>150</v>
      </c>
      <c r="E27" s="1414" t="s">
        <v>150</v>
      </c>
      <c r="F27" s="1106" t="s">
        <v>150</v>
      </c>
      <c r="G27" s="1106" t="s">
        <v>150</v>
      </c>
      <c r="H27" s="1106" t="s">
        <v>150</v>
      </c>
      <c r="I27" s="1106" t="s">
        <v>150</v>
      </c>
      <c r="J27" s="1106" t="s">
        <v>150</v>
      </c>
      <c r="K27" s="1106" t="s">
        <v>150</v>
      </c>
      <c r="L27" s="1106" t="s">
        <v>150</v>
      </c>
      <c r="M27" s="1106" t="s">
        <v>150</v>
      </c>
      <c r="N27" s="1106" t="s">
        <v>150</v>
      </c>
      <c r="O27" s="1106" t="s">
        <v>150</v>
      </c>
      <c r="P27" s="1106" t="s">
        <v>150</v>
      </c>
      <c r="Q27" s="1106" t="s">
        <v>150</v>
      </c>
    </row>
    <row r="28" spans="1:18" ht="15">
      <c r="C28" s="631" t="s">
        <v>150</v>
      </c>
      <c r="D28" s="631" t="s">
        <v>150</v>
      </c>
      <c r="E28" s="1414" t="s">
        <v>150</v>
      </c>
      <c r="F28" s="1106" t="s">
        <v>150</v>
      </c>
      <c r="G28" s="1106" t="s">
        <v>150</v>
      </c>
      <c r="H28" s="1106" t="s">
        <v>150</v>
      </c>
      <c r="I28" s="1106" t="s">
        <v>150</v>
      </c>
      <c r="J28" s="1106" t="s">
        <v>150</v>
      </c>
      <c r="K28" s="1106" t="s">
        <v>150</v>
      </c>
      <c r="L28" s="1106" t="s">
        <v>150</v>
      </c>
      <c r="M28" s="1106" t="s">
        <v>150</v>
      </c>
      <c r="N28" s="1106" t="s">
        <v>150</v>
      </c>
      <c r="O28" s="1106" t="s">
        <v>150</v>
      </c>
      <c r="P28" s="1106" t="s">
        <v>150</v>
      </c>
      <c r="Q28" s="1106" t="s">
        <v>150</v>
      </c>
    </row>
    <row r="29" spans="1:18" ht="15">
      <c r="C29" s="631" t="s">
        <v>150</v>
      </c>
      <c r="D29" s="631" t="s">
        <v>150</v>
      </c>
      <c r="E29" s="1414" t="s">
        <v>150</v>
      </c>
      <c r="F29" s="1106" t="s">
        <v>150</v>
      </c>
      <c r="G29" s="1106" t="s">
        <v>150</v>
      </c>
      <c r="H29" s="1106" t="s">
        <v>150</v>
      </c>
      <c r="I29" s="1106" t="s">
        <v>150</v>
      </c>
      <c r="J29" s="1106" t="s">
        <v>150</v>
      </c>
      <c r="K29" s="1106" t="s">
        <v>150</v>
      </c>
      <c r="L29" s="1106" t="s">
        <v>150</v>
      </c>
      <c r="M29" s="1106" t="s">
        <v>150</v>
      </c>
      <c r="N29" s="1106" t="s">
        <v>150</v>
      </c>
      <c r="O29" s="1106" t="s">
        <v>150</v>
      </c>
      <c r="P29" s="1106" t="s">
        <v>150</v>
      </c>
      <c r="Q29" s="1106" t="s">
        <v>150</v>
      </c>
    </row>
    <row r="30" spans="1:18" ht="15">
      <c r="C30" s="631" t="s">
        <v>150</v>
      </c>
      <c r="D30" s="631" t="s">
        <v>150</v>
      </c>
      <c r="E30" s="1414" t="s">
        <v>150</v>
      </c>
      <c r="F30" s="1106" t="s">
        <v>150</v>
      </c>
      <c r="G30" s="1106" t="s">
        <v>150</v>
      </c>
      <c r="H30" s="1106" t="s">
        <v>150</v>
      </c>
      <c r="I30" s="1106" t="s">
        <v>150</v>
      </c>
      <c r="J30" s="1106" t="s">
        <v>150</v>
      </c>
      <c r="K30" s="1106" t="s">
        <v>150</v>
      </c>
      <c r="L30" s="1106" t="s">
        <v>150</v>
      </c>
      <c r="M30" s="1106" t="s">
        <v>150</v>
      </c>
      <c r="N30" s="1106" t="s">
        <v>150</v>
      </c>
      <c r="O30" s="1106" t="s">
        <v>150</v>
      </c>
      <c r="P30" s="1106" t="s">
        <v>150</v>
      </c>
      <c r="Q30" s="1106" t="s">
        <v>150</v>
      </c>
    </row>
    <row r="31" spans="1:18" ht="15">
      <c r="C31" s="631" t="s">
        <v>150</v>
      </c>
      <c r="D31" s="631" t="s">
        <v>150</v>
      </c>
      <c r="E31" s="1414" t="s">
        <v>150</v>
      </c>
      <c r="F31" s="1106" t="s">
        <v>150</v>
      </c>
      <c r="G31" s="1106" t="s">
        <v>150</v>
      </c>
      <c r="H31" s="1106" t="s">
        <v>150</v>
      </c>
      <c r="I31" s="1106" t="s">
        <v>150</v>
      </c>
      <c r="J31" s="1106" t="s">
        <v>150</v>
      </c>
      <c r="K31" s="1106" t="s">
        <v>150</v>
      </c>
      <c r="L31" s="1106" t="s">
        <v>150</v>
      </c>
      <c r="M31" s="1106" t="s">
        <v>150</v>
      </c>
      <c r="N31" s="1106" t="s">
        <v>150</v>
      </c>
      <c r="O31" s="1106" t="s">
        <v>150</v>
      </c>
      <c r="P31" s="1106" t="s">
        <v>150</v>
      </c>
      <c r="Q31" s="1106" t="s">
        <v>150</v>
      </c>
    </row>
    <row r="32" spans="1:18" ht="15">
      <c r="C32" s="631" t="s">
        <v>150</v>
      </c>
      <c r="D32" s="631" t="s">
        <v>150</v>
      </c>
      <c r="E32" s="1414" t="s">
        <v>150</v>
      </c>
      <c r="F32" s="1106" t="s">
        <v>150</v>
      </c>
      <c r="G32" s="1106" t="s">
        <v>150</v>
      </c>
      <c r="H32" s="1106" t="s">
        <v>150</v>
      </c>
      <c r="I32" s="1106" t="s">
        <v>150</v>
      </c>
      <c r="J32" s="1106" t="s">
        <v>150</v>
      </c>
      <c r="K32" s="1106" t="s">
        <v>150</v>
      </c>
      <c r="L32" s="1106" t="s">
        <v>150</v>
      </c>
      <c r="M32" s="1106" t="s">
        <v>150</v>
      </c>
      <c r="N32" s="1106" t="s">
        <v>150</v>
      </c>
      <c r="O32" s="1106" t="s">
        <v>150</v>
      </c>
      <c r="P32" s="1106" t="s">
        <v>150</v>
      </c>
      <c r="Q32" s="1106" t="s">
        <v>150</v>
      </c>
    </row>
    <row r="33" spans="3:17" ht="15">
      <c r="C33" s="631" t="s">
        <v>150</v>
      </c>
      <c r="D33" s="631" t="s">
        <v>150</v>
      </c>
      <c r="E33" s="1414" t="s">
        <v>150</v>
      </c>
      <c r="F33" s="1106" t="s">
        <v>150</v>
      </c>
      <c r="G33" s="1106" t="s">
        <v>150</v>
      </c>
      <c r="H33" s="1106" t="s">
        <v>150</v>
      </c>
      <c r="I33" s="1106" t="s">
        <v>150</v>
      </c>
      <c r="J33" s="1106" t="s">
        <v>150</v>
      </c>
      <c r="K33" s="1106" t="s">
        <v>150</v>
      </c>
      <c r="L33" s="1106" t="s">
        <v>150</v>
      </c>
      <c r="M33" s="1106" t="s">
        <v>150</v>
      </c>
      <c r="N33" s="1106" t="s">
        <v>150</v>
      </c>
      <c r="O33" s="1106" t="s">
        <v>150</v>
      </c>
      <c r="P33" s="1106" t="s">
        <v>150</v>
      </c>
      <c r="Q33" s="1106" t="s">
        <v>150</v>
      </c>
    </row>
    <row r="34" spans="3:17" ht="15">
      <c r="C34" s="631" t="s">
        <v>150</v>
      </c>
      <c r="D34" s="631" t="s">
        <v>150</v>
      </c>
      <c r="E34" s="1414" t="s">
        <v>150</v>
      </c>
      <c r="F34" s="1106" t="s">
        <v>150</v>
      </c>
      <c r="G34" s="1106" t="s">
        <v>150</v>
      </c>
      <c r="H34" s="1106" t="s">
        <v>150</v>
      </c>
      <c r="I34" s="1106" t="s">
        <v>150</v>
      </c>
      <c r="J34" s="1106" t="s">
        <v>150</v>
      </c>
      <c r="K34" s="1106" t="s">
        <v>150</v>
      </c>
      <c r="L34" s="1106" t="s">
        <v>150</v>
      </c>
      <c r="M34" s="1106" t="s">
        <v>150</v>
      </c>
      <c r="N34" s="1106" t="s">
        <v>150</v>
      </c>
      <c r="O34" s="1106" t="s">
        <v>150</v>
      </c>
      <c r="P34" s="1106" t="s">
        <v>150</v>
      </c>
      <c r="Q34" s="1106" t="s">
        <v>150</v>
      </c>
    </row>
    <row r="35" spans="3:17" ht="15">
      <c r="C35" s="631" t="s">
        <v>150</v>
      </c>
      <c r="D35" s="631" t="s">
        <v>150</v>
      </c>
      <c r="E35" s="1414" t="s">
        <v>150</v>
      </c>
      <c r="F35" s="1106" t="s">
        <v>150</v>
      </c>
      <c r="G35" s="1106" t="s">
        <v>150</v>
      </c>
      <c r="H35" s="1106" t="s">
        <v>150</v>
      </c>
      <c r="I35" s="1106" t="s">
        <v>150</v>
      </c>
      <c r="J35" s="1106" t="s">
        <v>150</v>
      </c>
      <c r="K35" s="1106" t="s">
        <v>150</v>
      </c>
      <c r="L35" s="1106" t="s">
        <v>150</v>
      </c>
      <c r="M35" s="1106" t="s">
        <v>150</v>
      </c>
      <c r="N35" s="1106" t="s">
        <v>150</v>
      </c>
      <c r="O35" s="1106" t="s">
        <v>150</v>
      </c>
      <c r="P35" s="1106" t="s">
        <v>150</v>
      </c>
      <c r="Q35" s="1106" t="s">
        <v>150</v>
      </c>
    </row>
    <row r="36" spans="3:17" ht="15">
      <c r="C36" s="631" t="s">
        <v>150</v>
      </c>
      <c r="D36" s="631" t="s">
        <v>150</v>
      </c>
      <c r="E36" s="1414" t="s">
        <v>150</v>
      </c>
      <c r="F36" s="1106" t="s">
        <v>150</v>
      </c>
      <c r="G36" s="1106" t="s">
        <v>150</v>
      </c>
      <c r="H36" s="1106" t="s">
        <v>150</v>
      </c>
      <c r="I36" s="1106" t="s">
        <v>150</v>
      </c>
      <c r="J36" s="1106" t="s">
        <v>150</v>
      </c>
      <c r="K36" s="1106" t="s">
        <v>150</v>
      </c>
      <c r="L36" s="1106" t="s">
        <v>150</v>
      </c>
      <c r="M36" s="1106" t="s">
        <v>150</v>
      </c>
      <c r="N36" s="1106" t="s">
        <v>150</v>
      </c>
      <c r="O36" s="1106" t="s">
        <v>150</v>
      </c>
      <c r="P36" s="1106" t="s">
        <v>150</v>
      </c>
      <c r="Q36" s="1106" t="s">
        <v>150</v>
      </c>
    </row>
    <row r="37" spans="3:17" ht="15">
      <c r="C37" s="631" t="s">
        <v>150</v>
      </c>
      <c r="D37" s="631" t="s">
        <v>150</v>
      </c>
      <c r="E37" s="1414" t="s">
        <v>150</v>
      </c>
      <c r="F37" s="1106" t="s">
        <v>150</v>
      </c>
      <c r="G37" s="1106" t="s">
        <v>150</v>
      </c>
      <c r="H37" s="1106" t="s">
        <v>150</v>
      </c>
      <c r="I37" s="1106" t="s">
        <v>150</v>
      </c>
      <c r="J37" s="1106" t="s">
        <v>150</v>
      </c>
      <c r="K37" s="1106" t="s">
        <v>150</v>
      </c>
      <c r="L37" s="1106" t="s">
        <v>150</v>
      </c>
      <c r="M37" s="1106" t="s">
        <v>150</v>
      </c>
      <c r="N37" s="1106" t="s">
        <v>150</v>
      </c>
      <c r="O37" s="1106" t="s">
        <v>150</v>
      </c>
      <c r="P37" s="1106" t="s">
        <v>150</v>
      </c>
      <c r="Q37" s="1106" t="s">
        <v>150</v>
      </c>
    </row>
    <row r="38" spans="3:17" ht="15">
      <c r="C38" s="631" t="s">
        <v>150</v>
      </c>
      <c r="D38" s="631" t="s">
        <v>150</v>
      </c>
      <c r="E38" s="1414" t="s">
        <v>150</v>
      </c>
      <c r="F38" s="1106" t="s">
        <v>150</v>
      </c>
      <c r="G38" s="1106" t="s">
        <v>150</v>
      </c>
      <c r="H38" s="1106" t="s">
        <v>150</v>
      </c>
      <c r="I38" s="1106" t="s">
        <v>150</v>
      </c>
      <c r="J38" s="1106" t="s">
        <v>150</v>
      </c>
      <c r="K38" s="1106" t="s">
        <v>150</v>
      </c>
      <c r="L38" s="1106" t="s">
        <v>150</v>
      </c>
      <c r="M38" s="1106" t="s">
        <v>150</v>
      </c>
      <c r="N38" s="1106" t="s">
        <v>150</v>
      </c>
      <c r="O38" s="1106" t="s">
        <v>150</v>
      </c>
      <c r="P38" s="1106" t="s">
        <v>150</v>
      </c>
      <c r="Q38" s="1106" t="s">
        <v>150</v>
      </c>
    </row>
    <row r="39" spans="3:17" ht="15">
      <c r="C39" s="631" t="s">
        <v>150</v>
      </c>
      <c r="D39" s="631" t="s">
        <v>150</v>
      </c>
      <c r="E39" s="1414" t="s">
        <v>150</v>
      </c>
      <c r="F39" s="1106" t="s">
        <v>150</v>
      </c>
      <c r="G39" s="1106" t="s">
        <v>150</v>
      </c>
      <c r="H39" s="1106" t="s">
        <v>150</v>
      </c>
      <c r="I39" s="1106" t="s">
        <v>150</v>
      </c>
      <c r="J39" s="1106" t="s">
        <v>150</v>
      </c>
      <c r="K39" s="1106" t="s">
        <v>150</v>
      </c>
      <c r="L39" s="1106" t="s">
        <v>150</v>
      </c>
      <c r="M39" s="1106" t="s">
        <v>150</v>
      </c>
      <c r="N39" s="1106" t="s">
        <v>150</v>
      </c>
      <c r="O39" s="1106" t="s">
        <v>150</v>
      </c>
      <c r="P39" s="1106" t="s">
        <v>150</v>
      </c>
      <c r="Q39" s="1106" t="s">
        <v>150</v>
      </c>
    </row>
    <row r="40" spans="3:17" ht="15">
      <c r="C40" s="631" t="s">
        <v>150</v>
      </c>
      <c r="D40" s="631" t="s">
        <v>150</v>
      </c>
      <c r="E40" s="1414" t="s">
        <v>150</v>
      </c>
      <c r="F40" s="1106" t="s">
        <v>150</v>
      </c>
      <c r="G40" s="1106" t="s">
        <v>150</v>
      </c>
      <c r="H40" s="1106" t="s">
        <v>150</v>
      </c>
      <c r="I40" s="1106" t="s">
        <v>150</v>
      </c>
      <c r="J40" s="1106" t="s">
        <v>150</v>
      </c>
      <c r="K40" s="1106" t="s">
        <v>150</v>
      </c>
      <c r="L40" s="1106" t="s">
        <v>150</v>
      </c>
      <c r="M40" s="1106" t="s">
        <v>150</v>
      </c>
      <c r="N40" s="1106" t="s">
        <v>150</v>
      </c>
      <c r="O40" s="1106" t="s">
        <v>150</v>
      </c>
      <c r="P40" s="1106" t="s">
        <v>150</v>
      </c>
      <c r="Q40" s="1106" t="s">
        <v>150</v>
      </c>
    </row>
    <row r="41" spans="3:17" ht="15">
      <c r="C41" s="631" t="s">
        <v>150</v>
      </c>
      <c r="D41" s="631" t="s">
        <v>150</v>
      </c>
      <c r="E41" s="1414" t="s">
        <v>150</v>
      </c>
      <c r="F41" s="1106" t="s">
        <v>150</v>
      </c>
      <c r="G41" s="1106" t="s">
        <v>150</v>
      </c>
      <c r="H41" s="1106" t="s">
        <v>150</v>
      </c>
      <c r="I41" s="1106" t="s">
        <v>150</v>
      </c>
      <c r="J41" s="1106" t="s">
        <v>150</v>
      </c>
      <c r="K41" s="1106" t="s">
        <v>150</v>
      </c>
      <c r="L41" s="1106" t="s">
        <v>150</v>
      </c>
      <c r="M41" s="1106" t="s">
        <v>150</v>
      </c>
      <c r="N41" s="1106" t="s">
        <v>150</v>
      </c>
      <c r="O41" s="1106" t="s">
        <v>150</v>
      </c>
      <c r="P41" s="1106" t="s">
        <v>150</v>
      </c>
      <c r="Q41" s="1106" t="s">
        <v>150</v>
      </c>
    </row>
    <row r="42" spans="3:17" ht="15">
      <c r="C42" s="631" t="s">
        <v>150</v>
      </c>
      <c r="D42" s="631" t="s">
        <v>150</v>
      </c>
      <c r="E42" s="1414" t="s">
        <v>150</v>
      </c>
      <c r="F42" s="1106" t="s">
        <v>150</v>
      </c>
      <c r="G42" s="1106" t="s">
        <v>150</v>
      </c>
      <c r="H42" s="1106" t="s">
        <v>150</v>
      </c>
      <c r="I42" s="1106" t="s">
        <v>150</v>
      </c>
      <c r="J42" s="1106" t="s">
        <v>150</v>
      </c>
      <c r="K42" s="1106" t="s">
        <v>150</v>
      </c>
      <c r="L42" s="1106" t="s">
        <v>150</v>
      </c>
      <c r="M42" s="1106" t="s">
        <v>150</v>
      </c>
      <c r="N42" s="1106" t="s">
        <v>150</v>
      </c>
      <c r="O42" s="1106" t="s">
        <v>150</v>
      </c>
      <c r="P42" s="1106" t="s">
        <v>150</v>
      </c>
      <c r="Q42" s="1106" t="s">
        <v>150</v>
      </c>
    </row>
    <row r="43" spans="3:17" ht="15">
      <c r="C43" s="631" t="s">
        <v>150</v>
      </c>
      <c r="D43" s="631" t="s">
        <v>150</v>
      </c>
      <c r="E43" s="1414" t="s">
        <v>150</v>
      </c>
      <c r="F43" s="1106" t="s">
        <v>150</v>
      </c>
      <c r="G43" s="1106" t="s">
        <v>150</v>
      </c>
      <c r="H43" s="1106" t="s">
        <v>150</v>
      </c>
      <c r="I43" s="1106" t="s">
        <v>150</v>
      </c>
      <c r="J43" s="1106" t="s">
        <v>150</v>
      </c>
      <c r="K43" s="1106" t="s">
        <v>150</v>
      </c>
      <c r="L43" s="1106" t="s">
        <v>150</v>
      </c>
      <c r="M43" s="1106" t="s">
        <v>150</v>
      </c>
      <c r="N43" s="1106" t="s">
        <v>150</v>
      </c>
      <c r="O43" s="1106" t="s">
        <v>150</v>
      </c>
      <c r="P43" s="1106" t="s">
        <v>150</v>
      </c>
      <c r="Q43" s="1106" t="s">
        <v>150</v>
      </c>
    </row>
    <row r="44" spans="3:17" ht="15">
      <c r="C44" s="631" t="s">
        <v>150</v>
      </c>
      <c r="D44" s="631" t="s">
        <v>150</v>
      </c>
      <c r="E44" s="1414" t="s">
        <v>150</v>
      </c>
      <c r="F44" s="1106" t="s">
        <v>150</v>
      </c>
      <c r="G44" s="1106" t="s">
        <v>150</v>
      </c>
      <c r="H44" s="1106" t="s">
        <v>150</v>
      </c>
      <c r="I44" s="1106" t="s">
        <v>150</v>
      </c>
      <c r="J44" s="1106" t="s">
        <v>150</v>
      </c>
      <c r="K44" s="1106" t="s">
        <v>150</v>
      </c>
      <c r="L44" s="1106" t="s">
        <v>150</v>
      </c>
      <c r="M44" s="1106" t="s">
        <v>150</v>
      </c>
      <c r="N44" s="1106" t="s">
        <v>150</v>
      </c>
      <c r="O44" s="1106" t="s">
        <v>150</v>
      </c>
      <c r="P44" s="1106" t="s">
        <v>150</v>
      </c>
      <c r="Q44" s="1106" t="s">
        <v>150</v>
      </c>
    </row>
    <row r="45" spans="3:17" ht="15">
      <c r="C45" s="631" t="s">
        <v>150</v>
      </c>
      <c r="D45" s="631" t="s">
        <v>150</v>
      </c>
      <c r="E45" s="1414" t="s">
        <v>150</v>
      </c>
      <c r="F45" s="1106" t="s">
        <v>150</v>
      </c>
      <c r="G45" s="1106" t="s">
        <v>150</v>
      </c>
      <c r="H45" s="1106" t="s">
        <v>150</v>
      </c>
      <c r="I45" s="1106" t="s">
        <v>150</v>
      </c>
      <c r="J45" s="1106" t="s">
        <v>150</v>
      </c>
      <c r="K45" s="1106" t="s">
        <v>150</v>
      </c>
      <c r="L45" s="1106" t="s">
        <v>150</v>
      </c>
      <c r="M45" s="1106" t="s">
        <v>150</v>
      </c>
      <c r="N45" s="1106" t="s">
        <v>150</v>
      </c>
      <c r="O45" s="1106" t="s">
        <v>150</v>
      </c>
      <c r="P45" s="1106" t="s">
        <v>150</v>
      </c>
      <c r="Q45" s="1106" t="s">
        <v>150</v>
      </c>
    </row>
    <row r="46" spans="3:17" ht="15">
      <c r="C46" s="631" t="s">
        <v>150</v>
      </c>
      <c r="D46" s="631" t="s">
        <v>150</v>
      </c>
      <c r="E46" s="1414" t="s">
        <v>150</v>
      </c>
      <c r="F46" s="1106" t="s">
        <v>150</v>
      </c>
      <c r="G46" s="1106" t="s">
        <v>150</v>
      </c>
      <c r="H46" s="1106" t="s">
        <v>150</v>
      </c>
      <c r="I46" s="1106" t="s">
        <v>150</v>
      </c>
      <c r="J46" s="1106" t="s">
        <v>150</v>
      </c>
      <c r="K46" s="1106" t="s">
        <v>150</v>
      </c>
      <c r="L46" s="1106" t="s">
        <v>150</v>
      </c>
      <c r="M46" s="1106" t="s">
        <v>150</v>
      </c>
      <c r="N46" s="1106" t="s">
        <v>150</v>
      </c>
      <c r="O46" s="1106" t="s">
        <v>150</v>
      </c>
      <c r="P46" s="1106" t="s">
        <v>150</v>
      </c>
      <c r="Q46" s="1106" t="s">
        <v>150</v>
      </c>
    </row>
    <row r="47" spans="3:17" ht="15">
      <c r="C47" s="631" t="s">
        <v>150</v>
      </c>
      <c r="D47" s="631" t="s">
        <v>150</v>
      </c>
      <c r="E47" s="1414" t="s">
        <v>150</v>
      </c>
      <c r="F47" s="1106" t="s">
        <v>150</v>
      </c>
      <c r="G47" s="1106" t="s">
        <v>150</v>
      </c>
      <c r="H47" s="1106" t="s">
        <v>150</v>
      </c>
      <c r="I47" s="1106" t="s">
        <v>150</v>
      </c>
      <c r="J47" s="1106" t="s">
        <v>150</v>
      </c>
      <c r="K47" s="1106" t="s">
        <v>150</v>
      </c>
      <c r="L47" s="1106" t="s">
        <v>150</v>
      </c>
      <c r="M47" s="1106" t="s">
        <v>150</v>
      </c>
      <c r="N47" s="1106" t="s">
        <v>150</v>
      </c>
      <c r="O47" s="1106" t="s">
        <v>150</v>
      </c>
      <c r="P47" s="1106" t="s">
        <v>150</v>
      </c>
      <c r="Q47" s="1106" t="s">
        <v>150</v>
      </c>
    </row>
    <row r="48" spans="3:17" ht="15">
      <c r="C48" s="631" t="s">
        <v>150</v>
      </c>
      <c r="D48" s="631" t="s">
        <v>150</v>
      </c>
      <c r="E48" s="1414" t="s">
        <v>150</v>
      </c>
      <c r="F48" s="1106" t="s">
        <v>150</v>
      </c>
      <c r="G48" s="1106" t="s">
        <v>150</v>
      </c>
      <c r="H48" s="1106" t="s">
        <v>150</v>
      </c>
      <c r="I48" s="1106" t="s">
        <v>150</v>
      </c>
      <c r="J48" s="1106" t="s">
        <v>150</v>
      </c>
      <c r="K48" s="1106" t="s">
        <v>150</v>
      </c>
      <c r="L48" s="1106" t="s">
        <v>150</v>
      </c>
      <c r="M48" s="1106" t="s">
        <v>150</v>
      </c>
      <c r="N48" s="1106" t="s">
        <v>150</v>
      </c>
      <c r="O48" s="1106" t="s">
        <v>150</v>
      </c>
      <c r="P48" s="1106" t="s">
        <v>150</v>
      </c>
      <c r="Q48" s="1106" t="s">
        <v>150</v>
      </c>
    </row>
    <row r="49" spans="3:17" ht="15">
      <c r="C49" s="631" t="s">
        <v>150</v>
      </c>
      <c r="D49" s="631" t="s">
        <v>150</v>
      </c>
      <c r="E49" s="1414" t="s">
        <v>150</v>
      </c>
      <c r="F49" s="1106" t="s">
        <v>150</v>
      </c>
      <c r="G49" s="1106" t="s">
        <v>150</v>
      </c>
      <c r="H49" s="1106" t="s">
        <v>150</v>
      </c>
      <c r="I49" s="1106" t="s">
        <v>150</v>
      </c>
      <c r="J49" s="1106" t="s">
        <v>150</v>
      </c>
      <c r="K49" s="1106" t="s">
        <v>150</v>
      </c>
      <c r="L49" s="1106" t="s">
        <v>150</v>
      </c>
      <c r="M49" s="1106" t="s">
        <v>150</v>
      </c>
      <c r="N49" s="1106" t="s">
        <v>150</v>
      </c>
      <c r="O49" s="1106" t="s">
        <v>150</v>
      </c>
      <c r="P49" s="1106" t="s">
        <v>150</v>
      </c>
      <c r="Q49" s="1106" t="s">
        <v>150</v>
      </c>
    </row>
    <row r="50" spans="3:17" ht="15">
      <c r="C50" s="631" t="s">
        <v>150</v>
      </c>
      <c r="D50" s="631" t="s">
        <v>150</v>
      </c>
      <c r="E50" s="1414" t="s">
        <v>150</v>
      </c>
      <c r="F50" s="1106" t="s">
        <v>150</v>
      </c>
      <c r="G50" s="1106" t="s">
        <v>150</v>
      </c>
      <c r="H50" s="1106" t="s">
        <v>150</v>
      </c>
      <c r="I50" s="1106" t="s">
        <v>150</v>
      </c>
      <c r="J50" s="1106" t="s">
        <v>150</v>
      </c>
      <c r="K50" s="1106" t="s">
        <v>150</v>
      </c>
      <c r="L50" s="1106" t="s">
        <v>150</v>
      </c>
      <c r="M50" s="1106" t="s">
        <v>150</v>
      </c>
      <c r="N50" s="1106" t="s">
        <v>150</v>
      </c>
      <c r="O50" s="1106" t="s">
        <v>150</v>
      </c>
      <c r="P50" s="1106" t="s">
        <v>150</v>
      </c>
      <c r="Q50" s="1106" t="s">
        <v>150</v>
      </c>
    </row>
    <row r="51" spans="3:17" ht="15">
      <c r="C51" s="631" t="s">
        <v>150</v>
      </c>
      <c r="D51" s="631" t="s">
        <v>150</v>
      </c>
      <c r="E51" s="1414" t="s">
        <v>150</v>
      </c>
      <c r="F51" s="1106" t="s">
        <v>150</v>
      </c>
      <c r="G51" s="1106" t="s">
        <v>150</v>
      </c>
      <c r="H51" s="1106" t="s">
        <v>150</v>
      </c>
      <c r="I51" s="1106" t="s">
        <v>150</v>
      </c>
      <c r="J51" s="1106" t="s">
        <v>150</v>
      </c>
      <c r="K51" s="1106" t="s">
        <v>150</v>
      </c>
      <c r="L51" s="1106" t="s">
        <v>150</v>
      </c>
      <c r="M51" s="1106" t="s">
        <v>150</v>
      </c>
      <c r="N51" s="1106" t="s">
        <v>150</v>
      </c>
      <c r="O51" s="1106" t="s">
        <v>150</v>
      </c>
      <c r="P51" s="1106" t="s">
        <v>150</v>
      </c>
      <c r="Q51" s="1106" t="s">
        <v>150</v>
      </c>
    </row>
    <row r="52" spans="3:17" ht="15">
      <c r="C52" s="631" t="s">
        <v>150</v>
      </c>
      <c r="D52" s="631" t="s">
        <v>150</v>
      </c>
      <c r="E52" s="1414" t="s">
        <v>150</v>
      </c>
      <c r="F52" s="1106" t="s">
        <v>150</v>
      </c>
      <c r="G52" s="1106" t="s">
        <v>150</v>
      </c>
      <c r="H52" s="1106" t="s">
        <v>150</v>
      </c>
      <c r="I52" s="1106" t="s">
        <v>150</v>
      </c>
      <c r="J52" s="1106" t="s">
        <v>150</v>
      </c>
      <c r="K52" s="1106" t="s">
        <v>150</v>
      </c>
      <c r="L52" s="1106" t="s">
        <v>150</v>
      </c>
      <c r="M52" s="1106" t="s">
        <v>150</v>
      </c>
      <c r="N52" s="1106" t="s">
        <v>150</v>
      </c>
      <c r="O52" s="1106" t="s">
        <v>150</v>
      </c>
      <c r="P52" s="1106" t="s">
        <v>150</v>
      </c>
      <c r="Q52" s="1106" t="s">
        <v>150</v>
      </c>
    </row>
    <row r="53" spans="3:17" ht="15">
      <c r="C53" s="631" t="s">
        <v>150</v>
      </c>
      <c r="D53" s="631" t="s">
        <v>150</v>
      </c>
      <c r="E53" s="1414" t="s">
        <v>150</v>
      </c>
      <c r="F53" s="1106" t="s">
        <v>150</v>
      </c>
      <c r="G53" s="1106" t="s">
        <v>150</v>
      </c>
      <c r="H53" s="1106" t="s">
        <v>150</v>
      </c>
      <c r="I53" s="1106" t="s">
        <v>150</v>
      </c>
      <c r="J53" s="1106" t="s">
        <v>150</v>
      </c>
      <c r="K53" s="1106" t="s">
        <v>150</v>
      </c>
      <c r="L53" s="1106" t="s">
        <v>150</v>
      </c>
      <c r="M53" s="1106" t="s">
        <v>150</v>
      </c>
      <c r="N53" s="1106" t="s">
        <v>150</v>
      </c>
      <c r="O53" s="1106" t="s">
        <v>150</v>
      </c>
      <c r="P53" s="1106" t="s">
        <v>150</v>
      </c>
      <c r="Q53" s="1106" t="s">
        <v>150</v>
      </c>
    </row>
    <row r="54" spans="3:17" ht="15">
      <c r="C54" s="631" t="s">
        <v>150</v>
      </c>
      <c r="D54" s="631" t="s">
        <v>150</v>
      </c>
      <c r="E54" s="1414" t="s">
        <v>150</v>
      </c>
      <c r="F54" s="1106" t="s">
        <v>150</v>
      </c>
      <c r="G54" s="1106" t="s">
        <v>150</v>
      </c>
      <c r="H54" s="1106" t="s">
        <v>150</v>
      </c>
      <c r="I54" s="1106" t="s">
        <v>150</v>
      </c>
      <c r="J54" s="1106" t="s">
        <v>150</v>
      </c>
      <c r="K54" s="1106" t="s">
        <v>150</v>
      </c>
      <c r="L54" s="1106" t="s">
        <v>150</v>
      </c>
      <c r="M54" s="1106" t="s">
        <v>150</v>
      </c>
      <c r="N54" s="1106" t="s">
        <v>150</v>
      </c>
      <c r="O54" s="1106" t="s">
        <v>150</v>
      </c>
      <c r="P54" s="1106" t="s">
        <v>150</v>
      </c>
      <c r="Q54" s="1106" t="s">
        <v>150</v>
      </c>
    </row>
    <row r="55" spans="3:17" ht="15">
      <c r="C55" s="631" t="s">
        <v>150</v>
      </c>
      <c r="D55" s="631" t="s">
        <v>150</v>
      </c>
      <c r="E55" s="1414" t="s">
        <v>150</v>
      </c>
      <c r="F55" s="1106" t="s">
        <v>150</v>
      </c>
      <c r="G55" s="1106" t="s">
        <v>150</v>
      </c>
      <c r="H55" s="1106" t="s">
        <v>150</v>
      </c>
      <c r="I55" s="1106" t="s">
        <v>150</v>
      </c>
      <c r="J55" s="1106" t="s">
        <v>150</v>
      </c>
      <c r="K55" s="1106" t="s">
        <v>150</v>
      </c>
      <c r="L55" s="1106" t="s">
        <v>150</v>
      </c>
      <c r="M55" s="1106" t="s">
        <v>150</v>
      </c>
      <c r="N55" s="1106" t="s">
        <v>150</v>
      </c>
      <c r="O55" s="1106" t="s">
        <v>150</v>
      </c>
      <c r="P55" s="1106" t="s">
        <v>150</v>
      </c>
      <c r="Q55" s="1106" t="s">
        <v>150</v>
      </c>
    </row>
    <row r="56" spans="3:17" ht="15">
      <c r="C56" s="631" t="s">
        <v>150</v>
      </c>
      <c r="D56" s="631" t="s">
        <v>150</v>
      </c>
      <c r="E56" s="1414" t="s">
        <v>150</v>
      </c>
      <c r="F56" s="1106" t="s">
        <v>150</v>
      </c>
      <c r="G56" s="1106" t="s">
        <v>150</v>
      </c>
      <c r="H56" s="1106" t="s">
        <v>150</v>
      </c>
      <c r="I56" s="1106" t="s">
        <v>150</v>
      </c>
      <c r="J56" s="1106" t="s">
        <v>150</v>
      </c>
      <c r="K56" s="1106" t="s">
        <v>150</v>
      </c>
      <c r="L56" s="1106" t="s">
        <v>150</v>
      </c>
      <c r="M56" s="1106" t="s">
        <v>150</v>
      </c>
      <c r="N56" s="1106" t="s">
        <v>150</v>
      </c>
      <c r="O56" s="1106" t="s">
        <v>150</v>
      </c>
      <c r="P56" s="1106" t="s">
        <v>150</v>
      </c>
      <c r="Q56" s="1106" t="s">
        <v>150</v>
      </c>
    </row>
    <row r="57" spans="3:17" ht="15">
      <c r="C57" s="631" t="s">
        <v>150</v>
      </c>
      <c r="D57" s="631" t="s">
        <v>150</v>
      </c>
      <c r="E57" s="1414" t="s">
        <v>150</v>
      </c>
      <c r="F57" s="1106" t="s">
        <v>150</v>
      </c>
      <c r="G57" s="1106" t="s">
        <v>150</v>
      </c>
      <c r="H57" s="1106" t="s">
        <v>150</v>
      </c>
      <c r="I57" s="1106" t="s">
        <v>150</v>
      </c>
      <c r="J57" s="1106" t="s">
        <v>150</v>
      </c>
      <c r="K57" s="1106" t="s">
        <v>150</v>
      </c>
      <c r="L57" s="1106" t="s">
        <v>150</v>
      </c>
      <c r="M57" s="1106" t="s">
        <v>150</v>
      </c>
      <c r="N57" s="1106" t="s">
        <v>150</v>
      </c>
      <c r="O57" s="1106" t="s">
        <v>150</v>
      </c>
      <c r="P57" s="1106" t="s">
        <v>150</v>
      </c>
      <c r="Q57" s="1106" t="s">
        <v>150</v>
      </c>
    </row>
    <row r="58" spans="3:17" ht="15">
      <c r="C58" s="631" t="s">
        <v>150</v>
      </c>
      <c r="D58" s="631" t="s">
        <v>150</v>
      </c>
      <c r="E58" s="1414" t="s">
        <v>150</v>
      </c>
      <c r="F58" s="1106" t="s">
        <v>150</v>
      </c>
      <c r="G58" s="1106" t="s">
        <v>150</v>
      </c>
      <c r="H58" s="1106" t="s">
        <v>150</v>
      </c>
      <c r="I58" s="1106" t="s">
        <v>150</v>
      </c>
      <c r="J58" s="1106" t="s">
        <v>150</v>
      </c>
      <c r="K58" s="1106" t="s">
        <v>150</v>
      </c>
      <c r="L58" s="1106" t="s">
        <v>150</v>
      </c>
      <c r="M58" s="1106" t="s">
        <v>150</v>
      </c>
      <c r="N58" s="1106" t="s">
        <v>150</v>
      </c>
      <c r="O58" s="1106" t="s">
        <v>150</v>
      </c>
      <c r="P58" s="1106" t="s">
        <v>150</v>
      </c>
      <c r="Q58" s="1106" t="s">
        <v>150</v>
      </c>
    </row>
    <row r="59" spans="3:17" ht="15">
      <c r="C59" s="631" t="s">
        <v>150</v>
      </c>
      <c r="D59" s="631" t="s">
        <v>150</v>
      </c>
      <c r="E59" s="1414" t="s">
        <v>150</v>
      </c>
      <c r="F59" s="1106" t="s">
        <v>150</v>
      </c>
      <c r="G59" s="1106" t="s">
        <v>150</v>
      </c>
      <c r="H59" s="1106" t="s">
        <v>150</v>
      </c>
      <c r="I59" s="1106" t="s">
        <v>150</v>
      </c>
      <c r="J59" s="1106" t="s">
        <v>150</v>
      </c>
      <c r="K59" s="1106" t="s">
        <v>150</v>
      </c>
      <c r="L59" s="1106" t="s">
        <v>150</v>
      </c>
      <c r="M59" s="1106" t="s">
        <v>150</v>
      </c>
      <c r="N59" s="1106" t="s">
        <v>150</v>
      </c>
      <c r="O59" s="1106" t="s">
        <v>150</v>
      </c>
      <c r="P59" s="1106" t="s">
        <v>150</v>
      </c>
      <c r="Q59" s="1106" t="s">
        <v>150</v>
      </c>
    </row>
    <row r="60" spans="3:17" ht="15">
      <c r="C60" s="631" t="s">
        <v>150</v>
      </c>
      <c r="D60" s="631" t="s">
        <v>150</v>
      </c>
      <c r="E60" s="1414" t="s">
        <v>150</v>
      </c>
      <c r="F60" s="1106" t="s">
        <v>150</v>
      </c>
      <c r="G60" s="1106" t="s">
        <v>150</v>
      </c>
      <c r="H60" s="1106" t="s">
        <v>150</v>
      </c>
      <c r="I60" s="1106" t="s">
        <v>150</v>
      </c>
      <c r="J60" s="1106" t="s">
        <v>150</v>
      </c>
      <c r="K60" s="1106" t="s">
        <v>150</v>
      </c>
      <c r="L60" s="1106" t="s">
        <v>150</v>
      </c>
      <c r="M60" s="1106" t="s">
        <v>150</v>
      </c>
      <c r="N60" s="1106" t="s">
        <v>150</v>
      </c>
      <c r="O60" s="1106" t="s">
        <v>150</v>
      </c>
      <c r="P60" s="1106" t="s">
        <v>150</v>
      </c>
      <c r="Q60" s="1106" t="s">
        <v>150</v>
      </c>
    </row>
    <row r="61" spans="3:17" ht="15">
      <c r="C61" s="631" t="s">
        <v>150</v>
      </c>
      <c r="D61" s="631" t="s">
        <v>150</v>
      </c>
      <c r="E61" s="1414" t="s">
        <v>150</v>
      </c>
      <c r="F61" s="1106" t="s">
        <v>150</v>
      </c>
      <c r="G61" s="1106" t="s">
        <v>150</v>
      </c>
      <c r="H61" s="1106" t="s">
        <v>150</v>
      </c>
      <c r="I61" s="1106" t="s">
        <v>150</v>
      </c>
      <c r="J61" s="1106" t="s">
        <v>150</v>
      </c>
      <c r="K61" s="1106" t="s">
        <v>150</v>
      </c>
      <c r="L61" s="1106" t="s">
        <v>150</v>
      </c>
      <c r="M61" s="1106" t="s">
        <v>150</v>
      </c>
      <c r="N61" s="1106" t="s">
        <v>150</v>
      </c>
      <c r="O61" s="1106" t="s">
        <v>150</v>
      </c>
      <c r="P61" s="1106" t="s">
        <v>150</v>
      </c>
      <c r="Q61" s="1106" t="s">
        <v>150</v>
      </c>
    </row>
    <row r="62" spans="3:17" ht="15">
      <c r="C62" s="631" t="s">
        <v>150</v>
      </c>
      <c r="D62" s="631" t="s">
        <v>150</v>
      </c>
      <c r="E62" s="1414" t="s">
        <v>150</v>
      </c>
      <c r="F62" s="1106" t="s">
        <v>150</v>
      </c>
      <c r="G62" s="1106" t="s">
        <v>150</v>
      </c>
      <c r="H62" s="1106" t="s">
        <v>150</v>
      </c>
      <c r="I62" s="1106" t="s">
        <v>150</v>
      </c>
      <c r="J62" s="1106" t="s">
        <v>150</v>
      </c>
      <c r="K62" s="1106" t="s">
        <v>150</v>
      </c>
      <c r="L62" s="1106" t="s">
        <v>150</v>
      </c>
      <c r="M62" s="1106" t="s">
        <v>150</v>
      </c>
      <c r="N62" s="1106" t="s">
        <v>150</v>
      </c>
      <c r="O62" s="1106" t="s">
        <v>150</v>
      </c>
      <c r="P62" s="1106" t="s">
        <v>150</v>
      </c>
      <c r="Q62" s="1106" t="s">
        <v>150</v>
      </c>
    </row>
    <row r="63" spans="3:17" ht="15">
      <c r="C63" s="631" t="s">
        <v>150</v>
      </c>
      <c r="D63" s="631" t="s">
        <v>150</v>
      </c>
      <c r="E63" s="1414" t="s">
        <v>150</v>
      </c>
      <c r="F63" s="1106" t="s">
        <v>150</v>
      </c>
      <c r="G63" s="1106" t="s">
        <v>150</v>
      </c>
      <c r="H63" s="1106" t="s">
        <v>150</v>
      </c>
      <c r="I63" s="1106" t="s">
        <v>150</v>
      </c>
      <c r="J63" s="1106" t="s">
        <v>150</v>
      </c>
      <c r="K63" s="1106" t="s">
        <v>150</v>
      </c>
      <c r="L63" s="1106" t="s">
        <v>150</v>
      </c>
      <c r="M63" s="1106" t="s">
        <v>150</v>
      </c>
      <c r="N63" s="1106" t="s">
        <v>150</v>
      </c>
      <c r="O63" s="1106" t="s">
        <v>150</v>
      </c>
      <c r="P63" s="1106" t="s">
        <v>150</v>
      </c>
      <c r="Q63" s="1106" t="s">
        <v>150</v>
      </c>
    </row>
    <row r="64" spans="3:17" ht="15">
      <c r="C64" s="631" t="s">
        <v>150</v>
      </c>
      <c r="D64" s="631" t="s">
        <v>150</v>
      </c>
      <c r="E64" s="1414" t="s">
        <v>150</v>
      </c>
      <c r="F64" s="1106" t="s">
        <v>150</v>
      </c>
      <c r="G64" s="1106" t="s">
        <v>150</v>
      </c>
      <c r="H64" s="1106" t="s">
        <v>150</v>
      </c>
      <c r="I64" s="1106" t="s">
        <v>150</v>
      </c>
      <c r="J64" s="1106" t="s">
        <v>150</v>
      </c>
      <c r="K64" s="1106" t="s">
        <v>150</v>
      </c>
      <c r="L64" s="1106" t="s">
        <v>150</v>
      </c>
      <c r="M64" s="1106" t="s">
        <v>150</v>
      </c>
      <c r="N64" s="1106" t="s">
        <v>150</v>
      </c>
      <c r="O64" s="1106" t="s">
        <v>150</v>
      </c>
      <c r="P64" s="1106" t="s">
        <v>150</v>
      </c>
      <c r="Q64" s="1106" t="s">
        <v>150</v>
      </c>
    </row>
    <row r="65" spans="3:17" ht="15">
      <c r="C65" s="631" t="s">
        <v>150</v>
      </c>
      <c r="D65" s="631" t="s">
        <v>150</v>
      </c>
      <c r="E65" s="1414" t="s">
        <v>150</v>
      </c>
      <c r="F65" s="1106" t="s">
        <v>150</v>
      </c>
      <c r="G65" s="1106" t="s">
        <v>150</v>
      </c>
      <c r="H65" s="1106" t="s">
        <v>150</v>
      </c>
      <c r="I65" s="1106" t="s">
        <v>150</v>
      </c>
      <c r="J65" s="1106" t="s">
        <v>150</v>
      </c>
      <c r="K65" s="1106" t="s">
        <v>150</v>
      </c>
      <c r="L65" s="1106" t="s">
        <v>150</v>
      </c>
      <c r="M65" s="1106" t="s">
        <v>150</v>
      </c>
      <c r="N65" s="1106" t="s">
        <v>150</v>
      </c>
      <c r="O65" s="1106" t="s">
        <v>150</v>
      </c>
      <c r="P65" s="1106" t="s">
        <v>150</v>
      </c>
      <c r="Q65" s="1106" t="s">
        <v>150</v>
      </c>
    </row>
    <row r="66" spans="3:17" ht="15">
      <c r="C66" s="631" t="s">
        <v>150</v>
      </c>
      <c r="D66" s="631" t="s">
        <v>150</v>
      </c>
      <c r="E66" s="1414" t="s">
        <v>150</v>
      </c>
      <c r="F66" s="1106" t="s">
        <v>150</v>
      </c>
      <c r="G66" s="1106" t="s">
        <v>150</v>
      </c>
      <c r="H66" s="1106" t="s">
        <v>150</v>
      </c>
      <c r="I66" s="1106" t="s">
        <v>150</v>
      </c>
      <c r="J66" s="1106" t="s">
        <v>150</v>
      </c>
      <c r="K66" s="1106" t="s">
        <v>150</v>
      </c>
      <c r="L66" s="1106" t="s">
        <v>150</v>
      </c>
      <c r="M66" s="1106" t="s">
        <v>150</v>
      </c>
      <c r="N66" s="1106" t="s">
        <v>150</v>
      </c>
      <c r="O66" s="1106" t="s">
        <v>150</v>
      </c>
      <c r="P66" s="1106" t="s">
        <v>150</v>
      </c>
      <c r="Q66" s="1106" t="s">
        <v>150</v>
      </c>
    </row>
    <row r="67" spans="3:17" ht="15">
      <c r="C67" s="631" t="s">
        <v>150</v>
      </c>
      <c r="D67" s="631" t="s">
        <v>150</v>
      </c>
      <c r="E67" s="1414" t="s">
        <v>150</v>
      </c>
      <c r="F67" s="1106" t="s">
        <v>150</v>
      </c>
      <c r="G67" s="1106" t="s">
        <v>150</v>
      </c>
      <c r="H67" s="1106" t="s">
        <v>150</v>
      </c>
      <c r="I67" s="1106" t="s">
        <v>150</v>
      </c>
      <c r="J67" s="1106" t="s">
        <v>150</v>
      </c>
      <c r="K67" s="1106" t="s">
        <v>150</v>
      </c>
      <c r="L67" s="1106" t="s">
        <v>150</v>
      </c>
      <c r="M67" s="1106" t="s">
        <v>150</v>
      </c>
      <c r="N67" s="1106" t="s">
        <v>150</v>
      </c>
      <c r="O67" s="1106" t="s">
        <v>150</v>
      </c>
      <c r="P67" s="1106" t="s">
        <v>150</v>
      </c>
      <c r="Q67" s="1106" t="s">
        <v>150</v>
      </c>
    </row>
    <row r="68" spans="3:17" ht="15">
      <c r="C68" s="631" t="s">
        <v>150</v>
      </c>
      <c r="D68" s="631" t="s">
        <v>150</v>
      </c>
      <c r="E68" s="1414" t="s">
        <v>150</v>
      </c>
      <c r="F68" s="1106" t="s">
        <v>150</v>
      </c>
      <c r="G68" s="1106" t="s">
        <v>150</v>
      </c>
      <c r="H68" s="1106" t="s">
        <v>150</v>
      </c>
      <c r="I68" s="1106" t="s">
        <v>150</v>
      </c>
      <c r="J68" s="1106" t="s">
        <v>150</v>
      </c>
      <c r="K68" s="1106" t="s">
        <v>150</v>
      </c>
      <c r="L68" s="1106" t="s">
        <v>150</v>
      </c>
      <c r="M68" s="1106" t="s">
        <v>150</v>
      </c>
      <c r="N68" s="1106" t="s">
        <v>150</v>
      </c>
      <c r="O68" s="1106" t="s">
        <v>150</v>
      </c>
      <c r="P68" s="1106" t="s">
        <v>150</v>
      </c>
      <c r="Q68" s="1106" t="s">
        <v>150</v>
      </c>
    </row>
    <row r="69" spans="3:17" ht="15">
      <c r="C69" s="631" t="s">
        <v>150</v>
      </c>
      <c r="D69" s="631" t="s">
        <v>150</v>
      </c>
      <c r="E69" s="1414" t="s">
        <v>150</v>
      </c>
      <c r="F69" s="1106" t="s">
        <v>150</v>
      </c>
      <c r="G69" s="1106" t="s">
        <v>150</v>
      </c>
      <c r="H69" s="1106" t="s">
        <v>150</v>
      </c>
      <c r="I69" s="1106" t="s">
        <v>150</v>
      </c>
      <c r="J69" s="1106" t="s">
        <v>150</v>
      </c>
      <c r="K69" s="1106" t="s">
        <v>150</v>
      </c>
      <c r="L69" s="1106" t="s">
        <v>150</v>
      </c>
      <c r="M69" s="1106" t="s">
        <v>150</v>
      </c>
      <c r="N69" s="1106" t="s">
        <v>150</v>
      </c>
      <c r="O69" s="1106" t="s">
        <v>150</v>
      </c>
      <c r="P69" s="1106" t="s">
        <v>150</v>
      </c>
      <c r="Q69" s="1106" t="s">
        <v>150</v>
      </c>
    </row>
    <row r="70" spans="3:17" ht="15">
      <c r="C70" s="631" t="s">
        <v>150</v>
      </c>
      <c r="D70" s="631" t="s">
        <v>150</v>
      </c>
      <c r="E70" s="1414" t="s">
        <v>150</v>
      </c>
      <c r="F70" s="1106" t="s">
        <v>150</v>
      </c>
      <c r="G70" s="1106" t="s">
        <v>150</v>
      </c>
      <c r="H70" s="1106" t="s">
        <v>150</v>
      </c>
      <c r="I70" s="1106" t="s">
        <v>150</v>
      </c>
      <c r="J70" s="1106" t="s">
        <v>150</v>
      </c>
      <c r="K70" s="1106" t="s">
        <v>150</v>
      </c>
      <c r="L70" s="1106" t="s">
        <v>150</v>
      </c>
      <c r="M70" s="1106" t="s">
        <v>150</v>
      </c>
      <c r="N70" s="1106" t="s">
        <v>150</v>
      </c>
      <c r="O70" s="1106" t="s">
        <v>150</v>
      </c>
      <c r="P70" s="1106" t="s">
        <v>150</v>
      </c>
      <c r="Q70" s="1106" t="s">
        <v>150</v>
      </c>
    </row>
    <row r="71" spans="3:17" ht="15">
      <c r="C71" s="631" t="s">
        <v>150</v>
      </c>
      <c r="D71" s="631" t="s">
        <v>150</v>
      </c>
      <c r="E71" s="1414" t="s">
        <v>150</v>
      </c>
      <c r="F71" s="1106" t="s">
        <v>150</v>
      </c>
      <c r="G71" s="1106" t="s">
        <v>150</v>
      </c>
      <c r="H71" s="1106" t="s">
        <v>150</v>
      </c>
      <c r="I71" s="1106" t="s">
        <v>150</v>
      </c>
      <c r="J71" s="1106" t="s">
        <v>150</v>
      </c>
      <c r="K71" s="1106" t="s">
        <v>150</v>
      </c>
      <c r="L71" s="1106" t="s">
        <v>150</v>
      </c>
      <c r="M71" s="1106" t="s">
        <v>150</v>
      </c>
      <c r="N71" s="1106" t="s">
        <v>150</v>
      </c>
      <c r="O71" s="1106" t="s">
        <v>150</v>
      </c>
      <c r="P71" s="1106" t="s">
        <v>150</v>
      </c>
      <c r="Q71" s="1106" t="s">
        <v>150</v>
      </c>
    </row>
    <row r="72" spans="3:17" ht="15">
      <c r="C72" s="631" t="s">
        <v>150</v>
      </c>
      <c r="D72" s="631" t="s">
        <v>150</v>
      </c>
      <c r="E72" s="1414" t="s">
        <v>150</v>
      </c>
      <c r="F72" s="1106" t="s">
        <v>150</v>
      </c>
      <c r="G72" s="1106" t="s">
        <v>150</v>
      </c>
      <c r="H72" s="1106" t="s">
        <v>150</v>
      </c>
      <c r="I72" s="1106" t="s">
        <v>150</v>
      </c>
      <c r="J72" s="1106" t="s">
        <v>150</v>
      </c>
      <c r="K72" s="1106" t="s">
        <v>150</v>
      </c>
      <c r="L72" s="1106" t="s">
        <v>150</v>
      </c>
      <c r="M72" s="1106" t="s">
        <v>150</v>
      </c>
      <c r="N72" s="1106" t="s">
        <v>150</v>
      </c>
      <c r="O72" s="1106" t="s">
        <v>150</v>
      </c>
      <c r="P72" s="1106" t="s">
        <v>150</v>
      </c>
      <c r="Q72" s="1106" t="s">
        <v>150</v>
      </c>
    </row>
    <row r="73" spans="3:17" ht="15">
      <c r="C73" s="631" t="s">
        <v>150</v>
      </c>
      <c r="D73" s="631" t="s">
        <v>150</v>
      </c>
      <c r="E73" s="1414" t="s">
        <v>150</v>
      </c>
      <c r="F73" s="1106" t="s">
        <v>150</v>
      </c>
      <c r="G73" s="1106" t="s">
        <v>150</v>
      </c>
      <c r="H73" s="1106" t="s">
        <v>150</v>
      </c>
      <c r="I73" s="1106" t="s">
        <v>150</v>
      </c>
      <c r="J73" s="1106" t="s">
        <v>150</v>
      </c>
      <c r="K73" s="1106" t="s">
        <v>150</v>
      </c>
      <c r="L73" s="1106" t="s">
        <v>150</v>
      </c>
      <c r="M73" s="1106" t="s">
        <v>150</v>
      </c>
      <c r="N73" s="1106" t="s">
        <v>150</v>
      </c>
      <c r="O73" s="1106" t="s">
        <v>150</v>
      </c>
      <c r="P73" s="1106" t="s">
        <v>150</v>
      </c>
      <c r="Q73" s="1106" t="s">
        <v>150</v>
      </c>
    </row>
    <row r="74" spans="3:17" ht="15">
      <c r="C74" s="631" t="s">
        <v>150</v>
      </c>
      <c r="D74" s="631" t="s">
        <v>150</v>
      </c>
      <c r="E74" s="1414" t="s">
        <v>150</v>
      </c>
      <c r="F74" s="1106" t="s">
        <v>150</v>
      </c>
      <c r="G74" s="1106" t="s">
        <v>150</v>
      </c>
      <c r="H74" s="1106" t="s">
        <v>150</v>
      </c>
      <c r="I74" s="1106" t="s">
        <v>150</v>
      </c>
      <c r="J74" s="1106" t="s">
        <v>150</v>
      </c>
      <c r="K74" s="1106" t="s">
        <v>150</v>
      </c>
      <c r="L74" s="1106" t="s">
        <v>150</v>
      </c>
      <c r="M74" s="1106" t="s">
        <v>150</v>
      </c>
      <c r="N74" s="1106" t="s">
        <v>150</v>
      </c>
      <c r="O74" s="1106" t="s">
        <v>150</v>
      </c>
      <c r="P74" s="1106" t="s">
        <v>150</v>
      </c>
      <c r="Q74" s="1106" t="s">
        <v>150</v>
      </c>
    </row>
    <row r="75" spans="3:17" ht="15">
      <c r="C75" s="631" t="s">
        <v>150</v>
      </c>
      <c r="D75" s="631" t="s">
        <v>150</v>
      </c>
      <c r="E75" s="1414" t="s">
        <v>150</v>
      </c>
      <c r="F75" s="1106" t="s">
        <v>150</v>
      </c>
      <c r="G75" s="1106" t="s">
        <v>150</v>
      </c>
      <c r="H75" s="1106" t="s">
        <v>150</v>
      </c>
      <c r="I75" s="1106" t="s">
        <v>150</v>
      </c>
      <c r="J75" s="1106" t="s">
        <v>150</v>
      </c>
      <c r="K75" s="1106" t="s">
        <v>150</v>
      </c>
      <c r="L75" s="1106" t="s">
        <v>150</v>
      </c>
      <c r="M75" s="1106" t="s">
        <v>150</v>
      </c>
      <c r="N75" s="1106" t="s">
        <v>150</v>
      </c>
      <c r="O75" s="1106" t="s">
        <v>150</v>
      </c>
      <c r="P75" s="1106" t="s">
        <v>150</v>
      </c>
      <c r="Q75" s="1106" t="s">
        <v>150</v>
      </c>
    </row>
    <row r="76" spans="3:17" ht="15">
      <c r="C76" s="631" t="s">
        <v>150</v>
      </c>
      <c r="D76" s="631" t="s">
        <v>150</v>
      </c>
      <c r="E76" s="1414" t="s">
        <v>150</v>
      </c>
      <c r="F76" s="1106" t="s">
        <v>150</v>
      </c>
      <c r="G76" s="1106" t="s">
        <v>150</v>
      </c>
      <c r="H76" s="1106" t="s">
        <v>150</v>
      </c>
      <c r="I76" s="1106" t="s">
        <v>150</v>
      </c>
      <c r="J76" s="1106" t="s">
        <v>150</v>
      </c>
      <c r="K76" s="1106" t="s">
        <v>150</v>
      </c>
      <c r="L76" s="1106" t="s">
        <v>150</v>
      </c>
      <c r="M76" s="1106" t="s">
        <v>150</v>
      </c>
      <c r="N76" s="1106" t="s">
        <v>150</v>
      </c>
      <c r="O76" s="1106" t="s">
        <v>150</v>
      </c>
      <c r="P76" s="1106" t="s">
        <v>150</v>
      </c>
      <c r="Q76" s="1106" t="s">
        <v>150</v>
      </c>
    </row>
    <row r="77" spans="3:17" ht="15">
      <c r="C77" s="631" t="s">
        <v>150</v>
      </c>
      <c r="D77" s="631" t="s">
        <v>150</v>
      </c>
      <c r="E77" s="1414" t="s">
        <v>150</v>
      </c>
      <c r="F77" s="1106" t="s">
        <v>150</v>
      </c>
      <c r="G77" s="1106" t="s">
        <v>150</v>
      </c>
      <c r="H77" s="1106" t="s">
        <v>150</v>
      </c>
      <c r="I77" s="1106" t="s">
        <v>150</v>
      </c>
      <c r="J77" s="1106" t="s">
        <v>150</v>
      </c>
      <c r="K77" s="1106" t="s">
        <v>150</v>
      </c>
      <c r="L77" s="1106" t="s">
        <v>150</v>
      </c>
      <c r="M77" s="1106" t="s">
        <v>150</v>
      </c>
      <c r="N77" s="1106" t="s">
        <v>150</v>
      </c>
      <c r="O77" s="1106" t="s">
        <v>150</v>
      </c>
      <c r="P77" s="1106" t="s">
        <v>150</v>
      </c>
      <c r="Q77" s="1106" t="s">
        <v>150</v>
      </c>
    </row>
    <row r="78" spans="3:17" ht="15">
      <c r="C78" s="631" t="s">
        <v>150</v>
      </c>
      <c r="D78" s="631" t="s">
        <v>150</v>
      </c>
      <c r="E78" s="1414" t="s">
        <v>150</v>
      </c>
      <c r="F78" s="1106" t="s">
        <v>150</v>
      </c>
      <c r="G78" s="1106" t="s">
        <v>150</v>
      </c>
      <c r="H78" s="1106" t="s">
        <v>150</v>
      </c>
      <c r="I78" s="1106" t="s">
        <v>150</v>
      </c>
      <c r="J78" s="1106" t="s">
        <v>150</v>
      </c>
      <c r="K78" s="1106" t="s">
        <v>150</v>
      </c>
      <c r="L78" s="1106" t="s">
        <v>150</v>
      </c>
      <c r="M78" s="1106" t="s">
        <v>150</v>
      </c>
      <c r="N78" s="1106" t="s">
        <v>150</v>
      </c>
      <c r="O78" s="1106" t="s">
        <v>150</v>
      </c>
      <c r="P78" s="1106" t="s">
        <v>150</v>
      </c>
      <c r="Q78" s="1106" t="s">
        <v>150</v>
      </c>
    </row>
    <row r="79" spans="3:17" ht="15">
      <c r="C79" s="631" t="s">
        <v>150</v>
      </c>
      <c r="D79" s="631" t="s">
        <v>150</v>
      </c>
      <c r="E79" s="1414" t="s">
        <v>150</v>
      </c>
      <c r="F79" s="1106" t="s">
        <v>150</v>
      </c>
      <c r="G79" s="1106" t="s">
        <v>150</v>
      </c>
      <c r="H79" s="1106" t="s">
        <v>150</v>
      </c>
      <c r="I79" s="1106" t="s">
        <v>150</v>
      </c>
      <c r="J79" s="1106" t="s">
        <v>150</v>
      </c>
      <c r="K79" s="1106" t="s">
        <v>150</v>
      </c>
      <c r="L79" s="1106" t="s">
        <v>150</v>
      </c>
      <c r="M79" s="1106" t="s">
        <v>150</v>
      </c>
      <c r="N79" s="1106" t="s">
        <v>150</v>
      </c>
      <c r="O79" s="1106" t="s">
        <v>150</v>
      </c>
      <c r="P79" s="1106" t="s">
        <v>150</v>
      </c>
      <c r="Q79" s="1106" t="s">
        <v>150</v>
      </c>
    </row>
    <row r="80" spans="3:17" ht="15">
      <c r="C80" s="631" t="s">
        <v>150</v>
      </c>
      <c r="D80" s="631" t="s">
        <v>150</v>
      </c>
      <c r="E80" s="1414" t="s">
        <v>150</v>
      </c>
      <c r="F80" s="1106" t="s">
        <v>150</v>
      </c>
      <c r="G80" s="1106" t="s">
        <v>150</v>
      </c>
      <c r="H80" s="1106" t="s">
        <v>150</v>
      </c>
      <c r="I80" s="1106" t="s">
        <v>150</v>
      </c>
      <c r="J80" s="1106" t="s">
        <v>150</v>
      </c>
      <c r="K80" s="1106" t="s">
        <v>150</v>
      </c>
      <c r="L80" s="1106" t="s">
        <v>150</v>
      </c>
      <c r="M80" s="1106" t="s">
        <v>150</v>
      </c>
      <c r="N80" s="1106" t="s">
        <v>150</v>
      </c>
      <c r="O80" s="1106" t="s">
        <v>150</v>
      </c>
      <c r="P80" s="1106" t="s">
        <v>150</v>
      </c>
      <c r="Q80" s="1106" t="s">
        <v>150</v>
      </c>
    </row>
    <row r="81" spans="3:17" ht="15">
      <c r="C81" s="631" t="s">
        <v>150</v>
      </c>
      <c r="D81" s="631" t="s">
        <v>150</v>
      </c>
      <c r="E81" s="1414" t="s">
        <v>150</v>
      </c>
      <c r="F81" s="1106" t="s">
        <v>150</v>
      </c>
      <c r="G81" s="1106" t="s">
        <v>150</v>
      </c>
      <c r="H81" s="1106" t="s">
        <v>150</v>
      </c>
      <c r="I81" s="1106" t="s">
        <v>150</v>
      </c>
      <c r="J81" s="1106" t="s">
        <v>150</v>
      </c>
      <c r="K81" s="1106" t="s">
        <v>150</v>
      </c>
      <c r="L81" s="1106" t="s">
        <v>150</v>
      </c>
      <c r="M81" s="1106" t="s">
        <v>150</v>
      </c>
      <c r="N81" s="1106" t="s">
        <v>150</v>
      </c>
      <c r="O81" s="1106" t="s">
        <v>150</v>
      </c>
      <c r="P81" s="1106" t="s">
        <v>150</v>
      </c>
      <c r="Q81" s="1106" t="s">
        <v>150</v>
      </c>
    </row>
    <row r="82" spans="3:17" ht="15">
      <c r="C82" s="631" t="s">
        <v>150</v>
      </c>
      <c r="D82" s="631" t="s">
        <v>150</v>
      </c>
      <c r="E82" s="1414" t="s">
        <v>150</v>
      </c>
      <c r="F82" s="1106" t="s">
        <v>150</v>
      </c>
      <c r="G82" s="1106" t="s">
        <v>150</v>
      </c>
      <c r="H82" s="1106" t="s">
        <v>150</v>
      </c>
      <c r="I82" s="1106" t="s">
        <v>150</v>
      </c>
      <c r="J82" s="1106" t="s">
        <v>150</v>
      </c>
      <c r="K82" s="1106" t="s">
        <v>150</v>
      </c>
      <c r="L82" s="1106" t="s">
        <v>150</v>
      </c>
      <c r="M82" s="1106" t="s">
        <v>150</v>
      </c>
      <c r="N82" s="1106" t="s">
        <v>150</v>
      </c>
      <c r="O82" s="1106" t="s">
        <v>150</v>
      </c>
      <c r="P82" s="1106" t="s">
        <v>150</v>
      </c>
      <c r="Q82" s="1106" t="s">
        <v>150</v>
      </c>
    </row>
    <row r="83" spans="3:17" ht="15">
      <c r="C83" s="631" t="s">
        <v>150</v>
      </c>
      <c r="D83" s="631" t="s">
        <v>150</v>
      </c>
      <c r="E83" s="1414" t="s">
        <v>150</v>
      </c>
      <c r="F83" s="1106" t="s">
        <v>150</v>
      </c>
      <c r="G83" s="1106" t="s">
        <v>150</v>
      </c>
      <c r="H83" s="1106" t="s">
        <v>150</v>
      </c>
      <c r="I83" s="1106" t="s">
        <v>150</v>
      </c>
      <c r="J83" s="1106" t="s">
        <v>150</v>
      </c>
      <c r="K83" s="1106" t="s">
        <v>150</v>
      </c>
      <c r="L83" s="1106" t="s">
        <v>150</v>
      </c>
      <c r="M83" s="1106" t="s">
        <v>150</v>
      </c>
      <c r="N83" s="1106" t="s">
        <v>150</v>
      </c>
      <c r="O83" s="1106" t="s">
        <v>150</v>
      </c>
      <c r="P83" s="1106" t="s">
        <v>150</v>
      </c>
      <c r="Q83" s="1106" t="s">
        <v>150</v>
      </c>
    </row>
    <row r="84" spans="3:17" ht="15">
      <c r="C84" s="631" t="s">
        <v>150</v>
      </c>
      <c r="D84" s="631" t="s">
        <v>150</v>
      </c>
      <c r="E84" s="1414" t="s">
        <v>150</v>
      </c>
      <c r="F84" s="1106" t="s">
        <v>150</v>
      </c>
      <c r="G84" s="1106" t="s">
        <v>150</v>
      </c>
      <c r="H84" s="1106" t="s">
        <v>150</v>
      </c>
      <c r="I84" s="1106" t="s">
        <v>150</v>
      </c>
      <c r="J84" s="1106" t="s">
        <v>150</v>
      </c>
      <c r="K84" s="1106" t="s">
        <v>150</v>
      </c>
      <c r="L84" s="1106" t="s">
        <v>150</v>
      </c>
      <c r="M84" s="1106" t="s">
        <v>150</v>
      </c>
      <c r="N84" s="1106" t="s">
        <v>150</v>
      </c>
      <c r="O84" s="1106" t="s">
        <v>150</v>
      </c>
      <c r="P84" s="1106" t="s">
        <v>150</v>
      </c>
      <c r="Q84" s="1106" t="s">
        <v>150</v>
      </c>
    </row>
    <row r="85" spans="3:17" ht="15">
      <c r="C85" s="631" t="s">
        <v>150</v>
      </c>
      <c r="D85" s="631" t="s">
        <v>150</v>
      </c>
      <c r="E85" s="1414" t="s">
        <v>150</v>
      </c>
      <c r="F85" s="1106" t="s">
        <v>150</v>
      </c>
      <c r="G85" s="1106" t="s">
        <v>150</v>
      </c>
      <c r="H85" s="1106" t="s">
        <v>150</v>
      </c>
      <c r="I85" s="1106" t="s">
        <v>150</v>
      </c>
      <c r="J85" s="1106" t="s">
        <v>150</v>
      </c>
      <c r="K85" s="1106" t="s">
        <v>150</v>
      </c>
      <c r="L85" s="1106" t="s">
        <v>150</v>
      </c>
      <c r="M85" s="1106" t="s">
        <v>150</v>
      </c>
      <c r="N85" s="1106" t="s">
        <v>150</v>
      </c>
      <c r="O85" s="1106" t="s">
        <v>150</v>
      </c>
      <c r="P85" s="1106" t="s">
        <v>150</v>
      </c>
      <c r="Q85" s="1106" t="s">
        <v>150</v>
      </c>
    </row>
    <row r="86" spans="3:17" ht="15">
      <c r="C86" s="631" t="s">
        <v>150</v>
      </c>
      <c r="D86" s="631" t="s">
        <v>150</v>
      </c>
      <c r="E86" s="1414" t="s">
        <v>150</v>
      </c>
      <c r="F86" s="1106" t="s">
        <v>150</v>
      </c>
      <c r="G86" s="1106" t="s">
        <v>150</v>
      </c>
      <c r="H86" s="1106" t="s">
        <v>150</v>
      </c>
      <c r="I86" s="1106" t="s">
        <v>150</v>
      </c>
      <c r="J86" s="1106" t="s">
        <v>150</v>
      </c>
      <c r="K86" s="1106" t="s">
        <v>150</v>
      </c>
      <c r="L86" s="1106" t="s">
        <v>150</v>
      </c>
      <c r="M86" s="1106" t="s">
        <v>150</v>
      </c>
      <c r="N86" s="1106" t="s">
        <v>150</v>
      </c>
      <c r="O86" s="1106" t="s">
        <v>150</v>
      </c>
      <c r="P86" s="1106" t="s">
        <v>150</v>
      </c>
      <c r="Q86" s="1106" t="s">
        <v>150</v>
      </c>
    </row>
    <row r="87" spans="3:17" ht="15">
      <c r="C87" s="631" t="s">
        <v>150</v>
      </c>
      <c r="D87" s="631" t="s">
        <v>150</v>
      </c>
      <c r="E87" s="1414" t="s">
        <v>150</v>
      </c>
      <c r="F87" s="1106" t="s">
        <v>150</v>
      </c>
      <c r="G87" s="1106" t="s">
        <v>150</v>
      </c>
      <c r="H87" s="1106" t="s">
        <v>150</v>
      </c>
      <c r="I87" s="1106" t="s">
        <v>150</v>
      </c>
      <c r="J87" s="1106" t="s">
        <v>150</v>
      </c>
      <c r="K87" s="1106" t="s">
        <v>150</v>
      </c>
      <c r="L87" s="1106" t="s">
        <v>150</v>
      </c>
      <c r="M87" s="1106" t="s">
        <v>150</v>
      </c>
      <c r="N87" s="1106" t="s">
        <v>150</v>
      </c>
      <c r="O87" s="1106" t="s">
        <v>150</v>
      </c>
      <c r="P87" s="1106" t="s">
        <v>150</v>
      </c>
      <c r="Q87" s="1106" t="s">
        <v>150</v>
      </c>
    </row>
    <row r="88" spans="3:17" ht="15">
      <c r="C88" s="631" t="s">
        <v>150</v>
      </c>
      <c r="D88" s="631" t="s">
        <v>150</v>
      </c>
      <c r="E88" s="1414" t="s">
        <v>150</v>
      </c>
      <c r="F88" s="1106" t="s">
        <v>150</v>
      </c>
      <c r="G88" s="1106" t="s">
        <v>150</v>
      </c>
      <c r="H88" s="1106" t="s">
        <v>150</v>
      </c>
      <c r="I88" s="1106" t="s">
        <v>150</v>
      </c>
      <c r="J88" s="1106" t="s">
        <v>150</v>
      </c>
      <c r="K88" s="1106" t="s">
        <v>150</v>
      </c>
      <c r="L88" s="1106" t="s">
        <v>150</v>
      </c>
      <c r="M88" s="1106" t="s">
        <v>150</v>
      </c>
      <c r="N88" s="1106" t="s">
        <v>150</v>
      </c>
      <c r="O88" s="1106" t="s">
        <v>150</v>
      </c>
      <c r="P88" s="1106" t="s">
        <v>150</v>
      </c>
      <c r="Q88" s="1106" t="s">
        <v>150</v>
      </c>
    </row>
    <row r="89" spans="3:17" ht="15">
      <c r="C89" s="631" t="s">
        <v>150</v>
      </c>
      <c r="D89" s="631" t="s">
        <v>150</v>
      </c>
      <c r="E89" s="1414" t="s">
        <v>150</v>
      </c>
      <c r="F89" s="1106" t="s">
        <v>150</v>
      </c>
      <c r="G89" s="1106" t="s">
        <v>150</v>
      </c>
      <c r="H89" s="1106" t="s">
        <v>150</v>
      </c>
      <c r="I89" s="1106" t="s">
        <v>150</v>
      </c>
      <c r="J89" s="1106" t="s">
        <v>150</v>
      </c>
      <c r="K89" s="1106" t="s">
        <v>150</v>
      </c>
      <c r="L89" s="1106" t="s">
        <v>150</v>
      </c>
      <c r="M89" s="1106" t="s">
        <v>150</v>
      </c>
      <c r="N89" s="1106" t="s">
        <v>150</v>
      </c>
      <c r="O89" s="1106" t="s">
        <v>150</v>
      </c>
      <c r="P89" s="1106" t="s">
        <v>150</v>
      </c>
      <c r="Q89" s="1106" t="s">
        <v>150</v>
      </c>
    </row>
    <row r="90" spans="3:17" ht="15">
      <c r="C90" s="631" t="s">
        <v>150</v>
      </c>
      <c r="D90" s="631" t="s">
        <v>150</v>
      </c>
      <c r="E90" s="1414" t="s">
        <v>150</v>
      </c>
      <c r="F90" s="1106" t="s">
        <v>150</v>
      </c>
      <c r="G90" s="1106" t="s">
        <v>150</v>
      </c>
      <c r="H90" s="1106" t="s">
        <v>150</v>
      </c>
      <c r="I90" s="1106" t="s">
        <v>150</v>
      </c>
      <c r="J90" s="1106" t="s">
        <v>150</v>
      </c>
      <c r="K90" s="1106" t="s">
        <v>150</v>
      </c>
      <c r="L90" s="1106" t="s">
        <v>150</v>
      </c>
      <c r="M90" s="1106" t="s">
        <v>150</v>
      </c>
      <c r="N90" s="1106" t="s">
        <v>150</v>
      </c>
      <c r="O90" s="1106" t="s">
        <v>150</v>
      </c>
      <c r="P90" s="1106" t="s">
        <v>150</v>
      </c>
      <c r="Q90" s="1106" t="s">
        <v>150</v>
      </c>
    </row>
    <row r="91" spans="3:17" ht="15">
      <c r="C91" s="631" t="s">
        <v>150</v>
      </c>
      <c r="D91" s="631" t="s">
        <v>150</v>
      </c>
      <c r="E91" s="1414" t="s">
        <v>150</v>
      </c>
      <c r="F91" s="1106" t="s">
        <v>150</v>
      </c>
      <c r="G91" s="1106" t="s">
        <v>150</v>
      </c>
      <c r="H91" s="1106" t="s">
        <v>150</v>
      </c>
      <c r="I91" s="1106" t="s">
        <v>150</v>
      </c>
      <c r="J91" s="1106" t="s">
        <v>150</v>
      </c>
      <c r="K91" s="1106" t="s">
        <v>150</v>
      </c>
      <c r="L91" s="1106" t="s">
        <v>150</v>
      </c>
      <c r="M91" s="1106" t="s">
        <v>150</v>
      </c>
      <c r="N91" s="1106" t="s">
        <v>150</v>
      </c>
      <c r="O91" s="1106" t="s">
        <v>150</v>
      </c>
      <c r="P91" s="1106" t="s">
        <v>150</v>
      </c>
      <c r="Q91" s="1106" t="s">
        <v>150</v>
      </c>
    </row>
    <row r="92" spans="3:17" ht="15">
      <c r="C92" s="631" t="s">
        <v>150</v>
      </c>
      <c r="D92" s="631" t="s">
        <v>150</v>
      </c>
      <c r="E92" s="1414" t="s">
        <v>150</v>
      </c>
      <c r="F92" s="1106" t="s">
        <v>150</v>
      </c>
      <c r="G92" s="1106" t="s">
        <v>150</v>
      </c>
      <c r="H92" s="1106" t="s">
        <v>150</v>
      </c>
      <c r="I92" s="1106" t="s">
        <v>150</v>
      </c>
      <c r="J92" s="1106" t="s">
        <v>150</v>
      </c>
      <c r="K92" s="1106" t="s">
        <v>150</v>
      </c>
      <c r="L92" s="1106" t="s">
        <v>150</v>
      </c>
      <c r="M92" s="1106" t="s">
        <v>150</v>
      </c>
      <c r="N92" s="1106" t="s">
        <v>150</v>
      </c>
      <c r="O92" s="1106" t="s">
        <v>150</v>
      </c>
      <c r="P92" s="1106" t="s">
        <v>150</v>
      </c>
      <c r="Q92" s="1106" t="s">
        <v>150</v>
      </c>
    </row>
    <row r="93" spans="3:17" ht="15">
      <c r="C93" s="631" t="s">
        <v>150</v>
      </c>
      <c r="D93" s="631" t="s">
        <v>150</v>
      </c>
      <c r="E93" s="1414" t="s">
        <v>150</v>
      </c>
      <c r="F93" s="1106" t="s">
        <v>150</v>
      </c>
      <c r="G93" s="1106" t="s">
        <v>150</v>
      </c>
      <c r="H93" s="1106" t="s">
        <v>150</v>
      </c>
      <c r="I93" s="1106" t="s">
        <v>150</v>
      </c>
      <c r="J93" s="1106" t="s">
        <v>150</v>
      </c>
      <c r="K93" s="1106" t="s">
        <v>150</v>
      </c>
      <c r="L93" s="1106" t="s">
        <v>150</v>
      </c>
      <c r="M93" s="1106" t="s">
        <v>150</v>
      </c>
      <c r="N93" s="1106" t="s">
        <v>150</v>
      </c>
      <c r="O93" s="1106" t="s">
        <v>150</v>
      </c>
      <c r="P93" s="1106" t="s">
        <v>150</v>
      </c>
      <c r="Q93" s="1106" t="s">
        <v>150</v>
      </c>
    </row>
    <row r="94" spans="3:17" ht="15">
      <c r="C94" s="631" t="s">
        <v>150</v>
      </c>
      <c r="D94" s="631" t="s">
        <v>150</v>
      </c>
      <c r="E94" s="1414" t="s">
        <v>150</v>
      </c>
      <c r="F94" s="1106" t="s">
        <v>150</v>
      </c>
      <c r="G94" s="1106" t="s">
        <v>150</v>
      </c>
      <c r="H94" s="1106" t="s">
        <v>150</v>
      </c>
      <c r="I94" s="1106" t="s">
        <v>150</v>
      </c>
      <c r="J94" s="1106" t="s">
        <v>150</v>
      </c>
      <c r="K94" s="1106" t="s">
        <v>150</v>
      </c>
      <c r="L94" s="1106" t="s">
        <v>150</v>
      </c>
      <c r="M94" s="1106" t="s">
        <v>150</v>
      </c>
      <c r="N94" s="1106" t="s">
        <v>150</v>
      </c>
      <c r="O94" s="1106" t="s">
        <v>150</v>
      </c>
      <c r="P94" s="1106" t="s">
        <v>150</v>
      </c>
      <c r="Q94" s="1106" t="s">
        <v>150</v>
      </c>
    </row>
    <row r="95" spans="3:17" ht="15">
      <c r="C95" s="631" t="s">
        <v>150</v>
      </c>
      <c r="D95" s="631" t="s">
        <v>150</v>
      </c>
      <c r="E95" s="1414" t="s">
        <v>150</v>
      </c>
      <c r="F95" s="1106" t="s">
        <v>150</v>
      </c>
      <c r="G95" s="1106" t="s">
        <v>150</v>
      </c>
      <c r="H95" s="1106" t="s">
        <v>150</v>
      </c>
      <c r="I95" s="1106" t="s">
        <v>150</v>
      </c>
      <c r="J95" s="1106" t="s">
        <v>150</v>
      </c>
      <c r="K95" s="1106" t="s">
        <v>150</v>
      </c>
      <c r="L95" s="1106" t="s">
        <v>150</v>
      </c>
      <c r="M95" s="1106" t="s">
        <v>150</v>
      </c>
      <c r="N95" s="1106" t="s">
        <v>150</v>
      </c>
      <c r="O95" s="1106" t="s">
        <v>150</v>
      </c>
      <c r="P95" s="1106" t="s">
        <v>150</v>
      </c>
      <c r="Q95" s="1106" t="s">
        <v>150</v>
      </c>
    </row>
    <row r="96" spans="3:17" ht="15">
      <c r="C96" s="631" t="s">
        <v>150</v>
      </c>
      <c r="D96" s="631" t="s">
        <v>150</v>
      </c>
      <c r="E96" s="1414" t="s">
        <v>150</v>
      </c>
      <c r="F96" s="1106" t="s">
        <v>150</v>
      </c>
      <c r="G96" s="1106" t="s">
        <v>150</v>
      </c>
      <c r="H96" s="1106" t="s">
        <v>150</v>
      </c>
      <c r="I96" s="1106" t="s">
        <v>150</v>
      </c>
      <c r="J96" s="1106" t="s">
        <v>150</v>
      </c>
      <c r="K96" s="1106" t="s">
        <v>150</v>
      </c>
      <c r="L96" s="1106" t="s">
        <v>150</v>
      </c>
      <c r="M96" s="1106" t="s">
        <v>150</v>
      </c>
      <c r="N96" s="1106" t="s">
        <v>150</v>
      </c>
      <c r="O96" s="1106" t="s">
        <v>150</v>
      </c>
      <c r="P96" s="1106" t="s">
        <v>150</v>
      </c>
      <c r="Q96" s="1106" t="s">
        <v>150</v>
      </c>
    </row>
    <row r="97" spans="3:17" ht="15">
      <c r="C97" s="631" t="s">
        <v>150</v>
      </c>
      <c r="D97" s="631" t="s">
        <v>150</v>
      </c>
      <c r="E97" s="1414" t="s">
        <v>150</v>
      </c>
      <c r="F97" s="1106" t="s">
        <v>150</v>
      </c>
      <c r="G97" s="1106" t="s">
        <v>150</v>
      </c>
      <c r="H97" s="1106" t="s">
        <v>150</v>
      </c>
      <c r="I97" s="1106" t="s">
        <v>150</v>
      </c>
      <c r="J97" s="1106" t="s">
        <v>150</v>
      </c>
      <c r="K97" s="1106" t="s">
        <v>150</v>
      </c>
      <c r="L97" s="1106" t="s">
        <v>150</v>
      </c>
      <c r="M97" s="1106" t="s">
        <v>150</v>
      </c>
      <c r="N97" s="1106" t="s">
        <v>150</v>
      </c>
      <c r="O97" s="1106" t="s">
        <v>150</v>
      </c>
      <c r="P97" s="1106" t="s">
        <v>150</v>
      </c>
      <c r="Q97" s="1106" t="s">
        <v>150</v>
      </c>
    </row>
    <row r="98" spans="3:17" ht="15">
      <c r="C98" s="631" t="s">
        <v>150</v>
      </c>
      <c r="D98" s="631" t="s">
        <v>150</v>
      </c>
      <c r="E98" s="1414" t="s">
        <v>150</v>
      </c>
      <c r="F98" s="1106" t="s">
        <v>150</v>
      </c>
      <c r="G98" s="1106" t="s">
        <v>150</v>
      </c>
      <c r="H98" s="1106" t="s">
        <v>150</v>
      </c>
      <c r="I98" s="1106" t="s">
        <v>150</v>
      </c>
      <c r="J98" s="1106" t="s">
        <v>150</v>
      </c>
      <c r="K98" s="1106" t="s">
        <v>150</v>
      </c>
      <c r="L98" s="1106" t="s">
        <v>150</v>
      </c>
      <c r="M98" s="1106" t="s">
        <v>150</v>
      </c>
      <c r="N98" s="1106" t="s">
        <v>150</v>
      </c>
      <c r="O98" s="1106" t="s">
        <v>150</v>
      </c>
      <c r="P98" s="1106" t="s">
        <v>150</v>
      </c>
      <c r="Q98" s="1106" t="s">
        <v>150</v>
      </c>
    </row>
    <row r="99" spans="3:17" ht="15">
      <c r="C99" s="631" t="s">
        <v>150</v>
      </c>
      <c r="D99" s="631" t="s">
        <v>150</v>
      </c>
      <c r="E99" s="1414" t="s">
        <v>150</v>
      </c>
      <c r="F99" s="1106" t="s">
        <v>150</v>
      </c>
      <c r="G99" s="1106" t="s">
        <v>150</v>
      </c>
      <c r="H99" s="1106" t="s">
        <v>150</v>
      </c>
      <c r="I99" s="1106" t="s">
        <v>150</v>
      </c>
      <c r="J99" s="1106" t="s">
        <v>150</v>
      </c>
      <c r="K99" s="1106" t="s">
        <v>150</v>
      </c>
      <c r="L99" s="1106" t="s">
        <v>150</v>
      </c>
      <c r="M99" s="1106" t="s">
        <v>150</v>
      </c>
      <c r="N99" s="1106" t="s">
        <v>150</v>
      </c>
      <c r="O99" s="1106" t="s">
        <v>150</v>
      </c>
      <c r="P99" s="1106" t="s">
        <v>150</v>
      </c>
      <c r="Q99" s="1106" t="s">
        <v>150</v>
      </c>
    </row>
    <row r="100" spans="3:17" ht="15">
      <c r="C100" s="631" t="s">
        <v>150</v>
      </c>
      <c r="D100" s="631" t="s">
        <v>150</v>
      </c>
      <c r="E100" s="1414" t="s">
        <v>150</v>
      </c>
      <c r="F100" s="1106" t="s">
        <v>150</v>
      </c>
      <c r="G100" s="1106" t="s">
        <v>150</v>
      </c>
      <c r="H100" s="1106" t="s">
        <v>150</v>
      </c>
      <c r="I100" s="1106" t="s">
        <v>150</v>
      </c>
      <c r="J100" s="1106" t="s">
        <v>150</v>
      </c>
      <c r="K100" s="1106" t="s">
        <v>150</v>
      </c>
      <c r="L100" s="1106" t="s">
        <v>150</v>
      </c>
      <c r="M100" s="1106" t="s">
        <v>150</v>
      </c>
      <c r="N100" s="1106" t="s">
        <v>150</v>
      </c>
      <c r="O100" s="1106" t="s">
        <v>150</v>
      </c>
      <c r="P100" s="1106" t="s">
        <v>150</v>
      </c>
      <c r="Q100" s="1106" t="s">
        <v>150</v>
      </c>
    </row>
    <row r="101" spans="3:17" ht="15">
      <c r="C101" s="631" t="s">
        <v>150</v>
      </c>
      <c r="D101" s="631" t="s">
        <v>150</v>
      </c>
      <c r="E101" s="1414" t="s">
        <v>150</v>
      </c>
      <c r="F101" s="1106" t="s">
        <v>150</v>
      </c>
      <c r="G101" s="1106" t="s">
        <v>150</v>
      </c>
      <c r="H101" s="1106" t="s">
        <v>150</v>
      </c>
      <c r="I101" s="1106" t="s">
        <v>150</v>
      </c>
      <c r="J101" s="1106" t="s">
        <v>150</v>
      </c>
      <c r="K101" s="1106" t="s">
        <v>150</v>
      </c>
      <c r="L101" s="1106" t="s">
        <v>150</v>
      </c>
      <c r="M101" s="1106" t="s">
        <v>150</v>
      </c>
      <c r="N101" s="1106" t="s">
        <v>150</v>
      </c>
      <c r="O101" s="1106" t="s">
        <v>150</v>
      </c>
      <c r="P101" s="1106" t="s">
        <v>150</v>
      </c>
      <c r="Q101" s="1106" t="s">
        <v>150</v>
      </c>
    </row>
    <row r="102" spans="3:17" ht="15">
      <c r="C102" s="631" t="s">
        <v>150</v>
      </c>
      <c r="D102" s="631" t="s">
        <v>150</v>
      </c>
      <c r="E102" s="1414" t="s">
        <v>150</v>
      </c>
      <c r="F102" s="1106" t="s">
        <v>150</v>
      </c>
      <c r="G102" s="1106" t="s">
        <v>150</v>
      </c>
      <c r="H102" s="1106" t="s">
        <v>150</v>
      </c>
      <c r="I102" s="1106" t="s">
        <v>150</v>
      </c>
      <c r="J102" s="1106" t="s">
        <v>150</v>
      </c>
      <c r="K102" s="1106" t="s">
        <v>150</v>
      </c>
      <c r="L102" s="1106" t="s">
        <v>150</v>
      </c>
      <c r="M102" s="1106" t="s">
        <v>150</v>
      </c>
      <c r="N102" s="1106" t="s">
        <v>150</v>
      </c>
      <c r="O102" s="1106" t="s">
        <v>150</v>
      </c>
      <c r="P102" s="1106" t="s">
        <v>150</v>
      </c>
      <c r="Q102" s="1106" t="s">
        <v>150</v>
      </c>
    </row>
    <row r="103" spans="3:17" ht="15">
      <c r="C103" s="631" t="s">
        <v>150</v>
      </c>
      <c r="D103" s="631" t="s">
        <v>150</v>
      </c>
      <c r="E103" s="1414" t="s">
        <v>150</v>
      </c>
      <c r="F103" s="1106" t="s">
        <v>150</v>
      </c>
      <c r="G103" s="1106" t="s">
        <v>150</v>
      </c>
      <c r="H103" s="1106" t="s">
        <v>150</v>
      </c>
      <c r="I103" s="1106" t="s">
        <v>150</v>
      </c>
      <c r="J103" s="1106" t="s">
        <v>150</v>
      </c>
      <c r="K103" s="1106" t="s">
        <v>150</v>
      </c>
      <c r="L103" s="1106" t="s">
        <v>150</v>
      </c>
      <c r="M103" s="1106" t="s">
        <v>150</v>
      </c>
      <c r="N103" s="1106" t="s">
        <v>150</v>
      </c>
      <c r="O103" s="1106" t="s">
        <v>150</v>
      </c>
      <c r="P103" s="1106" t="s">
        <v>150</v>
      </c>
      <c r="Q103" s="1106" t="s">
        <v>150</v>
      </c>
    </row>
    <row r="104" spans="3:17" ht="15">
      <c r="C104" s="631" t="s">
        <v>150</v>
      </c>
      <c r="D104" s="631" t="s">
        <v>150</v>
      </c>
      <c r="E104" s="1414" t="s">
        <v>150</v>
      </c>
      <c r="F104" s="1106" t="s">
        <v>150</v>
      </c>
      <c r="G104" s="1106" t="s">
        <v>150</v>
      </c>
      <c r="H104" s="1106" t="s">
        <v>150</v>
      </c>
      <c r="I104" s="1106" t="s">
        <v>150</v>
      </c>
      <c r="J104" s="1106" t="s">
        <v>150</v>
      </c>
      <c r="K104" s="1106" t="s">
        <v>150</v>
      </c>
      <c r="L104" s="1106" t="s">
        <v>150</v>
      </c>
      <c r="M104" s="1106" t="s">
        <v>150</v>
      </c>
      <c r="N104" s="1106" t="s">
        <v>150</v>
      </c>
      <c r="O104" s="1106" t="s">
        <v>150</v>
      </c>
      <c r="P104" s="1106" t="s">
        <v>150</v>
      </c>
      <c r="Q104" s="1106" t="s">
        <v>150</v>
      </c>
    </row>
    <row r="105" spans="3:17" ht="15">
      <c r="C105" s="631" t="s">
        <v>150</v>
      </c>
      <c r="D105" s="631" t="s">
        <v>150</v>
      </c>
      <c r="E105" s="1414" t="s">
        <v>150</v>
      </c>
      <c r="F105" s="1106" t="s">
        <v>150</v>
      </c>
      <c r="G105" s="1106" t="s">
        <v>150</v>
      </c>
      <c r="H105" s="1106" t="s">
        <v>150</v>
      </c>
      <c r="I105" s="1106" t="s">
        <v>150</v>
      </c>
      <c r="J105" s="1106" t="s">
        <v>150</v>
      </c>
      <c r="K105" s="1106" t="s">
        <v>150</v>
      </c>
      <c r="L105" s="1106" t="s">
        <v>150</v>
      </c>
      <c r="M105" s="1106" t="s">
        <v>150</v>
      </c>
      <c r="N105" s="1106" t="s">
        <v>150</v>
      </c>
      <c r="O105" s="1106" t="s">
        <v>150</v>
      </c>
      <c r="P105" s="1106" t="s">
        <v>150</v>
      </c>
      <c r="Q105" s="1106" t="s">
        <v>150</v>
      </c>
    </row>
    <row r="106" spans="3:17" ht="15">
      <c r="C106" s="631" t="s">
        <v>150</v>
      </c>
      <c r="D106" s="631" t="s">
        <v>150</v>
      </c>
      <c r="E106" s="1414" t="s">
        <v>150</v>
      </c>
      <c r="F106" s="1106" t="s">
        <v>150</v>
      </c>
      <c r="G106" s="1106" t="s">
        <v>150</v>
      </c>
      <c r="H106" s="1106" t="s">
        <v>150</v>
      </c>
      <c r="I106" s="1106" t="s">
        <v>150</v>
      </c>
      <c r="J106" s="1106" t="s">
        <v>150</v>
      </c>
      <c r="K106" s="1106" t="s">
        <v>150</v>
      </c>
      <c r="L106" s="1106" t="s">
        <v>150</v>
      </c>
      <c r="M106" s="1106" t="s">
        <v>150</v>
      </c>
      <c r="N106" s="1106" t="s">
        <v>150</v>
      </c>
      <c r="O106" s="1106" t="s">
        <v>150</v>
      </c>
      <c r="P106" s="1106" t="s">
        <v>150</v>
      </c>
      <c r="Q106" s="1106" t="s">
        <v>150</v>
      </c>
    </row>
    <row r="107" spans="3:17" ht="15">
      <c r="C107" s="631" t="s">
        <v>150</v>
      </c>
      <c r="D107" s="631" t="s">
        <v>150</v>
      </c>
      <c r="E107" s="1414" t="s">
        <v>150</v>
      </c>
      <c r="F107" s="1106" t="s">
        <v>150</v>
      </c>
      <c r="G107" s="1106" t="s">
        <v>150</v>
      </c>
      <c r="H107" s="1106" t="s">
        <v>150</v>
      </c>
      <c r="I107" s="1106" t="s">
        <v>150</v>
      </c>
      <c r="J107" s="1106" t="s">
        <v>150</v>
      </c>
      <c r="K107" s="1106" t="s">
        <v>150</v>
      </c>
      <c r="L107" s="1106" t="s">
        <v>150</v>
      </c>
      <c r="M107" s="1106" t="s">
        <v>150</v>
      </c>
      <c r="N107" s="1106" t="s">
        <v>150</v>
      </c>
      <c r="O107" s="1106" t="s">
        <v>150</v>
      </c>
      <c r="P107" s="1106" t="s">
        <v>150</v>
      </c>
      <c r="Q107" s="1106" t="s">
        <v>150</v>
      </c>
    </row>
    <row r="108" spans="3:17" ht="15">
      <c r="C108" s="631" t="s">
        <v>150</v>
      </c>
      <c r="D108" s="631" t="s">
        <v>150</v>
      </c>
      <c r="E108" s="1414" t="s">
        <v>150</v>
      </c>
      <c r="F108" s="1106" t="s">
        <v>150</v>
      </c>
      <c r="G108" s="1106" t="s">
        <v>150</v>
      </c>
      <c r="H108" s="1106" t="s">
        <v>150</v>
      </c>
      <c r="I108" s="1106" t="s">
        <v>150</v>
      </c>
      <c r="J108" s="1106" t="s">
        <v>150</v>
      </c>
      <c r="K108" s="1106" t="s">
        <v>150</v>
      </c>
      <c r="L108" s="1106" t="s">
        <v>150</v>
      </c>
      <c r="M108" s="1106" t="s">
        <v>150</v>
      </c>
      <c r="N108" s="1106" t="s">
        <v>150</v>
      </c>
      <c r="O108" s="1106" t="s">
        <v>150</v>
      </c>
      <c r="P108" s="1106" t="s">
        <v>150</v>
      </c>
      <c r="Q108" s="1106" t="s">
        <v>150</v>
      </c>
    </row>
    <row r="109" spans="3:17" ht="15">
      <c r="C109" s="631" t="s">
        <v>150</v>
      </c>
      <c r="D109" s="631" t="s">
        <v>150</v>
      </c>
      <c r="E109" s="1414" t="s">
        <v>150</v>
      </c>
      <c r="F109" s="1106" t="s">
        <v>150</v>
      </c>
      <c r="G109" s="1106" t="s">
        <v>150</v>
      </c>
      <c r="H109" s="1106" t="s">
        <v>150</v>
      </c>
      <c r="I109" s="1106" t="s">
        <v>150</v>
      </c>
      <c r="J109" s="1106" t="s">
        <v>150</v>
      </c>
      <c r="K109" s="1106" t="s">
        <v>150</v>
      </c>
      <c r="L109" s="1106" t="s">
        <v>150</v>
      </c>
      <c r="M109" s="1106" t="s">
        <v>150</v>
      </c>
      <c r="N109" s="1106" t="s">
        <v>150</v>
      </c>
      <c r="O109" s="1106" t="s">
        <v>150</v>
      </c>
      <c r="P109" s="1106" t="s">
        <v>150</v>
      </c>
      <c r="Q109" s="1106" t="s">
        <v>150</v>
      </c>
    </row>
    <row r="110" spans="3:17" ht="15">
      <c r="C110" s="631" t="s">
        <v>150</v>
      </c>
      <c r="D110" s="631" t="s">
        <v>150</v>
      </c>
      <c r="E110" s="1414" t="s">
        <v>150</v>
      </c>
      <c r="F110" s="1106" t="s">
        <v>150</v>
      </c>
      <c r="G110" s="1106" t="s">
        <v>150</v>
      </c>
      <c r="H110" s="1106" t="s">
        <v>150</v>
      </c>
      <c r="I110" s="1106" t="s">
        <v>150</v>
      </c>
      <c r="J110" s="1106" t="s">
        <v>150</v>
      </c>
      <c r="K110" s="1106" t="s">
        <v>150</v>
      </c>
      <c r="L110" s="1106" t="s">
        <v>150</v>
      </c>
      <c r="M110" s="1106" t="s">
        <v>150</v>
      </c>
      <c r="N110" s="1106" t="s">
        <v>150</v>
      </c>
      <c r="O110" s="1106" t="s">
        <v>150</v>
      </c>
      <c r="P110" s="1106" t="s">
        <v>150</v>
      </c>
      <c r="Q110" s="1106" t="s">
        <v>150</v>
      </c>
    </row>
    <row r="111" spans="3:17" ht="15">
      <c r="C111" s="631" t="s">
        <v>150</v>
      </c>
      <c r="D111" s="631" t="s">
        <v>150</v>
      </c>
      <c r="E111" s="1414" t="s">
        <v>150</v>
      </c>
      <c r="F111" s="1106" t="s">
        <v>150</v>
      </c>
      <c r="G111" s="1106" t="s">
        <v>150</v>
      </c>
      <c r="H111" s="1106" t="s">
        <v>150</v>
      </c>
      <c r="I111" s="1106" t="s">
        <v>150</v>
      </c>
      <c r="J111" s="1106" t="s">
        <v>150</v>
      </c>
      <c r="K111" s="1106" t="s">
        <v>150</v>
      </c>
      <c r="L111" s="1106" t="s">
        <v>150</v>
      </c>
      <c r="M111" s="1106" t="s">
        <v>150</v>
      </c>
      <c r="N111" s="1106" t="s">
        <v>150</v>
      </c>
      <c r="O111" s="1106" t="s">
        <v>150</v>
      </c>
      <c r="P111" s="1106" t="s">
        <v>150</v>
      </c>
      <c r="Q111" s="1106" t="s">
        <v>150</v>
      </c>
    </row>
    <row r="112" spans="3:17" ht="15">
      <c r="C112" s="631" t="s">
        <v>150</v>
      </c>
      <c r="D112" s="631" t="s">
        <v>150</v>
      </c>
      <c r="E112" s="1414" t="s">
        <v>150</v>
      </c>
      <c r="F112" s="1106" t="s">
        <v>150</v>
      </c>
      <c r="G112" s="1106" t="s">
        <v>150</v>
      </c>
      <c r="H112" s="1106" t="s">
        <v>150</v>
      </c>
      <c r="I112" s="1106" t="s">
        <v>150</v>
      </c>
      <c r="J112" s="1106" t="s">
        <v>150</v>
      </c>
      <c r="K112" s="1106" t="s">
        <v>150</v>
      </c>
      <c r="L112" s="1106" t="s">
        <v>150</v>
      </c>
      <c r="M112" s="1106" t="s">
        <v>150</v>
      </c>
      <c r="N112" s="1106" t="s">
        <v>150</v>
      </c>
      <c r="O112" s="1106" t="s">
        <v>150</v>
      </c>
      <c r="P112" s="1106" t="s">
        <v>150</v>
      </c>
      <c r="Q112" s="1106" t="s">
        <v>150</v>
      </c>
    </row>
    <row r="113" spans="3:17" ht="15">
      <c r="C113" s="631" t="s">
        <v>150</v>
      </c>
      <c r="D113" s="631" t="s">
        <v>150</v>
      </c>
      <c r="E113" s="1414" t="s">
        <v>150</v>
      </c>
      <c r="F113" s="1106" t="s">
        <v>150</v>
      </c>
      <c r="G113" s="1106" t="s">
        <v>150</v>
      </c>
      <c r="H113" s="1106" t="s">
        <v>150</v>
      </c>
      <c r="I113" s="1106" t="s">
        <v>150</v>
      </c>
      <c r="J113" s="1106" t="s">
        <v>150</v>
      </c>
      <c r="K113" s="1106" t="s">
        <v>150</v>
      </c>
      <c r="L113" s="1106" t="s">
        <v>150</v>
      </c>
      <c r="M113" s="1106" t="s">
        <v>150</v>
      </c>
      <c r="N113" s="1106" t="s">
        <v>150</v>
      </c>
      <c r="O113" s="1106" t="s">
        <v>150</v>
      </c>
      <c r="P113" s="1106" t="s">
        <v>150</v>
      </c>
      <c r="Q113" s="1106" t="s">
        <v>150</v>
      </c>
    </row>
    <row r="114" spans="3:17" ht="15">
      <c r="C114" s="631" t="s">
        <v>150</v>
      </c>
      <c r="D114" s="631" t="s">
        <v>150</v>
      </c>
      <c r="E114" s="1414" t="s">
        <v>150</v>
      </c>
      <c r="F114" s="1106" t="s">
        <v>150</v>
      </c>
      <c r="G114" s="1106" t="s">
        <v>150</v>
      </c>
      <c r="H114" s="1106" t="s">
        <v>150</v>
      </c>
      <c r="I114" s="1106" t="s">
        <v>150</v>
      </c>
      <c r="J114" s="1106" t="s">
        <v>150</v>
      </c>
      <c r="K114" s="1106" t="s">
        <v>150</v>
      </c>
      <c r="L114" s="1106" t="s">
        <v>150</v>
      </c>
      <c r="M114" s="1106" t="s">
        <v>150</v>
      </c>
      <c r="N114" s="1106" t="s">
        <v>150</v>
      </c>
      <c r="O114" s="1106" t="s">
        <v>150</v>
      </c>
      <c r="P114" s="1106" t="s">
        <v>150</v>
      </c>
      <c r="Q114" s="1106" t="s">
        <v>150</v>
      </c>
    </row>
    <row r="115" spans="3:17" ht="15">
      <c r="C115" s="631" t="s">
        <v>150</v>
      </c>
      <c r="D115" s="631" t="s">
        <v>150</v>
      </c>
      <c r="E115" s="1414" t="s">
        <v>150</v>
      </c>
      <c r="F115" s="1106" t="s">
        <v>150</v>
      </c>
      <c r="G115" s="1106" t="s">
        <v>150</v>
      </c>
      <c r="H115" s="1106" t="s">
        <v>150</v>
      </c>
      <c r="I115" s="1106" t="s">
        <v>150</v>
      </c>
      <c r="J115" s="1106" t="s">
        <v>150</v>
      </c>
      <c r="K115" s="1106" t="s">
        <v>150</v>
      </c>
      <c r="L115" s="1106" t="s">
        <v>150</v>
      </c>
      <c r="M115" s="1106" t="s">
        <v>150</v>
      </c>
      <c r="N115" s="1106" t="s">
        <v>150</v>
      </c>
      <c r="O115" s="1106" t="s">
        <v>150</v>
      </c>
      <c r="P115" s="1106" t="s">
        <v>150</v>
      </c>
      <c r="Q115" s="1106" t="s">
        <v>150</v>
      </c>
    </row>
    <row r="116" spans="3:17" ht="15">
      <c r="C116" s="631" t="s">
        <v>150</v>
      </c>
      <c r="D116" s="631" t="s">
        <v>150</v>
      </c>
      <c r="E116" s="1414" t="s">
        <v>150</v>
      </c>
      <c r="F116" s="1106" t="s">
        <v>150</v>
      </c>
      <c r="G116" s="1106" t="s">
        <v>150</v>
      </c>
      <c r="H116" s="1106" t="s">
        <v>150</v>
      </c>
      <c r="I116" s="1106" t="s">
        <v>150</v>
      </c>
      <c r="J116" s="1106" t="s">
        <v>150</v>
      </c>
      <c r="K116" s="1106" t="s">
        <v>150</v>
      </c>
      <c r="L116" s="1106" t="s">
        <v>150</v>
      </c>
      <c r="M116" s="1106" t="s">
        <v>150</v>
      </c>
      <c r="N116" s="1106" t="s">
        <v>150</v>
      </c>
      <c r="O116" s="1106" t="s">
        <v>150</v>
      </c>
      <c r="P116" s="1106" t="s">
        <v>150</v>
      </c>
      <c r="Q116" s="1106" t="s">
        <v>150</v>
      </c>
    </row>
    <row r="117" spans="3:17" ht="15">
      <c r="C117" s="631" t="s">
        <v>150</v>
      </c>
      <c r="D117" s="631" t="s">
        <v>150</v>
      </c>
      <c r="E117" s="1414" t="s">
        <v>150</v>
      </c>
      <c r="F117" s="1106" t="s">
        <v>150</v>
      </c>
      <c r="G117" s="1106" t="s">
        <v>150</v>
      </c>
      <c r="H117" s="1106" t="s">
        <v>150</v>
      </c>
      <c r="I117" s="1106" t="s">
        <v>150</v>
      </c>
      <c r="J117" s="1106" t="s">
        <v>150</v>
      </c>
      <c r="K117" s="1106" t="s">
        <v>150</v>
      </c>
      <c r="L117" s="1106" t="s">
        <v>150</v>
      </c>
      <c r="M117" s="1106" t="s">
        <v>150</v>
      </c>
      <c r="N117" s="1106" t="s">
        <v>150</v>
      </c>
      <c r="O117" s="1106" t="s">
        <v>150</v>
      </c>
      <c r="P117" s="1106" t="s">
        <v>150</v>
      </c>
      <c r="Q117" s="1106" t="s">
        <v>150</v>
      </c>
    </row>
    <row r="118" spans="3:17" ht="15">
      <c r="C118" s="631" t="s">
        <v>150</v>
      </c>
      <c r="D118" s="631" t="s">
        <v>150</v>
      </c>
      <c r="E118" s="1414" t="s">
        <v>150</v>
      </c>
      <c r="F118" s="1106" t="s">
        <v>150</v>
      </c>
      <c r="G118" s="1106" t="s">
        <v>150</v>
      </c>
      <c r="H118" s="1106" t="s">
        <v>150</v>
      </c>
      <c r="I118" s="1106" t="s">
        <v>150</v>
      </c>
      <c r="J118" s="1106" t="s">
        <v>150</v>
      </c>
      <c r="K118" s="1106" t="s">
        <v>150</v>
      </c>
      <c r="L118" s="1106" t="s">
        <v>150</v>
      </c>
      <c r="M118" s="1106" t="s">
        <v>150</v>
      </c>
      <c r="N118" s="1106" t="s">
        <v>150</v>
      </c>
      <c r="O118" s="1106" t="s">
        <v>150</v>
      </c>
      <c r="P118" s="1106" t="s">
        <v>150</v>
      </c>
      <c r="Q118" s="1106" t="s">
        <v>150</v>
      </c>
    </row>
    <row r="119" spans="3:17" ht="15">
      <c r="C119" s="631" t="s">
        <v>150</v>
      </c>
      <c r="D119" s="631" t="s">
        <v>150</v>
      </c>
      <c r="E119" s="1414" t="s">
        <v>150</v>
      </c>
      <c r="F119" s="1106" t="s">
        <v>150</v>
      </c>
      <c r="G119" s="1106" t="s">
        <v>150</v>
      </c>
      <c r="H119" s="1106" t="s">
        <v>150</v>
      </c>
      <c r="I119" s="1106" t="s">
        <v>150</v>
      </c>
      <c r="J119" s="1106" t="s">
        <v>150</v>
      </c>
      <c r="K119" s="1106" t="s">
        <v>150</v>
      </c>
      <c r="L119" s="1106" t="s">
        <v>150</v>
      </c>
      <c r="M119" s="1106" t="s">
        <v>150</v>
      </c>
      <c r="N119" s="1106" t="s">
        <v>150</v>
      </c>
      <c r="O119" s="1106" t="s">
        <v>150</v>
      </c>
      <c r="P119" s="1106" t="s">
        <v>150</v>
      </c>
      <c r="Q119" s="1106" t="s">
        <v>150</v>
      </c>
    </row>
    <row r="120" spans="3:17" ht="15">
      <c r="C120" s="631" t="s">
        <v>150</v>
      </c>
      <c r="D120" s="631" t="s">
        <v>150</v>
      </c>
      <c r="E120" s="1414" t="s">
        <v>150</v>
      </c>
      <c r="F120" s="1106" t="s">
        <v>150</v>
      </c>
      <c r="G120" s="1106" t="s">
        <v>150</v>
      </c>
      <c r="H120" s="1106" t="s">
        <v>150</v>
      </c>
      <c r="I120" s="1106" t="s">
        <v>150</v>
      </c>
      <c r="J120" s="1106" t="s">
        <v>150</v>
      </c>
      <c r="K120" s="1106" t="s">
        <v>150</v>
      </c>
      <c r="L120" s="1106" t="s">
        <v>150</v>
      </c>
      <c r="M120" s="1106" t="s">
        <v>150</v>
      </c>
      <c r="N120" s="1106" t="s">
        <v>150</v>
      </c>
      <c r="O120" s="1106" t="s">
        <v>150</v>
      </c>
      <c r="P120" s="1106" t="s">
        <v>150</v>
      </c>
      <c r="Q120" s="1106" t="s">
        <v>150</v>
      </c>
    </row>
    <row r="121" spans="3:17" ht="15">
      <c r="C121" s="631" t="s">
        <v>150</v>
      </c>
      <c r="D121" s="631" t="s">
        <v>150</v>
      </c>
      <c r="E121" s="1414" t="s">
        <v>150</v>
      </c>
      <c r="F121" s="1106" t="s">
        <v>150</v>
      </c>
      <c r="G121" s="1106" t="s">
        <v>150</v>
      </c>
      <c r="H121" s="1106" t="s">
        <v>150</v>
      </c>
      <c r="I121" s="1106" t="s">
        <v>150</v>
      </c>
      <c r="J121" s="1106" t="s">
        <v>150</v>
      </c>
      <c r="K121" s="1106" t="s">
        <v>150</v>
      </c>
      <c r="L121" s="1106" t="s">
        <v>150</v>
      </c>
      <c r="M121" s="1106" t="s">
        <v>150</v>
      </c>
      <c r="N121" s="1106" t="s">
        <v>150</v>
      </c>
      <c r="O121" s="1106" t="s">
        <v>150</v>
      </c>
      <c r="P121" s="1106" t="s">
        <v>150</v>
      </c>
      <c r="Q121" s="1106" t="s">
        <v>150</v>
      </c>
    </row>
    <row r="122" spans="3:17" ht="15">
      <c r="C122" s="631" t="s">
        <v>150</v>
      </c>
      <c r="D122" s="631" t="s">
        <v>150</v>
      </c>
      <c r="E122" s="1414" t="s">
        <v>150</v>
      </c>
      <c r="F122" s="1106" t="s">
        <v>150</v>
      </c>
      <c r="G122" s="1106" t="s">
        <v>150</v>
      </c>
      <c r="H122" s="1106" t="s">
        <v>150</v>
      </c>
      <c r="I122" s="1106" t="s">
        <v>150</v>
      </c>
      <c r="J122" s="1106" t="s">
        <v>150</v>
      </c>
      <c r="K122" s="1106" t="s">
        <v>150</v>
      </c>
      <c r="L122" s="1106" t="s">
        <v>150</v>
      </c>
      <c r="M122" s="1106" t="s">
        <v>150</v>
      </c>
      <c r="N122" s="1106" t="s">
        <v>150</v>
      </c>
      <c r="O122" s="1106" t="s">
        <v>150</v>
      </c>
      <c r="P122" s="1106" t="s">
        <v>150</v>
      </c>
      <c r="Q122" s="1106" t="s">
        <v>150</v>
      </c>
    </row>
    <row r="123" spans="3:17" ht="15">
      <c r="C123" s="631" t="s">
        <v>150</v>
      </c>
      <c r="D123" s="631" t="s">
        <v>150</v>
      </c>
      <c r="E123" s="1414" t="s">
        <v>150</v>
      </c>
      <c r="F123" s="1106" t="s">
        <v>150</v>
      </c>
      <c r="G123" s="1106" t="s">
        <v>150</v>
      </c>
      <c r="H123" s="1106" t="s">
        <v>150</v>
      </c>
      <c r="I123" s="1106" t="s">
        <v>150</v>
      </c>
      <c r="J123" s="1106" t="s">
        <v>150</v>
      </c>
      <c r="K123" s="1106" t="s">
        <v>150</v>
      </c>
      <c r="L123" s="1106" t="s">
        <v>150</v>
      </c>
      <c r="M123" s="1106" t="s">
        <v>150</v>
      </c>
      <c r="N123" s="1106" t="s">
        <v>150</v>
      </c>
      <c r="O123" s="1106" t="s">
        <v>150</v>
      </c>
      <c r="P123" s="1106" t="s">
        <v>150</v>
      </c>
      <c r="Q123" s="1106" t="s">
        <v>150</v>
      </c>
    </row>
    <row r="124" spans="3:17" ht="15">
      <c r="C124" s="631" t="s">
        <v>150</v>
      </c>
      <c r="D124" s="631" t="s">
        <v>150</v>
      </c>
      <c r="E124" s="1414" t="s">
        <v>150</v>
      </c>
      <c r="F124" s="1106" t="s">
        <v>150</v>
      </c>
      <c r="G124" s="1106" t="s">
        <v>150</v>
      </c>
      <c r="H124" s="1106" t="s">
        <v>150</v>
      </c>
      <c r="I124" s="1106" t="s">
        <v>150</v>
      </c>
      <c r="J124" s="1106" t="s">
        <v>150</v>
      </c>
      <c r="K124" s="1106" t="s">
        <v>150</v>
      </c>
      <c r="L124" s="1106" t="s">
        <v>150</v>
      </c>
      <c r="M124" s="1106" t="s">
        <v>150</v>
      </c>
      <c r="N124" s="1106" t="s">
        <v>150</v>
      </c>
      <c r="O124" s="1106" t="s">
        <v>150</v>
      </c>
      <c r="P124" s="1106" t="s">
        <v>150</v>
      </c>
      <c r="Q124" s="1106" t="s">
        <v>150</v>
      </c>
    </row>
    <row r="125" spans="3:17" ht="15">
      <c r="C125" s="631" t="s">
        <v>150</v>
      </c>
      <c r="D125" s="631" t="s">
        <v>150</v>
      </c>
      <c r="E125" s="1414" t="s">
        <v>150</v>
      </c>
      <c r="F125" s="1106" t="s">
        <v>150</v>
      </c>
      <c r="G125" s="1106" t="s">
        <v>150</v>
      </c>
      <c r="H125" s="1106" t="s">
        <v>150</v>
      </c>
      <c r="I125" s="1106" t="s">
        <v>150</v>
      </c>
      <c r="J125" s="1106" t="s">
        <v>150</v>
      </c>
      <c r="K125" s="1106" t="s">
        <v>150</v>
      </c>
      <c r="L125" s="1106" t="s">
        <v>150</v>
      </c>
      <c r="M125" s="1106" t="s">
        <v>150</v>
      </c>
      <c r="N125" s="1106" t="s">
        <v>150</v>
      </c>
      <c r="O125" s="1106" t="s">
        <v>150</v>
      </c>
      <c r="P125" s="1106" t="s">
        <v>150</v>
      </c>
      <c r="Q125" s="1106" t="s">
        <v>150</v>
      </c>
    </row>
    <row r="126" spans="3:17" ht="15">
      <c r="C126" s="631" t="s">
        <v>150</v>
      </c>
      <c r="D126" s="631" t="s">
        <v>150</v>
      </c>
      <c r="E126" s="1414" t="s">
        <v>150</v>
      </c>
      <c r="F126" s="1106" t="s">
        <v>150</v>
      </c>
      <c r="G126" s="1106" t="s">
        <v>150</v>
      </c>
      <c r="H126" s="1106" t="s">
        <v>150</v>
      </c>
      <c r="I126" s="1106" t="s">
        <v>150</v>
      </c>
      <c r="J126" s="1106" t="s">
        <v>150</v>
      </c>
      <c r="K126" s="1106" t="s">
        <v>150</v>
      </c>
      <c r="L126" s="1106" t="s">
        <v>150</v>
      </c>
      <c r="M126" s="1106" t="s">
        <v>150</v>
      </c>
      <c r="N126" s="1106" t="s">
        <v>150</v>
      </c>
      <c r="O126" s="1106" t="s">
        <v>150</v>
      </c>
      <c r="P126" s="1106" t="s">
        <v>150</v>
      </c>
      <c r="Q126" s="1106" t="s">
        <v>150</v>
      </c>
    </row>
    <row r="127" spans="3:17" ht="15">
      <c r="C127" s="631" t="s">
        <v>150</v>
      </c>
      <c r="D127" s="631" t="s">
        <v>150</v>
      </c>
      <c r="E127" s="1414" t="s">
        <v>150</v>
      </c>
      <c r="F127" s="1106" t="s">
        <v>150</v>
      </c>
      <c r="G127" s="1106" t="s">
        <v>150</v>
      </c>
      <c r="H127" s="1106" t="s">
        <v>150</v>
      </c>
      <c r="I127" s="1106" t="s">
        <v>150</v>
      </c>
      <c r="J127" s="1106" t="s">
        <v>150</v>
      </c>
      <c r="K127" s="1106" t="s">
        <v>150</v>
      </c>
      <c r="L127" s="1106" t="s">
        <v>150</v>
      </c>
      <c r="M127" s="1106" t="s">
        <v>150</v>
      </c>
      <c r="N127" s="1106" t="s">
        <v>150</v>
      </c>
      <c r="O127" s="1106" t="s">
        <v>150</v>
      </c>
      <c r="P127" s="1106" t="s">
        <v>150</v>
      </c>
      <c r="Q127" s="1106" t="s">
        <v>150</v>
      </c>
    </row>
    <row r="128" spans="3:17" ht="15">
      <c r="C128" s="631" t="s">
        <v>150</v>
      </c>
      <c r="D128" s="631" t="s">
        <v>150</v>
      </c>
      <c r="E128" s="1414" t="s">
        <v>150</v>
      </c>
      <c r="F128" s="1106" t="s">
        <v>150</v>
      </c>
      <c r="G128" s="1106" t="s">
        <v>150</v>
      </c>
      <c r="H128" s="1106" t="s">
        <v>150</v>
      </c>
      <c r="I128" s="1106" t="s">
        <v>150</v>
      </c>
      <c r="J128" s="1106" t="s">
        <v>150</v>
      </c>
      <c r="K128" s="1106" t="s">
        <v>150</v>
      </c>
      <c r="L128" s="1106" t="s">
        <v>150</v>
      </c>
      <c r="M128" s="1106" t="s">
        <v>150</v>
      </c>
      <c r="N128" s="1106" t="s">
        <v>150</v>
      </c>
      <c r="O128" s="1106" t="s">
        <v>150</v>
      </c>
      <c r="P128" s="1106" t="s">
        <v>150</v>
      </c>
      <c r="Q128" s="1106" t="s">
        <v>150</v>
      </c>
    </row>
    <row r="129" spans="3:17" ht="15">
      <c r="C129" s="631" t="s">
        <v>150</v>
      </c>
      <c r="D129" s="631" t="s">
        <v>150</v>
      </c>
      <c r="E129" s="1414" t="s">
        <v>150</v>
      </c>
      <c r="F129" s="1106" t="s">
        <v>150</v>
      </c>
      <c r="G129" s="1106" t="s">
        <v>150</v>
      </c>
      <c r="H129" s="1106" t="s">
        <v>150</v>
      </c>
      <c r="I129" s="1106" t="s">
        <v>150</v>
      </c>
      <c r="J129" s="1106" t="s">
        <v>150</v>
      </c>
      <c r="K129" s="1106" t="s">
        <v>150</v>
      </c>
      <c r="L129" s="1106" t="s">
        <v>150</v>
      </c>
      <c r="M129" s="1106" t="s">
        <v>150</v>
      </c>
      <c r="N129" s="1106" t="s">
        <v>150</v>
      </c>
      <c r="O129" s="1106" t="s">
        <v>150</v>
      </c>
      <c r="P129" s="1106" t="s">
        <v>150</v>
      </c>
      <c r="Q129" s="1106" t="s">
        <v>150</v>
      </c>
    </row>
    <row r="130" spans="3:17" ht="15">
      <c r="C130" s="631" t="s">
        <v>150</v>
      </c>
      <c r="D130" s="631" t="s">
        <v>150</v>
      </c>
      <c r="E130" s="1414" t="s">
        <v>150</v>
      </c>
      <c r="F130" s="1106" t="s">
        <v>150</v>
      </c>
      <c r="G130" s="1106" t="s">
        <v>150</v>
      </c>
      <c r="H130" s="1106" t="s">
        <v>150</v>
      </c>
      <c r="I130" s="1106" t="s">
        <v>150</v>
      </c>
      <c r="J130" s="1106" t="s">
        <v>150</v>
      </c>
      <c r="K130" s="1106" t="s">
        <v>150</v>
      </c>
      <c r="L130" s="1106" t="s">
        <v>150</v>
      </c>
      <c r="M130" s="1106" t="s">
        <v>150</v>
      </c>
      <c r="N130" s="1106" t="s">
        <v>150</v>
      </c>
      <c r="O130" s="1106" t="s">
        <v>150</v>
      </c>
      <c r="P130" s="1106" t="s">
        <v>150</v>
      </c>
      <c r="Q130" s="1106" t="s">
        <v>150</v>
      </c>
    </row>
    <row r="131" spans="3:17" ht="15">
      <c r="C131" s="631" t="s">
        <v>150</v>
      </c>
      <c r="D131" s="631" t="s">
        <v>150</v>
      </c>
      <c r="E131" s="1414" t="s">
        <v>150</v>
      </c>
      <c r="F131" s="1106" t="s">
        <v>150</v>
      </c>
      <c r="G131" s="1106" t="s">
        <v>150</v>
      </c>
      <c r="H131" s="1106" t="s">
        <v>150</v>
      </c>
      <c r="I131" s="1106" t="s">
        <v>150</v>
      </c>
      <c r="J131" s="1106" t="s">
        <v>150</v>
      </c>
      <c r="K131" s="1106" t="s">
        <v>150</v>
      </c>
      <c r="L131" s="1106" t="s">
        <v>150</v>
      </c>
      <c r="M131" s="1106" t="s">
        <v>150</v>
      </c>
      <c r="N131" s="1106" t="s">
        <v>150</v>
      </c>
      <c r="O131" s="1106" t="s">
        <v>150</v>
      </c>
      <c r="P131" s="1106" t="s">
        <v>150</v>
      </c>
      <c r="Q131" s="1106" t="s">
        <v>150</v>
      </c>
    </row>
    <row r="132" spans="3:17" ht="15">
      <c r="C132" s="631" t="s">
        <v>150</v>
      </c>
      <c r="D132" s="631" t="s">
        <v>150</v>
      </c>
      <c r="E132" s="1414" t="s">
        <v>150</v>
      </c>
      <c r="F132" s="1106" t="s">
        <v>150</v>
      </c>
      <c r="G132" s="1106" t="s">
        <v>150</v>
      </c>
      <c r="H132" s="1106" t="s">
        <v>150</v>
      </c>
      <c r="I132" s="1106" t="s">
        <v>150</v>
      </c>
      <c r="J132" s="1106" t="s">
        <v>150</v>
      </c>
      <c r="K132" s="1106" t="s">
        <v>150</v>
      </c>
      <c r="L132" s="1106" t="s">
        <v>150</v>
      </c>
      <c r="M132" s="1106" t="s">
        <v>150</v>
      </c>
      <c r="N132" s="1106" t="s">
        <v>150</v>
      </c>
      <c r="O132" s="1106" t="s">
        <v>150</v>
      </c>
      <c r="P132" s="1106" t="s">
        <v>150</v>
      </c>
      <c r="Q132" s="1106" t="s">
        <v>150</v>
      </c>
    </row>
    <row r="133" spans="3:17" ht="15">
      <c r="C133" s="631" t="s">
        <v>150</v>
      </c>
      <c r="D133" s="631" t="s">
        <v>150</v>
      </c>
      <c r="E133" s="1414" t="s">
        <v>150</v>
      </c>
      <c r="F133" s="1106" t="s">
        <v>150</v>
      </c>
      <c r="G133" s="1106" t="s">
        <v>150</v>
      </c>
      <c r="H133" s="1106" t="s">
        <v>150</v>
      </c>
      <c r="I133" s="1106" t="s">
        <v>150</v>
      </c>
      <c r="J133" s="1106" t="s">
        <v>150</v>
      </c>
      <c r="K133" s="1106" t="s">
        <v>150</v>
      </c>
      <c r="L133" s="1106" t="s">
        <v>150</v>
      </c>
      <c r="M133" s="1106" t="s">
        <v>150</v>
      </c>
      <c r="N133" s="1106" t="s">
        <v>150</v>
      </c>
      <c r="O133" s="1106" t="s">
        <v>150</v>
      </c>
      <c r="P133" s="1106" t="s">
        <v>150</v>
      </c>
      <c r="Q133" s="1106" t="s">
        <v>150</v>
      </c>
    </row>
    <row r="134" spans="3:17" ht="15">
      <c r="C134" s="631" t="s">
        <v>150</v>
      </c>
      <c r="D134" s="631" t="s">
        <v>150</v>
      </c>
      <c r="E134" s="1414" t="s">
        <v>150</v>
      </c>
      <c r="F134" s="1106" t="s">
        <v>150</v>
      </c>
      <c r="G134" s="1106" t="s">
        <v>150</v>
      </c>
      <c r="H134" s="1106" t="s">
        <v>150</v>
      </c>
      <c r="I134" s="1106" t="s">
        <v>150</v>
      </c>
      <c r="J134" s="1106" t="s">
        <v>150</v>
      </c>
      <c r="K134" s="1106" t="s">
        <v>150</v>
      </c>
      <c r="L134" s="1106" t="s">
        <v>150</v>
      </c>
      <c r="M134" s="1106" t="s">
        <v>150</v>
      </c>
      <c r="N134" s="1106" t="s">
        <v>150</v>
      </c>
      <c r="O134" s="1106" t="s">
        <v>150</v>
      </c>
      <c r="P134" s="1106" t="s">
        <v>150</v>
      </c>
      <c r="Q134" s="1106" t="s">
        <v>150</v>
      </c>
    </row>
    <row r="135" spans="3:17" ht="15">
      <c r="C135" s="631" t="s">
        <v>150</v>
      </c>
      <c r="D135" s="631" t="s">
        <v>150</v>
      </c>
      <c r="E135" s="1414" t="s">
        <v>150</v>
      </c>
      <c r="F135" s="1106" t="s">
        <v>150</v>
      </c>
      <c r="G135" s="1106" t="s">
        <v>150</v>
      </c>
      <c r="H135" s="1106" t="s">
        <v>150</v>
      </c>
      <c r="I135" s="1106" t="s">
        <v>150</v>
      </c>
      <c r="J135" s="1106" t="s">
        <v>150</v>
      </c>
      <c r="K135" s="1106" t="s">
        <v>150</v>
      </c>
      <c r="L135" s="1106" t="s">
        <v>150</v>
      </c>
      <c r="M135" s="1106" t="s">
        <v>150</v>
      </c>
      <c r="N135" s="1106" t="s">
        <v>150</v>
      </c>
      <c r="O135" s="1106" t="s">
        <v>150</v>
      </c>
      <c r="P135" s="1106" t="s">
        <v>150</v>
      </c>
      <c r="Q135" s="1106" t="s">
        <v>150</v>
      </c>
    </row>
    <row r="136" spans="3:17" ht="15">
      <c r="C136" s="631" t="s">
        <v>150</v>
      </c>
      <c r="D136" s="631" t="s">
        <v>150</v>
      </c>
      <c r="E136" s="1414" t="s">
        <v>150</v>
      </c>
      <c r="F136" s="1106" t="s">
        <v>150</v>
      </c>
      <c r="G136" s="1106" t="s">
        <v>150</v>
      </c>
      <c r="H136" s="1106" t="s">
        <v>150</v>
      </c>
      <c r="I136" s="1106" t="s">
        <v>150</v>
      </c>
      <c r="J136" s="1106" t="s">
        <v>150</v>
      </c>
      <c r="K136" s="1106" t="s">
        <v>150</v>
      </c>
      <c r="L136" s="1106" t="s">
        <v>150</v>
      </c>
      <c r="M136" s="1106" t="s">
        <v>150</v>
      </c>
      <c r="N136" s="1106" t="s">
        <v>150</v>
      </c>
      <c r="O136" s="1106" t="s">
        <v>150</v>
      </c>
      <c r="P136" s="1106" t="s">
        <v>150</v>
      </c>
      <c r="Q136" s="1106" t="s">
        <v>150</v>
      </c>
    </row>
    <row r="137" spans="3:17" ht="15">
      <c r="C137" s="631" t="s">
        <v>150</v>
      </c>
      <c r="D137" s="631" t="s">
        <v>150</v>
      </c>
      <c r="E137" s="1414" t="s">
        <v>150</v>
      </c>
      <c r="F137" s="1106" t="s">
        <v>150</v>
      </c>
      <c r="G137" s="1106" t="s">
        <v>150</v>
      </c>
      <c r="H137" s="1106" t="s">
        <v>150</v>
      </c>
      <c r="I137" s="1106" t="s">
        <v>150</v>
      </c>
      <c r="J137" s="1106" t="s">
        <v>150</v>
      </c>
      <c r="K137" s="1106" t="s">
        <v>150</v>
      </c>
      <c r="L137" s="1106" t="s">
        <v>150</v>
      </c>
      <c r="M137" s="1106" t="s">
        <v>150</v>
      </c>
      <c r="N137" s="1106" t="s">
        <v>150</v>
      </c>
      <c r="O137" s="1106" t="s">
        <v>150</v>
      </c>
      <c r="P137" s="1106" t="s">
        <v>150</v>
      </c>
      <c r="Q137" s="1106" t="s">
        <v>150</v>
      </c>
    </row>
    <row r="138" spans="3:17" ht="15">
      <c r="C138" s="631" t="s">
        <v>150</v>
      </c>
      <c r="D138" s="631" t="s">
        <v>150</v>
      </c>
      <c r="E138" s="1414" t="s">
        <v>150</v>
      </c>
      <c r="F138" s="1106" t="s">
        <v>150</v>
      </c>
      <c r="G138" s="1106" t="s">
        <v>150</v>
      </c>
      <c r="H138" s="1106" t="s">
        <v>150</v>
      </c>
      <c r="I138" s="1106" t="s">
        <v>150</v>
      </c>
      <c r="J138" s="1106" t="s">
        <v>150</v>
      </c>
      <c r="K138" s="1106" t="s">
        <v>150</v>
      </c>
      <c r="L138" s="1106" t="s">
        <v>150</v>
      </c>
      <c r="M138" s="1106" t="s">
        <v>150</v>
      </c>
      <c r="N138" s="1106" t="s">
        <v>150</v>
      </c>
      <c r="O138" s="1106" t="s">
        <v>150</v>
      </c>
      <c r="P138" s="1106" t="s">
        <v>150</v>
      </c>
      <c r="Q138" s="1106" t="s">
        <v>150</v>
      </c>
    </row>
    <row r="139" spans="3:17" ht="15">
      <c r="C139" s="631" t="s">
        <v>150</v>
      </c>
      <c r="D139" s="631" t="s">
        <v>150</v>
      </c>
      <c r="E139" s="1414" t="s">
        <v>150</v>
      </c>
      <c r="F139" s="1106" t="s">
        <v>150</v>
      </c>
      <c r="G139" s="1106" t="s">
        <v>150</v>
      </c>
      <c r="H139" s="1106" t="s">
        <v>150</v>
      </c>
      <c r="I139" s="1106" t="s">
        <v>150</v>
      </c>
      <c r="J139" s="1106" t="s">
        <v>150</v>
      </c>
      <c r="K139" s="1106" t="s">
        <v>150</v>
      </c>
      <c r="L139" s="1106" t="s">
        <v>150</v>
      </c>
      <c r="M139" s="1106" t="s">
        <v>150</v>
      </c>
      <c r="N139" s="1106" t="s">
        <v>150</v>
      </c>
      <c r="O139" s="1106" t="s">
        <v>150</v>
      </c>
      <c r="P139" s="1106" t="s">
        <v>150</v>
      </c>
      <c r="Q139" s="1106" t="s">
        <v>150</v>
      </c>
    </row>
    <row r="140" spans="3:17" ht="15">
      <c r="C140" s="631" t="s">
        <v>150</v>
      </c>
      <c r="D140" s="631" t="s">
        <v>150</v>
      </c>
      <c r="E140" s="1414" t="s">
        <v>150</v>
      </c>
      <c r="F140" s="1106" t="s">
        <v>150</v>
      </c>
      <c r="G140" s="1106" t="s">
        <v>150</v>
      </c>
      <c r="H140" s="1106" t="s">
        <v>150</v>
      </c>
      <c r="I140" s="1106" t="s">
        <v>150</v>
      </c>
      <c r="J140" s="1106" t="s">
        <v>150</v>
      </c>
      <c r="K140" s="1106" t="s">
        <v>150</v>
      </c>
      <c r="L140" s="1106" t="s">
        <v>150</v>
      </c>
      <c r="M140" s="1106" t="s">
        <v>150</v>
      </c>
      <c r="N140" s="1106" t="s">
        <v>150</v>
      </c>
      <c r="O140" s="1106" t="s">
        <v>150</v>
      </c>
      <c r="P140" s="1106" t="s">
        <v>150</v>
      </c>
      <c r="Q140" s="1106" t="s">
        <v>150</v>
      </c>
    </row>
    <row r="141" spans="3:17" ht="15">
      <c r="C141" s="631" t="s">
        <v>150</v>
      </c>
      <c r="D141" s="631" t="s">
        <v>150</v>
      </c>
      <c r="E141" s="1414" t="s">
        <v>150</v>
      </c>
      <c r="F141" s="1106" t="s">
        <v>150</v>
      </c>
      <c r="G141" s="1106" t="s">
        <v>150</v>
      </c>
      <c r="H141" s="1106" t="s">
        <v>150</v>
      </c>
      <c r="I141" s="1106" t="s">
        <v>150</v>
      </c>
      <c r="J141" s="1106" t="s">
        <v>150</v>
      </c>
      <c r="K141" s="1106" t="s">
        <v>150</v>
      </c>
      <c r="L141" s="1106" t="s">
        <v>150</v>
      </c>
      <c r="M141" s="1106" t="s">
        <v>150</v>
      </c>
      <c r="N141" s="1106" t="s">
        <v>150</v>
      </c>
      <c r="O141" s="1106" t="s">
        <v>150</v>
      </c>
      <c r="P141" s="1106" t="s">
        <v>150</v>
      </c>
      <c r="Q141" s="1106" t="s">
        <v>150</v>
      </c>
    </row>
    <row r="142" spans="3:17" ht="15">
      <c r="C142" s="631" t="s">
        <v>150</v>
      </c>
      <c r="D142" s="631" t="s">
        <v>150</v>
      </c>
      <c r="E142" s="1414" t="s">
        <v>150</v>
      </c>
      <c r="F142" s="1106" t="s">
        <v>150</v>
      </c>
      <c r="G142" s="1106" t="s">
        <v>150</v>
      </c>
      <c r="H142" s="1106" t="s">
        <v>150</v>
      </c>
      <c r="I142" s="1106" t="s">
        <v>150</v>
      </c>
      <c r="J142" s="1106" t="s">
        <v>150</v>
      </c>
      <c r="K142" s="1106" t="s">
        <v>150</v>
      </c>
      <c r="L142" s="1106" t="s">
        <v>150</v>
      </c>
      <c r="M142" s="1106" t="s">
        <v>150</v>
      </c>
      <c r="N142" s="1106" t="s">
        <v>150</v>
      </c>
      <c r="O142" s="1106" t="s">
        <v>150</v>
      </c>
      <c r="P142" s="1106" t="s">
        <v>150</v>
      </c>
      <c r="Q142" s="1106" t="s">
        <v>150</v>
      </c>
    </row>
    <row r="143" spans="3:17" ht="15">
      <c r="C143" s="631" t="s">
        <v>150</v>
      </c>
      <c r="D143" s="631" t="s">
        <v>150</v>
      </c>
      <c r="E143" s="1414" t="s">
        <v>150</v>
      </c>
      <c r="F143" s="1106" t="s">
        <v>150</v>
      </c>
      <c r="G143" s="1106" t="s">
        <v>150</v>
      </c>
      <c r="H143" s="1106" t="s">
        <v>150</v>
      </c>
      <c r="I143" s="1106" t="s">
        <v>150</v>
      </c>
      <c r="J143" s="1106" t="s">
        <v>150</v>
      </c>
      <c r="K143" s="1106" t="s">
        <v>150</v>
      </c>
      <c r="L143" s="1106" t="s">
        <v>150</v>
      </c>
      <c r="M143" s="1106" t="s">
        <v>150</v>
      </c>
      <c r="N143" s="1106" t="s">
        <v>150</v>
      </c>
      <c r="O143" s="1106" t="s">
        <v>150</v>
      </c>
      <c r="P143" s="1106" t="s">
        <v>150</v>
      </c>
      <c r="Q143" s="1106" t="s">
        <v>150</v>
      </c>
    </row>
    <row r="144" spans="3:17" ht="15">
      <c r="C144" s="631" t="s">
        <v>150</v>
      </c>
      <c r="D144" s="631" t="s">
        <v>150</v>
      </c>
      <c r="E144" s="1414" t="s">
        <v>150</v>
      </c>
      <c r="F144" s="1106" t="s">
        <v>150</v>
      </c>
      <c r="G144" s="1106" t="s">
        <v>150</v>
      </c>
      <c r="H144" s="1106" t="s">
        <v>150</v>
      </c>
      <c r="I144" s="1106" t="s">
        <v>150</v>
      </c>
      <c r="J144" s="1106" t="s">
        <v>150</v>
      </c>
      <c r="K144" s="1106" t="s">
        <v>150</v>
      </c>
      <c r="L144" s="1106" t="s">
        <v>150</v>
      </c>
      <c r="M144" s="1106" t="s">
        <v>150</v>
      </c>
      <c r="N144" s="1106" t="s">
        <v>150</v>
      </c>
      <c r="O144" s="1106" t="s">
        <v>150</v>
      </c>
      <c r="P144" s="1106" t="s">
        <v>150</v>
      </c>
      <c r="Q144" s="1106" t="s">
        <v>150</v>
      </c>
    </row>
    <row r="145" spans="3:17" ht="15">
      <c r="C145" s="631" t="s">
        <v>150</v>
      </c>
      <c r="D145" s="631" t="s">
        <v>150</v>
      </c>
      <c r="E145" s="1414" t="s">
        <v>150</v>
      </c>
      <c r="F145" s="1106" t="s">
        <v>150</v>
      </c>
      <c r="G145" s="1106" t="s">
        <v>150</v>
      </c>
      <c r="H145" s="1106" t="s">
        <v>150</v>
      </c>
      <c r="I145" s="1106" t="s">
        <v>150</v>
      </c>
      <c r="J145" s="1106" t="s">
        <v>150</v>
      </c>
      <c r="K145" s="1106" t="s">
        <v>150</v>
      </c>
      <c r="L145" s="1106" t="s">
        <v>150</v>
      </c>
      <c r="M145" s="1106" t="s">
        <v>150</v>
      </c>
      <c r="N145" s="1106" t="s">
        <v>150</v>
      </c>
      <c r="O145" s="1106" t="s">
        <v>150</v>
      </c>
      <c r="P145" s="1106" t="s">
        <v>150</v>
      </c>
      <c r="Q145" s="1106" t="s">
        <v>150</v>
      </c>
    </row>
    <row r="146" spans="3:17" ht="15">
      <c r="C146" s="631" t="s">
        <v>150</v>
      </c>
      <c r="D146" s="631" t="s">
        <v>150</v>
      </c>
      <c r="E146" s="1414" t="s">
        <v>150</v>
      </c>
      <c r="F146" s="1106" t="s">
        <v>150</v>
      </c>
      <c r="G146" s="1106" t="s">
        <v>150</v>
      </c>
      <c r="H146" s="1106" t="s">
        <v>150</v>
      </c>
      <c r="I146" s="1106" t="s">
        <v>150</v>
      </c>
      <c r="J146" s="1106" t="s">
        <v>150</v>
      </c>
      <c r="K146" s="1106" t="s">
        <v>150</v>
      </c>
      <c r="L146" s="1106" t="s">
        <v>150</v>
      </c>
      <c r="M146" s="1106" t="s">
        <v>150</v>
      </c>
      <c r="N146" s="1106" t="s">
        <v>150</v>
      </c>
      <c r="O146" s="1106" t="s">
        <v>150</v>
      </c>
      <c r="P146" s="1106" t="s">
        <v>150</v>
      </c>
      <c r="Q146" s="1106" t="s">
        <v>150</v>
      </c>
    </row>
    <row r="147" spans="3:17" ht="15">
      <c r="C147" s="631" t="s">
        <v>150</v>
      </c>
      <c r="D147" s="631" t="s">
        <v>150</v>
      </c>
      <c r="E147" s="1414" t="s">
        <v>150</v>
      </c>
      <c r="F147" s="1106" t="s">
        <v>150</v>
      </c>
      <c r="G147" s="1106" t="s">
        <v>150</v>
      </c>
      <c r="H147" s="1106" t="s">
        <v>150</v>
      </c>
      <c r="I147" s="1106" t="s">
        <v>150</v>
      </c>
      <c r="J147" s="1106" t="s">
        <v>150</v>
      </c>
      <c r="K147" s="1106" t="s">
        <v>150</v>
      </c>
      <c r="L147" s="1106" t="s">
        <v>150</v>
      </c>
      <c r="M147" s="1106" t="s">
        <v>150</v>
      </c>
      <c r="N147" s="1106" t="s">
        <v>150</v>
      </c>
      <c r="O147" s="1106" t="s">
        <v>150</v>
      </c>
      <c r="P147" s="1106" t="s">
        <v>150</v>
      </c>
      <c r="Q147" s="1106" t="s">
        <v>150</v>
      </c>
    </row>
    <row r="148" spans="3:17" ht="15">
      <c r="C148" s="631" t="s">
        <v>150</v>
      </c>
      <c r="D148" s="631" t="s">
        <v>150</v>
      </c>
      <c r="E148" s="1414" t="s">
        <v>150</v>
      </c>
      <c r="F148" s="1106" t="s">
        <v>150</v>
      </c>
      <c r="G148" s="1106" t="s">
        <v>150</v>
      </c>
      <c r="H148" s="1106" t="s">
        <v>150</v>
      </c>
      <c r="I148" s="1106" t="s">
        <v>150</v>
      </c>
      <c r="J148" s="1106" t="s">
        <v>150</v>
      </c>
      <c r="K148" s="1106" t="s">
        <v>150</v>
      </c>
      <c r="L148" s="1106" t="s">
        <v>150</v>
      </c>
      <c r="M148" s="1106" t="s">
        <v>150</v>
      </c>
      <c r="N148" s="1106" t="s">
        <v>150</v>
      </c>
      <c r="O148" s="1106" t="s">
        <v>150</v>
      </c>
      <c r="P148" s="1106" t="s">
        <v>150</v>
      </c>
      <c r="Q148" s="1106" t="s">
        <v>150</v>
      </c>
    </row>
    <row r="149" spans="3:17" ht="15">
      <c r="C149" s="631" t="s">
        <v>150</v>
      </c>
      <c r="D149" s="631" t="s">
        <v>150</v>
      </c>
      <c r="E149" s="1414" t="s">
        <v>150</v>
      </c>
      <c r="F149" s="1106" t="s">
        <v>150</v>
      </c>
      <c r="G149" s="1106" t="s">
        <v>150</v>
      </c>
      <c r="H149" s="1106" t="s">
        <v>150</v>
      </c>
      <c r="I149" s="1106" t="s">
        <v>150</v>
      </c>
      <c r="J149" s="1106" t="s">
        <v>150</v>
      </c>
      <c r="K149" s="1106" t="s">
        <v>150</v>
      </c>
      <c r="L149" s="1106" t="s">
        <v>150</v>
      </c>
      <c r="M149" s="1106" t="s">
        <v>150</v>
      </c>
      <c r="N149" s="1106" t="s">
        <v>150</v>
      </c>
      <c r="O149" s="1106" t="s">
        <v>150</v>
      </c>
      <c r="P149" s="1106" t="s">
        <v>150</v>
      </c>
      <c r="Q149" s="1106" t="s">
        <v>150</v>
      </c>
    </row>
    <row r="150" spans="3:17" ht="15">
      <c r="C150" s="631" t="s">
        <v>150</v>
      </c>
      <c r="D150" s="631" t="s">
        <v>150</v>
      </c>
      <c r="E150" s="1414" t="s">
        <v>150</v>
      </c>
      <c r="F150" s="1106" t="s">
        <v>150</v>
      </c>
      <c r="G150" s="1106" t="s">
        <v>150</v>
      </c>
      <c r="H150" s="1106" t="s">
        <v>150</v>
      </c>
      <c r="I150" s="1106" t="s">
        <v>150</v>
      </c>
      <c r="J150" s="1106" t="s">
        <v>150</v>
      </c>
      <c r="K150" s="1106" t="s">
        <v>150</v>
      </c>
      <c r="L150" s="1106" t="s">
        <v>150</v>
      </c>
      <c r="M150" s="1106" t="s">
        <v>150</v>
      </c>
      <c r="N150" s="1106" t="s">
        <v>150</v>
      </c>
      <c r="O150" s="1106" t="s">
        <v>150</v>
      </c>
      <c r="P150" s="1106" t="s">
        <v>150</v>
      </c>
      <c r="Q150" s="1106" t="s">
        <v>150</v>
      </c>
    </row>
    <row r="151" spans="3:17" ht="15">
      <c r="C151" s="631" t="s">
        <v>150</v>
      </c>
      <c r="D151" s="631" t="s">
        <v>150</v>
      </c>
      <c r="E151" s="1414" t="s">
        <v>150</v>
      </c>
      <c r="F151" s="1106" t="s">
        <v>150</v>
      </c>
      <c r="G151" s="1106" t="s">
        <v>150</v>
      </c>
      <c r="H151" s="1106" t="s">
        <v>150</v>
      </c>
      <c r="I151" s="1106" t="s">
        <v>150</v>
      </c>
      <c r="J151" s="1106" t="s">
        <v>150</v>
      </c>
      <c r="K151" s="1106" t="s">
        <v>150</v>
      </c>
      <c r="L151" s="1106" t="s">
        <v>150</v>
      </c>
      <c r="M151" s="1106" t="s">
        <v>150</v>
      </c>
      <c r="N151" s="1106" t="s">
        <v>150</v>
      </c>
      <c r="O151" s="1106" t="s">
        <v>150</v>
      </c>
      <c r="P151" s="1106" t="s">
        <v>150</v>
      </c>
      <c r="Q151" s="1106" t="s">
        <v>150</v>
      </c>
    </row>
    <row r="152" spans="3:17" ht="15">
      <c r="C152" s="631" t="s">
        <v>150</v>
      </c>
      <c r="D152" s="631" t="s">
        <v>150</v>
      </c>
      <c r="E152" s="1414" t="s">
        <v>150</v>
      </c>
      <c r="F152" s="1106" t="s">
        <v>150</v>
      </c>
      <c r="G152" s="1106" t="s">
        <v>150</v>
      </c>
      <c r="H152" s="1106" t="s">
        <v>150</v>
      </c>
      <c r="I152" s="1106" t="s">
        <v>150</v>
      </c>
      <c r="J152" s="1106" t="s">
        <v>150</v>
      </c>
      <c r="K152" s="1106" t="s">
        <v>150</v>
      </c>
      <c r="L152" s="1106" t="s">
        <v>150</v>
      </c>
      <c r="M152" s="1106" t="s">
        <v>150</v>
      </c>
      <c r="N152" s="1106" t="s">
        <v>150</v>
      </c>
      <c r="O152" s="1106" t="s">
        <v>150</v>
      </c>
      <c r="P152" s="1106" t="s">
        <v>150</v>
      </c>
      <c r="Q152" s="1106" t="s">
        <v>150</v>
      </c>
    </row>
    <row r="153" spans="3:17" ht="15">
      <c r="C153" s="631" t="s">
        <v>150</v>
      </c>
      <c r="D153" s="631" t="s">
        <v>150</v>
      </c>
      <c r="E153" s="1414" t="s">
        <v>150</v>
      </c>
      <c r="F153" s="1106" t="s">
        <v>150</v>
      </c>
      <c r="G153" s="1106" t="s">
        <v>150</v>
      </c>
      <c r="H153" s="1106" t="s">
        <v>150</v>
      </c>
      <c r="I153" s="1106" t="s">
        <v>150</v>
      </c>
      <c r="J153" s="1106" t="s">
        <v>150</v>
      </c>
      <c r="K153" s="1106" t="s">
        <v>150</v>
      </c>
      <c r="L153" s="1106" t="s">
        <v>150</v>
      </c>
      <c r="M153" s="1106" t="s">
        <v>150</v>
      </c>
      <c r="N153" s="1106" t="s">
        <v>150</v>
      </c>
      <c r="O153" s="1106" t="s">
        <v>150</v>
      </c>
      <c r="P153" s="1106" t="s">
        <v>150</v>
      </c>
      <c r="Q153" s="1106" t="s">
        <v>150</v>
      </c>
    </row>
    <row r="154" spans="3:17" ht="15">
      <c r="C154" s="631" t="s">
        <v>150</v>
      </c>
      <c r="D154" s="631" t="s">
        <v>150</v>
      </c>
      <c r="E154" s="1414" t="s">
        <v>150</v>
      </c>
      <c r="F154" s="1106" t="s">
        <v>150</v>
      </c>
      <c r="G154" s="1106" t="s">
        <v>150</v>
      </c>
      <c r="H154" s="1106" t="s">
        <v>150</v>
      </c>
      <c r="I154" s="1106" t="s">
        <v>150</v>
      </c>
      <c r="J154" s="1106" t="s">
        <v>150</v>
      </c>
      <c r="K154" s="1106" t="s">
        <v>150</v>
      </c>
      <c r="L154" s="1106" t="s">
        <v>150</v>
      </c>
      <c r="M154" s="1106" t="s">
        <v>150</v>
      </c>
      <c r="N154" s="1106" t="s">
        <v>150</v>
      </c>
      <c r="O154" s="1106" t="s">
        <v>150</v>
      </c>
      <c r="P154" s="1106" t="s">
        <v>150</v>
      </c>
      <c r="Q154" s="1106" t="s">
        <v>150</v>
      </c>
    </row>
    <row r="155" spans="3:17" ht="15">
      <c r="C155" s="631" t="s">
        <v>150</v>
      </c>
      <c r="D155" s="631" t="s">
        <v>150</v>
      </c>
      <c r="E155" s="1414" t="s">
        <v>150</v>
      </c>
      <c r="F155" s="1106" t="s">
        <v>150</v>
      </c>
      <c r="G155" s="1106" t="s">
        <v>150</v>
      </c>
      <c r="H155" s="1106" t="s">
        <v>150</v>
      </c>
      <c r="I155" s="1106" t="s">
        <v>150</v>
      </c>
      <c r="J155" s="1106" t="s">
        <v>150</v>
      </c>
      <c r="K155" s="1106" t="s">
        <v>150</v>
      </c>
      <c r="L155" s="1106" t="s">
        <v>150</v>
      </c>
      <c r="M155" s="1106" t="s">
        <v>150</v>
      </c>
      <c r="N155" s="1106" t="s">
        <v>150</v>
      </c>
      <c r="O155" s="1106" t="s">
        <v>150</v>
      </c>
      <c r="P155" s="1106" t="s">
        <v>150</v>
      </c>
      <c r="Q155" s="1106" t="s">
        <v>150</v>
      </c>
    </row>
    <row r="156" spans="3:17" ht="15">
      <c r="C156" s="631" t="s">
        <v>150</v>
      </c>
      <c r="D156" s="631" t="s">
        <v>150</v>
      </c>
      <c r="E156" s="1414" t="s">
        <v>150</v>
      </c>
      <c r="F156" s="1106" t="s">
        <v>150</v>
      </c>
      <c r="G156" s="1106" t="s">
        <v>150</v>
      </c>
      <c r="H156" s="1106" t="s">
        <v>150</v>
      </c>
      <c r="I156" s="1106" t="s">
        <v>150</v>
      </c>
      <c r="J156" s="1106" t="s">
        <v>150</v>
      </c>
      <c r="K156" s="1106" t="s">
        <v>150</v>
      </c>
      <c r="L156" s="1106" t="s">
        <v>150</v>
      </c>
      <c r="M156" s="1106" t="s">
        <v>150</v>
      </c>
      <c r="N156" s="1106" t="s">
        <v>150</v>
      </c>
      <c r="O156" s="1106" t="s">
        <v>150</v>
      </c>
      <c r="P156" s="1106" t="s">
        <v>150</v>
      </c>
      <c r="Q156" s="1106" t="s">
        <v>150</v>
      </c>
    </row>
    <row r="157" spans="3:17" ht="15">
      <c r="C157" s="631" t="s">
        <v>150</v>
      </c>
      <c r="D157" s="631" t="s">
        <v>150</v>
      </c>
      <c r="E157" s="1414" t="s">
        <v>150</v>
      </c>
      <c r="F157" s="1106" t="s">
        <v>150</v>
      </c>
      <c r="G157" s="1106" t="s">
        <v>150</v>
      </c>
      <c r="H157" s="1106" t="s">
        <v>150</v>
      </c>
      <c r="I157" s="1106" t="s">
        <v>150</v>
      </c>
      <c r="J157" s="1106" t="s">
        <v>150</v>
      </c>
      <c r="K157" s="1106" t="s">
        <v>150</v>
      </c>
      <c r="L157" s="1106" t="s">
        <v>150</v>
      </c>
      <c r="M157" s="1106" t="s">
        <v>150</v>
      </c>
      <c r="N157" s="1106" t="s">
        <v>150</v>
      </c>
      <c r="O157" s="1106" t="s">
        <v>150</v>
      </c>
      <c r="P157" s="1106" t="s">
        <v>150</v>
      </c>
      <c r="Q157" s="1106" t="s">
        <v>150</v>
      </c>
    </row>
    <row r="158" spans="3:17" ht="15">
      <c r="C158" s="631" t="s">
        <v>150</v>
      </c>
      <c r="D158" s="631" t="s">
        <v>150</v>
      </c>
      <c r="E158" s="1414" t="s">
        <v>150</v>
      </c>
      <c r="F158" s="1106" t="s">
        <v>150</v>
      </c>
      <c r="G158" s="1106" t="s">
        <v>150</v>
      </c>
      <c r="H158" s="1106" t="s">
        <v>150</v>
      </c>
      <c r="I158" s="1106" t="s">
        <v>150</v>
      </c>
      <c r="J158" s="1106" t="s">
        <v>150</v>
      </c>
      <c r="K158" s="1106" t="s">
        <v>150</v>
      </c>
      <c r="L158" s="1106" t="s">
        <v>150</v>
      </c>
      <c r="M158" s="1106" t="s">
        <v>150</v>
      </c>
      <c r="N158" s="1106" t="s">
        <v>150</v>
      </c>
      <c r="O158" s="1106" t="s">
        <v>150</v>
      </c>
      <c r="P158" s="1106" t="s">
        <v>150</v>
      </c>
      <c r="Q158" s="1106" t="s">
        <v>150</v>
      </c>
    </row>
    <row r="159" spans="3:17" ht="15">
      <c r="C159" s="631" t="s">
        <v>150</v>
      </c>
      <c r="D159" s="631" t="s">
        <v>150</v>
      </c>
      <c r="E159" s="1414" t="s">
        <v>150</v>
      </c>
      <c r="F159" s="1106" t="s">
        <v>150</v>
      </c>
      <c r="G159" s="1106" t="s">
        <v>150</v>
      </c>
      <c r="H159" s="1106" t="s">
        <v>150</v>
      </c>
      <c r="I159" s="1106" t="s">
        <v>150</v>
      </c>
      <c r="J159" s="1106" t="s">
        <v>150</v>
      </c>
      <c r="K159" s="1106" t="s">
        <v>150</v>
      </c>
      <c r="L159" s="1106" t="s">
        <v>150</v>
      </c>
      <c r="M159" s="1106" t="s">
        <v>150</v>
      </c>
      <c r="N159" s="1106" t="s">
        <v>150</v>
      </c>
      <c r="O159" s="1106" t="s">
        <v>150</v>
      </c>
      <c r="P159" s="1106" t="s">
        <v>150</v>
      </c>
      <c r="Q159" s="1106" t="s">
        <v>150</v>
      </c>
    </row>
    <row r="160" spans="3:17" ht="15">
      <c r="C160" s="631" t="s">
        <v>150</v>
      </c>
      <c r="D160" s="631" t="s">
        <v>150</v>
      </c>
      <c r="E160" s="1414" t="s">
        <v>150</v>
      </c>
      <c r="F160" s="1106" t="s">
        <v>150</v>
      </c>
      <c r="G160" s="1106" t="s">
        <v>150</v>
      </c>
      <c r="H160" s="1106" t="s">
        <v>150</v>
      </c>
      <c r="I160" s="1106" t="s">
        <v>150</v>
      </c>
      <c r="J160" s="1106" t="s">
        <v>150</v>
      </c>
      <c r="K160" s="1106" t="s">
        <v>150</v>
      </c>
      <c r="L160" s="1106" t="s">
        <v>150</v>
      </c>
      <c r="M160" s="1106" t="s">
        <v>150</v>
      </c>
      <c r="N160" s="1106" t="s">
        <v>150</v>
      </c>
      <c r="O160" s="1106" t="s">
        <v>150</v>
      </c>
      <c r="P160" s="1106" t="s">
        <v>150</v>
      </c>
      <c r="Q160" s="1106" t="s">
        <v>150</v>
      </c>
    </row>
    <row r="161" spans="3:17" ht="15">
      <c r="C161" s="631" t="s">
        <v>150</v>
      </c>
      <c r="D161" s="631" t="s">
        <v>150</v>
      </c>
      <c r="E161" s="1414" t="s">
        <v>150</v>
      </c>
      <c r="F161" s="1106" t="s">
        <v>150</v>
      </c>
      <c r="G161" s="1106" t="s">
        <v>150</v>
      </c>
      <c r="H161" s="1106" t="s">
        <v>150</v>
      </c>
      <c r="I161" s="1106" t="s">
        <v>150</v>
      </c>
      <c r="J161" s="1106" t="s">
        <v>150</v>
      </c>
      <c r="K161" s="1106" t="s">
        <v>150</v>
      </c>
      <c r="L161" s="1106" t="s">
        <v>150</v>
      </c>
      <c r="M161" s="1106" t="s">
        <v>150</v>
      </c>
      <c r="N161" s="1106" t="s">
        <v>150</v>
      </c>
      <c r="O161" s="1106" t="s">
        <v>150</v>
      </c>
      <c r="P161" s="1106" t="s">
        <v>150</v>
      </c>
      <c r="Q161" s="1106" t="s">
        <v>150</v>
      </c>
    </row>
    <row r="162" spans="3:17" ht="15">
      <c r="C162" s="631" t="s">
        <v>150</v>
      </c>
      <c r="D162" s="631" t="s">
        <v>150</v>
      </c>
      <c r="E162" s="1414" t="s">
        <v>150</v>
      </c>
      <c r="F162" s="1106" t="s">
        <v>150</v>
      </c>
      <c r="G162" s="1106" t="s">
        <v>150</v>
      </c>
      <c r="H162" s="1106" t="s">
        <v>150</v>
      </c>
      <c r="I162" s="1106" t="s">
        <v>150</v>
      </c>
      <c r="J162" s="1106" t="s">
        <v>150</v>
      </c>
      <c r="K162" s="1106" t="s">
        <v>150</v>
      </c>
      <c r="L162" s="1106" t="s">
        <v>150</v>
      </c>
      <c r="M162" s="1106" t="s">
        <v>150</v>
      </c>
      <c r="N162" s="1106" t="s">
        <v>150</v>
      </c>
      <c r="O162" s="1106" t="s">
        <v>150</v>
      </c>
      <c r="P162" s="1106" t="s">
        <v>150</v>
      </c>
      <c r="Q162" s="1106" t="s">
        <v>150</v>
      </c>
    </row>
    <row r="163" spans="3:17" ht="15">
      <c r="C163" s="631" t="s">
        <v>150</v>
      </c>
      <c r="D163" s="631" t="s">
        <v>150</v>
      </c>
      <c r="E163" s="1414" t="s">
        <v>150</v>
      </c>
      <c r="F163" s="1106" t="s">
        <v>150</v>
      </c>
      <c r="G163" s="1106" t="s">
        <v>150</v>
      </c>
      <c r="H163" s="1106" t="s">
        <v>150</v>
      </c>
      <c r="I163" s="1106" t="s">
        <v>150</v>
      </c>
      <c r="J163" s="1106" t="s">
        <v>150</v>
      </c>
      <c r="K163" s="1106" t="s">
        <v>150</v>
      </c>
      <c r="L163" s="1106" t="s">
        <v>150</v>
      </c>
      <c r="M163" s="1106" t="s">
        <v>150</v>
      </c>
      <c r="N163" s="1106" t="s">
        <v>150</v>
      </c>
      <c r="O163" s="1106" t="s">
        <v>150</v>
      </c>
      <c r="P163" s="1106" t="s">
        <v>150</v>
      </c>
      <c r="Q163" s="1106" t="s">
        <v>150</v>
      </c>
    </row>
    <row r="164" spans="3:17" ht="15">
      <c r="C164" s="631" t="s">
        <v>150</v>
      </c>
      <c r="D164" s="631" t="s">
        <v>150</v>
      </c>
      <c r="E164" s="1414" t="s">
        <v>150</v>
      </c>
      <c r="F164" s="1106" t="s">
        <v>150</v>
      </c>
      <c r="G164" s="1106" t="s">
        <v>150</v>
      </c>
      <c r="H164" s="1106" t="s">
        <v>150</v>
      </c>
      <c r="I164" s="1106" t="s">
        <v>150</v>
      </c>
      <c r="J164" s="1106" t="s">
        <v>150</v>
      </c>
      <c r="K164" s="1106" t="s">
        <v>150</v>
      </c>
      <c r="L164" s="1106" t="s">
        <v>150</v>
      </c>
      <c r="M164" s="1106" t="s">
        <v>150</v>
      </c>
      <c r="N164" s="1106" t="s">
        <v>150</v>
      </c>
      <c r="O164" s="1106" t="s">
        <v>150</v>
      </c>
      <c r="P164" s="1106" t="s">
        <v>150</v>
      </c>
      <c r="Q164" s="1106" t="s">
        <v>150</v>
      </c>
    </row>
    <row r="165" spans="3:17" ht="15">
      <c r="C165" s="631" t="s">
        <v>150</v>
      </c>
      <c r="D165" s="631" t="s">
        <v>150</v>
      </c>
      <c r="E165" s="1414" t="s">
        <v>150</v>
      </c>
      <c r="F165" s="1106" t="s">
        <v>150</v>
      </c>
      <c r="G165" s="1106" t="s">
        <v>150</v>
      </c>
      <c r="H165" s="1106" t="s">
        <v>150</v>
      </c>
      <c r="I165" s="1106" t="s">
        <v>150</v>
      </c>
      <c r="J165" s="1106" t="s">
        <v>150</v>
      </c>
      <c r="K165" s="1106" t="s">
        <v>150</v>
      </c>
      <c r="L165" s="1106" t="s">
        <v>150</v>
      </c>
      <c r="M165" s="1106" t="s">
        <v>150</v>
      </c>
      <c r="N165" s="1106" t="s">
        <v>150</v>
      </c>
      <c r="O165" s="1106" t="s">
        <v>150</v>
      </c>
      <c r="P165" s="1106" t="s">
        <v>150</v>
      </c>
      <c r="Q165" s="1106" t="s">
        <v>150</v>
      </c>
    </row>
    <row r="166" spans="3:17" ht="15">
      <c r="C166" s="631" t="s">
        <v>150</v>
      </c>
      <c r="D166" s="631" t="s">
        <v>150</v>
      </c>
      <c r="E166" s="1414" t="s">
        <v>150</v>
      </c>
      <c r="F166" s="1106" t="s">
        <v>150</v>
      </c>
      <c r="G166" s="1106" t="s">
        <v>150</v>
      </c>
      <c r="H166" s="1106" t="s">
        <v>150</v>
      </c>
      <c r="I166" s="1106" t="s">
        <v>150</v>
      </c>
      <c r="J166" s="1106" t="s">
        <v>150</v>
      </c>
      <c r="K166" s="1106" t="s">
        <v>150</v>
      </c>
      <c r="L166" s="1106" t="s">
        <v>150</v>
      </c>
      <c r="M166" s="1106" t="s">
        <v>150</v>
      </c>
      <c r="N166" s="1106" t="s">
        <v>150</v>
      </c>
      <c r="O166" s="1106" t="s">
        <v>150</v>
      </c>
      <c r="P166" s="1106" t="s">
        <v>150</v>
      </c>
      <c r="Q166" s="1106" t="s">
        <v>150</v>
      </c>
    </row>
    <row r="167" spans="3:17" ht="15">
      <c r="C167" s="631" t="s">
        <v>150</v>
      </c>
      <c r="D167" s="631" t="s">
        <v>150</v>
      </c>
      <c r="E167" s="1414" t="s">
        <v>150</v>
      </c>
      <c r="F167" s="1106" t="s">
        <v>150</v>
      </c>
      <c r="G167" s="1106" t="s">
        <v>150</v>
      </c>
      <c r="H167" s="1106" t="s">
        <v>150</v>
      </c>
      <c r="I167" s="1106" t="s">
        <v>150</v>
      </c>
      <c r="J167" s="1106" t="s">
        <v>150</v>
      </c>
      <c r="K167" s="1106" t="s">
        <v>150</v>
      </c>
      <c r="L167" s="1106" t="s">
        <v>150</v>
      </c>
      <c r="M167" s="1106" t="s">
        <v>150</v>
      </c>
      <c r="N167" s="1106" t="s">
        <v>150</v>
      </c>
      <c r="O167" s="1106" t="s">
        <v>150</v>
      </c>
      <c r="P167" s="1106" t="s">
        <v>150</v>
      </c>
      <c r="Q167" s="1106" t="s">
        <v>150</v>
      </c>
    </row>
    <row r="168" spans="3:17" ht="15">
      <c r="C168" s="631" t="s">
        <v>150</v>
      </c>
      <c r="D168" s="631" t="s">
        <v>150</v>
      </c>
      <c r="E168" s="1414" t="s">
        <v>150</v>
      </c>
      <c r="F168" s="1106" t="s">
        <v>150</v>
      </c>
      <c r="G168" s="1106" t="s">
        <v>150</v>
      </c>
      <c r="H168" s="1106" t="s">
        <v>150</v>
      </c>
      <c r="I168" s="1106" t="s">
        <v>150</v>
      </c>
      <c r="J168" s="1106" t="s">
        <v>150</v>
      </c>
      <c r="K168" s="1106" t="s">
        <v>150</v>
      </c>
      <c r="L168" s="1106" t="s">
        <v>150</v>
      </c>
      <c r="M168" s="1106" t="s">
        <v>150</v>
      </c>
      <c r="N168" s="1106" t="s">
        <v>150</v>
      </c>
      <c r="O168" s="1106" t="s">
        <v>150</v>
      </c>
      <c r="P168" s="1106" t="s">
        <v>150</v>
      </c>
      <c r="Q168" s="1106" t="s">
        <v>150</v>
      </c>
    </row>
    <row r="169" spans="3:17" ht="15">
      <c r="C169" s="631" t="s">
        <v>150</v>
      </c>
      <c r="D169" s="631" t="s">
        <v>150</v>
      </c>
      <c r="E169" s="1414" t="s">
        <v>150</v>
      </c>
      <c r="F169" s="1106" t="s">
        <v>150</v>
      </c>
      <c r="G169" s="1106" t="s">
        <v>150</v>
      </c>
      <c r="H169" s="1106" t="s">
        <v>150</v>
      </c>
      <c r="I169" s="1106" t="s">
        <v>150</v>
      </c>
      <c r="J169" s="1106" t="s">
        <v>150</v>
      </c>
      <c r="K169" s="1106" t="s">
        <v>150</v>
      </c>
      <c r="L169" s="1106" t="s">
        <v>150</v>
      </c>
      <c r="M169" s="1106" t="s">
        <v>150</v>
      </c>
      <c r="N169" s="1106" t="s">
        <v>150</v>
      </c>
      <c r="O169" s="1106" t="s">
        <v>150</v>
      </c>
      <c r="P169" s="1106" t="s">
        <v>150</v>
      </c>
      <c r="Q169" s="1106" t="s">
        <v>150</v>
      </c>
    </row>
    <row r="170" spans="3:17" ht="15">
      <c r="C170" s="631" t="s">
        <v>150</v>
      </c>
      <c r="D170" s="631" t="s">
        <v>150</v>
      </c>
      <c r="E170" s="1414" t="s">
        <v>150</v>
      </c>
      <c r="F170" s="1106" t="s">
        <v>150</v>
      </c>
      <c r="G170" s="1106" t="s">
        <v>150</v>
      </c>
      <c r="H170" s="1106" t="s">
        <v>150</v>
      </c>
      <c r="I170" s="1106" t="s">
        <v>150</v>
      </c>
      <c r="J170" s="1106" t="s">
        <v>150</v>
      </c>
      <c r="K170" s="1106" t="s">
        <v>150</v>
      </c>
      <c r="L170" s="1106" t="s">
        <v>150</v>
      </c>
      <c r="M170" s="1106" t="s">
        <v>150</v>
      </c>
      <c r="N170" s="1106" t="s">
        <v>150</v>
      </c>
      <c r="O170" s="1106" t="s">
        <v>150</v>
      </c>
      <c r="P170" s="1106" t="s">
        <v>150</v>
      </c>
      <c r="Q170" s="1106" t="s">
        <v>150</v>
      </c>
    </row>
    <row r="171" spans="3:17" ht="15">
      <c r="C171" s="631" t="s">
        <v>150</v>
      </c>
      <c r="D171" s="631" t="s">
        <v>150</v>
      </c>
      <c r="E171" s="1414" t="s">
        <v>150</v>
      </c>
      <c r="F171" s="1106" t="s">
        <v>150</v>
      </c>
      <c r="G171" s="1106" t="s">
        <v>150</v>
      </c>
      <c r="H171" s="1106" t="s">
        <v>150</v>
      </c>
      <c r="I171" s="1106" t="s">
        <v>150</v>
      </c>
      <c r="J171" s="1106" t="s">
        <v>150</v>
      </c>
      <c r="K171" s="1106" t="s">
        <v>150</v>
      </c>
      <c r="L171" s="1106" t="s">
        <v>150</v>
      </c>
      <c r="M171" s="1106" t="s">
        <v>150</v>
      </c>
      <c r="N171" s="1106" t="s">
        <v>150</v>
      </c>
      <c r="O171" s="1106" t="s">
        <v>150</v>
      </c>
      <c r="P171" s="1106" t="s">
        <v>150</v>
      </c>
      <c r="Q171" s="1106" t="s">
        <v>150</v>
      </c>
    </row>
    <row r="172" spans="3:17" ht="15">
      <c r="C172" s="631" t="s">
        <v>150</v>
      </c>
      <c r="D172" s="631" t="s">
        <v>150</v>
      </c>
      <c r="E172" s="1414" t="s">
        <v>150</v>
      </c>
      <c r="F172" s="1106" t="s">
        <v>150</v>
      </c>
      <c r="G172" s="1106" t="s">
        <v>150</v>
      </c>
      <c r="H172" s="1106" t="s">
        <v>150</v>
      </c>
      <c r="I172" s="1106" t="s">
        <v>150</v>
      </c>
      <c r="J172" s="1106" t="s">
        <v>150</v>
      </c>
      <c r="K172" s="1106" t="s">
        <v>150</v>
      </c>
      <c r="L172" s="1106" t="s">
        <v>150</v>
      </c>
      <c r="M172" s="1106" t="s">
        <v>150</v>
      </c>
      <c r="N172" s="1106" t="s">
        <v>150</v>
      </c>
      <c r="O172" s="1106" t="s">
        <v>150</v>
      </c>
      <c r="P172" s="1106" t="s">
        <v>150</v>
      </c>
      <c r="Q172" s="1106" t="s">
        <v>150</v>
      </c>
    </row>
    <row r="173" spans="3:17" ht="15">
      <c r="C173" s="631" t="s">
        <v>150</v>
      </c>
      <c r="D173" s="631" t="s">
        <v>150</v>
      </c>
      <c r="E173" s="1414" t="s">
        <v>150</v>
      </c>
      <c r="F173" s="1106" t="s">
        <v>150</v>
      </c>
      <c r="G173" s="1106" t="s">
        <v>150</v>
      </c>
      <c r="H173" s="1106" t="s">
        <v>150</v>
      </c>
      <c r="I173" s="1106" t="s">
        <v>150</v>
      </c>
      <c r="J173" s="1106" t="s">
        <v>150</v>
      </c>
      <c r="K173" s="1106" t="s">
        <v>150</v>
      </c>
      <c r="L173" s="1106" t="s">
        <v>150</v>
      </c>
      <c r="M173" s="1106" t="s">
        <v>150</v>
      </c>
      <c r="N173" s="1106" t="s">
        <v>150</v>
      </c>
      <c r="O173" s="1106" t="s">
        <v>150</v>
      </c>
      <c r="P173" s="1106" t="s">
        <v>150</v>
      </c>
      <c r="Q173" s="1106" t="s">
        <v>150</v>
      </c>
    </row>
    <row r="174" spans="3:17" ht="15">
      <c r="C174" s="631" t="s">
        <v>150</v>
      </c>
      <c r="D174" s="631" t="s">
        <v>150</v>
      </c>
      <c r="E174" s="1414" t="s">
        <v>150</v>
      </c>
      <c r="F174" s="1106" t="s">
        <v>150</v>
      </c>
      <c r="G174" s="1106" t="s">
        <v>150</v>
      </c>
      <c r="H174" s="1106" t="s">
        <v>150</v>
      </c>
      <c r="I174" s="1106" t="s">
        <v>150</v>
      </c>
      <c r="J174" s="1106" t="s">
        <v>150</v>
      </c>
      <c r="K174" s="1106" t="s">
        <v>150</v>
      </c>
      <c r="L174" s="1106" t="s">
        <v>150</v>
      </c>
      <c r="M174" s="1106" t="s">
        <v>150</v>
      </c>
      <c r="N174" s="1106" t="s">
        <v>150</v>
      </c>
      <c r="O174" s="1106" t="s">
        <v>150</v>
      </c>
      <c r="P174" s="1106" t="s">
        <v>150</v>
      </c>
      <c r="Q174" s="1106" t="s">
        <v>150</v>
      </c>
    </row>
    <row r="175" spans="3:17" ht="15">
      <c r="C175" s="631" t="s">
        <v>150</v>
      </c>
      <c r="D175" s="631" t="s">
        <v>150</v>
      </c>
      <c r="E175" s="1414" t="s">
        <v>150</v>
      </c>
      <c r="F175" s="1106" t="s">
        <v>150</v>
      </c>
      <c r="G175" s="1106" t="s">
        <v>150</v>
      </c>
      <c r="H175" s="1106" t="s">
        <v>150</v>
      </c>
      <c r="I175" s="1106" t="s">
        <v>150</v>
      </c>
      <c r="J175" s="1106" t="s">
        <v>150</v>
      </c>
      <c r="K175" s="1106" t="s">
        <v>150</v>
      </c>
      <c r="L175" s="1106" t="s">
        <v>150</v>
      </c>
      <c r="M175" s="1106" t="s">
        <v>150</v>
      </c>
      <c r="N175" s="1106" t="s">
        <v>150</v>
      </c>
      <c r="O175" s="1106" t="s">
        <v>150</v>
      </c>
      <c r="P175" s="1106" t="s">
        <v>150</v>
      </c>
      <c r="Q175" s="1106" t="s">
        <v>150</v>
      </c>
    </row>
    <row r="176" spans="3:17" ht="15">
      <c r="C176" s="631" t="s">
        <v>150</v>
      </c>
      <c r="D176" s="631" t="s">
        <v>150</v>
      </c>
      <c r="E176" s="1414" t="s">
        <v>150</v>
      </c>
      <c r="F176" s="1106" t="s">
        <v>150</v>
      </c>
      <c r="G176" s="1106" t="s">
        <v>150</v>
      </c>
      <c r="H176" s="1106" t="s">
        <v>150</v>
      </c>
      <c r="I176" s="1106" t="s">
        <v>150</v>
      </c>
      <c r="J176" s="1106" t="s">
        <v>150</v>
      </c>
      <c r="K176" s="1106" t="s">
        <v>150</v>
      </c>
      <c r="L176" s="1106" t="s">
        <v>150</v>
      </c>
      <c r="M176" s="1106" t="s">
        <v>150</v>
      </c>
      <c r="N176" s="1106" t="s">
        <v>150</v>
      </c>
      <c r="O176" s="1106" t="s">
        <v>150</v>
      </c>
      <c r="P176" s="1106" t="s">
        <v>150</v>
      </c>
      <c r="Q176" s="1106" t="s">
        <v>150</v>
      </c>
    </row>
    <row r="177" spans="3:17" ht="15">
      <c r="C177" s="631" t="s">
        <v>150</v>
      </c>
      <c r="D177" s="631" t="s">
        <v>150</v>
      </c>
      <c r="E177" s="1414" t="s">
        <v>150</v>
      </c>
      <c r="F177" s="1106" t="s">
        <v>150</v>
      </c>
      <c r="G177" s="1106" t="s">
        <v>150</v>
      </c>
      <c r="H177" s="1106" t="s">
        <v>150</v>
      </c>
      <c r="I177" s="1106" t="s">
        <v>150</v>
      </c>
      <c r="J177" s="1106" t="s">
        <v>150</v>
      </c>
      <c r="K177" s="1106" t="s">
        <v>150</v>
      </c>
      <c r="L177" s="1106" t="s">
        <v>150</v>
      </c>
      <c r="M177" s="1106" t="s">
        <v>150</v>
      </c>
      <c r="N177" s="1106" t="s">
        <v>150</v>
      </c>
      <c r="O177" s="1106" t="s">
        <v>150</v>
      </c>
      <c r="P177" s="1106" t="s">
        <v>150</v>
      </c>
      <c r="Q177" s="1106" t="s">
        <v>150</v>
      </c>
    </row>
    <row r="178" spans="3:17" ht="15">
      <c r="C178" s="631" t="s">
        <v>150</v>
      </c>
      <c r="D178" s="631" t="s">
        <v>150</v>
      </c>
      <c r="E178" s="1414" t="s">
        <v>150</v>
      </c>
      <c r="F178" s="1106" t="s">
        <v>150</v>
      </c>
      <c r="G178" s="1106" t="s">
        <v>150</v>
      </c>
      <c r="H178" s="1106" t="s">
        <v>150</v>
      </c>
      <c r="I178" s="1106" t="s">
        <v>150</v>
      </c>
      <c r="J178" s="1106" t="s">
        <v>150</v>
      </c>
      <c r="K178" s="1106" t="s">
        <v>150</v>
      </c>
      <c r="L178" s="1106" t="s">
        <v>150</v>
      </c>
      <c r="M178" s="1106" t="s">
        <v>150</v>
      </c>
      <c r="N178" s="1106" t="s">
        <v>150</v>
      </c>
      <c r="O178" s="1106" t="s">
        <v>150</v>
      </c>
      <c r="P178" s="1106" t="s">
        <v>150</v>
      </c>
      <c r="Q178" s="1106" t="s">
        <v>150</v>
      </c>
    </row>
    <row r="179" spans="3:17" ht="15">
      <c r="C179" s="631" t="s">
        <v>150</v>
      </c>
      <c r="D179" s="631" t="s">
        <v>150</v>
      </c>
      <c r="E179" s="1414" t="s">
        <v>150</v>
      </c>
      <c r="F179" s="1106" t="s">
        <v>150</v>
      </c>
      <c r="G179" s="1106" t="s">
        <v>150</v>
      </c>
      <c r="H179" s="1106" t="s">
        <v>150</v>
      </c>
      <c r="I179" s="1106" t="s">
        <v>150</v>
      </c>
      <c r="J179" s="1106" t="s">
        <v>150</v>
      </c>
      <c r="K179" s="1106" t="s">
        <v>150</v>
      </c>
      <c r="L179" s="1106" t="s">
        <v>150</v>
      </c>
      <c r="M179" s="1106" t="s">
        <v>150</v>
      </c>
      <c r="N179" s="1106" t="s">
        <v>150</v>
      </c>
      <c r="O179" s="1106" t="s">
        <v>150</v>
      </c>
      <c r="P179" s="1106" t="s">
        <v>150</v>
      </c>
      <c r="Q179" s="1106" t="s">
        <v>150</v>
      </c>
    </row>
    <row r="180" spans="3:17" ht="15">
      <c r="C180" s="631" t="s">
        <v>150</v>
      </c>
      <c r="D180" s="631" t="s">
        <v>150</v>
      </c>
      <c r="E180" s="1414" t="s">
        <v>150</v>
      </c>
      <c r="F180" s="1106" t="s">
        <v>150</v>
      </c>
      <c r="G180" s="1106" t="s">
        <v>150</v>
      </c>
      <c r="H180" s="1106" t="s">
        <v>150</v>
      </c>
      <c r="I180" s="1106" t="s">
        <v>150</v>
      </c>
      <c r="J180" s="1106" t="s">
        <v>150</v>
      </c>
      <c r="K180" s="1106" t="s">
        <v>150</v>
      </c>
      <c r="L180" s="1106" t="s">
        <v>150</v>
      </c>
      <c r="M180" s="1106" t="s">
        <v>150</v>
      </c>
      <c r="N180" s="1106" t="s">
        <v>150</v>
      </c>
      <c r="O180" s="1106" t="s">
        <v>150</v>
      </c>
      <c r="P180" s="1106" t="s">
        <v>150</v>
      </c>
      <c r="Q180" s="1106" t="s">
        <v>150</v>
      </c>
    </row>
    <row r="181" spans="3:17" ht="15">
      <c r="C181" s="631" t="s">
        <v>150</v>
      </c>
      <c r="D181" s="631" t="s">
        <v>150</v>
      </c>
      <c r="E181" s="1414" t="s">
        <v>150</v>
      </c>
      <c r="F181" s="1106" t="s">
        <v>150</v>
      </c>
      <c r="G181" s="1106" t="s">
        <v>150</v>
      </c>
      <c r="H181" s="1106" t="s">
        <v>150</v>
      </c>
      <c r="I181" s="1106" t="s">
        <v>150</v>
      </c>
      <c r="J181" s="1106" t="s">
        <v>150</v>
      </c>
      <c r="K181" s="1106" t="s">
        <v>150</v>
      </c>
      <c r="L181" s="1106" t="s">
        <v>150</v>
      </c>
      <c r="M181" s="1106" t="s">
        <v>150</v>
      </c>
      <c r="N181" s="1106" t="s">
        <v>150</v>
      </c>
      <c r="O181" s="1106" t="s">
        <v>150</v>
      </c>
      <c r="P181" s="1106" t="s">
        <v>150</v>
      </c>
      <c r="Q181" s="1106" t="s">
        <v>150</v>
      </c>
    </row>
    <row r="182" spans="3:17" ht="15">
      <c r="C182" s="631" t="s">
        <v>150</v>
      </c>
      <c r="D182" s="631" t="s">
        <v>150</v>
      </c>
      <c r="E182" s="1414" t="s">
        <v>150</v>
      </c>
      <c r="F182" s="1106" t="s">
        <v>150</v>
      </c>
      <c r="G182" s="1106" t="s">
        <v>150</v>
      </c>
      <c r="H182" s="1106" t="s">
        <v>150</v>
      </c>
      <c r="I182" s="1106" t="s">
        <v>150</v>
      </c>
      <c r="J182" s="1106" t="s">
        <v>150</v>
      </c>
      <c r="K182" s="1106" t="s">
        <v>150</v>
      </c>
      <c r="L182" s="1106" t="s">
        <v>150</v>
      </c>
      <c r="M182" s="1106" t="s">
        <v>150</v>
      </c>
      <c r="N182" s="1106" t="s">
        <v>150</v>
      </c>
      <c r="O182" s="1106" t="s">
        <v>150</v>
      </c>
      <c r="P182" s="1106" t="s">
        <v>150</v>
      </c>
      <c r="Q182" s="1106" t="s">
        <v>150</v>
      </c>
    </row>
    <row r="183" spans="3:17" ht="15">
      <c r="C183" s="631" t="s">
        <v>150</v>
      </c>
      <c r="D183" s="631" t="s">
        <v>150</v>
      </c>
      <c r="E183" s="1414" t="s">
        <v>150</v>
      </c>
      <c r="F183" s="1106" t="s">
        <v>150</v>
      </c>
      <c r="G183" s="1106" t="s">
        <v>150</v>
      </c>
      <c r="H183" s="1106" t="s">
        <v>150</v>
      </c>
      <c r="I183" s="1106" t="s">
        <v>150</v>
      </c>
      <c r="J183" s="1106" t="s">
        <v>150</v>
      </c>
      <c r="K183" s="1106" t="s">
        <v>150</v>
      </c>
      <c r="L183" s="1106" t="s">
        <v>150</v>
      </c>
      <c r="M183" s="1106" t="s">
        <v>150</v>
      </c>
      <c r="N183" s="1106" t="s">
        <v>150</v>
      </c>
      <c r="O183" s="1106" t="s">
        <v>150</v>
      </c>
      <c r="P183" s="1106" t="s">
        <v>150</v>
      </c>
      <c r="Q183" s="1106" t="s">
        <v>150</v>
      </c>
    </row>
    <row r="184" spans="3:17" ht="15">
      <c r="C184" s="631" t="s">
        <v>150</v>
      </c>
      <c r="D184" s="631" t="s">
        <v>150</v>
      </c>
      <c r="E184" s="1414" t="s">
        <v>150</v>
      </c>
      <c r="F184" s="1106" t="s">
        <v>150</v>
      </c>
      <c r="G184" s="1106" t="s">
        <v>150</v>
      </c>
      <c r="H184" s="1106" t="s">
        <v>150</v>
      </c>
      <c r="I184" s="1106" t="s">
        <v>150</v>
      </c>
      <c r="J184" s="1106" t="s">
        <v>150</v>
      </c>
      <c r="K184" s="1106" t="s">
        <v>150</v>
      </c>
      <c r="L184" s="1106" t="s">
        <v>150</v>
      </c>
      <c r="M184" s="1106" t="s">
        <v>150</v>
      </c>
      <c r="N184" s="1106" t="s">
        <v>150</v>
      </c>
      <c r="O184" s="1106" t="s">
        <v>150</v>
      </c>
      <c r="P184" s="1106" t="s">
        <v>150</v>
      </c>
      <c r="Q184" s="1106" t="s">
        <v>150</v>
      </c>
    </row>
    <row r="185" spans="3:17" ht="15">
      <c r="C185" s="631" t="s">
        <v>150</v>
      </c>
      <c r="D185" s="631" t="s">
        <v>150</v>
      </c>
      <c r="E185" s="1414" t="s">
        <v>150</v>
      </c>
      <c r="F185" s="1106" t="s">
        <v>150</v>
      </c>
      <c r="G185" s="1106" t="s">
        <v>150</v>
      </c>
      <c r="H185" s="1106" t="s">
        <v>150</v>
      </c>
      <c r="I185" s="1106" t="s">
        <v>150</v>
      </c>
      <c r="J185" s="1106" t="s">
        <v>150</v>
      </c>
      <c r="K185" s="1106" t="s">
        <v>150</v>
      </c>
      <c r="L185" s="1106" t="s">
        <v>150</v>
      </c>
      <c r="M185" s="1106" t="s">
        <v>150</v>
      </c>
      <c r="N185" s="1106" t="s">
        <v>150</v>
      </c>
      <c r="O185" s="1106" t="s">
        <v>150</v>
      </c>
      <c r="P185" s="1106" t="s">
        <v>150</v>
      </c>
      <c r="Q185" s="1106" t="s">
        <v>150</v>
      </c>
    </row>
    <row r="186" spans="3:17" ht="15">
      <c r="C186" s="631" t="s">
        <v>150</v>
      </c>
      <c r="D186" s="631" t="s">
        <v>150</v>
      </c>
      <c r="E186" s="1414" t="s">
        <v>150</v>
      </c>
      <c r="F186" s="1106" t="s">
        <v>150</v>
      </c>
      <c r="G186" s="1106" t="s">
        <v>150</v>
      </c>
      <c r="H186" s="1106" t="s">
        <v>150</v>
      </c>
      <c r="I186" s="1106" t="s">
        <v>150</v>
      </c>
      <c r="J186" s="1106" t="s">
        <v>150</v>
      </c>
      <c r="K186" s="1106" t="s">
        <v>150</v>
      </c>
      <c r="L186" s="1106" t="s">
        <v>150</v>
      </c>
      <c r="M186" s="1106" t="s">
        <v>150</v>
      </c>
      <c r="N186" s="1106" t="s">
        <v>150</v>
      </c>
      <c r="O186" s="1106" t="s">
        <v>150</v>
      </c>
      <c r="P186" s="1106" t="s">
        <v>150</v>
      </c>
      <c r="Q186" s="1106" t="s">
        <v>150</v>
      </c>
    </row>
    <row r="187" spans="3:17" ht="15">
      <c r="C187" s="631" t="s">
        <v>150</v>
      </c>
      <c r="D187" s="631" t="s">
        <v>150</v>
      </c>
      <c r="E187" s="1414" t="s">
        <v>150</v>
      </c>
      <c r="F187" s="1106" t="s">
        <v>150</v>
      </c>
      <c r="G187" s="1106" t="s">
        <v>150</v>
      </c>
      <c r="H187" s="1106" t="s">
        <v>150</v>
      </c>
      <c r="I187" s="1106" t="s">
        <v>150</v>
      </c>
      <c r="J187" s="1106" t="s">
        <v>150</v>
      </c>
      <c r="K187" s="1106" t="s">
        <v>150</v>
      </c>
      <c r="L187" s="1106" t="s">
        <v>150</v>
      </c>
      <c r="M187" s="1106" t="s">
        <v>150</v>
      </c>
      <c r="N187" s="1106" t="s">
        <v>150</v>
      </c>
      <c r="O187" s="1106" t="s">
        <v>150</v>
      </c>
      <c r="P187" s="1106" t="s">
        <v>150</v>
      </c>
      <c r="Q187" s="1106" t="s">
        <v>150</v>
      </c>
    </row>
    <row r="188" spans="3:17" ht="15">
      <c r="C188" s="631" t="s">
        <v>150</v>
      </c>
      <c r="D188" s="631" t="s">
        <v>150</v>
      </c>
      <c r="E188" s="1414" t="s">
        <v>150</v>
      </c>
      <c r="F188" s="1106" t="s">
        <v>150</v>
      </c>
      <c r="G188" s="1106" t="s">
        <v>150</v>
      </c>
      <c r="H188" s="1106" t="s">
        <v>150</v>
      </c>
      <c r="I188" s="1106" t="s">
        <v>150</v>
      </c>
      <c r="J188" s="1106" t="s">
        <v>150</v>
      </c>
      <c r="K188" s="1106" t="s">
        <v>150</v>
      </c>
      <c r="L188" s="1106" t="s">
        <v>150</v>
      </c>
      <c r="M188" s="1106" t="s">
        <v>150</v>
      </c>
      <c r="N188" s="1106" t="s">
        <v>150</v>
      </c>
      <c r="O188" s="1106" t="s">
        <v>150</v>
      </c>
      <c r="P188" s="1106" t="s">
        <v>150</v>
      </c>
      <c r="Q188" s="1106" t="s">
        <v>150</v>
      </c>
    </row>
    <row r="189" spans="3:17" ht="15">
      <c r="C189" s="631" t="s">
        <v>150</v>
      </c>
      <c r="D189" s="631" t="s">
        <v>150</v>
      </c>
      <c r="E189" s="1414" t="s">
        <v>150</v>
      </c>
      <c r="F189" s="1106" t="s">
        <v>150</v>
      </c>
      <c r="G189" s="1106" t="s">
        <v>150</v>
      </c>
      <c r="H189" s="1106" t="s">
        <v>150</v>
      </c>
      <c r="I189" s="1106" t="s">
        <v>150</v>
      </c>
      <c r="J189" s="1106" t="s">
        <v>150</v>
      </c>
      <c r="K189" s="1106" t="s">
        <v>150</v>
      </c>
      <c r="L189" s="1106" t="s">
        <v>150</v>
      </c>
      <c r="M189" s="1106" t="s">
        <v>150</v>
      </c>
      <c r="N189" s="1106" t="s">
        <v>150</v>
      </c>
      <c r="O189" s="1106" t="s">
        <v>150</v>
      </c>
      <c r="P189" s="1106" t="s">
        <v>150</v>
      </c>
      <c r="Q189" s="1106" t="s">
        <v>150</v>
      </c>
    </row>
    <row r="190" spans="3:17" ht="15">
      <c r="C190" s="631" t="s">
        <v>150</v>
      </c>
      <c r="D190" s="631" t="s">
        <v>150</v>
      </c>
      <c r="E190" s="1414" t="s">
        <v>150</v>
      </c>
      <c r="F190" s="1106" t="s">
        <v>150</v>
      </c>
      <c r="G190" s="1106" t="s">
        <v>150</v>
      </c>
      <c r="H190" s="1106" t="s">
        <v>150</v>
      </c>
      <c r="I190" s="1106" t="s">
        <v>150</v>
      </c>
      <c r="J190" s="1106" t="s">
        <v>150</v>
      </c>
      <c r="K190" s="1106" t="s">
        <v>150</v>
      </c>
      <c r="L190" s="1106" t="s">
        <v>150</v>
      </c>
      <c r="M190" s="1106" t="s">
        <v>150</v>
      </c>
      <c r="N190" s="1106" t="s">
        <v>150</v>
      </c>
      <c r="O190" s="1106" t="s">
        <v>150</v>
      </c>
      <c r="P190" s="1106" t="s">
        <v>150</v>
      </c>
      <c r="Q190" s="1106" t="s">
        <v>150</v>
      </c>
    </row>
    <row r="191" spans="3:17" ht="15">
      <c r="C191" s="631" t="s">
        <v>150</v>
      </c>
      <c r="D191" s="631" t="s">
        <v>150</v>
      </c>
      <c r="E191" s="1414" t="s">
        <v>150</v>
      </c>
      <c r="F191" s="1106" t="s">
        <v>150</v>
      </c>
      <c r="G191" s="1106" t="s">
        <v>150</v>
      </c>
      <c r="H191" s="1106" t="s">
        <v>150</v>
      </c>
      <c r="I191" s="1106" t="s">
        <v>150</v>
      </c>
      <c r="J191" s="1106" t="s">
        <v>150</v>
      </c>
      <c r="K191" s="1106" t="s">
        <v>150</v>
      </c>
      <c r="L191" s="1106" t="s">
        <v>150</v>
      </c>
      <c r="M191" s="1106" t="s">
        <v>150</v>
      </c>
      <c r="N191" s="1106" t="s">
        <v>150</v>
      </c>
      <c r="O191" s="1106" t="s">
        <v>150</v>
      </c>
      <c r="P191" s="1106" t="s">
        <v>150</v>
      </c>
      <c r="Q191" s="1106" t="s">
        <v>150</v>
      </c>
    </row>
    <row r="192" spans="3:17" ht="15">
      <c r="C192" s="631" t="s">
        <v>150</v>
      </c>
      <c r="D192" s="631" t="s">
        <v>150</v>
      </c>
      <c r="E192" s="1414" t="s">
        <v>150</v>
      </c>
      <c r="F192" s="1106" t="s">
        <v>150</v>
      </c>
      <c r="G192" s="1106" t="s">
        <v>150</v>
      </c>
      <c r="H192" s="1106" t="s">
        <v>150</v>
      </c>
      <c r="I192" s="1106" t="s">
        <v>150</v>
      </c>
      <c r="J192" s="1106" t="s">
        <v>150</v>
      </c>
      <c r="K192" s="1106" t="s">
        <v>150</v>
      </c>
      <c r="L192" s="1106" t="s">
        <v>150</v>
      </c>
      <c r="M192" s="1106" t="s">
        <v>150</v>
      </c>
      <c r="N192" s="1106" t="s">
        <v>150</v>
      </c>
      <c r="O192" s="1106" t="s">
        <v>150</v>
      </c>
      <c r="P192" s="1106" t="s">
        <v>150</v>
      </c>
      <c r="Q192" s="1106" t="s">
        <v>150</v>
      </c>
    </row>
    <row r="193" spans="3:17" ht="15">
      <c r="C193" s="631" t="s">
        <v>150</v>
      </c>
      <c r="D193" s="631" t="s">
        <v>150</v>
      </c>
      <c r="E193" s="1414" t="s">
        <v>150</v>
      </c>
      <c r="F193" s="1106" t="s">
        <v>150</v>
      </c>
      <c r="G193" s="1106" t="s">
        <v>150</v>
      </c>
      <c r="H193" s="1106" t="s">
        <v>150</v>
      </c>
      <c r="I193" s="1106" t="s">
        <v>150</v>
      </c>
      <c r="J193" s="1106" t="s">
        <v>150</v>
      </c>
      <c r="K193" s="1106" t="s">
        <v>150</v>
      </c>
      <c r="L193" s="1106" t="s">
        <v>150</v>
      </c>
      <c r="M193" s="1106" t="s">
        <v>150</v>
      </c>
      <c r="N193" s="1106" t="s">
        <v>150</v>
      </c>
      <c r="O193" s="1106" t="s">
        <v>150</v>
      </c>
      <c r="P193" s="1106" t="s">
        <v>150</v>
      </c>
      <c r="Q193" s="1106" t="s">
        <v>150</v>
      </c>
    </row>
    <row r="194" spans="3:17" ht="15">
      <c r="C194" s="631" t="s">
        <v>150</v>
      </c>
      <c r="D194" s="631" t="s">
        <v>150</v>
      </c>
      <c r="E194" s="1414" t="s">
        <v>150</v>
      </c>
      <c r="F194" s="1106" t="s">
        <v>150</v>
      </c>
      <c r="G194" s="1106" t="s">
        <v>150</v>
      </c>
      <c r="H194" s="1106" t="s">
        <v>150</v>
      </c>
      <c r="I194" s="1106" t="s">
        <v>150</v>
      </c>
      <c r="J194" s="1106" t="s">
        <v>150</v>
      </c>
      <c r="K194" s="1106" t="s">
        <v>150</v>
      </c>
      <c r="L194" s="1106" t="s">
        <v>150</v>
      </c>
      <c r="M194" s="1106" t="s">
        <v>150</v>
      </c>
      <c r="N194" s="1106" t="s">
        <v>150</v>
      </c>
      <c r="O194" s="1106" t="s">
        <v>150</v>
      </c>
      <c r="P194" s="1106" t="s">
        <v>150</v>
      </c>
      <c r="Q194" s="1106" t="s">
        <v>150</v>
      </c>
    </row>
    <row r="195" spans="3:17" ht="15">
      <c r="C195" s="631" t="s">
        <v>150</v>
      </c>
      <c r="D195" s="631" t="s">
        <v>150</v>
      </c>
      <c r="E195" s="1414" t="s">
        <v>150</v>
      </c>
      <c r="F195" s="1106" t="s">
        <v>150</v>
      </c>
      <c r="G195" s="1106" t="s">
        <v>150</v>
      </c>
      <c r="H195" s="1106" t="s">
        <v>150</v>
      </c>
      <c r="I195" s="1106" t="s">
        <v>150</v>
      </c>
      <c r="J195" s="1106" t="s">
        <v>150</v>
      </c>
      <c r="K195" s="1106" t="s">
        <v>150</v>
      </c>
      <c r="L195" s="1106" t="s">
        <v>150</v>
      </c>
      <c r="M195" s="1106" t="s">
        <v>150</v>
      </c>
      <c r="N195" s="1106" t="s">
        <v>150</v>
      </c>
      <c r="O195" s="1106" t="s">
        <v>150</v>
      </c>
      <c r="P195" s="1106" t="s">
        <v>150</v>
      </c>
      <c r="Q195" s="1106" t="s">
        <v>150</v>
      </c>
    </row>
    <row r="196" spans="3:17" ht="15">
      <c r="C196" s="631" t="s">
        <v>150</v>
      </c>
      <c r="D196" s="631" t="s">
        <v>150</v>
      </c>
      <c r="E196" s="1414" t="s">
        <v>150</v>
      </c>
      <c r="F196" s="1106" t="s">
        <v>150</v>
      </c>
      <c r="G196" s="1106" t="s">
        <v>150</v>
      </c>
      <c r="H196" s="1106" t="s">
        <v>150</v>
      </c>
      <c r="I196" s="1106" t="s">
        <v>150</v>
      </c>
      <c r="J196" s="1106" t="s">
        <v>150</v>
      </c>
      <c r="K196" s="1106" t="s">
        <v>150</v>
      </c>
      <c r="L196" s="1106" t="s">
        <v>150</v>
      </c>
      <c r="M196" s="1106" t="s">
        <v>150</v>
      </c>
      <c r="N196" s="1106" t="s">
        <v>150</v>
      </c>
      <c r="O196" s="1106" t="s">
        <v>150</v>
      </c>
      <c r="P196" s="1106" t="s">
        <v>150</v>
      </c>
      <c r="Q196" s="1106" t="s">
        <v>150</v>
      </c>
    </row>
    <row r="197" spans="3:17" ht="15">
      <c r="C197" s="631" t="s">
        <v>150</v>
      </c>
      <c r="D197" s="631" t="s">
        <v>150</v>
      </c>
      <c r="E197" s="1414" t="s">
        <v>150</v>
      </c>
      <c r="F197" s="1106" t="s">
        <v>150</v>
      </c>
      <c r="G197" s="1106" t="s">
        <v>150</v>
      </c>
      <c r="H197" s="1106" t="s">
        <v>150</v>
      </c>
      <c r="I197" s="1106" t="s">
        <v>150</v>
      </c>
      <c r="J197" s="1106" t="s">
        <v>150</v>
      </c>
      <c r="K197" s="1106" t="s">
        <v>150</v>
      </c>
      <c r="L197" s="1106" t="s">
        <v>150</v>
      </c>
      <c r="M197" s="1106" t="s">
        <v>150</v>
      </c>
      <c r="N197" s="1106" t="s">
        <v>150</v>
      </c>
      <c r="O197" s="1106" t="s">
        <v>150</v>
      </c>
      <c r="P197" s="1106" t="s">
        <v>150</v>
      </c>
      <c r="Q197" s="1106" t="s">
        <v>150</v>
      </c>
    </row>
    <row r="198" spans="3:17" ht="15">
      <c r="C198" s="631" t="s">
        <v>150</v>
      </c>
      <c r="D198" s="631" t="s">
        <v>150</v>
      </c>
      <c r="E198" s="1414" t="s">
        <v>150</v>
      </c>
      <c r="F198" s="1106" t="s">
        <v>150</v>
      </c>
      <c r="G198" s="1106" t="s">
        <v>150</v>
      </c>
      <c r="H198" s="1106" t="s">
        <v>150</v>
      </c>
      <c r="I198" s="1106" t="s">
        <v>150</v>
      </c>
      <c r="J198" s="1106" t="s">
        <v>150</v>
      </c>
      <c r="K198" s="1106" t="s">
        <v>150</v>
      </c>
      <c r="L198" s="1106" t="s">
        <v>150</v>
      </c>
      <c r="M198" s="1106" t="s">
        <v>150</v>
      </c>
      <c r="N198" s="1106" t="s">
        <v>150</v>
      </c>
      <c r="O198" s="1106" t="s">
        <v>150</v>
      </c>
      <c r="P198" s="1106" t="s">
        <v>150</v>
      </c>
      <c r="Q198" s="1106" t="s">
        <v>150</v>
      </c>
    </row>
    <row r="199" spans="3:17" ht="15">
      <c r="C199" s="631" t="s">
        <v>150</v>
      </c>
      <c r="D199" s="631" t="s">
        <v>150</v>
      </c>
      <c r="E199" s="1414" t="s">
        <v>150</v>
      </c>
      <c r="F199" s="1106" t="s">
        <v>150</v>
      </c>
      <c r="G199" s="1106" t="s">
        <v>150</v>
      </c>
      <c r="H199" s="1106" t="s">
        <v>150</v>
      </c>
      <c r="I199" s="1106" t="s">
        <v>150</v>
      </c>
      <c r="J199" s="1106" t="s">
        <v>150</v>
      </c>
      <c r="K199" s="1106" t="s">
        <v>150</v>
      </c>
      <c r="L199" s="1106" t="s">
        <v>150</v>
      </c>
      <c r="M199" s="1106" t="s">
        <v>150</v>
      </c>
      <c r="N199" s="1106" t="s">
        <v>150</v>
      </c>
      <c r="O199" s="1106" t="s">
        <v>150</v>
      </c>
      <c r="P199" s="1106" t="s">
        <v>150</v>
      </c>
      <c r="Q199" s="1106" t="s">
        <v>150</v>
      </c>
    </row>
    <row r="200" spans="3:17" ht="15">
      <c r="C200" s="631" t="s">
        <v>150</v>
      </c>
      <c r="D200" s="631" t="s">
        <v>150</v>
      </c>
      <c r="E200" s="1414" t="s">
        <v>150</v>
      </c>
      <c r="F200" s="1106" t="s">
        <v>150</v>
      </c>
      <c r="G200" s="1106" t="s">
        <v>150</v>
      </c>
      <c r="H200" s="1106" t="s">
        <v>150</v>
      </c>
      <c r="I200" s="1106" t="s">
        <v>150</v>
      </c>
      <c r="J200" s="1106" t="s">
        <v>150</v>
      </c>
      <c r="K200" s="1106" t="s">
        <v>150</v>
      </c>
      <c r="L200" s="1106" t="s">
        <v>150</v>
      </c>
      <c r="M200" s="1106" t="s">
        <v>150</v>
      </c>
      <c r="N200" s="1106" t="s">
        <v>150</v>
      </c>
      <c r="O200" s="1106" t="s">
        <v>150</v>
      </c>
      <c r="P200" s="1106" t="s">
        <v>150</v>
      </c>
      <c r="Q200" s="1106" t="s">
        <v>150</v>
      </c>
    </row>
    <row r="201" spans="3:17" ht="15">
      <c r="C201" s="631" t="s">
        <v>150</v>
      </c>
      <c r="D201" s="631" t="s">
        <v>150</v>
      </c>
      <c r="E201" s="1414" t="s">
        <v>150</v>
      </c>
      <c r="F201" s="1106" t="s">
        <v>150</v>
      </c>
      <c r="G201" s="1106" t="s">
        <v>150</v>
      </c>
      <c r="H201" s="1106" t="s">
        <v>150</v>
      </c>
      <c r="I201" s="1106" t="s">
        <v>150</v>
      </c>
      <c r="J201" s="1106" t="s">
        <v>150</v>
      </c>
      <c r="K201" s="1106" t="s">
        <v>150</v>
      </c>
      <c r="L201" s="1106" t="s">
        <v>150</v>
      </c>
      <c r="M201" s="1106" t="s">
        <v>150</v>
      </c>
      <c r="N201" s="1106" t="s">
        <v>150</v>
      </c>
      <c r="O201" s="1106" t="s">
        <v>150</v>
      </c>
      <c r="P201" s="1106" t="s">
        <v>150</v>
      </c>
      <c r="Q201" s="1106" t="s">
        <v>150</v>
      </c>
    </row>
    <row r="202" spans="3:17" ht="15">
      <c r="C202" s="631" t="s">
        <v>150</v>
      </c>
      <c r="D202" s="631" t="s">
        <v>150</v>
      </c>
      <c r="E202" s="1414" t="s">
        <v>150</v>
      </c>
      <c r="F202" s="1106" t="s">
        <v>150</v>
      </c>
      <c r="G202" s="1106" t="s">
        <v>150</v>
      </c>
      <c r="H202" s="1106" t="s">
        <v>150</v>
      </c>
      <c r="I202" s="1106" t="s">
        <v>150</v>
      </c>
      <c r="J202" s="1106" t="s">
        <v>150</v>
      </c>
      <c r="K202" s="1106" t="s">
        <v>150</v>
      </c>
      <c r="L202" s="1106" t="s">
        <v>150</v>
      </c>
      <c r="M202" s="1106" t="s">
        <v>150</v>
      </c>
      <c r="N202" s="1106" t="s">
        <v>150</v>
      </c>
      <c r="O202" s="1106" t="s">
        <v>150</v>
      </c>
      <c r="P202" s="1106" t="s">
        <v>150</v>
      </c>
      <c r="Q202" s="1106" t="s">
        <v>150</v>
      </c>
    </row>
    <row r="203" spans="3:17" ht="15">
      <c r="C203" s="631" t="s">
        <v>150</v>
      </c>
      <c r="D203" s="631" t="s">
        <v>150</v>
      </c>
      <c r="E203" s="1414" t="s">
        <v>150</v>
      </c>
      <c r="F203" s="1106" t="s">
        <v>150</v>
      </c>
      <c r="G203" s="1106" t="s">
        <v>150</v>
      </c>
      <c r="H203" s="1106" t="s">
        <v>150</v>
      </c>
      <c r="I203" s="1106" t="s">
        <v>150</v>
      </c>
      <c r="J203" s="1106" t="s">
        <v>150</v>
      </c>
      <c r="K203" s="1106" t="s">
        <v>150</v>
      </c>
      <c r="L203" s="1106" t="s">
        <v>150</v>
      </c>
      <c r="M203" s="1106" t="s">
        <v>150</v>
      </c>
      <c r="N203" s="1106" t="s">
        <v>150</v>
      </c>
      <c r="O203" s="1106" t="s">
        <v>150</v>
      </c>
      <c r="P203" s="1106" t="s">
        <v>150</v>
      </c>
      <c r="Q203" s="1106" t="s">
        <v>150</v>
      </c>
    </row>
    <row r="204" spans="3:17" ht="15">
      <c r="C204" s="631" t="s">
        <v>150</v>
      </c>
      <c r="D204" s="631" t="s">
        <v>150</v>
      </c>
      <c r="E204" s="1414" t="s">
        <v>150</v>
      </c>
      <c r="F204" s="1106" t="s">
        <v>150</v>
      </c>
      <c r="G204" s="1106" t="s">
        <v>150</v>
      </c>
      <c r="H204" s="1106" t="s">
        <v>150</v>
      </c>
      <c r="I204" s="1106" t="s">
        <v>150</v>
      </c>
      <c r="J204" s="1106" t="s">
        <v>150</v>
      </c>
      <c r="K204" s="1106" t="s">
        <v>150</v>
      </c>
      <c r="L204" s="1106" t="s">
        <v>150</v>
      </c>
      <c r="M204" s="1106" t="s">
        <v>150</v>
      </c>
      <c r="N204" s="1106" t="s">
        <v>150</v>
      </c>
      <c r="O204" s="1106" t="s">
        <v>150</v>
      </c>
      <c r="P204" s="1106" t="s">
        <v>150</v>
      </c>
      <c r="Q204" s="1106" t="s">
        <v>150</v>
      </c>
    </row>
    <row r="205" spans="3:17" ht="15">
      <c r="C205" s="631" t="s">
        <v>150</v>
      </c>
      <c r="D205" s="631" t="s">
        <v>150</v>
      </c>
      <c r="E205" s="1414" t="s">
        <v>150</v>
      </c>
      <c r="F205" s="1106" t="s">
        <v>150</v>
      </c>
      <c r="G205" s="1106" t="s">
        <v>150</v>
      </c>
      <c r="H205" s="1106" t="s">
        <v>150</v>
      </c>
      <c r="I205" s="1106" t="s">
        <v>150</v>
      </c>
      <c r="J205" s="1106" t="s">
        <v>150</v>
      </c>
      <c r="K205" s="1106" t="s">
        <v>150</v>
      </c>
      <c r="L205" s="1106" t="s">
        <v>150</v>
      </c>
      <c r="M205" s="1106" t="s">
        <v>150</v>
      </c>
      <c r="N205" s="1106" t="s">
        <v>150</v>
      </c>
      <c r="O205" s="1106" t="s">
        <v>150</v>
      </c>
      <c r="P205" s="1106" t="s">
        <v>150</v>
      </c>
      <c r="Q205" s="1106" t="s">
        <v>150</v>
      </c>
    </row>
    <row r="206" spans="3:17" ht="15">
      <c r="C206" s="631" t="s">
        <v>150</v>
      </c>
      <c r="D206" s="631" t="s">
        <v>150</v>
      </c>
      <c r="E206" s="1414" t="s">
        <v>150</v>
      </c>
      <c r="F206" s="1106" t="s">
        <v>150</v>
      </c>
      <c r="G206" s="1106" t="s">
        <v>150</v>
      </c>
      <c r="H206" s="1106" t="s">
        <v>150</v>
      </c>
      <c r="I206" s="1106" t="s">
        <v>150</v>
      </c>
      <c r="J206" s="1106" t="s">
        <v>150</v>
      </c>
      <c r="K206" s="1106" t="s">
        <v>150</v>
      </c>
      <c r="L206" s="1106" t="s">
        <v>150</v>
      </c>
      <c r="M206" s="1106" t="s">
        <v>150</v>
      </c>
      <c r="N206" s="1106" t="s">
        <v>150</v>
      </c>
      <c r="O206" s="1106" t="s">
        <v>150</v>
      </c>
      <c r="P206" s="1106" t="s">
        <v>150</v>
      </c>
      <c r="Q206" s="1106" t="s">
        <v>150</v>
      </c>
    </row>
    <row r="207" spans="3:17" ht="15">
      <c r="C207" s="631" t="s">
        <v>150</v>
      </c>
      <c r="D207" s="631" t="s">
        <v>150</v>
      </c>
      <c r="E207" s="1414" t="s">
        <v>150</v>
      </c>
      <c r="F207" s="1106" t="s">
        <v>150</v>
      </c>
      <c r="G207" s="1106" t="s">
        <v>150</v>
      </c>
      <c r="H207" s="1106" t="s">
        <v>150</v>
      </c>
      <c r="I207" s="1106" t="s">
        <v>150</v>
      </c>
      <c r="J207" s="1106" t="s">
        <v>150</v>
      </c>
      <c r="K207" s="1106" t="s">
        <v>150</v>
      </c>
      <c r="L207" s="1106" t="s">
        <v>150</v>
      </c>
      <c r="M207" s="1106" t="s">
        <v>150</v>
      </c>
      <c r="N207" s="1106" t="s">
        <v>150</v>
      </c>
      <c r="O207" s="1106" t="s">
        <v>150</v>
      </c>
      <c r="P207" s="1106" t="s">
        <v>150</v>
      </c>
      <c r="Q207" s="1106" t="s">
        <v>150</v>
      </c>
    </row>
    <row r="208" spans="3:17" ht="15">
      <c r="C208" s="631" t="s">
        <v>150</v>
      </c>
      <c r="D208" s="631" t="s">
        <v>150</v>
      </c>
      <c r="E208" s="1414" t="s">
        <v>150</v>
      </c>
      <c r="F208" s="1106" t="s">
        <v>150</v>
      </c>
      <c r="G208" s="1106" t="s">
        <v>150</v>
      </c>
      <c r="H208" s="1106" t="s">
        <v>150</v>
      </c>
      <c r="I208" s="1106" t="s">
        <v>150</v>
      </c>
      <c r="J208" s="1106" t="s">
        <v>150</v>
      </c>
      <c r="K208" s="1106" t="s">
        <v>150</v>
      </c>
      <c r="L208" s="1106" t="s">
        <v>150</v>
      </c>
      <c r="M208" s="1106" t="s">
        <v>150</v>
      </c>
      <c r="N208" s="1106" t="s">
        <v>150</v>
      </c>
      <c r="O208" s="1106" t="s">
        <v>150</v>
      </c>
      <c r="P208" s="1106" t="s">
        <v>150</v>
      </c>
      <c r="Q208" s="1106" t="s">
        <v>150</v>
      </c>
    </row>
    <row r="209" spans="3:17" ht="15">
      <c r="C209" s="631" t="s">
        <v>150</v>
      </c>
      <c r="D209" s="631" t="s">
        <v>150</v>
      </c>
      <c r="E209" s="1414" t="s">
        <v>150</v>
      </c>
      <c r="F209" s="1106" t="s">
        <v>150</v>
      </c>
      <c r="G209" s="1106" t="s">
        <v>150</v>
      </c>
      <c r="H209" s="1106" t="s">
        <v>150</v>
      </c>
      <c r="I209" s="1106" t="s">
        <v>150</v>
      </c>
      <c r="J209" s="1106" t="s">
        <v>150</v>
      </c>
      <c r="K209" s="1106" t="s">
        <v>150</v>
      </c>
      <c r="L209" s="1106" t="s">
        <v>150</v>
      </c>
      <c r="M209" s="1106" t="s">
        <v>150</v>
      </c>
      <c r="N209" s="1106" t="s">
        <v>150</v>
      </c>
      <c r="O209" s="1106" t="s">
        <v>150</v>
      </c>
      <c r="P209" s="1106" t="s">
        <v>150</v>
      </c>
      <c r="Q209" s="1106" t="s">
        <v>150</v>
      </c>
    </row>
    <row r="210" spans="3:17" ht="15">
      <c r="C210" s="631" t="s">
        <v>150</v>
      </c>
      <c r="D210" s="631" t="s">
        <v>150</v>
      </c>
      <c r="E210" s="1414" t="s">
        <v>150</v>
      </c>
      <c r="F210" s="1106" t="s">
        <v>150</v>
      </c>
      <c r="G210" s="1106" t="s">
        <v>150</v>
      </c>
      <c r="H210" s="1106" t="s">
        <v>150</v>
      </c>
      <c r="I210" s="1106" t="s">
        <v>150</v>
      </c>
      <c r="J210" s="1106" t="s">
        <v>150</v>
      </c>
      <c r="K210" s="1106" t="s">
        <v>150</v>
      </c>
      <c r="L210" s="1106" t="s">
        <v>150</v>
      </c>
      <c r="M210" s="1106" t="s">
        <v>150</v>
      </c>
      <c r="N210" s="1106" t="s">
        <v>150</v>
      </c>
      <c r="O210" s="1106" t="s">
        <v>150</v>
      </c>
      <c r="P210" s="1106" t="s">
        <v>150</v>
      </c>
      <c r="Q210" s="1106" t="s">
        <v>150</v>
      </c>
    </row>
    <row r="211" spans="3:17" ht="15">
      <c r="C211" s="631" t="s">
        <v>150</v>
      </c>
      <c r="D211" s="631" t="s">
        <v>150</v>
      </c>
      <c r="E211" s="1414" t="s">
        <v>150</v>
      </c>
      <c r="F211" s="1106" t="s">
        <v>150</v>
      </c>
      <c r="G211" s="1106" t="s">
        <v>150</v>
      </c>
      <c r="H211" s="1106" t="s">
        <v>150</v>
      </c>
      <c r="I211" s="1106" t="s">
        <v>150</v>
      </c>
      <c r="J211" s="1106" t="s">
        <v>150</v>
      </c>
      <c r="K211" s="1106" t="s">
        <v>150</v>
      </c>
      <c r="L211" s="1106" t="s">
        <v>150</v>
      </c>
      <c r="M211" s="1106" t="s">
        <v>150</v>
      </c>
      <c r="N211" s="1106" t="s">
        <v>150</v>
      </c>
      <c r="O211" s="1106" t="s">
        <v>150</v>
      </c>
      <c r="P211" s="1106" t="s">
        <v>150</v>
      </c>
      <c r="Q211" s="1106" t="s">
        <v>150</v>
      </c>
    </row>
    <row r="212" spans="3:17" ht="15">
      <c r="C212" s="631" t="s">
        <v>150</v>
      </c>
      <c r="D212" s="631" t="s">
        <v>150</v>
      </c>
      <c r="E212" s="1414" t="s">
        <v>150</v>
      </c>
      <c r="F212" s="1106" t="s">
        <v>150</v>
      </c>
      <c r="G212" s="1106" t="s">
        <v>150</v>
      </c>
      <c r="H212" s="1106" t="s">
        <v>150</v>
      </c>
      <c r="I212" s="1106" t="s">
        <v>150</v>
      </c>
      <c r="J212" s="1106" t="s">
        <v>150</v>
      </c>
      <c r="K212" s="1106" t="s">
        <v>150</v>
      </c>
      <c r="L212" s="1106" t="s">
        <v>150</v>
      </c>
      <c r="M212" s="1106" t="s">
        <v>150</v>
      </c>
      <c r="N212" s="1106" t="s">
        <v>150</v>
      </c>
      <c r="O212" s="1106" t="s">
        <v>150</v>
      </c>
      <c r="P212" s="1106" t="s">
        <v>150</v>
      </c>
      <c r="Q212" s="1106" t="s">
        <v>150</v>
      </c>
    </row>
    <row r="213" spans="3:17" ht="15">
      <c r="C213" s="631" t="s">
        <v>150</v>
      </c>
      <c r="D213" s="631" t="s">
        <v>150</v>
      </c>
      <c r="E213" s="1414" t="s">
        <v>150</v>
      </c>
      <c r="F213" s="1106" t="s">
        <v>150</v>
      </c>
      <c r="G213" s="1106" t="s">
        <v>150</v>
      </c>
      <c r="H213" s="1106" t="s">
        <v>150</v>
      </c>
      <c r="I213" s="1106" t="s">
        <v>150</v>
      </c>
      <c r="J213" s="1106" t="s">
        <v>150</v>
      </c>
      <c r="K213" s="1106" t="s">
        <v>150</v>
      </c>
      <c r="L213" s="1106" t="s">
        <v>150</v>
      </c>
      <c r="M213" s="1106" t="s">
        <v>150</v>
      </c>
      <c r="N213" s="1106" t="s">
        <v>150</v>
      </c>
      <c r="O213" s="1106" t="s">
        <v>150</v>
      </c>
      <c r="P213" s="1106" t="s">
        <v>150</v>
      </c>
      <c r="Q213" s="1106" t="s">
        <v>150</v>
      </c>
    </row>
    <row r="214" spans="3:17" ht="15">
      <c r="C214" s="631" t="s">
        <v>150</v>
      </c>
      <c r="D214" s="631" t="s">
        <v>150</v>
      </c>
      <c r="E214" s="1414" t="s">
        <v>150</v>
      </c>
      <c r="F214" s="1106" t="s">
        <v>150</v>
      </c>
      <c r="G214" s="1106" t="s">
        <v>150</v>
      </c>
      <c r="H214" s="1106" t="s">
        <v>150</v>
      </c>
      <c r="I214" s="1106" t="s">
        <v>150</v>
      </c>
      <c r="J214" s="1106" t="s">
        <v>150</v>
      </c>
      <c r="K214" s="1106" t="s">
        <v>150</v>
      </c>
      <c r="L214" s="1106" t="s">
        <v>150</v>
      </c>
      <c r="M214" s="1106" t="s">
        <v>150</v>
      </c>
      <c r="N214" s="1106" t="s">
        <v>150</v>
      </c>
      <c r="O214" s="1106" t="s">
        <v>150</v>
      </c>
      <c r="P214" s="1106" t="s">
        <v>150</v>
      </c>
      <c r="Q214" s="1106" t="s">
        <v>150</v>
      </c>
    </row>
    <row r="215" spans="3:17" ht="15">
      <c r="C215" s="631" t="s">
        <v>150</v>
      </c>
      <c r="D215" s="631" t="s">
        <v>150</v>
      </c>
      <c r="E215" s="1414" t="s">
        <v>150</v>
      </c>
      <c r="F215" s="1106" t="s">
        <v>150</v>
      </c>
      <c r="G215" s="1106" t="s">
        <v>150</v>
      </c>
      <c r="H215" s="1106" t="s">
        <v>150</v>
      </c>
      <c r="I215" s="1106" t="s">
        <v>150</v>
      </c>
      <c r="J215" s="1106" t="s">
        <v>150</v>
      </c>
      <c r="K215" s="1106" t="s">
        <v>150</v>
      </c>
      <c r="L215" s="1106" t="s">
        <v>150</v>
      </c>
      <c r="M215" s="1106" t="s">
        <v>150</v>
      </c>
      <c r="N215" s="1106" t="s">
        <v>150</v>
      </c>
      <c r="O215" s="1106" t="s">
        <v>150</v>
      </c>
      <c r="P215" s="1106" t="s">
        <v>150</v>
      </c>
      <c r="Q215" s="1106" t="s">
        <v>150</v>
      </c>
    </row>
    <row r="216" spans="3:17" ht="15">
      <c r="C216" s="631" t="s">
        <v>150</v>
      </c>
      <c r="D216" s="631" t="s">
        <v>150</v>
      </c>
      <c r="E216" s="1414" t="s">
        <v>150</v>
      </c>
      <c r="F216" s="1106" t="s">
        <v>150</v>
      </c>
      <c r="G216" s="1106" t="s">
        <v>150</v>
      </c>
      <c r="H216" s="1106" t="s">
        <v>150</v>
      </c>
      <c r="I216" s="1106" t="s">
        <v>150</v>
      </c>
      <c r="J216" s="1106" t="s">
        <v>150</v>
      </c>
      <c r="K216" s="1106" t="s">
        <v>150</v>
      </c>
      <c r="L216" s="1106" t="s">
        <v>150</v>
      </c>
      <c r="M216" s="1106" t="s">
        <v>150</v>
      </c>
      <c r="N216" s="1106" t="s">
        <v>150</v>
      </c>
      <c r="O216" s="1106" t="s">
        <v>150</v>
      </c>
      <c r="P216" s="1106" t="s">
        <v>150</v>
      </c>
      <c r="Q216" s="1106" t="s">
        <v>150</v>
      </c>
    </row>
    <row r="217" spans="3:17" ht="15">
      <c r="C217" s="631" t="s">
        <v>150</v>
      </c>
      <c r="D217" s="631" t="s">
        <v>150</v>
      </c>
      <c r="E217" s="1414" t="s">
        <v>150</v>
      </c>
      <c r="F217" s="1106" t="s">
        <v>150</v>
      </c>
      <c r="G217" s="1106" t="s">
        <v>150</v>
      </c>
      <c r="H217" s="1106" t="s">
        <v>150</v>
      </c>
      <c r="I217" s="1106" t="s">
        <v>150</v>
      </c>
      <c r="J217" s="1106" t="s">
        <v>150</v>
      </c>
      <c r="K217" s="1106" t="s">
        <v>150</v>
      </c>
      <c r="L217" s="1106" t="s">
        <v>150</v>
      </c>
      <c r="M217" s="1106" t="s">
        <v>150</v>
      </c>
      <c r="N217" s="1106" t="s">
        <v>150</v>
      </c>
      <c r="O217" s="1106" t="s">
        <v>150</v>
      </c>
      <c r="P217" s="1106" t="s">
        <v>150</v>
      </c>
      <c r="Q217" s="1106" t="s">
        <v>150</v>
      </c>
    </row>
    <row r="218" spans="3:17" ht="15">
      <c r="C218" s="631" t="s">
        <v>150</v>
      </c>
      <c r="D218" s="631" t="s">
        <v>150</v>
      </c>
      <c r="E218" s="1414" t="s">
        <v>150</v>
      </c>
      <c r="F218" s="1106" t="s">
        <v>150</v>
      </c>
      <c r="G218" s="1106" t="s">
        <v>150</v>
      </c>
      <c r="H218" s="1106" t="s">
        <v>150</v>
      </c>
      <c r="I218" s="1106" t="s">
        <v>150</v>
      </c>
      <c r="J218" s="1106" t="s">
        <v>150</v>
      </c>
      <c r="K218" s="1106" t="s">
        <v>150</v>
      </c>
      <c r="L218" s="1106" t="s">
        <v>150</v>
      </c>
      <c r="M218" s="1106" t="s">
        <v>150</v>
      </c>
      <c r="N218" s="1106" t="s">
        <v>150</v>
      </c>
      <c r="O218" s="1106" t="s">
        <v>150</v>
      </c>
      <c r="P218" s="1106" t="s">
        <v>150</v>
      </c>
      <c r="Q218" s="1106" t="s">
        <v>150</v>
      </c>
    </row>
    <row r="219" spans="3:17" ht="15">
      <c r="C219" s="631" t="s">
        <v>150</v>
      </c>
      <c r="D219" s="631" t="s">
        <v>150</v>
      </c>
      <c r="E219" s="1414" t="s">
        <v>150</v>
      </c>
      <c r="F219" s="1106" t="s">
        <v>150</v>
      </c>
      <c r="G219" s="1106" t="s">
        <v>150</v>
      </c>
      <c r="H219" s="1106" t="s">
        <v>150</v>
      </c>
      <c r="I219" s="1106" t="s">
        <v>150</v>
      </c>
      <c r="J219" s="1106" t="s">
        <v>150</v>
      </c>
      <c r="K219" s="1106" t="s">
        <v>150</v>
      </c>
      <c r="L219" s="1106" t="s">
        <v>150</v>
      </c>
      <c r="M219" s="1106" t="s">
        <v>150</v>
      </c>
      <c r="N219" s="1106" t="s">
        <v>150</v>
      </c>
      <c r="O219" s="1106" t="s">
        <v>150</v>
      </c>
      <c r="P219" s="1106" t="s">
        <v>150</v>
      </c>
      <c r="Q219" s="1106" t="s">
        <v>150</v>
      </c>
    </row>
    <row r="220" spans="3:17" ht="15">
      <c r="C220" s="631" t="s">
        <v>150</v>
      </c>
      <c r="D220" s="631" t="s">
        <v>150</v>
      </c>
      <c r="E220" s="1414" t="s">
        <v>150</v>
      </c>
      <c r="F220" s="1106" t="s">
        <v>150</v>
      </c>
      <c r="G220" s="1106" t="s">
        <v>150</v>
      </c>
      <c r="H220" s="1106" t="s">
        <v>150</v>
      </c>
      <c r="I220" s="1106" t="s">
        <v>150</v>
      </c>
      <c r="J220" s="1106" t="s">
        <v>150</v>
      </c>
      <c r="K220" s="1106" t="s">
        <v>150</v>
      </c>
      <c r="L220" s="1106" t="s">
        <v>150</v>
      </c>
      <c r="M220" s="1106" t="s">
        <v>150</v>
      </c>
      <c r="N220" s="1106" t="s">
        <v>150</v>
      </c>
      <c r="O220" s="1106" t="s">
        <v>150</v>
      </c>
      <c r="P220" s="1106" t="s">
        <v>150</v>
      </c>
      <c r="Q220" s="1106" t="s">
        <v>150</v>
      </c>
    </row>
    <row r="221" spans="3:17" ht="15">
      <c r="C221" s="631" t="s">
        <v>150</v>
      </c>
      <c r="D221" s="631" t="s">
        <v>150</v>
      </c>
      <c r="E221" s="1414" t="s">
        <v>150</v>
      </c>
      <c r="F221" s="1106" t="s">
        <v>150</v>
      </c>
      <c r="G221" s="1106" t="s">
        <v>150</v>
      </c>
      <c r="H221" s="1106" t="s">
        <v>150</v>
      </c>
      <c r="I221" s="1106" t="s">
        <v>150</v>
      </c>
      <c r="J221" s="1106" t="s">
        <v>150</v>
      </c>
      <c r="K221" s="1106" t="s">
        <v>150</v>
      </c>
      <c r="L221" s="1106" t="s">
        <v>150</v>
      </c>
      <c r="M221" s="1106" t="s">
        <v>150</v>
      </c>
      <c r="N221" s="1106" t="s">
        <v>150</v>
      </c>
      <c r="O221" s="1106" t="s">
        <v>150</v>
      </c>
      <c r="P221" s="1106" t="s">
        <v>150</v>
      </c>
      <c r="Q221" s="1106" t="s">
        <v>150</v>
      </c>
    </row>
    <row r="222" spans="3:17" ht="15">
      <c r="C222" s="631" t="s">
        <v>150</v>
      </c>
      <c r="D222" s="631" t="s">
        <v>150</v>
      </c>
      <c r="E222" s="1414" t="s">
        <v>150</v>
      </c>
      <c r="F222" s="1106" t="s">
        <v>150</v>
      </c>
      <c r="G222" s="1106" t="s">
        <v>150</v>
      </c>
      <c r="H222" s="1106" t="s">
        <v>150</v>
      </c>
      <c r="I222" s="1106" t="s">
        <v>150</v>
      </c>
      <c r="J222" s="1106" t="s">
        <v>150</v>
      </c>
      <c r="K222" s="1106" t="s">
        <v>150</v>
      </c>
      <c r="L222" s="1106" t="s">
        <v>150</v>
      </c>
      <c r="M222" s="1106" t="s">
        <v>150</v>
      </c>
      <c r="N222" s="1106" t="s">
        <v>150</v>
      </c>
      <c r="O222" s="1106" t="s">
        <v>150</v>
      </c>
      <c r="P222" s="1106" t="s">
        <v>150</v>
      </c>
      <c r="Q222" s="1106" t="s">
        <v>150</v>
      </c>
    </row>
    <row r="223" spans="3:17" ht="15">
      <c r="C223" s="631" t="s">
        <v>150</v>
      </c>
      <c r="D223" s="631" t="s">
        <v>150</v>
      </c>
      <c r="E223" s="1414" t="s">
        <v>150</v>
      </c>
      <c r="F223" s="1106" t="s">
        <v>150</v>
      </c>
      <c r="G223" s="1106" t="s">
        <v>150</v>
      </c>
      <c r="H223" s="1106" t="s">
        <v>150</v>
      </c>
      <c r="I223" s="1106" t="s">
        <v>150</v>
      </c>
      <c r="J223" s="1106" t="s">
        <v>150</v>
      </c>
      <c r="K223" s="1106" t="s">
        <v>150</v>
      </c>
      <c r="L223" s="1106" t="s">
        <v>150</v>
      </c>
      <c r="M223" s="1106" t="s">
        <v>150</v>
      </c>
      <c r="N223" s="1106" t="s">
        <v>150</v>
      </c>
      <c r="O223" s="1106" t="s">
        <v>150</v>
      </c>
      <c r="P223" s="1106" t="s">
        <v>150</v>
      </c>
      <c r="Q223" s="1106" t="s">
        <v>150</v>
      </c>
    </row>
    <row r="224" spans="3:17" ht="15">
      <c r="C224" s="631" t="s">
        <v>150</v>
      </c>
      <c r="D224" s="631" t="s">
        <v>150</v>
      </c>
      <c r="E224" s="1414" t="s">
        <v>150</v>
      </c>
      <c r="F224" s="1106" t="s">
        <v>150</v>
      </c>
      <c r="G224" s="1106" t="s">
        <v>150</v>
      </c>
      <c r="H224" s="1106" t="s">
        <v>150</v>
      </c>
      <c r="I224" s="1106" t="s">
        <v>150</v>
      </c>
      <c r="J224" s="1106" t="s">
        <v>150</v>
      </c>
      <c r="K224" s="1106" t="s">
        <v>150</v>
      </c>
      <c r="L224" s="1106" t="s">
        <v>150</v>
      </c>
      <c r="M224" s="1106" t="s">
        <v>150</v>
      </c>
      <c r="N224" s="1106" t="s">
        <v>150</v>
      </c>
      <c r="O224" s="1106" t="s">
        <v>150</v>
      </c>
      <c r="P224" s="1106" t="s">
        <v>150</v>
      </c>
      <c r="Q224" s="1106" t="s">
        <v>150</v>
      </c>
    </row>
    <row r="225" spans="3:17" ht="15">
      <c r="C225" s="631" t="s">
        <v>150</v>
      </c>
      <c r="D225" s="631" t="s">
        <v>150</v>
      </c>
      <c r="E225" s="1414" t="s">
        <v>150</v>
      </c>
      <c r="F225" s="1106" t="s">
        <v>150</v>
      </c>
      <c r="G225" s="1106" t="s">
        <v>150</v>
      </c>
      <c r="H225" s="1106" t="s">
        <v>150</v>
      </c>
      <c r="I225" s="1106" t="s">
        <v>150</v>
      </c>
      <c r="J225" s="1106" t="s">
        <v>150</v>
      </c>
      <c r="K225" s="1106" t="s">
        <v>150</v>
      </c>
      <c r="L225" s="1106" t="s">
        <v>150</v>
      </c>
      <c r="M225" s="1106" t="s">
        <v>150</v>
      </c>
      <c r="N225" s="1106" t="s">
        <v>150</v>
      </c>
      <c r="O225" s="1106" t="s">
        <v>150</v>
      </c>
      <c r="P225" s="1106" t="s">
        <v>150</v>
      </c>
      <c r="Q225" s="1106" t="s">
        <v>150</v>
      </c>
    </row>
    <row r="226" spans="3:17" ht="15">
      <c r="C226" s="631" t="s">
        <v>150</v>
      </c>
      <c r="D226" s="631" t="s">
        <v>150</v>
      </c>
      <c r="E226" s="1414" t="s">
        <v>150</v>
      </c>
      <c r="F226" s="1106" t="s">
        <v>150</v>
      </c>
      <c r="G226" s="1106" t="s">
        <v>150</v>
      </c>
      <c r="H226" s="1106" t="s">
        <v>150</v>
      </c>
      <c r="I226" s="1106" t="s">
        <v>150</v>
      </c>
      <c r="J226" s="1106" t="s">
        <v>150</v>
      </c>
      <c r="K226" s="1106" t="s">
        <v>150</v>
      </c>
      <c r="L226" s="1106" t="s">
        <v>150</v>
      </c>
      <c r="M226" s="1106" t="s">
        <v>150</v>
      </c>
      <c r="N226" s="1106" t="s">
        <v>150</v>
      </c>
      <c r="O226" s="1106" t="s">
        <v>150</v>
      </c>
      <c r="P226" s="1106" t="s">
        <v>150</v>
      </c>
      <c r="Q226" s="1106" t="s">
        <v>150</v>
      </c>
    </row>
    <row r="227" spans="3:17" ht="15">
      <c r="C227" s="631" t="s">
        <v>150</v>
      </c>
      <c r="D227" s="631" t="s">
        <v>150</v>
      </c>
      <c r="E227" s="1414" t="s">
        <v>150</v>
      </c>
      <c r="F227" s="1106" t="s">
        <v>150</v>
      </c>
      <c r="G227" s="1106" t="s">
        <v>150</v>
      </c>
      <c r="H227" s="1106" t="s">
        <v>150</v>
      </c>
      <c r="I227" s="1106" t="s">
        <v>150</v>
      </c>
      <c r="J227" s="1106" t="s">
        <v>150</v>
      </c>
      <c r="K227" s="1106" t="s">
        <v>150</v>
      </c>
      <c r="L227" s="1106" t="s">
        <v>150</v>
      </c>
      <c r="M227" s="1106" t="s">
        <v>150</v>
      </c>
      <c r="N227" s="1106" t="s">
        <v>150</v>
      </c>
      <c r="O227" s="1106" t="s">
        <v>150</v>
      </c>
      <c r="P227" s="1106" t="s">
        <v>150</v>
      </c>
      <c r="Q227" s="1106" t="s">
        <v>150</v>
      </c>
    </row>
    <row r="228" spans="3:17" ht="15">
      <c r="C228" s="631" t="s">
        <v>150</v>
      </c>
      <c r="D228" s="631" t="s">
        <v>150</v>
      </c>
      <c r="E228" s="1414" t="s">
        <v>150</v>
      </c>
      <c r="F228" s="1106" t="s">
        <v>150</v>
      </c>
      <c r="G228" s="1106" t="s">
        <v>150</v>
      </c>
      <c r="H228" s="1106" t="s">
        <v>150</v>
      </c>
      <c r="I228" s="1106" t="s">
        <v>150</v>
      </c>
      <c r="J228" s="1106" t="s">
        <v>150</v>
      </c>
      <c r="K228" s="1106" t="s">
        <v>150</v>
      </c>
      <c r="L228" s="1106" t="s">
        <v>150</v>
      </c>
      <c r="M228" s="1106" t="s">
        <v>150</v>
      </c>
      <c r="N228" s="1106" t="s">
        <v>150</v>
      </c>
      <c r="O228" s="1106" t="s">
        <v>150</v>
      </c>
      <c r="P228" s="1106" t="s">
        <v>150</v>
      </c>
      <c r="Q228" s="1106" t="s">
        <v>150</v>
      </c>
    </row>
    <row r="229" spans="3:17" ht="15">
      <c r="C229" s="631" t="s">
        <v>150</v>
      </c>
      <c r="D229" s="631" t="s">
        <v>150</v>
      </c>
      <c r="E229" s="1414" t="s">
        <v>150</v>
      </c>
      <c r="F229" s="1106" t="s">
        <v>150</v>
      </c>
      <c r="G229" s="1106" t="s">
        <v>150</v>
      </c>
      <c r="H229" s="1106" t="s">
        <v>150</v>
      </c>
      <c r="I229" s="1106" t="s">
        <v>150</v>
      </c>
      <c r="J229" s="1106" t="s">
        <v>150</v>
      </c>
      <c r="K229" s="1106" t="s">
        <v>150</v>
      </c>
      <c r="L229" s="1106" t="s">
        <v>150</v>
      </c>
      <c r="M229" s="1106" t="s">
        <v>150</v>
      </c>
      <c r="N229" s="1106" t="s">
        <v>150</v>
      </c>
      <c r="O229" s="1106" t="s">
        <v>150</v>
      </c>
      <c r="P229" s="1106" t="s">
        <v>150</v>
      </c>
      <c r="Q229" s="1106" t="s">
        <v>150</v>
      </c>
    </row>
    <row r="230" spans="3:17" ht="15">
      <c r="C230" s="631" t="s">
        <v>150</v>
      </c>
      <c r="D230" s="631" t="s">
        <v>150</v>
      </c>
      <c r="E230" s="1414" t="s">
        <v>150</v>
      </c>
      <c r="F230" s="1106" t="s">
        <v>150</v>
      </c>
      <c r="G230" s="1106" t="s">
        <v>150</v>
      </c>
      <c r="H230" s="1106" t="s">
        <v>150</v>
      </c>
      <c r="I230" s="1106" t="s">
        <v>150</v>
      </c>
      <c r="J230" s="1106" t="s">
        <v>150</v>
      </c>
      <c r="K230" s="1106" t="s">
        <v>150</v>
      </c>
      <c r="L230" s="1106" t="s">
        <v>150</v>
      </c>
      <c r="M230" s="1106" t="s">
        <v>150</v>
      </c>
      <c r="N230" s="1106" t="s">
        <v>150</v>
      </c>
      <c r="O230" s="1106" t="s">
        <v>150</v>
      </c>
      <c r="P230" s="1106" t="s">
        <v>150</v>
      </c>
      <c r="Q230" s="1106" t="s">
        <v>150</v>
      </c>
    </row>
    <row r="231" spans="3:17" ht="15">
      <c r="C231" s="631" t="s">
        <v>150</v>
      </c>
      <c r="D231" s="631" t="s">
        <v>150</v>
      </c>
      <c r="E231" s="1414" t="s">
        <v>150</v>
      </c>
      <c r="F231" s="1106" t="s">
        <v>150</v>
      </c>
      <c r="G231" s="1106" t="s">
        <v>150</v>
      </c>
      <c r="H231" s="1106" t="s">
        <v>150</v>
      </c>
      <c r="I231" s="1106" t="s">
        <v>150</v>
      </c>
      <c r="J231" s="1106" t="s">
        <v>150</v>
      </c>
      <c r="K231" s="1106" t="s">
        <v>150</v>
      </c>
      <c r="L231" s="1106" t="s">
        <v>150</v>
      </c>
      <c r="M231" s="1106" t="s">
        <v>150</v>
      </c>
      <c r="N231" s="1106" t="s">
        <v>150</v>
      </c>
      <c r="O231" s="1106" t="s">
        <v>150</v>
      </c>
      <c r="P231" s="1106" t="s">
        <v>150</v>
      </c>
      <c r="Q231" s="1106" t="s">
        <v>150</v>
      </c>
    </row>
    <row r="232" spans="3:17" ht="15">
      <c r="C232" s="631" t="s">
        <v>150</v>
      </c>
      <c r="D232" s="631" t="s">
        <v>150</v>
      </c>
      <c r="E232" s="1414" t="s">
        <v>150</v>
      </c>
      <c r="F232" s="1106" t="s">
        <v>150</v>
      </c>
      <c r="G232" s="1106" t="s">
        <v>150</v>
      </c>
      <c r="H232" s="1106" t="s">
        <v>150</v>
      </c>
      <c r="I232" s="1106" t="s">
        <v>150</v>
      </c>
      <c r="J232" s="1106" t="s">
        <v>150</v>
      </c>
      <c r="K232" s="1106" t="s">
        <v>150</v>
      </c>
      <c r="L232" s="1106" t="s">
        <v>150</v>
      </c>
      <c r="M232" s="1106" t="s">
        <v>150</v>
      </c>
      <c r="N232" s="1106" t="s">
        <v>150</v>
      </c>
      <c r="O232" s="1106" t="s">
        <v>150</v>
      </c>
      <c r="P232" s="1106" t="s">
        <v>150</v>
      </c>
      <c r="Q232" s="1106" t="s">
        <v>150</v>
      </c>
    </row>
    <row r="233" spans="3:17" ht="15">
      <c r="C233" s="631" t="s">
        <v>150</v>
      </c>
      <c r="D233" s="631" t="s">
        <v>150</v>
      </c>
      <c r="E233" s="1414" t="s">
        <v>150</v>
      </c>
      <c r="F233" s="1106" t="s">
        <v>150</v>
      </c>
      <c r="G233" s="1106" t="s">
        <v>150</v>
      </c>
      <c r="H233" s="1106" t="s">
        <v>150</v>
      </c>
      <c r="I233" s="1106" t="s">
        <v>150</v>
      </c>
      <c r="J233" s="1106" t="s">
        <v>150</v>
      </c>
      <c r="K233" s="1106" t="s">
        <v>150</v>
      </c>
      <c r="L233" s="1106" t="s">
        <v>150</v>
      </c>
      <c r="M233" s="1106" t="s">
        <v>150</v>
      </c>
      <c r="N233" s="1106" t="s">
        <v>150</v>
      </c>
      <c r="O233" s="1106" t="s">
        <v>150</v>
      </c>
      <c r="P233" s="1106" t="s">
        <v>150</v>
      </c>
      <c r="Q233" s="1106" t="s">
        <v>150</v>
      </c>
    </row>
    <row r="234" spans="3:17" ht="15">
      <c r="C234" s="631" t="s">
        <v>150</v>
      </c>
      <c r="D234" s="631" t="s">
        <v>150</v>
      </c>
      <c r="E234" s="1414" t="s">
        <v>150</v>
      </c>
      <c r="F234" s="1106" t="s">
        <v>150</v>
      </c>
      <c r="G234" s="1106" t="s">
        <v>150</v>
      </c>
      <c r="H234" s="1106" t="s">
        <v>150</v>
      </c>
      <c r="I234" s="1106" t="s">
        <v>150</v>
      </c>
      <c r="J234" s="1106" t="s">
        <v>150</v>
      </c>
      <c r="K234" s="1106" t="s">
        <v>150</v>
      </c>
      <c r="L234" s="1106" t="s">
        <v>150</v>
      </c>
      <c r="M234" s="1106" t="s">
        <v>150</v>
      </c>
      <c r="N234" s="1106" t="s">
        <v>150</v>
      </c>
      <c r="O234" s="1106" t="s">
        <v>150</v>
      </c>
      <c r="P234" s="1106" t="s">
        <v>150</v>
      </c>
      <c r="Q234" s="1106" t="s">
        <v>150</v>
      </c>
    </row>
    <row r="235" spans="3:17" ht="15">
      <c r="C235" s="631" t="s">
        <v>150</v>
      </c>
      <c r="D235" s="631" t="s">
        <v>150</v>
      </c>
      <c r="E235" s="1414" t="s">
        <v>150</v>
      </c>
      <c r="F235" s="1106" t="s">
        <v>150</v>
      </c>
      <c r="G235" s="1106" t="s">
        <v>150</v>
      </c>
      <c r="H235" s="1106" t="s">
        <v>150</v>
      </c>
      <c r="I235" s="1106" t="s">
        <v>150</v>
      </c>
      <c r="J235" s="1106" t="s">
        <v>150</v>
      </c>
      <c r="K235" s="1106" t="s">
        <v>150</v>
      </c>
      <c r="L235" s="1106" t="s">
        <v>150</v>
      </c>
      <c r="M235" s="1106" t="s">
        <v>150</v>
      </c>
      <c r="N235" s="1106" t="s">
        <v>150</v>
      </c>
      <c r="O235" s="1106" t="s">
        <v>150</v>
      </c>
      <c r="P235" s="1106" t="s">
        <v>150</v>
      </c>
      <c r="Q235" s="1106" t="s">
        <v>150</v>
      </c>
    </row>
    <row r="236" spans="3:17" ht="15">
      <c r="C236" s="631" t="s">
        <v>150</v>
      </c>
      <c r="D236" s="631" t="s">
        <v>150</v>
      </c>
      <c r="E236" s="1414" t="s">
        <v>150</v>
      </c>
      <c r="F236" s="1106" t="s">
        <v>150</v>
      </c>
      <c r="G236" s="1106" t="s">
        <v>150</v>
      </c>
      <c r="H236" s="1106" t="s">
        <v>150</v>
      </c>
      <c r="I236" s="1106" t="s">
        <v>150</v>
      </c>
      <c r="J236" s="1106" t="s">
        <v>150</v>
      </c>
      <c r="K236" s="1106" t="s">
        <v>150</v>
      </c>
      <c r="L236" s="1106" t="s">
        <v>150</v>
      </c>
      <c r="M236" s="1106" t="s">
        <v>150</v>
      </c>
      <c r="N236" s="1106" t="s">
        <v>150</v>
      </c>
      <c r="O236" s="1106" t="s">
        <v>150</v>
      </c>
      <c r="P236" s="1106" t="s">
        <v>150</v>
      </c>
      <c r="Q236" s="1106" t="s">
        <v>150</v>
      </c>
    </row>
    <row r="237" spans="3:17" ht="15">
      <c r="C237" s="631" t="s">
        <v>150</v>
      </c>
      <c r="D237" s="631" t="s">
        <v>150</v>
      </c>
      <c r="E237" s="1414" t="s">
        <v>150</v>
      </c>
      <c r="F237" s="1106" t="s">
        <v>150</v>
      </c>
      <c r="G237" s="1106" t="s">
        <v>150</v>
      </c>
      <c r="H237" s="1106" t="s">
        <v>150</v>
      </c>
      <c r="I237" s="1106" t="s">
        <v>150</v>
      </c>
      <c r="J237" s="1106" t="s">
        <v>150</v>
      </c>
      <c r="K237" s="1106" t="s">
        <v>150</v>
      </c>
      <c r="L237" s="1106" t="s">
        <v>150</v>
      </c>
      <c r="M237" s="1106" t="s">
        <v>150</v>
      </c>
      <c r="N237" s="1106" t="s">
        <v>150</v>
      </c>
      <c r="O237" s="1106" t="s">
        <v>150</v>
      </c>
      <c r="P237" s="1106" t="s">
        <v>150</v>
      </c>
      <c r="Q237" s="1106" t="s">
        <v>150</v>
      </c>
    </row>
    <row r="238" spans="3:17" ht="15">
      <c r="C238" s="631" t="s">
        <v>150</v>
      </c>
      <c r="D238" s="631" t="s">
        <v>150</v>
      </c>
      <c r="E238" s="1414" t="s">
        <v>150</v>
      </c>
      <c r="F238" s="1106" t="s">
        <v>150</v>
      </c>
      <c r="G238" s="1106" t="s">
        <v>150</v>
      </c>
      <c r="H238" s="1106" t="s">
        <v>150</v>
      </c>
      <c r="I238" s="1106" t="s">
        <v>150</v>
      </c>
      <c r="J238" s="1106" t="s">
        <v>150</v>
      </c>
      <c r="K238" s="1106" t="s">
        <v>150</v>
      </c>
      <c r="L238" s="1106" t="s">
        <v>150</v>
      </c>
      <c r="M238" s="1106" t="s">
        <v>150</v>
      </c>
      <c r="N238" s="1106" t="s">
        <v>150</v>
      </c>
      <c r="O238" s="1106" t="s">
        <v>150</v>
      </c>
      <c r="P238" s="1106" t="s">
        <v>150</v>
      </c>
      <c r="Q238" s="1106" t="s">
        <v>150</v>
      </c>
    </row>
    <row r="239" spans="3:17" ht="15">
      <c r="C239" s="631" t="s">
        <v>150</v>
      </c>
      <c r="D239" s="631" t="s">
        <v>150</v>
      </c>
      <c r="E239" s="1414" t="s">
        <v>150</v>
      </c>
      <c r="F239" s="1106" t="s">
        <v>150</v>
      </c>
      <c r="G239" s="1106" t="s">
        <v>150</v>
      </c>
      <c r="H239" s="1106" t="s">
        <v>150</v>
      </c>
      <c r="I239" s="1106" t="s">
        <v>150</v>
      </c>
      <c r="J239" s="1106" t="s">
        <v>150</v>
      </c>
      <c r="K239" s="1106" t="s">
        <v>150</v>
      </c>
      <c r="L239" s="1106" t="s">
        <v>150</v>
      </c>
      <c r="M239" s="1106" t="s">
        <v>150</v>
      </c>
      <c r="N239" s="1106" t="s">
        <v>150</v>
      </c>
      <c r="O239" s="1106" t="s">
        <v>150</v>
      </c>
      <c r="P239" s="1106" t="s">
        <v>150</v>
      </c>
      <c r="Q239" s="1106" t="s">
        <v>150</v>
      </c>
    </row>
    <row r="240" spans="3:17" ht="15">
      <c r="C240" s="631" t="s">
        <v>150</v>
      </c>
      <c r="D240" s="631" t="s">
        <v>150</v>
      </c>
      <c r="E240" s="1414" t="s">
        <v>150</v>
      </c>
      <c r="F240" s="1106" t="s">
        <v>150</v>
      </c>
      <c r="G240" s="1106" t="s">
        <v>150</v>
      </c>
      <c r="H240" s="1106" t="s">
        <v>150</v>
      </c>
      <c r="I240" s="1106" t="s">
        <v>150</v>
      </c>
      <c r="J240" s="1106" t="s">
        <v>150</v>
      </c>
      <c r="K240" s="1106" t="s">
        <v>150</v>
      </c>
      <c r="L240" s="1106" t="s">
        <v>150</v>
      </c>
      <c r="M240" s="1106" t="s">
        <v>150</v>
      </c>
      <c r="N240" s="1106" t="s">
        <v>150</v>
      </c>
      <c r="O240" s="1106" t="s">
        <v>150</v>
      </c>
      <c r="P240" s="1106" t="s">
        <v>150</v>
      </c>
      <c r="Q240" s="1106" t="s">
        <v>150</v>
      </c>
    </row>
    <row r="241" spans="3:17" ht="15">
      <c r="C241" s="631" t="s">
        <v>150</v>
      </c>
      <c r="D241" s="631" t="s">
        <v>150</v>
      </c>
      <c r="E241" s="1414" t="s">
        <v>150</v>
      </c>
      <c r="F241" s="1106" t="s">
        <v>150</v>
      </c>
      <c r="G241" s="1106" t="s">
        <v>150</v>
      </c>
      <c r="H241" s="1106" t="s">
        <v>150</v>
      </c>
      <c r="I241" s="1106" t="s">
        <v>150</v>
      </c>
      <c r="J241" s="1106" t="s">
        <v>150</v>
      </c>
      <c r="K241" s="1106" t="s">
        <v>150</v>
      </c>
      <c r="L241" s="1106" t="s">
        <v>150</v>
      </c>
      <c r="M241" s="1106" t="s">
        <v>150</v>
      </c>
      <c r="N241" s="1106" t="s">
        <v>150</v>
      </c>
      <c r="O241" s="1106" t="s">
        <v>150</v>
      </c>
      <c r="P241" s="1106" t="s">
        <v>150</v>
      </c>
      <c r="Q241" s="1106" t="s">
        <v>150</v>
      </c>
    </row>
    <row r="242" spans="3:17" ht="15">
      <c r="C242" s="631" t="s">
        <v>150</v>
      </c>
      <c r="D242" s="631" t="s">
        <v>150</v>
      </c>
      <c r="E242" s="1414" t="s">
        <v>150</v>
      </c>
      <c r="F242" s="1106" t="s">
        <v>150</v>
      </c>
      <c r="G242" s="1106" t="s">
        <v>150</v>
      </c>
      <c r="H242" s="1106" t="s">
        <v>150</v>
      </c>
      <c r="I242" s="1106" t="s">
        <v>150</v>
      </c>
      <c r="J242" s="1106" t="s">
        <v>150</v>
      </c>
      <c r="K242" s="1106" t="s">
        <v>150</v>
      </c>
      <c r="L242" s="1106" t="s">
        <v>150</v>
      </c>
      <c r="M242" s="1106" t="s">
        <v>150</v>
      </c>
      <c r="N242" s="1106" t="s">
        <v>150</v>
      </c>
      <c r="O242" s="1106" t="s">
        <v>150</v>
      </c>
      <c r="P242" s="1106" t="s">
        <v>150</v>
      </c>
      <c r="Q242" s="1106" t="s">
        <v>150</v>
      </c>
    </row>
    <row r="243" spans="3:17" ht="15">
      <c r="C243" s="631" t="s">
        <v>150</v>
      </c>
      <c r="D243" s="631" t="s">
        <v>150</v>
      </c>
      <c r="E243" s="1414" t="s">
        <v>150</v>
      </c>
      <c r="F243" s="1106" t="s">
        <v>150</v>
      </c>
      <c r="G243" s="1106" t="s">
        <v>150</v>
      </c>
      <c r="H243" s="1106" t="s">
        <v>150</v>
      </c>
      <c r="I243" s="1106" t="s">
        <v>150</v>
      </c>
      <c r="J243" s="1106" t="s">
        <v>150</v>
      </c>
      <c r="K243" s="1106" t="s">
        <v>150</v>
      </c>
      <c r="L243" s="1106" t="s">
        <v>150</v>
      </c>
      <c r="M243" s="1106" t="s">
        <v>150</v>
      </c>
      <c r="N243" s="1106" t="s">
        <v>150</v>
      </c>
      <c r="O243" s="1106" t="s">
        <v>150</v>
      </c>
      <c r="P243" s="1106" t="s">
        <v>150</v>
      </c>
      <c r="Q243" s="1106" t="s">
        <v>150</v>
      </c>
    </row>
    <row r="244" spans="3:17" ht="15">
      <c r="C244" s="631" t="s">
        <v>150</v>
      </c>
      <c r="D244" s="631" t="s">
        <v>150</v>
      </c>
      <c r="E244" s="1414" t="s">
        <v>150</v>
      </c>
      <c r="F244" s="1106" t="s">
        <v>150</v>
      </c>
      <c r="G244" s="1106" t="s">
        <v>150</v>
      </c>
      <c r="H244" s="1106" t="s">
        <v>150</v>
      </c>
      <c r="I244" s="1106" t="s">
        <v>150</v>
      </c>
      <c r="J244" s="1106" t="s">
        <v>150</v>
      </c>
      <c r="K244" s="1106" t="s">
        <v>150</v>
      </c>
      <c r="L244" s="1106" t="s">
        <v>150</v>
      </c>
      <c r="M244" s="1106" t="s">
        <v>150</v>
      </c>
      <c r="N244" s="1106" t="s">
        <v>150</v>
      </c>
      <c r="O244" s="1106" t="s">
        <v>150</v>
      </c>
      <c r="P244" s="1106" t="s">
        <v>150</v>
      </c>
      <c r="Q244" s="1106" t="s">
        <v>150</v>
      </c>
    </row>
    <row r="245" spans="3:17" ht="15">
      <c r="C245" s="631" t="s">
        <v>150</v>
      </c>
      <c r="D245" s="631" t="s">
        <v>150</v>
      </c>
      <c r="E245" s="1414" t="s">
        <v>150</v>
      </c>
      <c r="F245" s="1106" t="s">
        <v>150</v>
      </c>
      <c r="G245" s="1106" t="s">
        <v>150</v>
      </c>
      <c r="H245" s="1106" t="s">
        <v>150</v>
      </c>
      <c r="I245" s="1106" t="s">
        <v>150</v>
      </c>
      <c r="J245" s="1106" t="s">
        <v>150</v>
      </c>
      <c r="K245" s="1106" t="s">
        <v>150</v>
      </c>
      <c r="L245" s="1106" t="s">
        <v>150</v>
      </c>
      <c r="M245" s="1106" t="s">
        <v>150</v>
      </c>
      <c r="N245" s="1106" t="s">
        <v>150</v>
      </c>
      <c r="O245" s="1106" t="s">
        <v>150</v>
      </c>
      <c r="P245" s="1106" t="s">
        <v>150</v>
      </c>
      <c r="Q245" s="1106" t="s">
        <v>150</v>
      </c>
    </row>
    <row r="246" spans="3:17" ht="15">
      <c r="C246" s="631" t="s">
        <v>150</v>
      </c>
      <c r="D246" s="631" t="s">
        <v>150</v>
      </c>
      <c r="E246" s="1414" t="s">
        <v>150</v>
      </c>
      <c r="F246" s="1106" t="s">
        <v>150</v>
      </c>
      <c r="G246" s="1106" t="s">
        <v>150</v>
      </c>
      <c r="H246" s="1106" t="s">
        <v>150</v>
      </c>
      <c r="I246" s="1106" t="s">
        <v>150</v>
      </c>
      <c r="J246" s="1106" t="s">
        <v>150</v>
      </c>
      <c r="K246" s="1106" t="s">
        <v>150</v>
      </c>
      <c r="L246" s="1106" t="s">
        <v>150</v>
      </c>
      <c r="M246" s="1106" t="s">
        <v>150</v>
      </c>
      <c r="N246" s="1106" t="s">
        <v>150</v>
      </c>
      <c r="O246" s="1106" t="s">
        <v>150</v>
      </c>
      <c r="P246" s="1106" t="s">
        <v>150</v>
      </c>
      <c r="Q246" s="1106" t="s">
        <v>150</v>
      </c>
    </row>
    <row r="247" spans="3:17" ht="15">
      <c r="C247" s="631" t="s">
        <v>150</v>
      </c>
      <c r="D247" s="631" t="s">
        <v>150</v>
      </c>
      <c r="E247" s="1414" t="s">
        <v>150</v>
      </c>
      <c r="F247" s="1106" t="s">
        <v>150</v>
      </c>
      <c r="G247" s="1106" t="s">
        <v>150</v>
      </c>
      <c r="H247" s="1106" t="s">
        <v>150</v>
      </c>
      <c r="I247" s="1106" t="s">
        <v>150</v>
      </c>
      <c r="J247" s="1106" t="s">
        <v>150</v>
      </c>
      <c r="K247" s="1106" t="s">
        <v>150</v>
      </c>
      <c r="L247" s="1106" t="s">
        <v>150</v>
      </c>
      <c r="M247" s="1106" t="s">
        <v>150</v>
      </c>
      <c r="N247" s="1106" t="s">
        <v>150</v>
      </c>
      <c r="O247" s="1106" t="s">
        <v>150</v>
      </c>
      <c r="P247" s="1106" t="s">
        <v>150</v>
      </c>
      <c r="Q247" s="1106" t="s">
        <v>150</v>
      </c>
    </row>
    <row r="248" spans="3:17" ht="15">
      <c r="C248" s="631" t="s">
        <v>150</v>
      </c>
      <c r="D248" s="631" t="s">
        <v>150</v>
      </c>
      <c r="E248" s="1414" t="s">
        <v>150</v>
      </c>
      <c r="F248" s="1106" t="s">
        <v>150</v>
      </c>
      <c r="G248" s="1106" t="s">
        <v>150</v>
      </c>
      <c r="H248" s="1106" t="s">
        <v>150</v>
      </c>
      <c r="I248" s="1106" t="s">
        <v>150</v>
      </c>
      <c r="J248" s="1106" t="s">
        <v>150</v>
      </c>
      <c r="K248" s="1106" t="s">
        <v>150</v>
      </c>
      <c r="L248" s="1106" t="s">
        <v>150</v>
      </c>
      <c r="M248" s="1106" t="s">
        <v>150</v>
      </c>
      <c r="N248" s="1106" t="s">
        <v>150</v>
      </c>
      <c r="O248" s="1106" t="s">
        <v>150</v>
      </c>
      <c r="P248" s="1106" t="s">
        <v>150</v>
      </c>
      <c r="Q248" s="1106" t="s">
        <v>150</v>
      </c>
    </row>
    <row r="249" spans="3:17" ht="15">
      <c r="C249" s="631" t="s">
        <v>150</v>
      </c>
      <c r="D249" s="631" t="s">
        <v>150</v>
      </c>
      <c r="E249" s="1414" t="s">
        <v>150</v>
      </c>
      <c r="F249" s="1106" t="s">
        <v>150</v>
      </c>
      <c r="G249" s="1106" t="s">
        <v>150</v>
      </c>
      <c r="H249" s="1106" t="s">
        <v>150</v>
      </c>
      <c r="I249" s="1106" t="s">
        <v>150</v>
      </c>
      <c r="J249" s="1106" t="s">
        <v>150</v>
      </c>
      <c r="K249" s="1106" t="s">
        <v>150</v>
      </c>
      <c r="L249" s="1106" t="s">
        <v>150</v>
      </c>
      <c r="M249" s="1106" t="s">
        <v>150</v>
      </c>
      <c r="N249" s="1106" t="s">
        <v>150</v>
      </c>
      <c r="O249" s="1106" t="s">
        <v>150</v>
      </c>
      <c r="P249" s="1106" t="s">
        <v>150</v>
      </c>
      <c r="Q249" s="1106" t="s">
        <v>150</v>
      </c>
    </row>
    <row r="250" spans="3:17" ht="15">
      <c r="C250" s="631" t="s">
        <v>150</v>
      </c>
      <c r="D250" s="631" t="s">
        <v>150</v>
      </c>
      <c r="E250" s="1414" t="s">
        <v>150</v>
      </c>
      <c r="F250" s="1106" t="s">
        <v>150</v>
      </c>
      <c r="G250" s="1106" t="s">
        <v>150</v>
      </c>
      <c r="H250" s="1106" t="s">
        <v>150</v>
      </c>
      <c r="I250" s="1106" t="s">
        <v>150</v>
      </c>
      <c r="J250" s="1106" t="s">
        <v>150</v>
      </c>
      <c r="K250" s="1106" t="s">
        <v>150</v>
      </c>
      <c r="L250" s="1106" t="s">
        <v>150</v>
      </c>
      <c r="M250" s="1106" t="s">
        <v>150</v>
      </c>
      <c r="N250" s="1106" t="s">
        <v>150</v>
      </c>
      <c r="O250" s="1106" t="s">
        <v>150</v>
      </c>
      <c r="P250" s="1106" t="s">
        <v>150</v>
      </c>
      <c r="Q250" s="1106" t="s">
        <v>150</v>
      </c>
    </row>
    <row r="251" spans="3:17" ht="15">
      <c r="C251" s="631" t="s">
        <v>150</v>
      </c>
      <c r="D251" s="631" t="s">
        <v>150</v>
      </c>
      <c r="E251" s="1414" t="s">
        <v>150</v>
      </c>
      <c r="F251" s="1106" t="s">
        <v>150</v>
      </c>
      <c r="G251" s="1106" t="s">
        <v>150</v>
      </c>
      <c r="H251" s="1106" t="s">
        <v>150</v>
      </c>
      <c r="I251" s="1106" t="s">
        <v>150</v>
      </c>
      <c r="J251" s="1106" t="s">
        <v>150</v>
      </c>
      <c r="K251" s="1106" t="s">
        <v>150</v>
      </c>
      <c r="L251" s="1106" t="s">
        <v>150</v>
      </c>
      <c r="M251" s="1106" t="s">
        <v>150</v>
      </c>
      <c r="N251" s="1106" t="s">
        <v>150</v>
      </c>
      <c r="O251" s="1106" t="s">
        <v>150</v>
      </c>
      <c r="P251" s="1106" t="s">
        <v>150</v>
      </c>
      <c r="Q251" s="1106" t="s">
        <v>150</v>
      </c>
    </row>
    <row r="252" spans="3:17" ht="15">
      <c r="C252" s="631" t="s">
        <v>150</v>
      </c>
      <c r="D252" s="631" t="s">
        <v>150</v>
      </c>
      <c r="E252" s="1414" t="s">
        <v>150</v>
      </c>
      <c r="F252" s="1106" t="s">
        <v>150</v>
      </c>
      <c r="G252" s="1106" t="s">
        <v>150</v>
      </c>
      <c r="H252" s="1106" t="s">
        <v>150</v>
      </c>
      <c r="I252" s="1106" t="s">
        <v>150</v>
      </c>
      <c r="J252" s="1106" t="s">
        <v>150</v>
      </c>
      <c r="K252" s="1106" t="s">
        <v>150</v>
      </c>
      <c r="L252" s="1106" t="s">
        <v>150</v>
      </c>
      <c r="M252" s="1106" t="s">
        <v>150</v>
      </c>
      <c r="N252" s="1106" t="s">
        <v>150</v>
      </c>
      <c r="O252" s="1106" t="s">
        <v>150</v>
      </c>
      <c r="P252" s="1106" t="s">
        <v>150</v>
      </c>
      <c r="Q252" s="1106" t="s">
        <v>150</v>
      </c>
    </row>
    <row r="253" spans="3:17" ht="15">
      <c r="C253" s="631" t="s">
        <v>150</v>
      </c>
      <c r="D253" s="631" t="s">
        <v>150</v>
      </c>
      <c r="E253" s="1414" t="s">
        <v>150</v>
      </c>
      <c r="F253" s="1106" t="s">
        <v>150</v>
      </c>
      <c r="G253" s="1106" t="s">
        <v>150</v>
      </c>
      <c r="H253" s="1106" t="s">
        <v>150</v>
      </c>
      <c r="I253" s="1106" t="s">
        <v>150</v>
      </c>
      <c r="J253" s="1106" t="s">
        <v>150</v>
      </c>
      <c r="K253" s="1106" t="s">
        <v>150</v>
      </c>
      <c r="L253" s="1106" t="s">
        <v>150</v>
      </c>
      <c r="M253" s="1106" t="s">
        <v>150</v>
      </c>
      <c r="N253" s="1106" t="s">
        <v>150</v>
      </c>
      <c r="O253" s="1106" t="s">
        <v>150</v>
      </c>
      <c r="P253" s="1106" t="s">
        <v>150</v>
      </c>
      <c r="Q253" s="1106" t="s">
        <v>150</v>
      </c>
    </row>
    <row r="254" spans="3:17" ht="15">
      <c r="C254" s="631" t="s">
        <v>150</v>
      </c>
      <c r="D254" s="631" t="s">
        <v>150</v>
      </c>
      <c r="E254" s="1414" t="s">
        <v>150</v>
      </c>
      <c r="F254" s="1106" t="s">
        <v>150</v>
      </c>
      <c r="G254" s="1106" t="s">
        <v>150</v>
      </c>
      <c r="H254" s="1106" t="s">
        <v>150</v>
      </c>
      <c r="I254" s="1106" t="s">
        <v>150</v>
      </c>
      <c r="J254" s="1106" t="s">
        <v>150</v>
      </c>
      <c r="K254" s="1106" t="s">
        <v>150</v>
      </c>
      <c r="L254" s="1106" t="s">
        <v>150</v>
      </c>
      <c r="M254" s="1106" t="s">
        <v>150</v>
      </c>
      <c r="N254" s="1106" t="s">
        <v>150</v>
      </c>
      <c r="O254" s="1106" t="s">
        <v>150</v>
      </c>
      <c r="P254" s="1106" t="s">
        <v>150</v>
      </c>
      <c r="Q254" s="1106" t="s">
        <v>150</v>
      </c>
    </row>
    <row r="255" spans="3:17" ht="15">
      <c r="C255" s="631" t="s">
        <v>150</v>
      </c>
      <c r="D255" s="631" t="s">
        <v>150</v>
      </c>
      <c r="E255" s="1414" t="s">
        <v>150</v>
      </c>
      <c r="F255" s="1106" t="s">
        <v>150</v>
      </c>
      <c r="G255" s="1106" t="s">
        <v>150</v>
      </c>
      <c r="H255" s="1106" t="s">
        <v>150</v>
      </c>
      <c r="I255" s="1106" t="s">
        <v>150</v>
      </c>
      <c r="J255" s="1106" t="s">
        <v>150</v>
      </c>
      <c r="K255" s="1106" t="s">
        <v>150</v>
      </c>
      <c r="L255" s="1106" t="s">
        <v>150</v>
      </c>
      <c r="M255" s="1106" t="s">
        <v>150</v>
      </c>
      <c r="N255" s="1106" t="s">
        <v>150</v>
      </c>
      <c r="O255" s="1106" t="s">
        <v>150</v>
      </c>
      <c r="P255" s="1106" t="s">
        <v>150</v>
      </c>
      <c r="Q255" s="1106" t="s">
        <v>150</v>
      </c>
    </row>
    <row r="256" spans="3:17" ht="15">
      <c r="C256" s="631" t="s">
        <v>150</v>
      </c>
      <c r="D256" s="631" t="s">
        <v>150</v>
      </c>
      <c r="E256" s="1414" t="s">
        <v>150</v>
      </c>
      <c r="F256" s="1106" t="s">
        <v>150</v>
      </c>
      <c r="G256" s="1106" t="s">
        <v>150</v>
      </c>
      <c r="H256" s="1106" t="s">
        <v>150</v>
      </c>
      <c r="I256" s="1106" t="s">
        <v>150</v>
      </c>
      <c r="J256" s="1106" t="s">
        <v>150</v>
      </c>
      <c r="K256" s="1106" t="s">
        <v>150</v>
      </c>
      <c r="L256" s="1106" t="s">
        <v>150</v>
      </c>
      <c r="M256" s="1106" t="s">
        <v>150</v>
      </c>
      <c r="N256" s="1106" t="s">
        <v>150</v>
      </c>
      <c r="O256" s="1106" t="s">
        <v>150</v>
      </c>
      <c r="P256" s="1106" t="s">
        <v>150</v>
      </c>
      <c r="Q256" s="1106" t="s">
        <v>150</v>
      </c>
    </row>
    <row r="257" spans="3:17" ht="15">
      <c r="C257" s="631" t="s">
        <v>150</v>
      </c>
      <c r="D257" s="631" t="s">
        <v>150</v>
      </c>
      <c r="E257" s="1414" t="s">
        <v>150</v>
      </c>
      <c r="F257" s="1106" t="s">
        <v>150</v>
      </c>
      <c r="G257" s="1106" t="s">
        <v>150</v>
      </c>
      <c r="H257" s="1106" t="s">
        <v>150</v>
      </c>
      <c r="I257" s="1106" t="s">
        <v>150</v>
      </c>
      <c r="J257" s="1106" t="s">
        <v>150</v>
      </c>
      <c r="K257" s="1106" t="s">
        <v>150</v>
      </c>
      <c r="L257" s="1106" t="s">
        <v>150</v>
      </c>
      <c r="M257" s="1106" t="s">
        <v>150</v>
      </c>
      <c r="N257" s="1106" t="s">
        <v>150</v>
      </c>
      <c r="O257" s="1106" t="s">
        <v>150</v>
      </c>
      <c r="P257" s="1106" t="s">
        <v>150</v>
      </c>
      <c r="Q257" s="1106" t="s">
        <v>150</v>
      </c>
    </row>
    <row r="258" spans="3:17" ht="15">
      <c r="C258" s="631" t="s">
        <v>150</v>
      </c>
      <c r="D258" s="631" t="s">
        <v>150</v>
      </c>
      <c r="E258" s="1414" t="s">
        <v>150</v>
      </c>
      <c r="F258" s="1106" t="s">
        <v>150</v>
      </c>
      <c r="G258" s="1106" t="s">
        <v>150</v>
      </c>
      <c r="H258" s="1106" t="s">
        <v>150</v>
      </c>
      <c r="I258" s="1106" t="s">
        <v>150</v>
      </c>
      <c r="J258" s="1106" t="s">
        <v>150</v>
      </c>
      <c r="K258" s="1106" t="s">
        <v>150</v>
      </c>
      <c r="L258" s="1106" t="s">
        <v>150</v>
      </c>
      <c r="M258" s="1106" t="s">
        <v>150</v>
      </c>
      <c r="N258" s="1106" t="s">
        <v>150</v>
      </c>
      <c r="O258" s="1106" t="s">
        <v>150</v>
      </c>
      <c r="P258" s="1106" t="s">
        <v>150</v>
      </c>
      <c r="Q258" s="1106" t="s">
        <v>150</v>
      </c>
    </row>
    <row r="259" spans="3:17" ht="15">
      <c r="C259" s="631" t="s">
        <v>150</v>
      </c>
      <c r="D259" s="631" t="s">
        <v>150</v>
      </c>
      <c r="E259" s="1414" t="s">
        <v>150</v>
      </c>
      <c r="F259" s="1106" t="s">
        <v>150</v>
      </c>
      <c r="G259" s="1106" t="s">
        <v>150</v>
      </c>
      <c r="H259" s="1106" t="s">
        <v>150</v>
      </c>
      <c r="I259" s="1106" t="s">
        <v>150</v>
      </c>
      <c r="J259" s="1106" t="s">
        <v>150</v>
      </c>
      <c r="K259" s="1106" t="s">
        <v>150</v>
      </c>
      <c r="L259" s="1106" t="s">
        <v>150</v>
      </c>
      <c r="M259" s="1106" t="s">
        <v>150</v>
      </c>
      <c r="N259" s="1106" t="s">
        <v>150</v>
      </c>
      <c r="O259" s="1106" t="s">
        <v>150</v>
      </c>
      <c r="P259" s="1106" t="s">
        <v>150</v>
      </c>
      <c r="Q259" s="1106" t="s">
        <v>150</v>
      </c>
    </row>
    <row r="260" spans="3:17" ht="15">
      <c r="C260" s="631" t="s">
        <v>150</v>
      </c>
      <c r="D260" s="631" t="s">
        <v>150</v>
      </c>
      <c r="E260" s="1414" t="s">
        <v>150</v>
      </c>
      <c r="F260" s="1106" t="s">
        <v>150</v>
      </c>
      <c r="G260" s="1106" t="s">
        <v>150</v>
      </c>
      <c r="H260" s="1106" t="s">
        <v>150</v>
      </c>
      <c r="I260" s="1106" t="s">
        <v>150</v>
      </c>
      <c r="J260" s="1106" t="s">
        <v>150</v>
      </c>
      <c r="K260" s="1106" t="s">
        <v>150</v>
      </c>
      <c r="L260" s="1106" t="s">
        <v>150</v>
      </c>
      <c r="M260" s="1106" t="s">
        <v>150</v>
      </c>
      <c r="N260" s="1106" t="s">
        <v>150</v>
      </c>
      <c r="O260" s="1106" t="s">
        <v>150</v>
      </c>
      <c r="P260" s="1106" t="s">
        <v>150</v>
      </c>
      <c r="Q260" s="1106" t="s">
        <v>150</v>
      </c>
    </row>
    <row r="261" spans="3:17" ht="15">
      <c r="C261" s="631" t="s">
        <v>150</v>
      </c>
      <c r="D261" s="631" t="s">
        <v>150</v>
      </c>
      <c r="E261" s="1414" t="s">
        <v>150</v>
      </c>
      <c r="F261" s="1106" t="s">
        <v>150</v>
      </c>
      <c r="G261" s="1106" t="s">
        <v>150</v>
      </c>
      <c r="H261" s="1106" t="s">
        <v>150</v>
      </c>
      <c r="I261" s="1106" t="s">
        <v>150</v>
      </c>
      <c r="J261" s="1106" t="s">
        <v>150</v>
      </c>
      <c r="K261" s="1106" t="s">
        <v>150</v>
      </c>
      <c r="L261" s="1106" t="s">
        <v>150</v>
      </c>
      <c r="M261" s="1106" t="s">
        <v>150</v>
      </c>
      <c r="N261" s="1106" t="s">
        <v>150</v>
      </c>
      <c r="O261" s="1106" t="s">
        <v>150</v>
      </c>
      <c r="P261" s="1106" t="s">
        <v>150</v>
      </c>
      <c r="Q261" s="1106" t="s">
        <v>150</v>
      </c>
    </row>
    <row r="262" spans="3:17" ht="15">
      <c r="C262" s="631" t="s">
        <v>150</v>
      </c>
      <c r="D262" s="631" t="s">
        <v>150</v>
      </c>
      <c r="E262" s="1414" t="s">
        <v>150</v>
      </c>
      <c r="F262" s="1106" t="s">
        <v>150</v>
      </c>
      <c r="G262" s="1106" t="s">
        <v>150</v>
      </c>
      <c r="H262" s="1106" t="s">
        <v>150</v>
      </c>
      <c r="I262" s="1106" t="s">
        <v>150</v>
      </c>
      <c r="J262" s="1106" t="s">
        <v>150</v>
      </c>
      <c r="K262" s="1106" t="s">
        <v>150</v>
      </c>
      <c r="L262" s="1106" t="s">
        <v>150</v>
      </c>
      <c r="M262" s="1106" t="s">
        <v>150</v>
      </c>
      <c r="N262" s="1106" t="s">
        <v>150</v>
      </c>
      <c r="O262" s="1106" t="s">
        <v>150</v>
      </c>
      <c r="P262" s="1106" t="s">
        <v>150</v>
      </c>
      <c r="Q262" s="1106" t="s">
        <v>150</v>
      </c>
    </row>
    <row r="263" spans="3:17" ht="15">
      <c r="C263" s="631" t="s">
        <v>150</v>
      </c>
      <c r="D263" s="631" t="s">
        <v>150</v>
      </c>
      <c r="E263" s="1414" t="s">
        <v>150</v>
      </c>
      <c r="F263" s="1106" t="s">
        <v>150</v>
      </c>
      <c r="G263" s="1106" t="s">
        <v>150</v>
      </c>
      <c r="H263" s="1106" t="s">
        <v>150</v>
      </c>
      <c r="I263" s="1106" t="s">
        <v>150</v>
      </c>
      <c r="J263" s="1106" t="s">
        <v>150</v>
      </c>
      <c r="K263" s="1106" t="s">
        <v>150</v>
      </c>
      <c r="L263" s="1106" t="s">
        <v>150</v>
      </c>
      <c r="M263" s="1106" t="s">
        <v>150</v>
      </c>
      <c r="N263" s="1106" t="s">
        <v>150</v>
      </c>
      <c r="O263" s="1106" t="s">
        <v>150</v>
      </c>
      <c r="P263" s="1106" t="s">
        <v>150</v>
      </c>
      <c r="Q263" s="1106" t="s">
        <v>150</v>
      </c>
    </row>
    <row r="264" spans="3:17" ht="15">
      <c r="C264" s="631" t="s">
        <v>150</v>
      </c>
      <c r="D264" s="631" t="s">
        <v>150</v>
      </c>
      <c r="E264" s="1414" t="s">
        <v>150</v>
      </c>
      <c r="F264" s="1106" t="s">
        <v>150</v>
      </c>
      <c r="G264" s="1106" t="s">
        <v>150</v>
      </c>
      <c r="H264" s="1106" t="s">
        <v>150</v>
      </c>
      <c r="I264" s="1106" t="s">
        <v>150</v>
      </c>
      <c r="J264" s="1106" t="s">
        <v>150</v>
      </c>
      <c r="K264" s="1106" t="s">
        <v>150</v>
      </c>
      <c r="L264" s="1106" t="s">
        <v>150</v>
      </c>
      <c r="M264" s="1106" t="s">
        <v>150</v>
      </c>
      <c r="N264" s="1106" t="s">
        <v>150</v>
      </c>
      <c r="O264" s="1106" t="s">
        <v>150</v>
      </c>
      <c r="P264" s="1106" t="s">
        <v>150</v>
      </c>
      <c r="Q264" s="1106" t="s">
        <v>150</v>
      </c>
    </row>
    <row r="265" spans="3:17" ht="15">
      <c r="C265" s="631" t="s">
        <v>150</v>
      </c>
      <c r="D265" s="631" t="s">
        <v>150</v>
      </c>
      <c r="E265" s="1414" t="s">
        <v>150</v>
      </c>
      <c r="F265" s="1106" t="s">
        <v>150</v>
      </c>
      <c r="G265" s="1106" t="s">
        <v>150</v>
      </c>
      <c r="H265" s="1106" t="s">
        <v>150</v>
      </c>
      <c r="I265" s="1106" t="s">
        <v>150</v>
      </c>
      <c r="J265" s="1106" t="s">
        <v>150</v>
      </c>
      <c r="K265" s="1106" t="s">
        <v>150</v>
      </c>
      <c r="L265" s="1106" t="s">
        <v>150</v>
      </c>
      <c r="M265" s="1106" t="s">
        <v>150</v>
      </c>
      <c r="N265" s="1106" t="s">
        <v>150</v>
      </c>
      <c r="O265" s="1106" t="s">
        <v>150</v>
      </c>
      <c r="P265" s="1106" t="s">
        <v>150</v>
      </c>
      <c r="Q265" s="1106" t="s">
        <v>150</v>
      </c>
    </row>
    <row r="266" spans="3:17" ht="15">
      <c r="C266" s="631" t="s">
        <v>150</v>
      </c>
      <c r="D266" s="631" t="s">
        <v>150</v>
      </c>
      <c r="E266" s="1414" t="s">
        <v>150</v>
      </c>
      <c r="F266" s="1106" t="s">
        <v>150</v>
      </c>
      <c r="G266" s="1106" t="s">
        <v>150</v>
      </c>
      <c r="H266" s="1106" t="s">
        <v>150</v>
      </c>
      <c r="I266" s="1106" t="s">
        <v>150</v>
      </c>
      <c r="J266" s="1106" t="s">
        <v>150</v>
      </c>
      <c r="K266" s="1106" t="s">
        <v>150</v>
      </c>
      <c r="L266" s="1106" t="s">
        <v>150</v>
      </c>
      <c r="M266" s="1106" t="s">
        <v>150</v>
      </c>
      <c r="N266" s="1106" t="s">
        <v>150</v>
      </c>
      <c r="O266" s="1106" t="s">
        <v>150</v>
      </c>
      <c r="P266" s="1106" t="s">
        <v>150</v>
      </c>
      <c r="Q266" s="1106" t="s">
        <v>150</v>
      </c>
    </row>
    <row r="267" spans="3:17" ht="15">
      <c r="C267" s="631" t="s">
        <v>150</v>
      </c>
      <c r="D267" s="631" t="s">
        <v>150</v>
      </c>
      <c r="E267" s="1414" t="s">
        <v>150</v>
      </c>
      <c r="F267" s="1106" t="s">
        <v>150</v>
      </c>
      <c r="G267" s="1106" t="s">
        <v>150</v>
      </c>
      <c r="H267" s="1106" t="s">
        <v>150</v>
      </c>
      <c r="I267" s="1106" t="s">
        <v>150</v>
      </c>
      <c r="J267" s="1106" t="s">
        <v>150</v>
      </c>
      <c r="K267" s="1106" t="s">
        <v>150</v>
      </c>
      <c r="L267" s="1106" t="s">
        <v>150</v>
      </c>
      <c r="M267" s="1106" t="s">
        <v>150</v>
      </c>
      <c r="N267" s="1106" t="s">
        <v>150</v>
      </c>
      <c r="O267" s="1106" t="s">
        <v>150</v>
      </c>
      <c r="P267" s="1106" t="s">
        <v>150</v>
      </c>
      <c r="Q267" s="1106" t="s">
        <v>150</v>
      </c>
    </row>
    <row r="268" spans="3:17" ht="15">
      <c r="C268" s="631" t="s">
        <v>150</v>
      </c>
      <c r="D268" s="631" t="s">
        <v>150</v>
      </c>
      <c r="E268" s="1414" t="s">
        <v>150</v>
      </c>
      <c r="F268" s="1106" t="s">
        <v>150</v>
      </c>
      <c r="G268" s="1106" t="s">
        <v>150</v>
      </c>
      <c r="H268" s="1106" t="s">
        <v>150</v>
      </c>
      <c r="I268" s="1106" t="s">
        <v>150</v>
      </c>
      <c r="J268" s="1106" t="s">
        <v>150</v>
      </c>
      <c r="K268" s="1106" t="s">
        <v>150</v>
      </c>
      <c r="L268" s="1106" t="s">
        <v>150</v>
      </c>
      <c r="M268" s="1106" t="s">
        <v>150</v>
      </c>
      <c r="N268" s="1106" t="s">
        <v>150</v>
      </c>
      <c r="O268" s="1106" t="s">
        <v>150</v>
      </c>
      <c r="P268" s="1106" t="s">
        <v>150</v>
      </c>
      <c r="Q268" s="1106" t="s">
        <v>150</v>
      </c>
    </row>
    <row r="269" spans="3:17" ht="15">
      <c r="C269" s="631" t="s">
        <v>150</v>
      </c>
      <c r="D269" s="631" t="s">
        <v>150</v>
      </c>
      <c r="E269" s="1414" t="s">
        <v>150</v>
      </c>
      <c r="F269" s="1106" t="s">
        <v>150</v>
      </c>
      <c r="G269" s="1106" t="s">
        <v>150</v>
      </c>
      <c r="H269" s="1106" t="s">
        <v>150</v>
      </c>
      <c r="I269" s="1106" t="s">
        <v>150</v>
      </c>
      <c r="J269" s="1106" t="s">
        <v>150</v>
      </c>
      <c r="K269" s="1106" t="s">
        <v>150</v>
      </c>
      <c r="L269" s="1106" t="s">
        <v>150</v>
      </c>
      <c r="M269" s="1106" t="s">
        <v>150</v>
      </c>
      <c r="N269" s="1106" t="s">
        <v>150</v>
      </c>
      <c r="O269" s="1106" t="s">
        <v>150</v>
      </c>
      <c r="P269" s="1106" t="s">
        <v>150</v>
      </c>
      <c r="Q269" s="1106" t="s">
        <v>150</v>
      </c>
    </row>
    <row r="270" spans="3:17" ht="15">
      <c r="C270" s="631" t="s">
        <v>150</v>
      </c>
      <c r="D270" s="631" t="s">
        <v>150</v>
      </c>
      <c r="E270" s="1414" t="s">
        <v>150</v>
      </c>
      <c r="F270" s="1106" t="s">
        <v>150</v>
      </c>
      <c r="G270" s="1106" t="s">
        <v>150</v>
      </c>
      <c r="H270" s="1106" t="s">
        <v>150</v>
      </c>
      <c r="I270" s="1106" t="s">
        <v>150</v>
      </c>
      <c r="J270" s="1106" t="s">
        <v>150</v>
      </c>
      <c r="K270" s="1106" t="s">
        <v>150</v>
      </c>
      <c r="L270" s="1106" t="s">
        <v>150</v>
      </c>
      <c r="M270" s="1106" t="s">
        <v>150</v>
      </c>
      <c r="N270" s="1106" t="s">
        <v>150</v>
      </c>
      <c r="O270" s="1106" t="s">
        <v>150</v>
      </c>
      <c r="P270" s="1106" t="s">
        <v>150</v>
      </c>
      <c r="Q270" s="1106" t="s">
        <v>150</v>
      </c>
    </row>
    <row r="271" spans="3:17" ht="15">
      <c r="C271" s="631" t="s">
        <v>150</v>
      </c>
      <c r="D271" s="631" t="s">
        <v>150</v>
      </c>
      <c r="E271" s="1414" t="s">
        <v>150</v>
      </c>
      <c r="F271" s="1106" t="s">
        <v>150</v>
      </c>
      <c r="G271" s="1106" t="s">
        <v>150</v>
      </c>
      <c r="H271" s="1106" t="s">
        <v>150</v>
      </c>
      <c r="I271" s="1106" t="s">
        <v>150</v>
      </c>
      <c r="J271" s="1106" t="s">
        <v>150</v>
      </c>
      <c r="K271" s="1106" t="s">
        <v>150</v>
      </c>
      <c r="L271" s="1106" t="s">
        <v>150</v>
      </c>
      <c r="M271" s="1106" t="s">
        <v>150</v>
      </c>
      <c r="N271" s="1106" t="s">
        <v>150</v>
      </c>
      <c r="O271" s="1106" t="s">
        <v>150</v>
      </c>
      <c r="P271" s="1106" t="s">
        <v>150</v>
      </c>
      <c r="Q271" s="1106" t="s">
        <v>150</v>
      </c>
    </row>
    <row r="272" spans="3:17" ht="15">
      <c r="C272" s="631" t="s">
        <v>150</v>
      </c>
      <c r="D272" s="631" t="s">
        <v>150</v>
      </c>
      <c r="E272" s="1414" t="s">
        <v>150</v>
      </c>
      <c r="F272" s="1106" t="s">
        <v>150</v>
      </c>
      <c r="G272" s="1106" t="s">
        <v>150</v>
      </c>
      <c r="H272" s="1106" t="s">
        <v>150</v>
      </c>
      <c r="I272" s="1106" t="s">
        <v>150</v>
      </c>
      <c r="J272" s="1106" t="s">
        <v>150</v>
      </c>
      <c r="K272" s="1106" t="s">
        <v>150</v>
      </c>
      <c r="L272" s="1106" t="s">
        <v>150</v>
      </c>
      <c r="M272" s="1106" t="s">
        <v>150</v>
      </c>
      <c r="N272" s="1106" t="s">
        <v>150</v>
      </c>
      <c r="O272" s="1106" t="s">
        <v>150</v>
      </c>
      <c r="P272" s="1106" t="s">
        <v>150</v>
      </c>
      <c r="Q272" s="1106" t="s">
        <v>150</v>
      </c>
    </row>
    <row r="273" spans="3:17" ht="15">
      <c r="C273" s="631" t="s">
        <v>150</v>
      </c>
      <c r="D273" s="631" t="s">
        <v>150</v>
      </c>
      <c r="E273" s="1414" t="s">
        <v>150</v>
      </c>
      <c r="F273" s="1106" t="s">
        <v>150</v>
      </c>
      <c r="G273" s="1106" t="s">
        <v>150</v>
      </c>
      <c r="H273" s="1106" t="s">
        <v>150</v>
      </c>
      <c r="I273" s="1106" t="s">
        <v>150</v>
      </c>
      <c r="J273" s="1106" t="s">
        <v>150</v>
      </c>
      <c r="K273" s="1106" t="s">
        <v>150</v>
      </c>
      <c r="L273" s="1106" t="s">
        <v>150</v>
      </c>
      <c r="M273" s="1106" t="s">
        <v>150</v>
      </c>
      <c r="N273" s="1106" t="s">
        <v>150</v>
      </c>
      <c r="O273" s="1106" t="s">
        <v>150</v>
      </c>
      <c r="P273" s="1106" t="s">
        <v>150</v>
      </c>
      <c r="Q273" s="1106" t="s">
        <v>150</v>
      </c>
    </row>
    <row r="274" spans="3:17" ht="15">
      <c r="C274" s="631" t="s">
        <v>150</v>
      </c>
      <c r="D274" s="631" t="s">
        <v>150</v>
      </c>
      <c r="E274" s="1414" t="s">
        <v>150</v>
      </c>
      <c r="F274" s="1106" t="s">
        <v>150</v>
      </c>
      <c r="G274" s="1106" t="s">
        <v>150</v>
      </c>
      <c r="H274" s="1106" t="s">
        <v>150</v>
      </c>
      <c r="I274" s="1106" t="s">
        <v>150</v>
      </c>
      <c r="J274" s="1106" t="s">
        <v>150</v>
      </c>
      <c r="K274" s="1106" t="s">
        <v>150</v>
      </c>
      <c r="L274" s="1106" t="s">
        <v>150</v>
      </c>
      <c r="M274" s="1106" t="s">
        <v>150</v>
      </c>
      <c r="N274" s="1106" t="s">
        <v>150</v>
      </c>
      <c r="O274" s="1106" t="s">
        <v>150</v>
      </c>
      <c r="P274" s="1106" t="s">
        <v>150</v>
      </c>
      <c r="Q274" s="1106" t="s">
        <v>150</v>
      </c>
    </row>
    <row r="275" spans="3:17" ht="15">
      <c r="C275" s="631" t="s">
        <v>150</v>
      </c>
      <c r="D275" s="631" t="s">
        <v>150</v>
      </c>
      <c r="E275" s="1414" t="s">
        <v>150</v>
      </c>
      <c r="F275" s="1106" t="s">
        <v>150</v>
      </c>
      <c r="G275" s="1106" t="s">
        <v>150</v>
      </c>
      <c r="H275" s="1106" t="s">
        <v>150</v>
      </c>
      <c r="I275" s="1106" t="s">
        <v>150</v>
      </c>
      <c r="J275" s="1106" t="s">
        <v>150</v>
      </c>
      <c r="K275" s="1106" t="s">
        <v>150</v>
      </c>
      <c r="L275" s="1106" t="s">
        <v>150</v>
      </c>
      <c r="M275" s="1106" t="s">
        <v>150</v>
      </c>
      <c r="N275" s="1106" t="s">
        <v>150</v>
      </c>
      <c r="O275" s="1106" t="s">
        <v>150</v>
      </c>
      <c r="P275" s="1106" t="s">
        <v>150</v>
      </c>
      <c r="Q275" s="1106" t="s">
        <v>150</v>
      </c>
    </row>
    <row r="276" spans="3:17" ht="15">
      <c r="C276" s="631" t="s">
        <v>150</v>
      </c>
      <c r="D276" s="631" t="s">
        <v>150</v>
      </c>
      <c r="E276" s="1414" t="s">
        <v>150</v>
      </c>
      <c r="F276" s="1106" t="s">
        <v>150</v>
      </c>
      <c r="G276" s="1106" t="s">
        <v>150</v>
      </c>
      <c r="H276" s="1106" t="s">
        <v>150</v>
      </c>
      <c r="I276" s="1106" t="s">
        <v>150</v>
      </c>
      <c r="J276" s="1106" t="s">
        <v>150</v>
      </c>
      <c r="K276" s="1106" t="s">
        <v>150</v>
      </c>
      <c r="L276" s="1106" t="s">
        <v>150</v>
      </c>
      <c r="M276" s="1106" t="s">
        <v>150</v>
      </c>
      <c r="N276" s="1106" t="s">
        <v>150</v>
      </c>
      <c r="O276" s="1106" t="s">
        <v>150</v>
      </c>
      <c r="P276" s="1106" t="s">
        <v>150</v>
      </c>
      <c r="Q276" s="1106" t="s">
        <v>150</v>
      </c>
    </row>
    <row r="277" spans="3:17" ht="15">
      <c r="C277" s="631" t="s">
        <v>150</v>
      </c>
      <c r="D277" s="631" t="s">
        <v>150</v>
      </c>
      <c r="E277" s="1414" t="s">
        <v>150</v>
      </c>
      <c r="F277" s="1106" t="s">
        <v>150</v>
      </c>
      <c r="G277" s="1106" t="s">
        <v>150</v>
      </c>
      <c r="H277" s="1106" t="s">
        <v>150</v>
      </c>
      <c r="I277" s="1106" t="s">
        <v>150</v>
      </c>
      <c r="J277" s="1106" t="s">
        <v>150</v>
      </c>
      <c r="K277" s="1106" t="s">
        <v>150</v>
      </c>
      <c r="L277" s="1106" t="s">
        <v>150</v>
      </c>
      <c r="M277" s="1106" t="s">
        <v>150</v>
      </c>
      <c r="N277" s="1106" t="s">
        <v>150</v>
      </c>
      <c r="O277" s="1106" t="s">
        <v>150</v>
      </c>
      <c r="P277" s="1106" t="s">
        <v>150</v>
      </c>
      <c r="Q277" s="1106" t="s">
        <v>150</v>
      </c>
    </row>
    <row r="278" spans="3:17" ht="15">
      <c r="C278" s="631" t="s">
        <v>150</v>
      </c>
      <c r="D278" s="631" t="s">
        <v>150</v>
      </c>
      <c r="E278" s="1414" t="s">
        <v>150</v>
      </c>
      <c r="F278" s="1106" t="s">
        <v>150</v>
      </c>
      <c r="G278" s="1106" t="s">
        <v>150</v>
      </c>
      <c r="H278" s="1106" t="s">
        <v>150</v>
      </c>
      <c r="I278" s="1106" t="s">
        <v>150</v>
      </c>
      <c r="J278" s="1106" t="s">
        <v>150</v>
      </c>
      <c r="K278" s="1106" t="s">
        <v>150</v>
      </c>
      <c r="L278" s="1106" t="s">
        <v>150</v>
      </c>
      <c r="M278" s="1106" t="s">
        <v>150</v>
      </c>
      <c r="N278" s="1106" t="s">
        <v>150</v>
      </c>
      <c r="O278" s="1106" t="s">
        <v>150</v>
      </c>
      <c r="P278" s="1106" t="s">
        <v>150</v>
      </c>
      <c r="Q278" s="1106" t="s">
        <v>150</v>
      </c>
    </row>
    <row r="279" spans="3:17" ht="15">
      <c r="C279" s="631" t="s">
        <v>150</v>
      </c>
      <c r="D279" s="631" t="s">
        <v>150</v>
      </c>
      <c r="E279" s="1414" t="s">
        <v>150</v>
      </c>
      <c r="F279" s="1106" t="s">
        <v>150</v>
      </c>
      <c r="G279" s="1106" t="s">
        <v>150</v>
      </c>
      <c r="H279" s="1106" t="s">
        <v>150</v>
      </c>
      <c r="I279" s="1106" t="s">
        <v>150</v>
      </c>
      <c r="J279" s="1106" t="s">
        <v>150</v>
      </c>
      <c r="K279" s="1106" t="s">
        <v>150</v>
      </c>
      <c r="L279" s="1106" t="s">
        <v>150</v>
      </c>
      <c r="M279" s="1106" t="s">
        <v>150</v>
      </c>
      <c r="N279" s="1106" t="s">
        <v>150</v>
      </c>
      <c r="O279" s="1106" t="s">
        <v>150</v>
      </c>
      <c r="P279" s="1106" t="s">
        <v>150</v>
      </c>
      <c r="Q279" s="1106" t="s">
        <v>150</v>
      </c>
    </row>
    <row r="280" spans="3:17" ht="15">
      <c r="C280" s="631" t="s">
        <v>150</v>
      </c>
      <c r="D280" s="631" t="s">
        <v>150</v>
      </c>
      <c r="E280" s="1414" t="s">
        <v>150</v>
      </c>
      <c r="F280" s="1106" t="s">
        <v>150</v>
      </c>
      <c r="G280" s="1106" t="s">
        <v>150</v>
      </c>
      <c r="H280" s="1106" t="s">
        <v>150</v>
      </c>
      <c r="I280" s="1106" t="s">
        <v>150</v>
      </c>
      <c r="J280" s="1106" t="s">
        <v>150</v>
      </c>
      <c r="K280" s="1106" t="s">
        <v>150</v>
      </c>
      <c r="L280" s="1106" t="s">
        <v>150</v>
      </c>
      <c r="M280" s="1106" t="s">
        <v>150</v>
      </c>
      <c r="N280" s="1106" t="s">
        <v>150</v>
      </c>
      <c r="O280" s="1106" t="s">
        <v>150</v>
      </c>
      <c r="P280" s="1106" t="s">
        <v>150</v>
      </c>
      <c r="Q280" s="1106" t="s">
        <v>150</v>
      </c>
    </row>
    <row r="281" spans="3:17" ht="15">
      <c r="C281" s="631" t="s">
        <v>150</v>
      </c>
      <c r="D281" s="631" t="s">
        <v>150</v>
      </c>
      <c r="E281" s="1414" t="s">
        <v>150</v>
      </c>
      <c r="F281" s="1106" t="s">
        <v>150</v>
      </c>
      <c r="G281" s="1106" t="s">
        <v>150</v>
      </c>
      <c r="H281" s="1106" t="s">
        <v>150</v>
      </c>
      <c r="I281" s="1106" t="s">
        <v>150</v>
      </c>
      <c r="J281" s="1106" t="s">
        <v>150</v>
      </c>
      <c r="K281" s="1106" t="s">
        <v>150</v>
      </c>
      <c r="L281" s="1106" t="s">
        <v>150</v>
      </c>
      <c r="M281" s="1106" t="s">
        <v>150</v>
      </c>
      <c r="N281" s="1106" t="s">
        <v>150</v>
      </c>
      <c r="O281" s="1106" t="s">
        <v>150</v>
      </c>
      <c r="P281" s="1106" t="s">
        <v>150</v>
      </c>
      <c r="Q281" s="1106" t="s">
        <v>150</v>
      </c>
    </row>
    <row r="282" spans="3:17" ht="15">
      <c r="C282" s="631" t="s">
        <v>150</v>
      </c>
      <c r="D282" s="631" t="s">
        <v>150</v>
      </c>
      <c r="E282" s="1414" t="s">
        <v>150</v>
      </c>
      <c r="F282" s="1106" t="s">
        <v>150</v>
      </c>
      <c r="G282" s="1106" t="s">
        <v>150</v>
      </c>
      <c r="H282" s="1106" t="s">
        <v>150</v>
      </c>
      <c r="I282" s="1106" t="s">
        <v>150</v>
      </c>
      <c r="J282" s="1106" t="s">
        <v>150</v>
      </c>
      <c r="K282" s="1106" t="s">
        <v>150</v>
      </c>
      <c r="L282" s="1106" t="s">
        <v>150</v>
      </c>
      <c r="M282" s="1106" t="s">
        <v>150</v>
      </c>
      <c r="N282" s="1106" t="s">
        <v>150</v>
      </c>
      <c r="O282" s="1106" t="s">
        <v>150</v>
      </c>
      <c r="P282" s="1106" t="s">
        <v>150</v>
      </c>
      <c r="Q282" s="1106" t="s">
        <v>150</v>
      </c>
    </row>
    <row r="283" spans="3:17" ht="15">
      <c r="C283" s="631" t="s">
        <v>150</v>
      </c>
      <c r="D283" s="631" t="s">
        <v>150</v>
      </c>
      <c r="E283" s="1414" t="s">
        <v>150</v>
      </c>
      <c r="F283" s="1106" t="s">
        <v>150</v>
      </c>
      <c r="G283" s="1106" t="s">
        <v>150</v>
      </c>
      <c r="H283" s="1106" t="s">
        <v>150</v>
      </c>
      <c r="I283" s="1106" t="s">
        <v>150</v>
      </c>
      <c r="J283" s="1106" t="s">
        <v>150</v>
      </c>
      <c r="K283" s="1106" t="s">
        <v>150</v>
      </c>
      <c r="L283" s="1106" t="s">
        <v>150</v>
      </c>
      <c r="M283" s="1106" t="s">
        <v>150</v>
      </c>
      <c r="N283" s="1106" t="s">
        <v>150</v>
      </c>
      <c r="O283" s="1106" t="s">
        <v>150</v>
      </c>
      <c r="P283" s="1106" t="s">
        <v>150</v>
      </c>
      <c r="Q283" s="1106" t="s">
        <v>150</v>
      </c>
    </row>
    <row r="284" spans="3:17" ht="15">
      <c r="C284" s="631" t="s">
        <v>150</v>
      </c>
      <c r="D284" s="631" t="s">
        <v>150</v>
      </c>
      <c r="E284" s="1414" t="s">
        <v>150</v>
      </c>
      <c r="F284" s="1106" t="s">
        <v>150</v>
      </c>
      <c r="G284" s="1106" t="s">
        <v>150</v>
      </c>
      <c r="H284" s="1106" t="s">
        <v>150</v>
      </c>
      <c r="I284" s="1106" t="s">
        <v>150</v>
      </c>
      <c r="J284" s="1106" t="s">
        <v>150</v>
      </c>
      <c r="K284" s="1106" t="s">
        <v>150</v>
      </c>
      <c r="L284" s="1106" t="s">
        <v>150</v>
      </c>
      <c r="M284" s="1106" t="s">
        <v>150</v>
      </c>
      <c r="N284" s="1106" t="s">
        <v>150</v>
      </c>
      <c r="O284" s="1106" t="s">
        <v>150</v>
      </c>
      <c r="P284" s="1106" t="s">
        <v>150</v>
      </c>
      <c r="Q284" s="1106" t="s">
        <v>150</v>
      </c>
    </row>
    <row r="285" spans="3:17" ht="15">
      <c r="C285" s="631" t="s">
        <v>150</v>
      </c>
      <c r="D285" s="631" t="s">
        <v>150</v>
      </c>
      <c r="E285" s="1414" t="s">
        <v>150</v>
      </c>
      <c r="F285" s="1106" t="s">
        <v>150</v>
      </c>
      <c r="G285" s="1106" t="s">
        <v>150</v>
      </c>
      <c r="H285" s="1106" t="s">
        <v>150</v>
      </c>
      <c r="I285" s="1106" t="s">
        <v>150</v>
      </c>
      <c r="J285" s="1106" t="s">
        <v>150</v>
      </c>
      <c r="K285" s="1106" t="s">
        <v>150</v>
      </c>
      <c r="L285" s="1106" t="s">
        <v>150</v>
      </c>
      <c r="M285" s="1106" t="s">
        <v>150</v>
      </c>
      <c r="N285" s="1106" t="s">
        <v>150</v>
      </c>
      <c r="O285" s="1106" t="s">
        <v>150</v>
      </c>
      <c r="P285" s="1106" t="s">
        <v>150</v>
      </c>
      <c r="Q285" s="1106" t="s">
        <v>150</v>
      </c>
    </row>
    <row r="286" spans="3:17" ht="15">
      <c r="C286" s="631" t="s">
        <v>150</v>
      </c>
      <c r="D286" s="631" t="s">
        <v>150</v>
      </c>
      <c r="E286" s="1414" t="s">
        <v>150</v>
      </c>
      <c r="F286" s="1106" t="s">
        <v>150</v>
      </c>
      <c r="G286" s="1106" t="s">
        <v>150</v>
      </c>
      <c r="H286" s="1106" t="s">
        <v>150</v>
      </c>
      <c r="I286" s="1106" t="s">
        <v>150</v>
      </c>
      <c r="J286" s="1106" t="s">
        <v>150</v>
      </c>
      <c r="K286" s="1106" t="s">
        <v>150</v>
      </c>
      <c r="L286" s="1106" t="s">
        <v>150</v>
      </c>
      <c r="M286" s="1106" t="s">
        <v>150</v>
      </c>
      <c r="N286" s="1106" t="s">
        <v>150</v>
      </c>
      <c r="O286" s="1106" t="s">
        <v>150</v>
      </c>
      <c r="P286" s="1106" t="s">
        <v>150</v>
      </c>
      <c r="Q286" s="1106" t="s">
        <v>150</v>
      </c>
    </row>
    <row r="287" spans="3:17" ht="15">
      <c r="C287" s="631" t="s">
        <v>150</v>
      </c>
      <c r="D287" s="631" t="s">
        <v>150</v>
      </c>
      <c r="E287" s="1414" t="s">
        <v>150</v>
      </c>
      <c r="F287" s="1106" t="s">
        <v>150</v>
      </c>
      <c r="G287" s="1106" t="s">
        <v>150</v>
      </c>
      <c r="H287" s="1106" t="s">
        <v>150</v>
      </c>
      <c r="I287" s="1106" t="s">
        <v>150</v>
      </c>
      <c r="J287" s="1106" t="s">
        <v>150</v>
      </c>
      <c r="K287" s="1106" t="s">
        <v>150</v>
      </c>
      <c r="L287" s="1106" t="s">
        <v>150</v>
      </c>
      <c r="M287" s="1106" t="s">
        <v>150</v>
      </c>
      <c r="N287" s="1106" t="s">
        <v>150</v>
      </c>
      <c r="O287" s="1106" t="s">
        <v>150</v>
      </c>
      <c r="P287" s="1106" t="s">
        <v>150</v>
      </c>
      <c r="Q287" s="1106" t="s">
        <v>150</v>
      </c>
    </row>
    <row r="288" spans="3:17" ht="15">
      <c r="C288" s="631" t="s">
        <v>150</v>
      </c>
      <c r="D288" s="631" t="s">
        <v>150</v>
      </c>
      <c r="E288" s="1414" t="s">
        <v>150</v>
      </c>
      <c r="F288" s="1106" t="s">
        <v>150</v>
      </c>
      <c r="G288" s="1106" t="s">
        <v>150</v>
      </c>
      <c r="H288" s="1106" t="s">
        <v>150</v>
      </c>
      <c r="I288" s="1106" t="s">
        <v>150</v>
      </c>
      <c r="J288" s="1106" t="s">
        <v>150</v>
      </c>
      <c r="K288" s="1106" t="s">
        <v>150</v>
      </c>
      <c r="L288" s="1106" t="s">
        <v>150</v>
      </c>
      <c r="M288" s="1106" t="s">
        <v>150</v>
      </c>
      <c r="N288" s="1106" t="s">
        <v>150</v>
      </c>
      <c r="O288" s="1106" t="s">
        <v>150</v>
      </c>
      <c r="P288" s="1106" t="s">
        <v>150</v>
      </c>
      <c r="Q288" s="1106" t="s">
        <v>150</v>
      </c>
    </row>
    <row r="289" spans="3:17" ht="15">
      <c r="C289" s="631" t="s">
        <v>150</v>
      </c>
      <c r="D289" s="631" t="s">
        <v>150</v>
      </c>
      <c r="E289" s="1414" t="s">
        <v>150</v>
      </c>
      <c r="F289" s="1106" t="s">
        <v>150</v>
      </c>
      <c r="G289" s="1106" t="s">
        <v>150</v>
      </c>
      <c r="H289" s="1106" t="s">
        <v>150</v>
      </c>
      <c r="I289" s="1106" t="s">
        <v>150</v>
      </c>
      <c r="J289" s="1106" t="s">
        <v>150</v>
      </c>
      <c r="K289" s="1106" t="s">
        <v>150</v>
      </c>
      <c r="L289" s="1106" t="s">
        <v>150</v>
      </c>
      <c r="M289" s="1106" t="s">
        <v>150</v>
      </c>
      <c r="N289" s="1106" t="s">
        <v>150</v>
      </c>
      <c r="O289" s="1106" t="s">
        <v>150</v>
      </c>
      <c r="P289" s="1106" t="s">
        <v>150</v>
      </c>
      <c r="Q289" s="1106" t="s">
        <v>150</v>
      </c>
    </row>
    <row r="290" spans="3:17" ht="15">
      <c r="C290" s="631" t="s">
        <v>150</v>
      </c>
      <c r="D290" s="631" t="s">
        <v>150</v>
      </c>
      <c r="E290" s="1414" t="s">
        <v>150</v>
      </c>
      <c r="F290" s="1106" t="s">
        <v>150</v>
      </c>
      <c r="G290" s="1106" t="s">
        <v>150</v>
      </c>
      <c r="H290" s="1106" t="s">
        <v>150</v>
      </c>
      <c r="I290" s="1106" t="s">
        <v>150</v>
      </c>
      <c r="J290" s="1106" t="s">
        <v>150</v>
      </c>
      <c r="K290" s="1106" t="s">
        <v>150</v>
      </c>
      <c r="L290" s="1106" t="s">
        <v>150</v>
      </c>
      <c r="M290" s="1106" t="s">
        <v>150</v>
      </c>
      <c r="N290" s="1106" t="s">
        <v>150</v>
      </c>
      <c r="O290" s="1106" t="s">
        <v>150</v>
      </c>
      <c r="P290" s="1106" t="s">
        <v>150</v>
      </c>
      <c r="Q290" s="1106" t="s">
        <v>150</v>
      </c>
    </row>
    <row r="291" spans="3:17" ht="15">
      <c r="C291" s="631" t="s">
        <v>150</v>
      </c>
      <c r="D291" s="631" t="s">
        <v>150</v>
      </c>
      <c r="E291" s="1414" t="s">
        <v>150</v>
      </c>
      <c r="F291" s="1106" t="s">
        <v>150</v>
      </c>
      <c r="G291" s="1106" t="s">
        <v>150</v>
      </c>
      <c r="H291" s="1106" t="s">
        <v>150</v>
      </c>
      <c r="I291" s="1106" t="s">
        <v>150</v>
      </c>
      <c r="J291" s="1106" t="s">
        <v>150</v>
      </c>
      <c r="K291" s="1106" t="s">
        <v>150</v>
      </c>
      <c r="L291" s="1106" t="s">
        <v>150</v>
      </c>
      <c r="M291" s="1106" t="s">
        <v>150</v>
      </c>
      <c r="N291" s="1106" t="s">
        <v>150</v>
      </c>
      <c r="O291" s="1106" t="s">
        <v>150</v>
      </c>
      <c r="P291" s="1106" t="s">
        <v>150</v>
      </c>
      <c r="Q291" s="1106" t="s">
        <v>150</v>
      </c>
    </row>
    <row r="292" spans="3:17" ht="15">
      <c r="C292" s="631" t="s">
        <v>150</v>
      </c>
      <c r="D292" s="631" t="s">
        <v>150</v>
      </c>
      <c r="E292" s="1414" t="s">
        <v>150</v>
      </c>
      <c r="F292" s="1106" t="s">
        <v>150</v>
      </c>
      <c r="G292" s="1106" t="s">
        <v>150</v>
      </c>
      <c r="H292" s="1106" t="s">
        <v>150</v>
      </c>
      <c r="I292" s="1106" t="s">
        <v>150</v>
      </c>
      <c r="J292" s="1106" t="s">
        <v>150</v>
      </c>
      <c r="K292" s="1106" t="s">
        <v>150</v>
      </c>
      <c r="L292" s="1106" t="s">
        <v>150</v>
      </c>
      <c r="M292" s="1106" t="s">
        <v>150</v>
      </c>
      <c r="N292" s="1106" t="s">
        <v>150</v>
      </c>
      <c r="O292" s="1106" t="s">
        <v>150</v>
      </c>
      <c r="P292" s="1106" t="s">
        <v>150</v>
      </c>
      <c r="Q292" s="1106" t="s">
        <v>150</v>
      </c>
    </row>
    <row r="293" spans="3:17" ht="15">
      <c r="C293" s="631" t="s">
        <v>150</v>
      </c>
      <c r="D293" s="631" t="s">
        <v>150</v>
      </c>
      <c r="E293" s="1414" t="s">
        <v>150</v>
      </c>
      <c r="F293" s="1106" t="s">
        <v>150</v>
      </c>
      <c r="G293" s="1106" t="s">
        <v>150</v>
      </c>
      <c r="H293" s="1106" t="s">
        <v>150</v>
      </c>
      <c r="I293" s="1106" t="s">
        <v>150</v>
      </c>
      <c r="J293" s="1106" t="s">
        <v>150</v>
      </c>
      <c r="K293" s="1106" t="s">
        <v>150</v>
      </c>
      <c r="L293" s="1106" t="s">
        <v>150</v>
      </c>
      <c r="M293" s="1106" t="s">
        <v>150</v>
      </c>
      <c r="N293" s="1106" t="s">
        <v>150</v>
      </c>
      <c r="O293" s="1106" t="s">
        <v>150</v>
      </c>
      <c r="P293" s="1106" t="s">
        <v>150</v>
      </c>
      <c r="Q293" s="1106" t="s">
        <v>150</v>
      </c>
    </row>
    <row r="294" spans="3:17" ht="15">
      <c r="C294" s="631" t="s">
        <v>150</v>
      </c>
      <c r="D294" s="631" t="s">
        <v>150</v>
      </c>
      <c r="E294" s="1414" t="s">
        <v>150</v>
      </c>
      <c r="F294" s="1106" t="s">
        <v>150</v>
      </c>
      <c r="G294" s="1106" t="s">
        <v>150</v>
      </c>
      <c r="H294" s="1106" t="s">
        <v>150</v>
      </c>
      <c r="I294" s="1106" t="s">
        <v>150</v>
      </c>
      <c r="J294" s="1106" t="s">
        <v>150</v>
      </c>
      <c r="K294" s="1106" t="s">
        <v>150</v>
      </c>
      <c r="L294" s="1106" t="s">
        <v>150</v>
      </c>
      <c r="M294" s="1106" t="s">
        <v>150</v>
      </c>
      <c r="N294" s="1106" t="s">
        <v>150</v>
      </c>
      <c r="O294" s="1106" t="s">
        <v>150</v>
      </c>
      <c r="P294" s="1106" t="s">
        <v>150</v>
      </c>
      <c r="Q294" s="1106" t="s">
        <v>150</v>
      </c>
    </row>
    <row r="295" spans="3:17" ht="15">
      <c r="C295" s="631" t="s">
        <v>150</v>
      </c>
      <c r="D295" s="631" t="s">
        <v>150</v>
      </c>
      <c r="E295" s="1414" t="s">
        <v>150</v>
      </c>
      <c r="F295" s="1106" t="s">
        <v>150</v>
      </c>
      <c r="G295" s="1106" t="s">
        <v>150</v>
      </c>
      <c r="H295" s="1106" t="s">
        <v>150</v>
      </c>
      <c r="I295" s="1106" t="s">
        <v>150</v>
      </c>
      <c r="J295" s="1106" t="s">
        <v>150</v>
      </c>
      <c r="K295" s="1106" t="s">
        <v>150</v>
      </c>
      <c r="L295" s="1106" t="s">
        <v>150</v>
      </c>
      <c r="M295" s="1106" t="s">
        <v>150</v>
      </c>
      <c r="N295" s="1106" t="s">
        <v>150</v>
      </c>
      <c r="O295" s="1106" t="s">
        <v>150</v>
      </c>
      <c r="P295" s="1106" t="s">
        <v>150</v>
      </c>
      <c r="Q295" s="1106" t="s">
        <v>150</v>
      </c>
    </row>
    <row r="296" spans="3:17" ht="15">
      <c r="C296" s="631" t="s">
        <v>150</v>
      </c>
      <c r="D296" s="631" t="s">
        <v>150</v>
      </c>
      <c r="E296" s="1414" t="s">
        <v>150</v>
      </c>
      <c r="F296" s="1106" t="s">
        <v>150</v>
      </c>
      <c r="G296" s="1106" t="s">
        <v>150</v>
      </c>
      <c r="H296" s="1106" t="s">
        <v>150</v>
      </c>
      <c r="I296" s="1106" t="s">
        <v>150</v>
      </c>
      <c r="J296" s="1106" t="s">
        <v>150</v>
      </c>
      <c r="K296" s="1106" t="s">
        <v>150</v>
      </c>
      <c r="L296" s="1106" t="s">
        <v>150</v>
      </c>
      <c r="M296" s="1106" t="s">
        <v>150</v>
      </c>
      <c r="N296" s="1106" t="s">
        <v>150</v>
      </c>
      <c r="O296" s="1106" t="s">
        <v>150</v>
      </c>
      <c r="P296" s="1106" t="s">
        <v>150</v>
      </c>
      <c r="Q296" s="1106" t="s">
        <v>150</v>
      </c>
    </row>
    <row r="297" spans="3:17" ht="15">
      <c r="C297" s="631" t="s">
        <v>150</v>
      </c>
      <c r="D297" s="631" t="s">
        <v>150</v>
      </c>
      <c r="E297" s="1414" t="s">
        <v>150</v>
      </c>
      <c r="F297" s="1106" t="s">
        <v>150</v>
      </c>
      <c r="G297" s="1106" t="s">
        <v>150</v>
      </c>
      <c r="H297" s="1106" t="s">
        <v>150</v>
      </c>
      <c r="I297" s="1106" t="s">
        <v>150</v>
      </c>
      <c r="J297" s="1106" t="s">
        <v>150</v>
      </c>
      <c r="K297" s="1106" t="s">
        <v>150</v>
      </c>
      <c r="L297" s="1106" t="s">
        <v>150</v>
      </c>
      <c r="M297" s="1106" t="s">
        <v>150</v>
      </c>
      <c r="N297" s="1106" t="s">
        <v>150</v>
      </c>
      <c r="O297" s="1106" t="s">
        <v>150</v>
      </c>
      <c r="P297" s="1106" t="s">
        <v>150</v>
      </c>
      <c r="Q297" s="1106" t="s">
        <v>150</v>
      </c>
    </row>
    <row r="298" spans="3:17" ht="15">
      <c r="C298" s="631" t="s">
        <v>150</v>
      </c>
      <c r="D298" s="631" t="s">
        <v>150</v>
      </c>
      <c r="E298" s="1414" t="s">
        <v>150</v>
      </c>
      <c r="F298" s="1106" t="s">
        <v>150</v>
      </c>
      <c r="G298" s="1106" t="s">
        <v>150</v>
      </c>
      <c r="H298" s="1106" t="s">
        <v>150</v>
      </c>
      <c r="I298" s="1106" t="s">
        <v>150</v>
      </c>
      <c r="J298" s="1106" t="s">
        <v>150</v>
      </c>
      <c r="K298" s="1106" t="s">
        <v>150</v>
      </c>
      <c r="L298" s="1106" t="s">
        <v>150</v>
      </c>
      <c r="M298" s="1106" t="s">
        <v>150</v>
      </c>
      <c r="N298" s="1106" t="s">
        <v>150</v>
      </c>
      <c r="O298" s="1106" t="s">
        <v>150</v>
      </c>
      <c r="P298" s="1106" t="s">
        <v>150</v>
      </c>
      <c r="Q298" s="1106" t="s">
        <v>150</v>
      </c>
    </row>
    <row r="299" spans="3:17" ht="15">
      <c r="C299" s="631" t="s">
        <v>150</v>
      </c>
      <c r="D299" s="631" t="s">
        <v>150</v>
      </c>
      <c r="E299" s="1414" t="s">
        <v>150</v>
      </c>
      <c r="F299" s="1106" t="s">
        <v>150</v>
      </c>
      <c r="G299" s="1106" t="s">
        <v>150</v>
      </c>
      <c r="H299" s="1106" t="s">
        <v>150</v>
      </c>
      <c r="I299" s="1106" t="s">
        <v>150</v>
      </c>
      <c r="J299" s="1106" t="s">
        <v>150</v>
      </c>
      <c r="K299" s="1106" t="s">
        <v>150</v>
      </c>
      <c r="L299" s="1106" t="s">
        <v>150</v>
      </c>
      <c r="M299" s="1106" t="s">
        <v>150</v>
      </c>
      <c r="N299" s="1106" t="s">
        <v>150</v>
      </c>
      <c r="O299" s="1106" t="s">
        <v>150</v>
      </c>
      <c r="P299" s="1106" t="s">
        <v>150</v>
      </c>
      <c r="Q299" s="1106" t="s">
        <v>150</v>
      </c>
    </row>
    <row r="300" spans="3:17" ht="15">
      <c r="C300" s="631" t="s">
        <v>150</v>
      </c>
      <c r="D300" s="631" t="s">
        <v>150</v>
      </c>
      <c r="E300" s="1414" t="s">
        <v>150</v>
      </c>
      <c r="F300" s="1106" t="s">
        <v>150</v>
      </c>
      <c r="G300" s="1106" t="s">
        <v>150</v>
      </c>
      <c r="H300" s="1106" t="s">
        <v>150</v>
      </c>
      <c r="I300" s="1106" t="s">
        <v>150</v>
      </c>
      <c r="J300" s="1106" t="s">
        <v>150</v>
      </c>
      <c r="K300" s="1106" t="s">
        <v>150</v>
      </c>
      <c r="L300" s="1106" t="s">
        <v>150</v>
      </c>
      <c r="M300" s="1106" t="s">
        <v>150</v>
      </c>
      <c r="N300" s="1106" t="s">
        <v>150</v>
      </c>
      <c r="O300" s="1106" t="s">
        <v>150</v>
      </c>
      <c r="P300" s="1106" t="s">
        <v>150</v>
      </c>
      <c r="Q300" s="1106" t="s">
        <v>150</v>
      </c>
    </row>
    <row r="301" spans="3:17" ht="15">
      <c r="C301" s="631" t="s">
        <v>150</v>
      </c>
      <c r="D301" s="631" t="s">
        <v>150</v>
      </c>
      <c r="E301" s="1414" t="s">
        <v>150</v>
      </c>
      <c r="F301" s="1106" t="s">
        <v>150</v>
      </c>
      <c r="G301" s="1106" t="s">
        <v>150</v>
      </c>
      <c r="H301" s="1106" t="s">
        <v>150</v>
      </c>
      <c r="I301" s="1106" t="s">
        <v>150</v>
      </c>
      <c r="J301" s="1106" t="s">
        <v>150</v>
      </c>
      <c r="K301" s="1106" t="s">
        <v>150</v>
      </c>
      <c r="L301" s="1106" t="s">
        <v>150</v>
      </c>
      <c r="M301" s="1106" t="s">
        <v>150</v>
      </c>
      <c r="N301" s="1106" t="s">
        <v>150</v>
      </c>
      <c r="O301" s="1106" t="s">
        <v>150</v>
      </c>
      <c r="P301" s="1106" t="s">
        <v>150</v>
      </c>
      <c r="Q301" s="1106" t="s">
        <v>150</v>
      </c>
    </row>
    <row r="302" spans="3:17" ht="15">
      <c r="C302" s="631" t="s">
        <v>150</v>
      </c>
      <c r="D302" s="631" t="s">
        <v>150</v>
      </c>
      <c r="E302" s="1414" t="s">
        <v>150</v>
      </c>
      <c r="F302" s="1106" t="s">
        <v>150</v>
      </c>
      <c r="G302" s="1106" t="s">
        <v>150</v>
      </c>
      <c r="H302" s="1106" t="s">
        <v>150</v>
      </c>
      <c r="I302" s="1106" t="s">
        <v>150</v>
      </c>
      <c r="J302" s="1106" t="s">
        <v>150</v>
      </c>
      <c r="K302" s="1106" t="s">
        <v>150</v>
      </c>
      <c r="L302" s="1106" t="s">
        <v>150</v>
      </c>
      <c r="M302" s="1106" t="s">
        <v>150</v>
      </c>
      <c r="N302" s="1106" t="s">
        <v>150</v>
      </c>
      <c r="O302" s="1106" t="s">
        <v>150</v>
      </c>
      <c r="P302" s="1106" t="s">
        <v>150</v>
      </c>
      <c r="Q302" s="1106" t="s">
        <v>150</v>
      </c>
    </row>
    <row r="303" spans="3:17" ht="15">
      <c r="C303" s="631" t="s">
        <v>150</v>
      </c>
      <c r="D303" s="631" t="s">
        <v>150</v>
      </c>
      <c r="E303" s="1414" t="s">
        <v>150</v>
      </c>
      <c r="F303" s="1106" t="s">
        <v>150</v>
      </c>
      <c r="G303" s="1106" t="s">
        <v>150</v>
      </c>
      <c r="H303" s="1106" t="s">
        <v>150</v>
      </c>
      <c r="I303" s="1106" t="s">
        <v>150</v>
      </c>
      <c r="J303" s="1106" t="s">
        <v>150</v>
      </c>
      <c r="K303" s="1106" t="s">
        <v>150</v>
      </c>
      <c r="L303" s="1106" t="s">
        <v>150</v>
      </c>
      <c r="M303" s="1106" t="s">
        <v>150</v>
      </c>
      <c r="N303" s="1106" t="s">
        <v>150</v>
      </c>
      <c r="O303" s="1106" t="s">
        <v>150</v>
      </c>
      <c r="P303" s="1106" t="s">
        <v>150</v>
      </c>
      <c r="Q303" s="1106" t="s">
        <v>150</v>
      </c>
    </row>
    <row r="304" spans="3:17" ht="15">
      <c r="C304" s="631" t="s">
        <v>150</v>
      </c>
      <c r="D304" s="631" t="s">
        <v>150</v>
      </c>
      <c r="E304" s="1414" t="s">
        <v>150</v>
      </c>
      <c r="F304" s="1106" t="s">
        <v>150</v>
      </c>
      <c r="G304" s="1106" t="s">
        <v>150</v>
      </c>
      <c r="H304" s="1106" t="s">
        <v>150</v>
      </c>
      <c r="I304" s="1106" t="s">
        <v>150</v>
      </c>
      <c r="J304" s="1106" t="s">
        <v>150</v>
      </c>
      <c r="K304" s="1106" t="s">
        <v>150</v>
      </c>
      <c r="L304" s="1106" t="s">
        <v>150</v>
      </c>
      <c r="M304" s="1106" t="s">
        <v>150</v>
      </c>
      <c r="N304" s="1106" t="s">
        <v>150</v>
      </c>
      <c r="O304" s="1106" t="s">
        <v>150</v>
      </c>
      <c r="P304" s="1106" t="s">
        <v>150</v>
      </c>
      <c r="Q304" s="1106" t="s">
        <v>150</v>
      </c>
    </row>
    <row r="305" spans="3:17" ht="15">
      <c r="C305" s="631" t="s">
        <v>150</v>
      </c>
      <c r="D305" s="631" t="s">
        <v>150</v>
      </c>
      <c r="E305" s="1414" t="s">
        <v>150</v>
      </c>
      <c r="F305" s="1106" t="s">
        <v>150</v>
      </c>
      <c r="G305" s="1106" t="s">
        <v>150</v>
      </c>
      <c r="H305" s="1106" t="s">
        <v>150</v>
      </c>
      <c r="I305" s="1106" t="s">
        <v>150</v>
      </c>
      <c r="J305" s="1106" t="s">
        <v>150</v>
      </c>
      <c r="K305" s="1106" t="s">
        <v>150</v>
      </c>
      <c r="L305" s="1106" t="s">
        <v>150</v>
      </c>
      <c r="M305" s="1106" t="s">
        <v>150</v>
      </c>
      <c r="N305" s="1106" t="s">
        <v>150</v>
      </c>
      <c r="O305" s="1106" t="s">
        <v>150</v>
      </c>
      <c r="P305" s="1106" t="s">
        <v>150</v>
      </c>
      <c r="Q305" s="1106" t="s">
        <v>150</v>
      </c>
    </row>
    <row r="306" spans="3:17" ht="15">
      <c r="C306" s="631" t="s">
        <v>150</v>
      </c>
      <c r="D306" s="631" t="s">
        <v>150</v>
      </c>
      <c r="E306" s="1414" t="s">
        <v>150</v>
      </c>
      <c r="F306" s="1106" t="s">
        <v>150</v>
      </c>
      <c r="G306" s="1106" t="s">
        <v>150</v>
      </c>
      <c r="H306" s="1106" t="s">
        <v>150</v>
      </c>
      <c r="I306" s="1106" t="s">
        <v>150</v>
      </c>
      <c r="J306" s="1106" t="s">
        <v>150</v>
      </c>
      <c r="K306" s="1106" t="s">
        <v>150</v>
      </c>
      <c r="L306" s="1106" t="s">
        <v>150</v>
      </c>
      <c r="M306" s="1106" t="s">
        <v>150</v>
      </c>
      <c r="N306" s="1106" t="s">
        <v>150</v>
      </c>
      <c r="O306" s="1106" t="s">
        <v>150</v>
      </c>
      <c r="P306" s="1106" t="s">
        <v>150</v>
      </c>
      <c r="Q306" s="1106" t="s">
        <v>150</v>
      </c>
    </row>
    <row r="307" spans="3:17" ht="15">
      <c r="C307" s="631" t="s">
        <v>150</v>
      </c>
      <c r="D307" s="631" t="s">
        <v>150</v>
      </c>
      <c r="E307" s="1414" t="s">
        <v>150</v>
      </c>
      <c r="F307" s="1106" t="s">
        <v>150</v>
      </c>
      <c r="G307" s="1106" t="s">
        <v>150</v>
      </c>
      <c r="H307" s="1106" t="s">
        <v>150</v>
      </c>
      <c r="I307" s="1106" t="s">
        <v>150</v>
      </c>
      <c r="J307" s="1106" t="s">
        <v>150</v>
      </c>
      <c r="K307" s="1106" t="s">
        <v>150</v>
      </c>
      <c r="L307" s="1106" t="s">
        <v>150</v>
      </c>
      <c r="M307" s="1106" t="s">
        <v>150</v>
      </c>
      <c r="N307" s="1106" t="s">
        <v>150</v>
      </c>
      <c r="O307" s="1106" t="s">
        <v>150</v>
      </c>
      <c r="P307" s="1106" t="s">
        <v>150</v>
      </c>
      <c r="Q307" s="1106" t="s">
        <v>150</v>
      </c>
    </row>
    <row r="308" spans="3:17" ht="15">
      <c r="C308" s="631" t="s">
        <v>150</v>
      </c>
      <c r="D308" s="631" t="s">
        <v>150</v>
      </c>
      <c r="E308" s="1414" t="s">
        <v>150</v>
      </c>
      <c r="F308" s="1106" t="s">
        <v>150</v>
      </c>
      <c r="G308" s="1106" t="s">
        <v>150</v>
      </c>
      <c r="H308" s="1106" t="s">
        <v>150</v>
      </c>
      <c r="I308" s="1106" t="s">
        <v>150</v>
      </c>
      <c r="J308" s="1106" t="s">
        <v>150</v>
      </c>
      <c r="K308" s="1106" t="s">
        <v>150</v>
      </c>
      <c r="L308" s="1106" t="s">
        <v>150</v>
      </c>
      <c r="M308" s="1106" t="s">
        <v>150</v>
      </c>
      <c r="N308" s="1106" t="s">
        <v>150</v>
      </c>
      <c r="O308" s="1106" t="s">
        <v>150</v>
      </c>
      <c r="P308" s="1106" t="s">
        <v>150</v>
      </c>
      <c r="Q308" s="1106" t="s">
        <v>150</v>
      </c>
    </row>
    <row r="309" spans="3:17" ht="15">
      <c r="C309" s="631" t="s">
        <v>150</v>
      </c>
      <c r="D309" s="631" t="s">
        <v>150</v>
      </c>
      <c r="E309" s="1414" t="s">
        <v>150</v>
      </c>
      <c r="F309" s="1106" t="s">
        <v>150</v>
      </c>
      <c r="G309" s="1106" t="s">
        <v>150</v>
      </c>
      <c r="H309" s="1106" t="s">
        <v>150</v>
      </c>
      <c r="I309" s="1106" t="s">
        <v>150</v>
      </c>
      <c r="J309" s="1106" t="s">
        <v>150</v>
      </c>
      <c r="K309" s="1106" t="s">
        <v>150</v>
      </c>
      <c r="L309" s="1106" t="s">
        <v>150</v>
      </c>
      <c r="M309" s="1106" t="s">
        <v>150</v>
      </c>
      <c r="N309" s="1106" t="s">
        <v>150</v>
      </c>
      <c r="O309" s="1106" t="s">
        <v>150</v>
      </c>
      <c r="P309" s="1106" t="s">
        <v>150</v>
      </c>
      <c r="Q309" s="1106" t="s">
        <v>150</v>
      </c>
    </row>
    <row r="310" spans="3:17" ht="15">
      <c r="C310" s="631" t="s">
        <v>150</v>
      </c>
      <c r="D310" s="631" t="s">
        <v>150</v>
      </c>
      <c r="E310" s="1414" t="s">
        <v>150</v>
      </c>
      <c r="F310" s="1106" t="s">
        <v>150</v>
      </c>
      <c r="G310" s="1106" t="s">
        <v>150</v>
      </c>
      <c r="H310" s="1106" t="s">
        <v>150</v>
      </c>
      <c r="I310" s="1106" t="s">
        <v>150</v>
      </c>
      <c r="J310" s="1106" t="s">
        <v>150</v>
      </c>
      <c r="K310" s="1106" t="s">
        <v>150</v>
      </c>
      <c r="L310" s="1106" t="s">
        <v>150</v>
      </c>
      <c r="M310" s="1106" t="s">
        <v>150</v>
      </c>
      <c r="N310" s="1106" t="s">
        <v>150</v>
      </c>
      <c r="O310" s="1106" t="s">
        <v>150</v>
      </c>
      <c r="P310" s="1106" t="s">
        <v>150</v>
      </c>
      <c r="Q310" s="1106" t="s">
        <v>150</v>
      </c>
    </row>
    <row r="311" spans="3:17" ht="15">
      <c r="C311" s="631" t="s">
        <v>150</v>
      </c>
      <c r="D311" s="631" t="s">
        <v>150</v>
      </c>
      <c r="E311" s="1414" t="s">
        <v>150</v>
      </c>
      <c r="F311" s="1106" t="s">
        <v>150</v>
      </c>
      <c r="G311" s="1106" t="s">
        <v>150</v>
      </c>
      <c r="H311" s="1106" t="s">
        <v>150</v>
      </c>
      <c r="I311" s="1106" t="s">
        <v>150</v>
      </c>
      <c r="J311" s="1106" t="s">
        <v>150</v>
      </c>
      <c r="K311" s="1106" t="s">
        <v>150</v>
      </c>
      <c r="L311" s="1106" t="s">
        <v>150</v>
      </c>
      <c r="M311" s="1106" t="s">
        <v>150</v>
      </c>
      <c r="N311" s="1106" t="s">
        <v>150</v>
      </c>
      <c r="O311" s="1106" t="s">
        <v>150</v>
      </c>
      <c r="P311" s="1106" t="s">
        <v>150</v>
      </c>
      <c r="Q311" s="1106" t="s">
        <v>150</v>
      </c>
    </row>
    <row r="312" spans="3:17" ht="15">
      <c r="C312" s="631" t="s">
        <v>150</v>
      </c>
      <c r="D312" s="631" t="s">
        <v>150</v>
      </c>
      <c r="E312" s="1414" t="s">
        <v>150</v>
      </c>
      <c r="F312" s="1106" t="s">
        <v>150</v>
      </c>
      <c r="G312" s="1106" t="s">
        <v>150</v>
      </c>
      <c r="H312" s="1106" t="s">
        <v>150</v>
      </c>
      <c r="I312" s="1106" t="s">
        <v>150</v>
      </c>
      <c r="J312" s="1106" t="s">
        <v>150</v>
      </c>
      <c r="K312" s="1106" t="s">
        <v>150</v>
      </c>
      <c r="L312" s="1106" t="s">
        <v>150</v>
      </c>
      <c r="M312" s="1106" t="s">
        <v>150</v>
      </c>
      <c r="N312" s="1106" t="s">
        <v>150</v>
      </c>
      <c r="O312" s="1106" t="s">
        <v>150</v>
      </c>
      <c r="P312" s="1106" t="s">
        <v>150</v>
      </c>
      <c r="Q312" s="1106" t="s">
        <v>150</v>
      </c>
    </row>
    <row r="313" spans="3:17" ht="15">
      <c r="C313" s="631" t="s">
        <v>150</v>
      </c>
      <c r="D313" s="631" t="s">
        <v>150</v>
      </c>
      <c r="E313" s="1414" t="s">
        <v>150</v>
      </c>
      <c r="F313" s="1106" t="s">
        <v>150</v>
      </c>
      <c r="G313" s="1106" t="s">
        <v>150</v>
      </c>
      <c r="H313" s="1106" t="s">
        <v>150</v>
      </c>
      <c r="I313" s="1106" t="s">
        <v>150</v>
      </c>
      <c r="J313" s="1106" t="s">
        <v>150</v>
      </c>
      <c r="K313" s="1106" t="s">
        <v>150</v>
      </c>
      <c r="L313" s="1106" t="s">
        <v>150</v>
      </c>
      <c r="M313" s="1106" t="s">
        <v>150</v>
      </c>
      <c r="N313" s="1106" t="s">
        <v>150</v>
      </c>
      <c r="O313" s="1106" t="s">
        <v>150</v>
      </c>
      <c r="P313" s="1106" t="s">
        <v>150</v>
      </c>
      <c r="Q313" s="1106" t="s">
        <v>150</v>
      </c>
    </row>
    <row r="314" spans="3:17" ht="15">
      <c r="C314" s="631" t="s">
        <v>150</v>
      </c>
      <c r="D314" s="631" t="s">
        <v>150</v>
      </c>
      <c r="E314" s="1414" t="s">
        <v>150</v>
      </c>
      <c r="F314" s="1106" t="s">
        <v>150</v>
      </c>
      <c r="G314" s="1106" t="s">
        <v>150</v>
      </c>
      <c r="H314" s="1106" t="s">
        <v>150</v>
      </c>
      <c r="I314" s="1106" t="s">
        <v>150</v>
      </c>
      <c r="J314" s="1106" t="s">
        <v>150</v>
      </c>
      <c r="K314" s="1106" t="s">
        <v>150</v>
      </c>
      <c r="L314" s="1106" t="s">
        <v>150</v>
      </c>
      <c r="M314" s="1106" t="s">
        <v>150</v>
      </c>
      <c r="N314" s="1106" t="s">
        <v>150</v>
      </c>
      <c r="O314" s="1106" t="s">
        <v>150</v>
      </c>
      <c r="P314" s="1106" t="s">
        <v>150</v>
      </c>
      <c r="Q314" s="1106" t="s">
        <v>150</v>
      </c>
    </row>
    <row r="315" spans="3:17" ht="15">
      <c r="C315" s="631" t="s">
        <v>150</v>
      </c>
      <c r="D315" s="631" t="s">
        <v>150</v>
      </c>
      <c r="E315" s="1414" t="s">
        <v>150</v>
      </c>
      <c r="F315" s="1106" t="s">
        <v>150</v>
      </c>
      <c r="G315" s="1106" t="s">
        <v>150</v>
      </c>
      <c r="H315" s="1106" t="s">
        <v>150</v>
      </c>
      <c r="I315" s="1106" t="s">
        <v>150</v>
      </c>
      <c r="J315" s="1106" t="s">
        <v>150</v>
      </c>
      <c r="K315" s="1106" t="s">
        <v>150</v>
      </c>
      <c r="L315" s="1106" t="s">
        <v>150</v>
      </c>
      <c r="M315" s="1106" t="s">
        <v>150</v>
      </c>
      <c r="N315" s="1106" t="s">
        <v>150</v>
      </c>
      <c r="O315" s="1106" t="s">
        <v>150</v>
      </c>
      <c r="P315" s="1106" t="s">
        <v>150</v>
      </c>
      <c r="Q315" s="1106" t="s">
        <v>150</v>
      </c>
    </row>
    <row r="316" spans="3:17" ht="15">
      <c r="C316" s="631" t="s">
        <v>150</v>
      </c>
      <c r="D316" s="631" t="s">
        <v>150</v>
      </c>
      <c r="E316" s="1414" t="s">
        <v>150</v>
      </c>
      <c r="F316" s="1106" t="s">
        <v>150</v>
      </c>
      <c r="G316" s="1106" t="s">
        <v>150</v>
      </c>
      <c r="H316" s="1106" t="s">
        <v>150</v>
      </c>
      <c r="I316" s="1106" t="s">
        <v>150</v>
      </c>
      <c r="J316" s="1106" t="s">
        <v>150</v>
      </c>
      <c r="K316" s="1106" t="s">
        <v>150</v>
      </c>
      <c r="L316" s="1106" t="s">
        <v>150</v>
      </c>
      <c r="M316" s="1106" t="s">
        <v>150</v>
      </c>
      <c r="N316" s="1106" t="s">
        <v>150</v>
      </c>
      <c r="O316" s="1106" t="s">
        <v>150</v>
      </c>
      <c r="P316" s="1106" t="s">
        <v>150</v>
      </c>
      <c r="Q316" s="1106" t="s">
        <v>150</v>
      </c>
    </row>
    <row r="317" spans="3:17" ht="15">
      <c r="C317" s="631" t="s">
        <v>150</v>
      </c>
      <c r="D317" s="631" t="s">
        <v>150</v>
      </c>
      <c r="E317" s="1414" t="s">
        <v>150</v>
      </c>
      <c r="F317" s="1106" t="s">
        <v>150</v>
      </c>
      <c r="G317" s="1106" t="s">
        <v>150</v>
      </c>
      <c r="H317" s="1106" t="s">
        <v>150</v>
      </c>
      <c r="I317" s="1106" t="s">
        <v>150</v>
      </c>
      <c r="J317" s="1106" t="s">
        <v>150</v>
      </c>
      <c r="K317" s="1106" t="s">
        <v>150</v>
      </c>
      <c r="L317" s="1106" t="s">
        <v>150</v>
      </c>
      <c r="M317" s="1106" t="s">
        <v>150</v>
      </c>
      <c r="N317" s="1106" t="s">
        <v>150</v>
      </c>
      <c r="O317" s="1106" t="s">
        <v>150</v>
      </c>
      <c r="P317" s="1106" t="s">
        <v>150</v>
      </c>
      <c r="Q317" s="1106" t="s">
        <v>150</v>
      </c>
    </row>
    <row r="318" spans="3:17" ht="15">
      <c r="C318" s="631" t="s">
        <v>150</v>
      </c>
      <c r="D318" s="631" t="s">
        <v>150</v>
      </c>
      <c r="E318" s="1414" t="s">
        <v>150</v>
      </c>
      <c r="F318" s="1106" t="s">
        <v>150</v>
      </c>
      <c r="G318" s="1106" t="s">
        <v>150</v>
      </c>
      <c r="H318" s="1106" t="s">
        <v>150</v>
      </c>
      <c r="I318" s="1106" t="s">
        <v>150</v>
      </c>
      <c r="J318" s="1106" t="s">
        <v>150</v>
      </c>
      <c r="K318" s="1106" t="s">
        <v>150</v>
      </c>
      <c r="L318" s="1106" t="s">
        <v>150</v>
      </c>
      <c r="M318" s="1106" t="s">
        <v>150</v>
      </c>
      <c r="N318" s="1106" t="s">
        <v>150</v>
      </c>
      <c r="O318" s="1106" t="s">
        <v>150</v>
      </c>
      <c r="P318" s="1106" t="s">
        <v>150</v>
      </c>
      <c r="Q318" s="1106" t="s">
        <v>150</v>
      </c>
    </row>
    <row r="319" spans="3:17" ht="15">
      <c r="C319" s="631" t="s">
        <v>150</v>
      </c>
      <c r="D319" s="631" t="s">
        <v>150</v>
      </c>
      <c r="E319" s="1414" t="s">
        <v>150</v>
      </c>
      <c r="F319" s="1106" t="s">
        <v>150</v>
      </c>
      <c r="G319" s="1106" t="s">
        <v>150</v>
      </c>
      <c r="H319" s="1106" t="s">
        <v>150</v>
      </c>
      <c r="I319" s="1106" t="s">
        <v>150</v>
      </c>
      <c r="J319" s="1106" t="s">
        <v>150</v>
      </c>
      <c r="K319" s="1106" t="s">
        <v>150</v>
      </c>
      <c r="L319" s="1106" t="s">
        <v>150</v>
      </c>
      <c r="M319" s="1106" t="s">
        <v>150</v>
      </c>
      <c r="N319" s="1106" t="s">
        <v>150</v>
      </c>
      <c r="O319" s="1106" t="s">
        <v>150</v>
      </c>
      <c r="P319" s="1106" t="s">
        <v>150</v>
      </c>
      <c r="Q319" s="1106" t="s">
        <v>150</v>
      </c>
    </row>
    <row r="320" spans="3:17" ht="15">
      <c r="C320" s="631" t="s">
        <v>150</v>
      </c>
      <c r="D320" s="631" t="s">
        <v>150</v>
      </c>
      <c r="E320" s="1414" t="s">
        <v>150</v>
      </c>
      <c r="F320" s="1106" t="s">
        <v>150</v>
      </c>
      <c r="G320" s="1106" t="s">
        <v>150</v>
      </c>
      <c r="H320" s="1106" t="s">
        <v>150</v>
      </c>
      <c r="I320" s="1106" t="s">
        <v>150</v>
      </c>
      <c r="J320" s="1106" t="s">
        <v>150</v>
      </c>
      <c r="K320" s="1106" t="s">
        <v>150</v>
      </c>
      <c r="L320" s="1106" t="s">
        <v>150</v>
      </c>
      <c r="M320" s="1106" t="s">
        <v>150</v>
      </c>
      <c r="N320" s="1106" t="s">
        <v>150</v>
      </c>
      <c r="O320" s="1106" t="s">
        <v>150</v>
      </c>
      <c r="P320" s="1106" t="s">
        <v>150</v>
      </c>
      <c r="Q320" s="1106" t="s">
        <v>150</v>
      </c>
    </row>
    <row r="321" spans="3:17" ht="15">
      <c r="C321" s="631" t="s">
        <v>150</v>
      </c>
      <c r="D321" s="631" t="s">
        <v>150</v>
      </c>
      <c r="E321" s="1414" t="s">
        <v>150</v>
      </c>
      <c r="F321" s="1106" t="s">
        <v>150</v>
      </c>
      <c r="G321" s="1106" t="s">
        <v>150</v>
      </c>
      <c r="H321" s="1106" t="s">
        <v>150</v>
      </c>
      <c r="I321" s="1106" t="s">
        <v>150</v>
      </c>
      <c r="J321" s="1106" t="s">
        <v>150</v>
      </c>
      <c r="K321" s="1106" t="s">
        <v>150</v>
      </c>
      <c r="L321" s="1106" t="s">
        <v>150</v>
      </c>
      <c r="M321" s="1106" t="s">
        <v>150</v>
      </c>
      <c r="N321" s="1106" t="s">
        <v>150</v>
      </c>
      <c r="O321" s="1106" t="s">
        <v>150</v>
      </c>
      <c r="P321" s="1106" t="s">
        <v>150</v>
      </c>
      <c r="Q321" s="1106" t="s">
        <v>150</v>
      </c>
    </row>
    <row r="322" spans="3:17" ht="15">
      <c r="C322" s="631" t="s">
        <v>150</v>
      </c>
      <c r="D322" s="631" t="s">
        <v>150</v>
      </c>
      <c r="E322" s="1414" t="s">
        <v>150</v>
      </c>
      <c r="F322" s="1106" t="s">
        <v>150</v>
      </c>
      <c r="G322" s="1106" t="s">
        <v>150</v>
      </c>
      <c r="H322" s="1106" t="s">
        <v>150</v>
      </c>
      <c r="I322" s="1106" t="s">
        <v>150</v>
      </c>
      <c r="J322" s="1106" t="s">
        <v>150</v>
      </c>
      <c r="K322" s="1106" t="s">
        <v>150</v>
      </c>
      <c r="L322" s="1106" t="s">
        <v>150</v>
      </c>
      <c r="M322" s="1106" t="s">
        <v>150</v>
      </c>
      <c r="N322" s="1106" t="s">
        <v>150</v>
      </c>
      <c r="O322" s="1106" t="s">
        <v>150</v>
      </c>
      <c r="P322" s="1106" t="s">
        <v>150</v>
      </c>
      <c r="Q322" s="1106" t="s">
        <v>150</v>
      </c>
    </row>
    <row r="323" spans="3:17" ht="15">
      <c r="C323" s="631" t="s">
        <v>150</v>
      </c>
      <c r="D323" s="631" t="s">
        <v>150</v>
      </c>
      <c r="E323" s="1414" t="s">
        <v>150</v>
      </c>
      <c r="F323" s="1106" t="s">
        <v>150</v>
      </c>
      <c r="G323" s="1106" t="s">
        <v>150</v>
      </c>
      <c r="H323" s="1106" t="s">
        <v>150</v>
      </c>
      <c r="I323" s="1106" t="s">
        <v>150</v>
      </c>
      <c r="J323" s="1106" t="s">
        <v>150</v>
      </c>
      <c r="K323" s="1106" t="s">
        <v>150</v>
      </c>
      <c r="L323" s="1106" t="s">
        <v>150</v>
      </c>
      <c r="M323" s="1106" t="s">
        <v>150</v>
      </c>
      <c r="N323" s="1106" t="s">
        <v>150</v>
      </c>
      <c r="O323" s="1106" t="s">
        <v>150</v>
      </c>
      <c r="P323" s="1106" t="s">
        <v>150</v>
      </c>
      <c r="Q323" s="1106" t="s">
        <v>150</v>
      </c>
    </row>
    <row r="324" spans="3:17" ht="15">
      <c r="C324" s="631" t="s">
        <v>150</v>
      </c>
      <c r="D324" s="631" t="s">
        <v>150</v>
      </c>
      <c r="E324" s="1414" t="s">
        <v>150</v>
      </c>
      <c r="F324" s="1106" t="s">
        <v>150</v>
      </c>
      <c r="G324" s="1106" t="s">
        <v>150</v>
      </c>
      <c r="H324" s="1106" t="s">
        <v>150</v>
      </c>
      <c r="I324" s="1106" t="s">
        <v>150</v>
      </c>
      <c r="J324" s="1106" t="s">
        <v>150</v>
      </c>
      <c r="K324" s="1106" t="s">
        <v>150</v>
      </c>
      <c r="L324" s="1106" t="s">
        <v>150</v>
      </c>
      <c r="M324" s="1106" t="s">
        <v>150</v>
      </c>
      <c r="N324" s="1106" t="s">
        <v>150</v>
      </c>
      <c r="O324" s="1106" t="s">
        <v>150</v>
      </c>
      <c r="P324" s="1106" t="s">
        <v>150</v>
      </c>
      <c r="Q324" s="1106" t="s">
        <v>150</v>
      </c>
    </row>
    <row r="325" spans="3:17" ht="15">
      <c r="C325" s="631" t="s">
        <v>150</v>
      </c>
      <c r="D325" s="631" t="s">
        <v>150</v>
      </c>
      <c r="E325" s="1414" t="s">
        <v>150</v>
      </c>
      <c r="F325" s="1106" t="s">
        <v>150</v>
      </c>
      <c r="G325" s="1106" t="s">
        <v>150</v>
      </c>
      <c r="H325" s="1106" t="s">
        <v>150</v>
      </c>
      <c r="I325" s="1106" t="s">
        <v>150</v>
      </c>
      <c r="J325" s="1106" t="s">
        <v>150</v>
      </c>
      <c r="K325" s="1106" t="s">
        <v>150</v>
      </c>
      <c r="L325" s="1106" t="s">
        <v>150</v>
      </c>
      <c r="M325" s="1106" t="s">
        <v>150</v>
      </c>
      <c r="N325" s="1106" t="s">
        <v>150</v>
      </c>
      <c r="O325" s="1106" t="s">
        <v>150</v>
      </c>
      <c r="P325" s="1106" t="s">
        <v>150</v>
      </c>
      <c r="Q325" s="1106" t="s">
        <v>150</v>
      </c>
    </row>
    <row r="326" spans="3:17" ht="15">
      <c r="C326" s="631" t="s">
        <v>150</v>
      </c>
      <c r="D326" s="631" t="s">
        <v>150</v>
      </c>
      <c r="E326" s="1414" t="s">
        <v>150</v>
      </c>
      <c r="F326" s="1106" t="s">
        <v>150</v>
      </c>
      <c r="G326" s="1106" t="s">
        <v>150</v>
      </c>
      <c r="H326" s="1106" t="s">
        <v>150</v>
      </c>
      <c r="I326" s="1106" t="s">
        <v>150</v>
      </c>
      <c r="J326" s="1106" t="s">
        <v>150</v>
      </c>
      <c r="K326" s="1106" t="s">
        <v>150</v>
      </c>
      <c r="L326" s="1106" t="s">
        <v>150</v>
      </c>
      <c r="M326" s="1106" t="s">
        <v>150</v>
      </c>
      <c r="N326" s="1106" t="s">
        <v>150</v>
      </c>
      <c r="O326" s="1106" t="s">
        <v>150</v>
      </c>
      <c r="P326" s="1106" t="s">
        <v>150</v>
      </c>
      <c r="Q326" s="1106" t="s">
        <v>150</v>
      </c>
    </row>
    <row r="327" spans="3:17" ht="15">
      <c r="C327" s="631" t="s">
        <v>150</v>
      </c>
      <c r="D327" s="631" t="s">
        <v>150</v>
      </c>
      <c r="E327" s="1414" t="s">
        <v>150</v>
      </c>
      <c r="F327" s="1106" t="s">
        <v>150</v>
      </c>
      <c r="G327" s="1106" t="s">
        <v>150</v>
      </c>
      <c r="H327" s="1106" t="s">
        <v>150</v>
      </c>
      <c r="I327" s="1106" t="s">
        <v>150</v>
      </c>
      <c r="J327" s="1106" t="s">
        <v>150</v>
      </c>
      <c r="K327" s="1106" t="s">
        <v>150</v>
      </c>
      <c r="L327" s="1106" t="s">
        <v>150</v>
      </c>
      <c r="M327" s="1106" t="s">
        <v>150</v>
      </c>
      <c r="N327" s="1106" t="s">
        <v>150</v>
      </c>
      <c r="O327" s="1106" t="s">
        <v>150</v>
      </c>
      <c r="P327" s="1106" t="s">
        <v>150</v>
      </c>
      <c r="Q327" s="1106" t="s">
        <v>150</v>
      </c>
    </row>
    <row r="328" spans="3:17" ht="15">
      <c r="C328" s="631" t="s">
        <v>150</v>
      </c>
      <c r="D328" s="631" t="s">
        <v>150</v>
      </c>
      <c r="E328" s="1414" t="s">
        <v>150</v>
      </c>
      <c r="F328" s="1106" t="s">
        <v>150</v>
      </c>
      <c r="G328" s="1106" t="s">
        <v>150</v>
      </c>
      <c r="H328" s="1106" t="s">
        <v>150</v>
      </c>
      <c r="I328" s="1106" t="s">
        <v>150</v>
      </c>
      <c r="J328" s="1106" t="s">
        <v>150</v>
      </c>
      <c r="K328" s="1106" t="s">
        <v>150</v>
      </c>
      <c r="L328" s="1106" t="s">
        <v>150</v>
      </c>
      <c r="M328" s="1106" t="s">
        <v>150</v>
      </c>
      <c r="N328" s="1106" t="s">
        <v>150</v>
      </c>
      <c r="O328" s="1106" t="s">
        <v>150</v>
      </c>
      <c r="P328" s="1106" t="s">
        <v>150</v>
      </c>
      <c r="Q328" s="1106" t="s">
        <v>150</v>
      </c>
    </row>
    <row r="329" spans="3:17" ht="15">
      <c r="C329" s="631" t="s">
        <v>150</v>
      </c>
      <c r="D329" s="631" t="s">
        <v>150</v>
      </c>
      <c r="E329" s="1414" t="s">
        <v>150</v>
      </c>
      <c r="F329" s="1106" t="s">
        <v>150</v>
      </c>
      <c r="G329" s="1106" t="s">
        <v>150</v>
      </c>
      <c r="H329" s="1106" t="s">
        <v>150</v>
      </c>
      <c r="I329" s="1106" t="s">
        <v>150</v>
      </c>
      <c r="J329" s="1106" t="s">
        <v>150</v>
      </c>
      <c r="K329" s="1106" t="s">
        <v>150</v>
      </c>
      <c r="L329" s="1106" t="s">
        <v>150</v>
      </c>
      <c r="M329" s="1106" t="s">
        <v>150</v>
      </c>
      <c r="N329" s="1106" t="s">
        <v>150</v>
      </c>
      <c r="O329" s="1106" t="s">
        <v>150</v>
      </c>
      <c r="P329" s="1106" t="s">
        <v>150</v>
      </c>
      <c r="Q329" s="1106" t="s">
        <v>150</v>
      </c>
    </row>
    <row r="330" spans="3:17" ht="15">
      <c r="C330" s="631" t="s">
        <v>150</v>
      </c>
      <c r="D330" s="631" t="s">
        <v>150</v>
      </c>
      <c r="E330" s="1414" t="s">
        <v>150</v>
      </c>
      <c r="F330" s="1106" t="s">
        <v>150</v>
      </c>
      <c r="G330" s="1106" t="s">
        <v>150</v>
      </c>
      <c r="H330" s="1106" t="s">
        <v>150</v>
      </c>
      <c r="I330" s="1106" t="s">
        <v>150</v>
      </c>
      <c r="J330" s="1106" t="s">
        <v>150</v>
      </c>
      <c r="K330" s="1106" t="s">
        <v>150</v>
      </c>
      <c r="L330" s="1106" t="s">
        <v>150</v>
      </c>
      <c r="M330" s="1106" t="s">
        <v>150</v>
      </c>
      <c r="N330" s="1106" t="s">
        <v>150</v>
      </c>
      <c r="O330" s="1106" t="s">
        <v>150</v>
      </c>
      <c r="P330" s="1106" t="s">
        <v>150</v>
      </c>
      <c r="Q330" s="1106" t="s">
        <v>150</v>
      </c>
    </row>
    <row r="331" spans="3:17" ht="15">
      <c r="C331" s="631" t="s">
        <v>150</v>
      </c>
      <c r="D331" s="631" t="s">
        <v>150</v>
      </c>
      <c r="E331" s="1414" t="s">
        <v>150</v>
      </c>
      <c r="F331" s="1106" t="s">
        <v>150</v>
      </c>
      <c r="G331" s="1106" t="s">
        <v>150</v>
      </c>
      <c r="H331" s="1106" t="s">
        <v>150</v>
      </c>
      <c r="I331" s="1106" t="s">
        <v>150</v>
      </c>
      <c r="J331" s="1106" t="s">
        <v>150</v>
      </c>
      <c r="K331" s="1106" t="s">
        <v>150</v>
      </c>
      <c r="L331" s="1106" t="s">
        <v>150</v>
      </c>
      <c r="M331" s="1106" t="s">
        <v>150</v>
      </c>
      <c r="N331" s="1106" t="s">
        <v>150</v>
      </c>
      <c r="O331" s="1106" t="s">
        <v>150</v>
      </c>
      <c r="P331" s="1106" t="s">
        <v>150</v>
      </c>
      <c r="Q331" s="1106" t="s">
        <v>150</v>
      </c>
    </row>
    <row r="332" spans="3:17" ht="15">
      <c r="C332" s="631" t="s">
        <v>150</v>
      </c>
      <c r="D332" s="631" t="s">
        <v>150</v>
      </c>
      <c r="E332" s="1414" t="s">
        <v>150</v>
      </c>
      <c r="F332" s="1106" t="s">
        <v>150</v>
      </c>
      <c r="G332" s="1106" t="s">
        <v>150</v>
      </c>
      <c r="H332" s="1106" t="s">
        <v>150</v>
      </c>
      <c r="I332" s="1106" t="s">
        <v>150</v>
      </c>
      <c r="J332" s="1106" t="s">
        <v>150</v>
      </c>
      <c r="K332" s="1106" t="s">
        <v>150</v>
      </c>
      <c r="L332" s="1106" t="s">
        <v>150</v>
      </c>
      <c r="M332" s="1106" t="s">
        <v>150</v>
      </c>
      <c r="N332" s="1106" t="s">
        <v>150</v>
      </c>
      <c r="O332" s="1106" t="s">
        <v>150</v>
      </c>
      <c r="P332" s="1106" t="s">
        <v>150</v>
      </c>
      <c r="Q332" s="1106" t="s">
        <v>150</v>
      </c>
    </row>
    <row r="333" spans="3:17" ht="15">
      <c r="C333" s="631" t="s">
        <v>150</v>
      </c>
      <c r="D333" s="631" t="s">
        <v>150</v>
      </c>
      <c r="E333" s="1414" t="s">
        <v>150</v>
      </c>
      <c r="F333" s="1106" t="s">
        <v>150</v>
      </c>
      <c r="G333" s="1106" t="s">
        <v>150</v>
      </c>
      <c r="H333" s="1106" t="s">
        <v>150</v>
      </c>
      <c r="I333" s="1106" t="s">
        <v>150</v>
      </c>
      <c r="J333" s="1106" t="s">
        <v>150</v>
      </c>
      <c r="K333" s="1106" t="s">
        <v>150</v>
      </c>
      <c r="L333" s="1106" t="s">
        <v>150</v>
      </c>
      <c r="M333" s="1106" t="s">
        <v>150</v>
      </c>
      <c r="N333" s="1106" t="s">
        <v>150</v>
      </c>
      <c r="O333" s="1106" t="s">
        <v>150</v>
      </c>
      <c r="P333" s="1106" t="s">
        <v>150</v>
      </c>
      <c r="Q333" s="1106" t="s">
        <v>150</v>
      </c>
    </row>
    <row r="334" spans="3:17" ht="15">
      <c r="C334" s="631" t="s">
        <v>150</v>
      </c>
      <c r="D334" s="631" t="s">
        <v>150</v>
      </c>
      <c r="E334" s="1414" t="s">
        <v>150</v>
      </c>
      <c r="F334" s="1106" t="s">
        <v>150</v>
      </c>
      <c r="G334" s="1106" t="s">
        <v>150</v>
      </c>
      <c r="H334" s="1106" t="s">
        <v>150</v>
      </c>
      <c r="I334" s="1106" t="s">
        <v>150</v>
      </c>
      <c r="J334" s="1106" t="s">
        <v>150</v>
      </c>
      <c r="K334" s="1106" t="s">
        <v>150</v>
      </c>
      <c r="L334" s="1106" t="s">
        <v>150</v>
      </c>
      <c r="M334" s="1106" t="s">
        <v>150</v>
      </c>
      <c r="N334" s="1106" t="s">
        <v>150</v>
      </c>
      <c r="O334" s="1106" t="s">
        <v>150</v>
      </c>
      <c r="P334" s="1106" t="s">
        <v>150</v>
      </c>
      <c r="Q334" s="1106" t="s">
        <v>150</v>
      </c>
    </row>
    <row r="335" spans="3:17" ht="15">
      <c r="C335" s="631" t="s">
        <v>150</v>
      </c>
      <c r="D335" s="631" t="s">
        <v>150</v>
      </c>
      <c r="E335" s="1414" t="s">
        <v>150</v>
      </c>
      <c r="F335" s="1106" t="s">
        <v>150</v>
      </c>
      <c r="G335" s="1106" t="s">
        <v>150</v>
      </c>
      <c r="H335" s="1106" t="s">
        <v>150</v>
      </c>
      <c r="I335" s="1106" t="s">
        <v>150</v>
      </c>
      <c r="J335" s="1106" t="s">
        <v>150</v>
      </c>
      <c r="K335" s="1106" t="s">
        <v>150</v>
      </c>
      <c r="L335" s="1106" t="s">
        <v>150</v>
      </c>
      <c r="M335" s="1106" t="s">
        <v>150</v>
      </c>
      <c r="N335" s="1106" t="s">
        <v>150</v>
      </c>
      <c r="O335" s="1106" t="s">
        <v>150</v>
      </c>
      <c r="P335" s="1106" t="s">
        <v>150</v>
      </c>
      <c r="Q335" s="1106" t="s">
        <v>150</v>
      </c>
    </row>
    <row r="336" spans="3:17" ht="15">
      <c r="C336" s="631" t="s">
        <v>150</v>
      </c>
      <c r="D336" s="631" t="s">
        <v>150</v>
      </c>
      <c r="E336" s="1414" t="s">
        <v>150</v>
      </c>
      <c r="F336" s="1106" t="s">
        <v>150</v>
      </c>
      <c r="G336" s="1106" t="s">
        <v>150</v>
      </c>
      <c r="H336" s="1106" t="s">
        <v>150</v>
      </c>
      <c r="I336" s="1106" t="s">
        <v>150</v>
      </c>
      <c r="J336" s="1106" t="s">
        <v>150</v>
      </c>
      <c r="K336" s="1106" t="s">
        <v>150</v>
      </c>
      <c r="L336" s="1106" t="s">
        <v>150</v>
      </c>
      <c r="M336" s="1106" t="s">
        <v>150</v>
      </c>
      <c r="N336" s="1106" t="s">
        <v>150</v>
      </c>
      <c r="O336" s="1106" t="s">
        <v>150</v>
      </c>
      <c r="P336" s="1106" t="s">
        <v>150</v>
      </c>
      <c r="Q336" s="1106" t="s">
        <v>150</v>
      </c>
    </row>
    <row r="337" spans="3:17" ht="15">
      <c r="C337" s="631" t="s">
        <v>150</v>
      </c>
      <c r="D337" s="631" t="s">
        <v>150</v>
      </c>
      <c r="E337" s="1414" t="s">
        <v>150</v>
      </c>
      <c r="F337" s="1106" t="s">
        <v>150</v>
      </c>
      <c r="G337" s="1106" t="s">
        <v>150</v>
      </c>
      <c r="H337" s="1106" t="s">
        <v>150</v>
      </c>
      <c r="I337" s="1106" t="s">
        <v>150</v>
      </c>
      <c r="J337" s="1106" t="s">
        <v>150</v>
      </c>
      <c r="K337" s="1106" t="s">
        <v>150</v>
      </c>
      <c r="L337" s="1106" t="s">
        <v>150</v>
      </c>
      <c r="M337" s="1106" t="s">
        <v>150</v>
      </c>
      <c r="N337" s="1106" t="s">
        <v>150</v>
      </c>
      <c r="O337" s="1106" t="s">
        <v>150</v>
      </c>
      <c r="P337" s="1106" t="s">
        <v>150</v>
      </c>
      <c r="Q337" s="1106" t="s">
        <v>150</v>
      </c>
    </row>
    <row r="338" spans="3:17" ht="15">
      <c r="C338" s="631" t="s">
        <v>150</v>
      </c>
      <c r="D338" s="631" t="s">
        <v>150</v>
      </c>
      <c r="E338" s="1414" t="s">
        <v>150</v>
      </c>
      <c r="F338" s="1106" t="s">
        <v>150</v>
      </c>
      <c r="G338" s="1106" t="s">
        <v>150</v>
      </c>
      <c r="H338" s="1106" t="s">
        <v>150</v>
      </c>
      <c r="I338" s="1106" t="s">
        <v>150</v>
      </c>
      <c r="J338" s="1106" t="s">
        <v>150</v>
      </c>
      <c r="K338" s="1106" t="s">
        <v>150</v>
      </c>
      <c r="L338" s="1106" t="s">
        <v>150</v>
      </c>
      <c r="M338" s="1106" t="s">
        <v>150</v>
      </c>
      <c r="N338" s="1106" t="s">
        <v>150</v>
      </c>
      <c r="O338" s="1106" t="s">
        <v>150</v>
      </c>
      <c r="P338" s="1106" t="s">
        <v>150</v>
      </c>
      <c r="Q338" s="1106" t="s">
        <v>150</v>
      </c>
    </row>
    <row r="339" spans="3:17" ht="15">
      <c r="C339" s="631" t="s">
        <v>150</v>
      </c>
      <c r="D339" s="631" t="s">
        <v>150</v>
      </c>
      <c r="E339" s="1414" t="s">
        <v>150</v>
      </c>
      <c r="F339" s="1106" t="s">
        <v>150</v>
      </c>
      <c r="G339" s="1106" t="s">
        <v>150</v>
      </c>
      <c r="H339" s="1106" t="s">
        <v>150</v>
      </c>
      <c r="I339" s="1106" t="s">
        <v>150</v>
      </c>
      <c r="J339" s="1106" t="s">
        <v>150</v>
      </c>
      <c r="K339" s="1106" t="s">
        <v>150</v>
      </c>
      <c r="L339" s="1106" t="s">
        <v>150</v>
      </c>
      <c r="M339" s="1106" t="s">
        <v>150</v>
      </c>
      <c r="N339" s="1106" t="s">
        <v>150</v>
      </c>
      <c r="O339" s="1106" t="s">
        <v>150</v>
      </c>
      <c r="P339" s="1106" t="s">
        <v>150</v>
      </c>
      <c r="Q339" s="1106" t="s">
        <v>150</v>
      </c>
    </row>
    <row r="340" spans="3:17" ht="15">
      <c r="C340" s="631" t="s">
        <v>150</v>
      </c>
      <c r="D340" s="631" t="s">
        <v>150</v>
      </c>
      <c r="E340" s="1414" t="s">
        <v>150</v>
      </c>
      <c r="F340" s="1106" t="s">
        <v>150</v>
      </c>
      <c r="G340" s="1106" t="s">
        <v>150</v>
      </c>
      <c r="H340" s="1106" t="s">
        <v>150</v>
      </c>
      <c r="I340" s="1106" t="s">
        <v>150</v>
      </c>
      <c r="J340" s="1106" t="s">
        <v>150</v>
      </c>
      <c r="K340" s="1106" t="s">
        <v>150</v>
      </c>
      <c r="L340" s="1106" t="s">
        <v>150</v>
      </c>
      <c r="M340" s="1106" t="s">
        <v>150</v>
      </c>
      <c r="N340" s="1106" t="s">
        <v>150</v>
      </c>
      <c r="O340" s="1106" t="s">
        <v>150</v>
      </c>
      <c r="P340" s="1106" t="s">
        <v>150</v>
      </c>
      <c r="Q340" s="1106" t="s">
        <v>150</v>
      </c>
    </row>
    <row r="341" spans="3:17" ht="15">
      <c r="C341" s="631" t="s">
        <v>150</v>
      </c>
      <c r="D341" s="631" t="s">
        <v>150</v>
      </c>
      <c r="E341" s="1414" t="s">
        <v>150</v>
      </c>
      <c r="F341" s="1106" t="s">
        <v>150</v>
      </c>
      <c r="G341" s="1106" t="s">
        <v>150</v>
      </c>
      <c r="H341" s="1106" t="s">
        <v>150</v>
      </c>
      <c r="I341" s="1106" t="s">
        <v>150</v>
      </c>
      <c r="J341" s="1106" t="s">
        <v>150</v>
      </c>
      <c r="K341" s="1106" t="s">
        <v>150</v>
      </c>
      <c r="L341" s="1106" t="s">
        <v>150</v>
      </c>
      <c r="M341" s="1106" t="s">
        <v>150</v>
      </c>
      <c r="N341" s="1106" t="s">
        <v>150</v>
      </c>
      <c r="O341" s="1106" t="s">
        <v>150</v>
      </c>
      <c r="P341" s="1106" t="s">
        <v>150</v>
      </c>
      <c r="Q341" s="1106" t="s">
        <v>150</v>
      </c>
    </row>
    <row r="342" spans="3:17" ht="15">
      <c r="C342" s="631" t="s">
        <v>150</v>
      </c>
      <c r="D342" s="631" t="s">
        <v>150</v>
      </c>
      <c r="E342" s="1414" t="s">
        <v>150</v>
      </c>
      <c r="F342" s="1106" t="s">
        <v>150</v>
      </c>
      <c r="G342" s="1106" t="s">
        <v>150</v>
      </c>
      <c r="H342" s="1106" t="s">
        <v>150</v>
      </c>
      <c r="I342" s="1106" t="s">
        <v>150</v>
      </c>
      <c r="J342" s="1106" t="s">
        <v>150</v>
      </c>
      <c r="K342" s="1106" t="s">
        <v>150</v>
      </c>
      <c r="L342" s="1106" t="s">
        <v>150</v>
      </c>
      <c r="M342" s="1106" t="s">
        <v>150</v>
      </c>
      <c r="N342" s="1106" t="s">
        <v>150</v>
      </c>
      <c r="O342" s="1106" t="s">
        <v>150</v>
      </c>
      <c r="P342" s="1106" t="s">
        <v>150</v>
      </c>
      <c r="Q342" s="1106" t="s">
        <v>150</v>
      </c>
    </row>
    <row r="343" spans="3:17" ht="15">
      <c r="C343" s="631" t="s">
        <v>150</v>
      </c>
      <c r="D343" s="631" t="s">
        <v>150</v>
      </c>
      <c r="E343" s="1414" t="s">
        <v>150</v>
      </c>
      <c r="F343" s="1106" t="s">
        <v>150</v>
      </c>
      <c r="G343" s="1106" t="s">
        <v>150</v>
      </c>
      <c r="H343" s="1106" t="s">
        <v>150</v>
      </c>
      <c r="I343" s="1106" t="s">
        <v>150</v>
      </c>
      <c r="J343" s="1106" t="s">
        <v>150</v>
      </c>
      <c r="K343" s="1106" t="s">
        <v>150</v>
      </c>
      <c r="L343" s="1106" t="s">
        <v>150</v>
      </c>
      <c r="M343" s="1106" t="s">
        <v>150</v>
      </c>
      <c r="N343" s="1106" t="s">
        <v>150</v>
      </c>
      <c r="O343" s="1106" t="s">
        <v>150</v>
      </c>
      <c r="P343" s="1106" t="s">
        <v>150</v>
      </c>
      <c r="Q343" s="1106" t="s">
        <v>150</v>
      </c>
    </row>
    <row r="344" spans="3:17" ht="15">
      <c r="C344" s="631" t="s">
        <v>150</v>
      </c>
      <c r="D344" s="631" t="s">
        <v>150</v>
      </c>
      <c r="E344" s="1414" t="s">
        <v>150</v>
      </c>
      <c r="F344" s="1106" t="s">
        <v>150</v>
      </c>
      <c r="G344" s="1106" t="s">
        <v>150</v>
      </c>
      <c r="H344" s="1106" t="s">
        <v>150</v>
      </c>
      <c r="I344" s="1106" t="s">
        <v>150</v>
      </c>
      <c r="J344" s="1106" t="s">
        <v>150</v>
      </c>
      <c r="K344" s="1106" t="s">
        <v>150</v>
      </c>
      <c r="L344" s="1106" t="s">
        <v>150</v>
      </c>
      <c r="M344" s="1106" t="s">
        <v>150</v>
      </c>
      <c r="N344" s="1106" t="s">
        <v>150</v>
      </c>
      <c r="O344" s="1106" t="s">
        <v>150</v>
      </c>
      <c r="P344" s="1106" t="s">
        <v>150</v>
      </c>
      <c r="Q344" s="1106" t="s">
        <v>150</v>
      </c>
    </row>
    <row r="345" spans="3:17" ht="15">
      <c r="C345" s="631" t="s">
        <v>150</v>
      </c>
      <c r="D345" s="631" t="s">
        <v>150</v>
      </c>
      <c r="E345" s="1414" t="s">
        <v>150</v>
      </c>
      <c r="F345" s="1106" t="s">
        <v>150</v>
      </c>
      <c r="G345" s="1106" t="s">
        <v>150</v>
      </c>
      <c r="H345" s="1106" t="s">
        <v>150</v>
      </c>
      <c r="I345" s="1106" t="s">
        <v>150</v>
      </c>
      <c r="J345" s="1106" t="s">
        <v>150</v>
      </c>
      <c r="K345" s="1106" t="s">
        <v>150</v>
      </c>
      <c r="L345" s="1106" t="s">
        <v>150</v>
      </c>
      <c r="M345" s="1106" t="s">
        <v>150</v>
      </c>
      <c r="N345" s="1106" t="s">
        <v>150</v>
      </c>
      <c r="O345" s="1106" t="s">
        <v>150</v>
      </c>
      <c r="P345" s="1106" t="s">
        <v>150</v>
      </c>
      <c r="Q345" s="1106" t="s">
        <v>150</v>
      </c>
    </row>
    <row r="346" spans="3:17" ht="15">
      <c r="C346" s="631" t="s">
        <v>150</v>
      </c>
      <c r="D346" s="631" t="s">
        <v>150</v>
      </c>
      <c r="E346" s="1414" t="s">
        <v>150</v>
      </c>
      <c r="F346" s="1106" t="s">
        <v>150</v>
      </c>
      <c r="G346" s="1106" t="s">
        <v>150</v>
      </c>
      <c r="H346" s="1106" t="s">
        <v>150</v>
      </c>
      <c r="I346" s="1106" t="s">
        <v>150</v>
      </c>
      <c r="J346" s="1106" t="s">
        <v>150</v>
      </c>
      <c r="K346" s="1106" t="s">
        <v>150</v>
      </c>
      <c r="L346" s="1106" t="s">
        <v>150</v>
      </c>
      <c r="M346" s="1106" t="s">
        <v>150</v>
      </c>
      <c r="N346" s="1106" t="s">
        <v>150</v>
      </c>
      <c r="O346" s="1106" t="s">
        <v>150</v>
      </c>
      <c r="P346" s="1106" t="s">
        <v>150</v>
      </c>
      <c r="Q346" s="1106" t="s">
        <v>150</v>
      </c>
    </row>
    <row r="347" spans="3:17" ht="15">
      <c r="C347" s="631" t="s">
        <v>150</v>
      </c>
      <c r="D347" s="631" t="s">
        <v>150</v>
      </c>
      <c r="E347" s="1414" t="s">
        <v>150</v>
      </c>
      <c r="F347" s="1106" t="s">
        <v>150</v>
      </c>
      <c r="G347" s="1106" t="s">
        <v>150</v>
      </c>
      <c r="H347" s="1106" t="s">
        <v>150</v>
      </c>
      <c r="I347" s="1106" t="s">
        <v>150</v>
      </c>
      <c r="J347" s="1106" t="s">
        <v>150</v>
      </c>
      <c r="K347" s="1106" t="s">
        <v>150</v>
      </c>
      <c r="L347" s="1106" t="s">
        <v>150</v>
      </c>
      <c r="M347" s="1106" t="s">
        <v>150</v>
      </c>
      <c r="N347" s="1106" t="s">
        <v>150</v>
      </c>
      <c r="O347" s="1106" t="s">
        <v>150</v>
      </c>
      <c r="P347" s="1106" t="s">
        <v>150</v>
      </c>
      <c r="Q347" s="1106" t="s">
        <v>150</v>
      </c>
    </row>
    <row r="348" spans="3:17" ht="15">
      <c r="C348" s="631" t="s">
        <v>150</v>
      </c>
      <c r="D348" s="631" t="s">
        <v>150</v>
      </c>
      <c r="E348" s="1414" t="s">
        <v>150</v>
      </c>
      <c r="F348" s="1106" t="s">
        <v>150</v>
      </c>
      <c r="G348" s="1106" t="s">
        <v>150</v>
      </c>
      <c r="H348" s="1106" t="s">
        <v>150</v>
      </c>
      <c r="I348" s="1106" t="s">
        <v>150</v>
      </c>
      <c r="J348" s="1106" t="s">
        <v>150</v>
      </c>
      <c r="K348" s="1106" t="s">
        <v>150</v>
      </c>
      <c r="L348" s="1106" t="s">
        <v>150</v>
      </c>
      <c r="M348" s="1106" t="s">
        <v>150</v>
      </c>
      <c r="N348" s="1106" t="s">
        <v>150</v>
      </c>
      <c r="O348" s="1106" t="s">
        <v>150</v>
      </c>
      <c r="P348" s="1106" t="s">
        <v>150</v>
      </c>
      <c r="Q348" s="1106" t="s">
        <v>150</v>
      </c>
    </row>
    <row r="349" spans="3:17" ht="15">
      <c r="C349" s="631" t="s">
        <v>150</v>
      </c>
      <c r="D349" s="631" t="s">
        <v>150</v>
      </c>
      <c r="E349" s="1414" t="s">
        <v>150</v>
      </c>
      <c r="F349" s="1106" t="s">
        <v>150</v>
      </c>
      <c r="G349" s="1106" t="s">
        <v>150</v>
      </c>
      <c r="H349" s="1106" t="s">
        <v>150</v>
      </c>
      <c r="I349" s="1106" t="s">
        <v>150</v>
      </c>
      <c r="J349" s="1106" t="s">
        <v>150</v>
      </c>
      <c r="K349" s="1106" t="s">
        <v>150</v>
      </c>
      <c r="L349" s="1106" t="s">
        <v>150</v>
      </c>
      <c r="M349" s="1106" t="s">
        <v>150</v>
      </c>
      <c r="N349" s="1106" t="s">
        <v>150</v>
      </c>
      <c r="O349" s="1106" t="s">
        <v>150</v>
      </c>
      <c r="P349" s="1106" t="s">
        <v>150</v>
      </c>
      <c r="Q349" s="1106" t="s">
        <v>150</v>
      </c>
    </row>
    <row r="350" spans="3:17" ht="15">
      <c r="C350" s="631" t="s">
        <v>150</v>
      </c>
      <c r="D350" s="631" t="s">
        <v>150</v>
      </c>
      <c r="E350" s="1414" t="s">
        <v>150</v>
      </c>
      <c r="F350" s="1106" t="s">
        <v>150</v>
      </c>
      <c r="G350" s="1106" t="s">
        <v>150</v>
      </c>
      <c r="H350" s="1106" t="s">
        <v>150</v>
      </c>
      <c r="I350" s="1106" t="s">
        <v>150</v>
      </c>
      <c r="J350" s="1106" t="s">
        <v>150</v>
      </c>
      <c r="K350" s="1106" t="s">
        <v>150</v>
      </c>
      <c r="L350" s="1106" t="s">
        <v>150</v>
      </c>
      <c r="M350" s="1106" t="s">
        <v>150</v>
      </c>
      <c r="N350" s="1106" t="s">
        <v>150</v>
      </c>
      <c r="O350" s="1106" t="s">
        <v>150</v>
      </c>
      <c r="P350" s="1106" t="s">
        <v>150</v>
      </c>
      <c r="Q350" s="1106" t="s">
        <v>150</v>
      </c>
    </row>
    <row r="351" spans="3:17" ht="15">
      <c r="C351" s="631" t="s">
        <v>150</v>
      </c>
      <c r="D351" s="631" t="s">
        <v>150</v>
      </c>
      <c r="E351" s="1414" t="s">
        <v>150</v>
      </c>
      <c r="F351" s="1106" t="s">
        <v>150</v>
      </c>
      <c r="G351" s="1106" t="s">
        <v>150</v>
      </c>
      <c r="H351" s="1106" t="s">
        <v>150</v>
      </c>
      <c r="I351" s="1106" t="s">
        <v>150</v>
      </c>
      <c r="J351" s="1106" t="s">
        <v>150</v>
      </c>
      <c r="K351" s="1106" t="s">
        <v>150</v>
      </c>
      <c r="L351" s="1106" t="s">
        <v>150</v>
      </c>
      <c r="M351" s="1106" t="s">
        <v>150</v>
      </c>
      <c r="N351" s="1106" t="s">
        <v>150</v>
      </c>
      <c r="O351" s="1106" t="s">
        <v>150</v>
      </c>
      <c r="P351" s="1106" t="s">
        <v>150</v>
      </c>
      <c r="Q351" s="1106" t="s">
        <v>150</v>
      </c>
    </row>
    <row r="352" spans="3:17" ht="15">
      <c r="C352" s="631" t="s">
        <v>150</v>
      </c>
      <c r="D352" s="631" t="s">
        <v>150</v>
      </c>
      <c r="E352" s="1414" t="s">
        <v>150</v>
      </c>
      <c r="F352" s="1106" t="s">
        <v>150</v>
      </c>
      <c r="G352" s="1106" t="s">
        <v>150</v>
      </c>
      <c r="H352" s="1106" t="s">
        <v>150</v>
      </c>
      <c r="I352" s="1106" t="s">
        <v>150</v>
      </c>
      <c r="J352" s="1106" t="s">
        <v>150</v>
      </c>
      <c r="K352" s="1106" t="s">
        <v>150</v>
      </c>
      <c r="L352" s="1106" t="s">
        <v>150</v>
      </c>
      <c r="M352" s="1106" t="s">
        <v>150</v>
      </c>
      <c r="N352" s="1106" t="s">
        <v>150</v>
      </c>
      <c r="O352" s="1106" t="s">
        <v>150</v>
      </c>
      <c r="P352" s="1106" t="s">
        <v>150</v>
      </c>
      <c r="Q352" s="1106" t="s">
        <v>150</v>
      </c>
    </row>
    <row r="353" spans="3:17" ht="15">
      <c r="C353" s="631" t="s">
        <v>150</v>
      </c>
      <c r="D353" s="631" t="s">
        <v>150</v>
      </c>
      <c r="E353" s="1414" t="s">
        <v>150</v>
      </c>
      <c r="F353" s="1106" t="s">
        <v>150</v>
      </c>
      <c r="G353" s="1106" t="s">
        <v>150</v>
      </c>
      <c r="H353" s="1106" t="s">
        <v>150</v>
      </c>
      <c r="I353" s="1106" t="s">
        <v>150</v>
      </c>
      <c r="J353" s="1106" t="s">
        <v>150</v>
      </c>
      <c r="K353" s="1106" t="s">
        <v>150</v>
      </c>
      <c r="L353" s="1106" t="s">
        <v>150</v>
      </c>
      <c r="M353" s="1106" t="s">
        <v>150</v>
      </c>
      <c r="N353" s="1106" t="s">
        <v>150</v>
      </c>
      <c r="O353" s="1106" t="s">
        <v>150</v>
      </c>
      <c r="P353" s="1106" t="s">
        <v>150</v>
      </c>
      <c r="Q353" s="1106" t="s">
        <v>150</v>
      </c>
    </row>
    <row r="354" spans="3:17" ht="15">
      <c r="C354" s="631" t="s">
        <v>150</v>
      </c>
      <c r="D354" s="631" t="s">
        <v>150</v>
      </c>
      <c r="E354" s="1414" t="s">
        <v>150</v>
      </c>
      <c r="F354" s="1106" t="s">
        <v>150</v>
      </c>
      <c r="G354" s="1106" t="s">
        <v>150</v>
      </c>
      <c r="H354" s="1106" t="s">
        <v>150</v>
      </c>
      <c r="I354" s="1106" t="s">
        <v>150</v>
      </c>
      <c r="J354" s="1106" t="s">
        <v>150</v>
      </c>
      <c r="K354" s="1106" t="s">
        <v>150</v>
      </c>
      <c r="L354" s="1106" t="s">
        <v>150</v>
      </c>
      <c r="M354" s="1106" t="s">
        <v>150</v>
      </c>
      <c r="N354" s="1106" t="s">
        <v>150</v>
      </c>
      <c r="O354" s="1106" t="s">
        <v>150</v>
      </c>
      <c r="P354" s="1106" t="s">
        <v>150</v>
      </c>
      <c r="Q354" s="1106" t="s">
        <v>150</v>
      </c>
    </row>
    <row r="355" spans="3:17" ht="15">
      <c r="C355" s="631" t="s">
        <v>150</v>
      </c>
      <c r="D355" s="631" t="s">
        <v>150</v>
      </c>
      <c r="E355" s="1414" t="s">
        <v>150</v>
      </c>
      <c r="F355" s="1106" t="s">
        <v>150</v>
      </c>
      <c r="G355" s="1106" t="s">
        <v>150</v>
      </c>
      <c r="H355" s="1106" t="s">
        <v>150</v>
      </c>
      <c r="I355" s="1106" t="s">
        <v>150</v>
      </c>
      <c r="J355" s="1106" t="s">
        <v>150</v>
      </c>
      <c r="K355" s="1106" t="s">
        <v>150</v>
      </c>
      <c r="L355" s="1106" t="s">
        <v>150</v>
      </c>
      <c r="M355" s="1106" t="s">
        <v>150</v>
      </c>
      <c r="N355" s="1106" t="s">
        <v>150</v>
      </c>
      <c r="O355" s="1106" t="s">
        <v>150</v>
      </c>
      <c r="P355" s="1106" t="s">
        <v>150</v>
      </c>
      <c r="Q355" s="1106" t="s">
        <v>150</v>
      </c>
    </row>
    <row r="356" spans="3:17" ht="15">
      <c r="C356" s="631" t="s">
        <v>150</v>
      </c>
      <c r="D356" s="631" t="s">
        <v>150</v>
      </c>
      <c r="E356" s="1414" t="s">
        <v>150</v>
      </c>
      <c r="F356" s="1106" t="s">
        <v>150</v>
      </c>
      <c r="G356" s="1106" t="s">
        <v>150</v>
      </c>
      <c r="H356" s="1106" t="s">
        <v>150</v>
      </c>
      <c r="I356" s="1106" t="s">
        <v>150</v>
      </c>
      <c r="J356" s="1106" t="s">
        <v>150</v>
      </c>
      <c r="K356" s="1106" t="s">
        <v>150</v>
      </c>
      <c r="L356" s="1106" t="s">
        <v>150</v>
      </c>
      <c r="M356" s="1106" t="s">
        <v>150</v>
      </c>
      <c r="N356" s="1106" t="s">
        <v>150</v>
      </c>
      <c r="O356" s="1106" t="s">
        <v>150</v>
      </c>
      <c r="P356" s="1106" t="s">
        <v>150</v>
      </c>
      <c r="Q356" s="1106" t="s">
        <v>150</v>
      </c>
    </row>
    <row r="357" spans="3:17" ht="15">
      <c r="C357" s="631" t="s">
        <v>150</v>
      </c>
      <c r="D357" s="631" t="s">
        <v>150</v>
      </c>
      <c r="E357" s="1414" t="s">
        <v>150</v>
      </c>
      <c r="F357" s="1106" t="s">
        <v>150</v>
      </c>
      <c r="G357" s="1106" t="s">
        <v>150</v>
      </c>
      <c r="H357" s="1106" t="s">
        <v>150</v>
      </c>
      <c r="I357" s="1106" t="s">
        <v>150</v>
      </c>
      <c r="J357" s="1106" t="s">
        <v>150</v>
      </c>
      <c r="K357" s="1106" t="s">
        <v>150</v>
      </c>
      <c r="L357" s="1106" t="s">
        <v>150</v>
      </c>
      <c r="M357" s="1106" t="s">
        <v>150</v>
      </c>
      <c r="N357" s="1106" t="s">
        <v>150</v>
      </c>
      <c r="O357" s="1106" t="s">
        <v>150</v>
      </c>
      <c r="P357" s="1106" t="s">
        <v>150</v>
      </c>
      <c r="Q357" s="1106" t="s">
        <v>150</v>
      </c>
    </row>
    <row r="358" spans="3:17" ht="15">
      <c r="C358" s="631" t="s">
        <v>150</v>
      </c>
      <c r="D358" s="631" t="s">
        <v>150</v>
      </c>
      <c r="E358" s="1414" t="s">
        <v>150</v>
      </c>
      <c r="F358" s="1106" t="s">
        <v>150</v>
      </c>
      <c r="G358" s="1106" t="s">
        <v>150</v>
      </c>
      <c r="H358" s="1106" t="s">
        <v>150</v>
      </c>
      <c r="I358" s="1106" t="s">
        <v>150</v>
      </c>
      <c r="J358" s="1106" t="s">
        <v>150</v>
      </c>
      <c r="K358" s="1106" t="s">
        <v>150</v>
      </c>
      <c r="L358" s="1106" t="s">
        <v>150</v>
      </c>
      <c r="M358" s="1106" t="s">
        <v>150</v>
      </c>
      <c r="N358" s="1106" t="s">
        <v>150</v>
      </c>
      <c r="O358" s="1106" t="s">
        <v>150</v>
      </c>
      <c r="P358" s="1106" t="s">
        <v>150</v>
      </c>
      <c r="Q358" s="1106" t="s">
        <v>150</v>
      </c>
    </row>
    <row r="359" spans="3:17" ht="15">
      <c r="C359" s="631" t="s">
        <v>150</v>
      </c>
      <c r="D359" s="631" t="s">
        <v>150</v>
      </c>
      <c r="E359" s="1414" t="s">
        <v>150</v>
      </c>
      <c r="F359" s="1106" t="s">
        <v>150</v>
      </c>
      <c r="G359" s="1106" t="s">
        <v>150</v>
      </c>
      <c r="H359" s="1106" t="s">
        <v>150</v>
      </c>
      <c r="I359" s="1106" t="s">
        <v>150</v>
      </c>
      <c r="J359" s="1106" t="s">
        <v>150</v>
      </c>
      <c r="K359" s="1106" t="s">
        <v>150</v>
      </c>
      <c r="L359" s="1106" t="s">
        <v>150</v>
      </c>
      <c r="M359" s="1106" t="s">
        <v>150</v>
      </c>
      <c r="N359" s="1106" t="s">
        <v>150</v>
      </c>
      <c r="O359" s="1106" t="s">
        <v>150</v>
      </c>
      <c r="P359" s="1106" t="s">
        <v>150</v>
      </c>
      <c r="Q359" s="1106" t="s">
        <v>150</v>
      </c>
    </row>
    <row r="360" spans="3:17" ht="15">
      <c r="C360" s="631" t="s">
        <v>150</v>
      </c>
      <c r="D360" s="631" t="s">
        <v>150</v>
      </c>
      <c r="E360" s="1414" t="s">
        <v>150</v>
      </c>
      <c r="F360" s="1106" t="s">
        <v>150</v>
      </c>
      <c r="G360" s="1106" t="s">
        <v>150</v>
      </c>
      <c r="H360" s="1106" t="s">
        <v>150</v>
      </c>
      <c r="I360" s="1106" t="s">
        <v>150</v>
      </c>
      <c r="J360" s="1106" t="s">
        <v>150</v>
      </c>
      <c r="K360" s="1106" t="s">
        <v>150</v>
      </c>
      <c r="L360" s="1106" t="s">
        <v>150</v>
      </c>
      <c r="M360" s="1106" t="s">
        <v>150</v>
      </c>
      <c r="N360" s="1106" t="s">
        <v>150</v>
      </c>
      <c r="O360" s="1106" t="s">
        <v>150</v>
      </c>
      <c r="P360" s="1106" t="s">
        <v>150</v>
      </c>
      <c r="Q360" s="1106" t="s">
        <v>150</v>
      </c>
    </row>
    <row r="361" spans="3:17" ht="15">
      <c r="C361" s="631" t="s">
        <v>150</v>
      </c>
      <c r="D361" s="631" t="s">
        <v>150</v>
      </c>
      <c r="E361" s="1414" t="s">
        <v>150</v>
      </c>
      <c r="F361" s="1106" t="s">
        <v>150</v>
      </c>
      <c r="G361" s="1106" t="s">
        <v>150</v>
      </c>
      <c r="H361" s="1106" t="s">
        <v>150</v>
      </c>
      <c r="I361" s="1106" t="s">
        <v>150</v>
      </c>
      <c r="J361" s="1106" t="s">
        <v>150</v>
      </c>
      <c r="K361" s="1106" t="s">
        <v>150</v>
      </c>
      <c r="L361" s="1106" t="s">
        <v>150</v>
      </c>
      <c r="M361" s="1106" t="s">
        <v>150</v>
      </c>
      <c r="N361" s="1106" t="s">
        <v>150</v>
      </c>
      <c r="O361" s="1106" t="s">
        <v>150</v>
      </c>
      <c r="P361" s="1106" t="s">
        <v>150</v>
      </c>
      <c r="Q361" s="1106" t="s">
        <v>150</v>
      </c>
    </row>
    <row r="362" spans="3:17" ht="15">
      <c r="C362" s="631" t="s">
        <v>150</v>
      </c>
      <c r="D362" s="631" t="s">
        <v>150</v>
      </c>
      <c r="E362" s="1414" t="s">
        <v>150</v>
      </c>
      <c r="F362" s="1106" t="s">
        <v>150</v>
      </c>
      <c r="G362" s="1106" t="s">
        <v>150</v>
      </c>
      <c r="H362" s="1106" t="s">
        <v>150</v>
      </c>
      <c r="I362" s="1106" t="s">
        <v>150</v>
      </c>
      <c r="J362" s="1106" t="s">
        <v>150</v>
      </c>
      <c r="K362" s="1106" t="s">
        <v>150</v>
      </c>
      <c r="L362" s="1106" t="s">
        <v>150</v>
      </c>
      <c r="M362" s="1106" t="s">
        <v>150</v>
      </c>
      <c r="N362" s="1106" t="s">
        <v>150</v>
      </c>
      <c r="O362" s="1106" t="s">
        <v>150</v>
      </c>
      <c r="P362" s="1106" t="s">
        <v>150</v>
      </c>
      <c r="Q362" s="1106" t="s">
        <v>150</v>
      </c>
    </row>
    <row r="363" spans="3:17" ht="15">
      <c r="C363" s="631" t="s">
        <v>150</v>
      </c>
      <c r="D363" s="631" t="s">
        <v>150</v>
      </c>
      <c r="E363" s="1414" t="s">
        <v>150</v>
      </c>
      <c r="F363" s="1106" t="s">
        <v>150</v>
      </c>
      <c r="G363" s="1106" t="s">
        <v>150</v>
      </c>
      <c r="H363" s="1106" t="s">
        <v>150</v>
      </c>
      <c r="I363" s="1106" t="s">
        <v>150</v>
      </c>
      <c r="J363" s="1106" t="s">
        <v>150</v>
      </c>
      <c r="K363" s="1106" t="s">
        <v>150</v>
      </c>
      <c r="L363" s="1106" t="s">
        <v>150</v>
      </c>
      <c r="M363" s="1106" t="s">
        <v>150</v>
      </c>
      <c r="N363" s="1106" t="s">
        <v>150</v>
      </c>
      <c r="O363" s="1106" t="s">
        <v>150</v>
      </c>
      <c r="P363" s="1106" t="s">
        <v>150</v>
      </c>
      <c r="Q363" s="1106" t="s">
        <v>150</v>
      </c>
    </row>
    <row r="364" spans="3:17" ht="15">
      <c r="C364" s="631" t="s">
        <v>150</v>
      </c>
      <c r="D364" s="631" t="s">
        <v>150</v>
      </c>
      <c r="E364" s="1414" t="s">
        <v>150</v>
      </c>
      <c r="F364" s="1106" t="s">
        <v>150</v>
      </c>
      <c r="G364" s="1106" t="s">
        <v>150</v>
      </c>
      <c r="H364" s="1106" t="s">
        <v>150</v>
      </c>
      <c r="I364" s="1106" t="s">
        <v>150</v>
      </c>
      <c r="J364" s="1106" t="s">
        <v>150</v>
      </c>
      <c r="K364" s="1106" t="s">
        <v>150</v>
      </c>
      <c r="L364" s="1106" t="s">
        <v>150</v>
      </c>
      <c r="M364" s="1106" t="s">
        <v>150</v>
      </c>
      <c r="N364" s="1106" t="s">
        <v>150</v>
      </c>
      <c r="O364" s="1106" t="s">
        <v>150</v>
      </c>
      <c r="P364" s="1106" t="s">
        <v>150</v>
      </c>
      <c r="Q364" s="1106" t="s">
        <v>150</v>
      </c>
    </row>
    <row r="365" spans="3:17" ht="15">
      <c r="C365" s="631" t="s">
        <v>150</v>
      </c>
      <c r="D365" s="631" t="s">
        <v>150</v>
      </c>
      <c r="E365" s="1414" t="s">
        <v>150</v>
      </c>
      <c r="F365" s="1106" t="s">
        <v>150</v>
      </c>
      <c r="G365" s="1106" t="s">
        <v>150</v>
      </c>
      <c r="H365" s="1106" t="s">
        <v>150</v>
      </c>
      <c r="I365" s="1106" t="s">
        <v>150</v>
      </c>
      <c r="J365" s="1106" t="s">
        <v>150</v>
      </c>
      <c r="K365" s="1106" t="s">
        <v>150</v>
      </c>
      <c r="L365" s="1106" t="s">
        <v>150</v>
      </c>
      <c r="M365" s="1106" t="s">
        <v>150</v>
      </c>
      <c r="N365" s="1106" t="s">
        <v>150</v>
      </c>
      <c r="O365" s="1106" t="s">
        <v>150</v>
      </c>
      <c r="P365" s="1106" t="s">
        <v>150</v>
      </c>
      <c r="Q365" s="1106" t="s">
        <v>150</v>
      </c>
    </row>
    <row r="366" spans="3:17" ht="15">
      <c r="C366" s="631" t="s">
        <v>150</v>
      </c>
      <c r="D366" s="631" t="s">
        <v>150</v>
      </c>
      <c r="E366" s="1414" t="s">
        <v>150</v>
      </c>
      <c r="F366" s="1106" t="s">
        <v>150</v>
      </c>
      <c r="G366" s="1106" t="s">
        <v>150</v>
      </c>
      <c r="H366" s="1106" t="s">
        <v>150</v>
      </c>
      <c r="I366" s="1106" t="s">
        <v>150</v>
      </c>
      <c r="J366" s="1106" t="s">
        <v>150</v>
      </c>
      <c r="K366" s="1106" t="s">
        <v>150</v>
      </c>
      <c r="L366" s="1106" t="s">
        <v>150</v>
      </c>
      <c r="M366" s="1106" t="s">
        <v>150</v>
      </c>
      <c r="N366" s="1106" t="s">
        <v>150</v>
      </c>
      <c r="O366" s="1106" t="s">
        <v>150</v>
      </c>
      <c r="P366" s="1106" t="s">
        <v>150</v>
      </c>
      <c r="Q366" s="1106" t="s">
        <v>150</v>
      </c>
    </row>
    <row r="367" spans="3:17" ht="15">
      <c r="C367" s="631" t="s">
        <v>150</v>
      </c>
      <c r="D367" s="631" t="s">
        <v>150</v>
      </c>
      <c r="E367" s="1414" t="s">
        <v>150</v>
      </c>
      <c r="F367" s="1106" t="s">
        <v>150</v>
      </c>
      <c r="G367" s="1106" t="s">
        <v>150</v>
      </c>
      <c r="H367" s="1106" t="s">
        <v>150</v>
      </c>
      <c r="I367" s="1106" t="s">
        <v>150</v>
      </c>
      <c r="J367" s="1106" t="s">
        <v>150</v>
      </c>
      <c r="K367" s="1106" t="s">
        <v>150</v>
      </c>
      <c r="L367" s="1106" t="s">
        <v>150</v>
      </c>
      <c r="M367" s="1106" t="s">
        <v>150</v>
      </c>
      <c r="N367" s="1106" t="s">
        <v>150</v>
      </c>
      <c r="O367" s="1106" t="s">
        <v>150</v>
      </c>
      <c r="P367" s="1106" t="s">
        <v>150</v>
      </c>
      <c r="Q367" s="1106" t="s">
        <v>150</v>
      </c>
    </row>
    <row r="368" spans="3:17" ht="15">
      <c r="C368" s="631" t="s">
        <v>150</v>
      </c>
      <c r="D368" s="631" t="s">
        <v>150</v>
      </c>
      <c r="E368" s="1414" t="s">
        <v>150</v>
      </c>
      <c r="F368" s="1106" t="s">
        <v>150</v>
      </c>
      <c r="G368" s="1106" t="s">
        <v>150</v>
      </c>
      <c r="H368" s="1106" t="s">
        <v>150</v>
      </c>
      <c r="I368" s="1106" t="s">
        <v>150</v>
      </c>
      <c r="J368" s="1106" t="s">
        <v>150</v>
      </c>
      <c r="K368" s="1106" t="s">
        <v>150</v>
      </c>
      <c r="L368" s="1106" t="s">
        <v>150</v>
      </c>
      <c r="M368" s="1106" t="s">
        <v>150</v>
      </c>
      <c r="N368" s="1106" t="s">
        <v>150</v>
      </c>
      <c r="O368" s="1106" t="s">
        <v>150</v>
      </c>
      <c r="P368" s="1106" t="s">
        <v>150</v>
      </c>
      <c r="Q368" s="1106" t="s">
        <v>150</v>
      </c>
    </row>
    <row r="369" spans="3:17" ht="15">
      <c r="C369" s="631" t="s">
        <v>150</v>
      </c>
      <c r="D369" s="631" t="s">
        <v>150</v>
      </c>
      <c r="E369" s="1414" t="s">
        <v>150</v>
      </c>
      <c r="F369" s="1106" t="s">
        <v>150</v>
      </c>
      <c r="G369" s="1106" t="s">
        <v>150</v>
      </c>
      <c r="H369" s="1106" t="s">
        <v>150</v>
      </c>
      <c r="I369" s="1106" t="s">
        <v>150</v>
      </c>
      <c r="J369" s="1106" t="s">
        <v>150</v>
      </c>
      <c r="K369" s="1106" t="s">
        <v>150</v>
      </c>
      <c r="L369" s="1106" t="s">
        <v>150</v>
      </c>
      <c r="M369" s="1106" t="s">
        <v>150</v>
      </c>
      <c r="N369" s="1106" t="s">
        <v>150</v>
      </c>
      <c r="O369" s="1106" t="s">
        <v>150</v>
      </c>
      <c r="P369" s="1106" t="s">
        <v>150</v>
      </c>
      <c r="Q369" s="1106" t="s">
        <v>150</v>
      </c>
    </row>
    <row r="370" spans="3:17" ht="15">
      <c r="C370" s="631" t="s">
        <v>150</v>
      </c>
      <c r="D370" s="631" t="s">
        <v>150</v>
      </c>
      <c r="E370" s="1414" t="s">
        <v>150</v>
      </c>
      <c r="F370" s="1106" t="s">
        <v>150</v>
      </c>
      <c r="G370" s="1106" t="s">
        <v>150</v>
      </c>
      <c r="H370" s="1106" t="s">
        <v>150</v>
      </c>
      <c r="I370" s="1106" t="s">
        <v>150</v>
      </c>
      <c r="J370" s="1106" t="s">
        <v>150</v>
      </c>
      <c r="K370" s="1106" t="s">
        <v>150</v>
      </c>
      <c r="L370" s="1106" t="s">
        <v>150</v>
      </c>
      <c r="M370" s="1106" t="s">
        <v>150</v>
      </c>
      <c r="N370" s="1106" t="s">
        <v>150</v>
      </c>
      <c r="O370" s="1106" t="s">
        <v>150</v>
      </c>
      <c r="P370" s="1106" t="s">
        <v>150</v>
      </c>
      <c r="Q370" s="1106" t="s">
        <v>150</v>
      </c>
    </row>
    <row r="371" spans="3:17" ht="15">
      <c r="C371" s="631" t="s">
        <v>150</v>
      </c>
      <c r="D371" s="631" t="s">
        <v>150</v>
      </c>
      <c r="E371" s="1414" t="s">
        <v>150</v>
      </c>
      <c r="F371" s="1106" t="s">
        <v>150</v>
      </c>
      <c r="G371" s="1106" t="s">
        <v>150</v>
      </c>
      <c r="H371" s="1106" t="s">
        <v>150</v>
      </c>
      <c r="I371" s="1106" t="s">
        <v>150</v>
      </c>
      <c r="J371" s="1106" t="s">
        <v>150</v>
      </c>
      <c r="K371" s="1106" t="s">
        <v>150</v>
      </c>
      <c r="L371" s="1106" t="s">
        <v>150</v>
      </c>
      <c r="M371" s="1106" t="s">
        <v>150</v>
      </c>
      <c r="N371" s="1106" t="s">
        <v>150</v>
      </c>
      <c r="O371" s="1106" t="s">
        <v>150</v>
      </c>
      <c r="P371" s="1106" t="s">
        <v>150</v>
      </c>
      <c r="Q371" s="1106" t="s">
        <v>150</v>
      </c>
    </row>
    <row r="372" spans="3:17" ht="15">
      <c r="C372" s="631" t="s">
        <v>150</v>
      </c>
      <c r="D372" s="631" t="s">
        <v>150</v>
      </c>
      <c r="E372" s="1414" t="s">
        <v>150</v>
      </c>
      <c r="F372" s="1106" t="s">
        <v>150</v>
      </c>
      <c r="G372" s="1106" t="s">
        <v>150</v>
      </c>
      <c r="H372" s="1106" t="s">
        <v>150</v>
      </c>
      <c r="I372" s="1106" t="s">
        <v>150</v>
      </c>
      <c r="J372" s="1106" t="s">
        <v>150</v>
      </c>
      <c r="K372" s="1106" t="s">
        <v>150</v>
      </c>
      <c r="L372" s="1106" t="s">
        <v>150</v>
      </c>
      <c r="M372" s="1106" t="s">
        <v>150</v>
      </c>
      <c r="N372" s="1106" t="s">
        <v>150</v>
      </c>
      <c r="O372" s="1106" t="s">
        <v>150</v>
      </c>
      <c r="P372" s="1106" t="s">
        <v>150</v>
      </c>
      <c r="Q372" s="1106" t="s">
        <v>150</v>
      </c>
    </row>
    <row r="373" spans="3:17" ht="15">
      <c r="C373" s="631" t="s">
        <v>150</v>
      </c>
      <c r="D373" s="631" t="s">
        <v>150</v>
      </c>
      <c r="E373" s="1414" t="s">
        <v>150</v>
      </c>
      <c r="F373" s="1106" t="s">
        <v>150</v>
      </c>
      <c r="G373" s="1106" t="s">
        <v>150</v>
      </c>
      <c r="H373" s="1106" t="s">
        <v>150</v>
      </c>
      <c r="I373" s="1106" t="s">
        <v>150</v>
      </c>
      <c r="J373" s="1106" t="s">
        <v>150</v>
      </c>
      <c r="K373" s="1106" t="s">
        <v>150</v>
      </c>
      <c r="L373" s="1106" t="s">
        <v>150</v>
      </c>
      <c r="M373" s="1106" t="s">
        <v>150</v>
      </c>
      <c r="N373" s="1106" t="s">
        <v>150</v>
      </c>
      <c r="O373" s="1106" t="s">
        <v>150</v>
      </c>
      <c r="P373" s="1106" t="s">
        <v>150</v>
      </c>
      <c r="Q373" s="1106" t="s">
        <v>150</v>
      </c>
    </row>
    <row r="374" spans="3:17" ht="15">
      <c r="C374" s="631" t="s">
        <v>150</v>
      </c>
      <c r="D374" s="631" t="s">
        <v>150</v>
      </c>
      <c r="E374" s="1414" t="s">
        <v>150</v>
      </c>
      <c r="F374" s="1106" t="s">
        <v>150</v>
      </c>
      <c r="G374" s="1106" t="s">
        <v>150</v>
      </c>
      <c r="H374" s="1106" t="s">
        <v>150</v>
      </c>
      <c r="I374" s="1106" t="s">
        <v>150</v>
      </c>
      <c r="J374" s="1106" t="s">
        <v>150</v>
      </c>
      <c r="K374" s="1106" t="s">
        <v>150</v>
      </c>
      <c r="L374" s="1106" t="s">
        <v>150</v>
      </c>
      <c r="M374" s="1106" t="s">
        <v>150</v>
      </c>
      <c r="N374" s="1106" t="s">
        <v>150</v>
      </c>
      <c r="O374" s="1106" t="s">
        <v>150</v>
      </c>
      <c r="P374" s="1106" t="s">
        <v>150</v>
      </c>
      <c r="Q374" s="1106" t="s">
        <v>150</v>
      </c>
    </row>
    <row r="375" spans="3:17" ht="15">
      <c r="C375" s="631" t="s">
        <v>150</v>
      </c>
      <c r="D375" s="631" t="s">
        <v>150</v>
      </c>
      <c r="E375" s="1414" t="s">
        <v>150</v>
      </c>
      <c r="F375" s="1106" t="s">
        <v>150</v>
      </c>
      <c r="G375" s="1106" t="s">
        <v>150</v>
      </c>
      <c r="H375" s="1106" t="s">
        <v>150</v>
      </c>
      <c r="I375" s="1106" t="s">
        <v>150</v>
      </c>
      <c r="J375" s="1106" t="s">
        <v>150</v>
      </c>
      <c r="K375" s="1106" t="s">
        <v>150</v>
      </c>
      <c r="L375" s="1106" t="s">
        <v>150</v>
      </c>
      <c r="M375" s="1106" t="s">
        <v>150</v>
      </c>
      <c r="N375" s="1106" t="s">
        <v>150</v>
      </c>
      <c r="O375" s="1106" t="s">
        <v>150</v>
      </c>
      <c r="P375" s="1106" t="s">
        <v>150</v>
      </c>
      <c r="Q375" s="1106" t="s">
        <v>150</v>
      </c>
    </row>
    <row r="376" spans="3:17" ht="15">
      <c r="C376" s="631" t="s">
        <v>150</v>
      </c>
      <c r="D376" s="631" t="s">
        <v>150</v>
      </c>
      <c r="E376" s="1414" t="s">
        <v>150</v>
      </c>
      <c r="F376" s="1106" t="s">
        <v>150</v>
      </c>
      <c r="G376" s="1106" t="s">
        <v>150</v>
      </c>
      <c r="H376" s="1106" t="s">
        <v>150</v>
      </c>
      <c r="I376" s="1106" t="s">
        <v>150</v>
      </c>
      <c r="J376" s="1106" t="s">
        <v>150</v>
      </c>
      <c r="K376" s="1106" t="s">
        <v>150</v>
      </c>
      <c r="L376" s="1106" t="s">
        <v>150</v>
      </c>
      <c r="M376" s="1106" t="s">
        <v>150</v>
      </c>
      <c r="N376" s="1106" t="s">
        <v>150</v>
      </c>
      <c r="O376" s="1106" t="s">
        <v>150</v>
      </c>
      <c r="P376" s="1106" t="s">
        <v>150</v>
      </c>
      <c r="Q376" s="1106" t="s">
        <v>150</v>
      </c>
    </row>
    <row r="377" spans="3:17" ht="15">
      <c r="C377" s="631" t="s">
        <v>150</v>
      </c>
      <c r="D377" s="631" t="s">
        <v>150</v>
      </c>
      <c r="E377" s="1414" t="s">
        <v>150</v>
      </c>
      <c r="F377" s="1106" t="s">
        <v>150</v>
      </c>
      <c r="G377" s="1106" t="s">
        <v>150</v>
      </c>
      <c r="H377" s="1106" t="s">
        <v>150</v>
      </c>
      <c r="I377" s="1106" t="s">
        <v>150</v>
      </c>
      <c r="J377" s="1106" t="s">
        <v>150</v>
      </c>
      <c r="K377" s="1106" t="s">
        <v>150</v>
      </c>
      <c r="L377" s="1106" t="s">
        <v>150</v>
      </c>
      <c r="M377" s="1106" t="s">
        <v>150</v>
      </c>
      <c r="N377" s="1106" t="s">
        <v>150</v>
      </c>
      <c r="O377" s="1106" t="s">
        <v>150</v>
      </c>
      <c r="P377" s="1106" t="s">
        <v>150</v>
      </c>
      <c r="Q377" s="1106" t="s">
        <v>150</v>
      </c>
    </row>
    <row r="378" spans="3:17" ht="15">
      <c r="C378" s="631" t="s">
        <v>150</v>
      </c>
      <c r="D378" s="631" t="s">
        <v>150</v>
      </c>
      <c r="E378" s="1414" t="s">
        <v>150</v>
      </c>
      <c r="F378" s="1106" t="s">
        <v>150</v>
      </c>
      <c r="G378" s="1106" t="s">
        <v>150</v>
      </c>
      <c r="H378" s="1106" t="s">
        <v>150</v>
      </c>
      <c r="I378" s="1106" t="s">
        <v>150</v>
      </c>
      <c r="J378" s="1106" t="s">
        <v>150</v>
      </c>
      <c r="K378" s="1106" t="s">
        <v>150</v>
      </c>
      <c r="L378" s="1106" t="s">
        <v>150</v>
      </c>
      <c r="M378" s="1106" t="s">
        <v>150</v>
      </c>
      <c r="N378" s="1106" t="s">
        <v>150</v>
      </c>
      <c r="O378" s="1106" t="s">
        <v>150</v>
      </c>
      <c r="P378" s="1106" t="s">
        <v>150</v>
      </c>
      <c r="Q378" s="1106" t="s">
        <v>150</v>
      </c>
    </row>
    <row r="379" spans="3:17" ht="15">
      <c r="C379" s="631" t="s">
        <v>150</v>
      </c>
      <c r="D379" s="631" t="s">
        <v>150</v>
      </c>
      <c r="E379" s="1414" t="s">
        <v>150</v>
      </c>
      <c r="F379" s="1106" t="s">
        <v>150</v>
      </c>
      <c r="G379" s="1106" t="s">
        <v>150</v>
      </c>
      <c r="H379" s="1106" t="s">
        <v>150</v>
      </c>
      <c r="I379" s="1106" t="s">
        <v>150</v>
      </c>
      <c r="J379" s="1106" t="s">
        <v>150</v>
      </c>
      <c r="K379" s="1106" t="s">
        <v>150</v>
      </c>
      <c r="L379" s="1106" t="s">
        <v>150</v>
      </c>
      <c r="M379" s="1106" t="s">
        <v>150</v>
      </c>
      <c r="N379" s="1106" t="s">
        <v>150</v>
      </c>
      <c r="O379" s="1106" t="s">
        <v>150</v>
      </c>
      <c r="P379" s="1106" t="s">
        <v>150</v>
      </c>
      <c r="Q379" s="1106" t="s">
        <v>150</v>
      </c>
    </row>
    <row r="380" spans="3:17" ht="15">
      <c r="C380" s="631" t="s">
        <v>150</v>
      </c>
      <c r="D380" s="631" t="s">
        <v>150</v>
      </c>
      <c r="E380" s="1414" t="s">
        <v>150</v>
      </c>
      <c r="F380" s="1106" t="s">
        <v>150</v>
      </c>
      <c r="G380" s="1106" t="s">
        <v>150</v>
      </c>
      <c r="H380" s="1106" t="s">
        <v>150</v>
      </c>
      <c r="I380" s="1106" t="s">
        <v>150</v>
      </c>
      <c r="J380" s="1106" t="s">
        <v>150</v>
      </c>
      <c r="K380" s="1106" t="s">
        <v>150</v>
      </c>
      <c r="L380" s="1106" t="s">
        <v>150</v>
      </c>
      <c r="M380" s="1106" t="s">
        <v>150</v>
      </c>
      <c r="N380" s="1106" t="s">
        <v>150</v>
      </c>
      <c r="O380" s="1106" t="s">
        <v>150</v>
      </c>
      <c r="P380" s="1106" t="s">
        <v>150</v>
      </c>
      <c r="Q380" s="1106" t="s">
        <v>150</v>
      </c>
    </row>
    <row r="381" spans="3:17" ht="15">
      <c r="C381" s="631" t="s">
        <v>150</v>
      </c>
      <c r="D381" s="631" t="s">
        <v>150</v>
      </c>
      <c r="E381" s="1414" t="s">
        <v>150</v>
      </c>
      <c r="F381" s="1106" t="s">
        <v>150</v>
      </c>
      <c r="G381" s="1106" t="s">
        <v>150</v>
      </c>
      <c r="H381" s="1106" t="s">
        <v>150</v>
      </c>
      <c r="I381" s="1106" t="s">
        <v>150</v>
      </c>
      <c r="J381" s="1106" t="s">
        <v>150</v>
      </c>
      <c r="K381" s="1106" t="s">
        <v>150</v>
      </c>
      <c r="L381" s="1106" t="s">
        <v>150</v>
      </c>
      <c r="M381" s="1106" t="s">
        <v>150</v>
      </c>
      <c r="N381" s="1106" t="s">
        <v>150</v>
      </c>
      <c r="O381" s="1106" t="s">
        <v>150</v>
      </c>
      <c r="P381" s="1106" t="s">
        <v>150</v>
      </c>
      <c r="Q381" s="1106" t="s">
        <v>150</v>
      </c>
    </row>
    <row r="382" spans="3:17" ht="15">
      <c r="C382" s="631" t="s">
        <v>150</v>
      </c>
      <c r="D382" s="631" t="s">
        <v>150</v>
      </c>
      <c r="E382" s="1414" t="s">
        <v>150</v>
      </c>
      <c r="F382" s="1106" t="s">
        <v>150</v>
      </c>
      <c r="G382" s="1106" t="s">
        <v>150</v>
      </c>
      <c r="H382" s="1106" t="s">
        <v>150</v>
      </c>
      <c r="I382" s="1106" t="s">
        <v>150</v>
      </c>
      <c r="J382" s="1106" t="s">
        <v>150</v>
      </c>
      <c r="K382" s="1106" t="s">
        <v>150</v>
      </c>
      <c r="L382" s="1106" t="s">
        <v>150</v>
      </c>
      <c r="M382" s="1106" t="s">
        <v>150</v>
      </c>
      <c r="N382" s="1106" t="s">
        <v>150</v>
      </c>
      <c r="O382" s="1106" t="s">
        <v>150</v>
      </c>
      <c r="P382" s="1106" t="s">
        <v>150</v>
      </c>
      <c r="Q382" s="1106" t="s">
        <v>150</v>
      </c>
    </row>
    <row r="383" spans="3:17" ht="15">
      <c r="C383" s="631" t="s">
        <v>150</v>
      </c>
      <c r="D383" s="631" t="s">
        <v>150</v>
      </c>
      <c r="E383" s="1414" t="s">
        <v>150</v>
      </c>
      <c r="F383" s="1106" t="s">
        <v>150</v>
      </c>
      <c r="G383" s="1106" t="s">
        <v>150</v>
      </c>
      <c r="H383" s="1106" t="s">
        <v>150</v>
      </c>
      <c r="I383" s="1106" t="s">
        <v>150</v>
      </c>
      <c r="J383" s="1106" t="s">
        <v>150</v>
      </c>
      <c r="K383" s="1106" t="s">
        <v>150</v>
      </c>
      <c r="L383" s="1106" t="s">
        <v>150</v>
      </c>
      <c r="M383" s="1106" t="s">
        <v>150</v>
      </c>
      <c r="N383" s="1106" t="s">
        <v>150</v>
      </c>
      <c r="O383" s="1106" t="s">
        <v>150</v>
      </c>
      <c r="P383" s="1106" t="s">
        <v>150</v>
      </c>
      <c r="Q383" s="1106" t="s">
        <v>150</v>
      </c>
    </row>
    <row r="384" spans="3:17" ht="15">
      <c r="C384" s="631" t="s">
        <v>150</v>
      </c>
      <c r="D384" s="631" t="s">
        <v>150</v>
      </c>
      <c r="E384" s="1414" t="s">
        <v>150</v>
      </c>
      <c r="F384" s="1106" t="s">
        <v>150</v>
      </c>
      <c r="G384" s="1106" t="s">
        <v>150</v>
      </c>
      <c r="H384" s="1106" t="s">
        <v>150</v>
      </c>
      <c r="I384" s="1106" t="s">
        <v>150</v>
      </c>
      <c r="J384" s="1106" t="s">
        <v>150</v>
      </c>
      <c r="K384" s="1106" t="s">
        <v>150</v>
      </c>
      <c r="L384" s="1106" t="s">
        <v>150</v>
      </c>
      <c r="M384" s="1106" t="s">
        <v>150</v>
      </c>
      <c r="N384" s="1106" t="s">
        <v>150</v>
      </c>
      <c r="O384" s="1106" t="s">
        <v>150</v>
      </c>
      <c r="P384" s="1106" t="s">
        <v>150</v>
      </c>
      <c r="Q384" s="1106" t="s">
        <v>150</v>
      </c>
    </row>
    <row r="385" spans="3:17" ht="15">
      <c r="C385" s="631" t="s">
        <v>150</v>
      </c>
      <c r="D385" s="631" t="s">
        <v>150</v>
      </c>
      <c r="E385" s="1414" t="s">
        <v>150</v>
      </c>
      <c r="F385" s="1106" t="s">
        <v>150</v>
      </c>
      <c r="G385" s="1106" t="s">
        <v>150</v>
      </c>
      <c r="H385" s="1106" t="s">
        <v>150</v>
      </c>
      <c r="I385" s="1106" t="s">
        <v>150</v>
      </c>
      <c r="J385" s="1106" t="s">
        <v>150</v>
      </c>
      <c r="K385" s="1106" t="s">
        <v>150</v>
      </c>
      <c r="L385" s="1106" t="s">
        <v>150</v>
      </c>
      <c r="M385" s="1106" t="s">
        <v>150</v>
      </c>
      <c r="N385" s="1106" t="s">
        <v>150</v>
      </c>
      <c r="O385" s="1106" t="s">
        <v>150</v>
      </c>
      <c r="P385" s="1106" t="s">
        <v>150</v>
      </c>
      <c r="Q385" s="1106" t="s">
        <v>150</v>
      </c>
    </row>
    <row r="386" spans="3:17" ht="15">
      <c r="C386" s="631" t="s">
        <v>150</v>
      </c>
      <c r="D386" s="631" t="s">
        <v>150</v>
      </c>
      <c r="E386" s="1414" t="s">
        <v>150</v>
      </c>
      <c r="F386" s="1106" t="s">
        <v>150</v>
      </c>
      <c r="G386" s="1106" t="s">
        <v>150</v>
      </c>
      <c r="H386" s="1106" t="s">
        <v>150</v>
      </c>
      <c r="I386" s="1106" t="s">
        <v>150</v>
      </c>
      <c r="J386" s="1106" t="s">
        <v>150</v>
      </c>
      <c r="K386" s="1106" t="s">
        <v>150</v>
      </c>
      <c r="L386" s="1106" t="s">
        <v>150</v>
      </c>
      <c r="M386" s="1106" t="s">
        <v>150</v>
      </c>
      <c r="N386" s="1106" t="s">
        <v>150</v>
      </c>
      <c r="O386" s="1106" t="s">
        <v>150</v>
      </c>
      <c r="P386" s="1106" t="s">
        <v>150</v>
      </c>
      <c r="Q386" s="1106" t="s">
        <v>150</v>
      </c>
    </row>
    <row r="387" spans="3:17" ht="15">
      <c r="C387" s="631" t="s">
        <v>150</v>
      </c>
      <c r="D387" s="631" t="s">
        <v>150</v>
      </c>
      <c r="E387" s="1414" t="s">
        <v>150</v>
      </c>
      <c r="F387" s="1106" t="s">
        <v>150</v>
      </c>
      <c r="G387" s="1106" t="s">
        <v>150</v>
      </c>
      <c r="H387" s="1106" t="s">
        <v>150</v>
      </c>
      <c r="I387" s="1106" t="s">
        <v>150</v>
      </c>
      <c r="J387" s="1106" t="s">
        <v>150</v>
      </c>
      <c r="K387" s="1106" t="s">
        <v>150</v>
      </c>
      <c r="L387" s="1106" t="s">
        <v>150</v>
      </c>
      <c r="M387" s="1106" t="s">
        <v>150</v>
      </c>
      <c r="N387" s="1106" t="s">
        <v>150</v>
      </c>
      <c r="O387" s="1106" t="s">
        <v>150</v>
      </c>
      <c r="P387" s="1106" t="s">
        <v>150</v>
      </c>
      <c r="Q387" s="1106" t="s">
        <v>150</v>
      </c>
    </row>
    <row r="388" spans="3:17" ht="15">
      <c r="C388" s="631" t="s">
        <v>150</v>
      </c>
      <c r="D388" s="631" t="s">
        <v>150</v>
      </c>
      <c r="E388" s="1414" t="s">
        <v>150</v>
      </c>
      <c r="F388" s="1106" t="s">
        <v>150</v>
      </c>
      <c r="G388" s="1106" t="s">
        <v>150</v>
      </c>
      <c r="H388" s="1106" t="s">
        <v>150</v>
      </c>
      <c r="I388" s="1106" t="s">
        <v>150</v>
      </c>
      <c r="J388" s="1106" t="s">
        <v>150</v>
      </c>
      <c r="K388" s="1106" t="s">
        <v>150</v>
      </c>
      <c r="L388" s="1106" t="s">
        <v>150</v>
      </c>
      <c r="M388" s="1106" t="s">
        <v>150</v>
      </c>
      <c r="N388" s="1106" t="s">
        <v>150</v>
      </c>
      <c r="O388" s="1106" t="s">
        <v>150</v>
      </c>
      <c r="P388" s="1106" t="s">
        <v>150</v>
      </c>
      <c r="Q388" s="1106" t="s">
        <v>150</v>
      </c>
    </row>
    <row r="389" spans="3:17" ht="15">
      <c r="C389" s="631" t="s">
        <v>150</v>
      </c>
      <c r="D389" s="631" t="s">
        <v>150</v>
      </c>
      <c r="E389" s="1414" t="s">
        <v>150</v>
      </c>
      <c r="F389" s="1106" t="s">
        <v>150</v>
      </c>
      <c r="G389" s="1106" t="s">
        <v>150</v>
      </c>
      <c r="H389" s="1106" t="s">
        <v>150</v>
      </c>
      <c r="I389" s="1106" t="s">
        <v>150</v>
      </c>
      <c r="J389" s="1106" t="s">
        <v>150</v>
      </c>
      <c r="K389" s="1106" t="s">
        <v>150</v>
      </c>
      <c r="L389" s="1106" t="s">
        <v>150</v>
      </c>
      <c r="M389" s="1106" t="s">
        <v>150</v>
      </c>
      <c r="N389" s="1106" t="s">
        <v>150</v>
      </c>
      <c r="O389" s="1106" t="s">
        <v>150</v>
      </c>
      <c r="P389" s="1106" t="s">
        <v>150</v>
      </c>
      <c r="Q389" s="1106" t="s">
        <v>150</v>
      </c>
    </row>
    <row r="390" spans="3:17" ht="15">
      <c r="C390" s="631" t="s">
        <v>150</v>
      </c>
      <c r="D390" s="631" t="s">
        <v>150</v>
      </c>
      <c r="E390" s="1414" t="s">
        <v>150</v>
      </c>
      <c r="F390" s="1106" t="s">
        <v>150</v>
      </c>
      <c r="G390" s="1106" t="s">
        <v>150</v>
      </c>
      <c r="H390" s="1106" t="s">
        <v>150</v>
      </c>
      <c r="I390" s="1106" t="s">
        <v>150</v>
      </c>
      <c r="J390" s="1106" t="s">
        <v>150</v>
      </c>
      <c r="K390" s="1106" t="s">
        <v>150</v>
      </c>
      <c r="L390" s="1106" t="s">
        <v>150</v>
      </c>
      <c r="M390" s="1106" t="s">
        <v>150</v>
      </c>
      <c r="N390" s="1106" t="s">
        <v>150</v>
      </c>
      <c r="O390" s="1106" t="s">
        <v>150</v>
      </c>
      <c r="P390" s="1106" t="s">
        <v>150</v>
      </c>
      <c r="Q390" s="1106" t="s">
        <v>150</v>
      </c>
    </row>
    <row r="391" spans="3:17" ht="15">
      <c r="C391" s="631" t="s">
        <v>150</v>
      </c>
      <c r="D391" s="631" t="s">
        <v>150</v>
      </c>
      <c r="E391" s="1414" t="s">
        <v>150</v>
      </c>
      <c r="F391" s="1106" t="s">
        <v>150</v>
      </c>
      <c r="G391" s="1106" t="s">
        <v>150</v>
      </c>
      <c r="H391" s="1106" t="s">
        <v>150</v>
      </c>
      <c r="I391" s="1106" t="s">
        <v>150</v>
      </c>
      <c r="J391" s="1106" t="s">
        <v>150</v>
      </c>
      <c r="K391" s="1106" t="s">
        <v>150</v>
      </c>
      <c r="L391" s="1106" t="s">
        <v>150</v>
      </c>
      <c r="M391" s="1106" t="s">
        <v>150</v>
      </c>
      <c r="N391" s="1106" t="s">
        <v>150</v>
      </c>
      <c r="O391" s="1106" t="s">
        <v>150</v>
      </c>
      <c r="P391" s="1106" t="s">
        <v>150</v>
      </c>
      <c r="Q391" s="1106" t="s">
        <v>150</v>
      </c>
    </row>
    <row r="392" spans="3:17" ht="15">
      <c r="C392" s="631" t="s">
        <v>150</v>
      </c>
      <c r="D392" s="631" t="s">
        <v>150</v>
      </c>
      <c r="E392" s="1414" t="s">
        <v>150</v>
      </c>
      <c r="F392" s="1106" t="s">
        <v>150</v>
      </c>
      <c r="G392" s="1106" t="s">
        <v>150</v>
      </c>
      <c r="H392" s="1106" t="s">
        <v>150</v>
      </c>
      <c r="I392" s="1106" t="s">
        <v>150</v>
      </c>
      <c r="J392" s="1106" t="s">
        <v>150</v>
      </c>
      <c r="K392" s="1106" t="s">
        <v>150</v>
      </c>
      <c r="L392" s="1106" t="s">
        <v>150</v>
      </c>
      <c r="M392" s="1106" t="s">
        <v>150</v>
      </c>
      <c r="N392" s="1106" t="s">
        <v>150</v>
      </c>
      <c r="O392" s="1106" t="s">
        <v>150</v>
      </c>
      <c r="P392" s="1106" t="s">
        <v>150</v>
      </c>
      <c r="Q392" s="1106" t="s">
        <v>150</v>
      </c>
    </row>
    <row r="393" spans="3:17" ht="15">
      <c r="C393" s="631" t="s">
        <v>150</v>
      </c>
      <c r="D393" s="631" t="s">
        <v>150</v>
      </c>
      <c r="E393" s="1414" t="s">
        <v>150</v>
      </c>
      <c r="F393" s="1106" t="s">
        <v>150</v>
      </c>
      <c r="G393" s="1106" t="s">
        <v>150</v>
      </c>
      <c r="H393" s="1106" t="s">
        <v>150</v>
      </c>
      <c r="I393" s="1106" t="s">
        <v>150</v>
      </c>
      <c r="J393" s="1106" t="s">
        <v>150</v>
      </c>
      <c r="K393" s="1106" t="s">
        <v>150</v>
      </c>
      <c r="L393" s="1106" t="s">
        <v>150</v>
      </c>
      <c r="M393" s="1106" t="s">
        <v>150</v>
      </c>
      <c r="N393" s="1106" t="s">
        <v>150</v>
      </c>
      <c r="O393" s="1106" t="s">
        <v>150</v>
      </c>
      <c r="P393" s="1106" t="s">
        <v>150</v>
      </c>
      <c r="Q393" s="1106" t="s">
        <v>150</v>
      </c>
    </row>
    <row r="394" spans="3:17" ht="15">
      <c r="C394" s="631" t="s">
        <v>150</v>
      </c>
      <c r="D394" s="631" t="s">
        <v>150</v>
      </c>
      <c r="E394" s="1414" t="s">
        <v>150</v>
      </c>
      <c r="F394" s="1106" t="s">
        <v>150</v>
      </c>
      <c r="G394" s="1106" t="s">
        <v>150</v>
      </c>
      <c r="H394" s="1106" t="s">
        <v>150</v>
      </c>
      <c r="I394" s="1106" t="s">
        <v>150</v>
      </c>
      <c r="J394" s="1106" t="s">
        <v>150</v>
      </c>
      <c r="K394" s="1106" t="s">
        <v>150</v>
      </c>
      <c r="L394" s="1106" t="s">
        <v>150</v>
      </c>
      <c r="M394" s="1106" t="s">
        <v>150</v>
      </c>
      <c r="N394" s="1106" t="s">
        <v>150</v>
      </c>
      <c r="O394" s="1106" t="s">
        <v>150</v>
      </c>
      <c r="P394" s="1106" t="s">
        <v>150</v>
      </c>
      <c r="Q394" s="1106" t="s">
        <v>150</v>
      </c>
    </row>
    <row r="395" spans="3:17" ht="15">
      <c r="C395" s="631" t="s">
        <v>150</v>
      </c>
      <c r="D395" s="631" t="s">
        <v>150</v>
      </c>
      <c r="E395" s="1414" t="s">
        <v>150</v>
      </c>
      <c r="F395" s="1106" t="s">
        <v>150</v>
      </c>
      <c r="G395" s="1106" t="s">
        <v>150</v>
      </c>
      <c r="H395" s="1106" t="s">
        <v>150</v>
      </c>
      <c r="I395" s="1106" t="s">
        <v>150</v>
      </c>
      <c r="J395" s="1106" t="s">
        <v>150</v>
      </c>
      <c r="K395" s="1106" t="s">
        <v>150</v>
      </c>
      <c r="L395" s="1106" t="s">
        <v>150</v>
      </c>
      <c r="M395" s="1106" t="s">
        <v>150</v>
      </c>
      <c r="N395" s="1106" t="s">
        <v>150</v>
      </c>
      <c r="O395" s="1106" t="s">
        <v>150</v>
      </c>
      <c r="P395" s="1106" t="s">
        <v>150</v>
      </c>
      <c r="Q395" s="1106" t="s">
        <v>150</v>
      </c>
    </row>
    <row r="396" spans="3:17" ht="15">
      <c r="C396" s="631" t="s">
        <v>150</v>
      </c>
      <c r="D396" s="631" t="s">
        <v>150</v>
      </c>
      <c r="E396" s="1414" t="s">
        <v>150</v>
      </c>
      <c r="F396" s="1106" t="s">
        <v>150</v>
      </c>
      <c r="G396" s="1106" t="s">
        <v>150</v>
      </c>
      <c r="H396" s="1106" t="s">
        <v>150</v>
      </c>
      <c r="I396" s="1106" t="s">
        <v>150</v>
      </c>
      <c r="J396" s="1106" t="s">
        <v>150</v>
      </c>
      <c r="K396" s="1106" t="s">
        <v>150</v>
      </c>
      <c r="L396" s="1106" t="s">
        <v>150</v>
      </c>
      <c r="M396" s="1106" t="s">
        <v>150</v>
      </c>
      <c r="N396" s="1106" t="s">
        <v>150</v>
      </c>
      <c r="O396" s="1106" t="s">
        <v>150</v>
      </c>
      <c r="P396" s="1106" t="s">
        <v>150</v>
      </c>
      <c r="Q396" s="1106" t="s">
        <v>150</v>
      </c>
    </row>
    <row r="397" spans="3:17" ht="15">
      <c r="C397" s="631" t="s">
        <v>150</v>
      </c>
      <c r="D397" s="631" t="s">
        <v>150</v>
      </c>
      <c r="E397" s="1414" t="s">
        <v>150</v>
      </c>
      <c r="F397" s="1106" t="s">
        <v>150</v>
      </c>
      <c r="G397" s="1106" t="s">
        <v>150</v>
      </c>
      <c r="H397" s="1106" t="s">
        <v>150</v>
      </c>
      <c r="I397" s="1106" t="s">
        <v>150</v>
      </c>
      <c r="J397" s="1106" t="s">
        <v>150</v>
      </c>
      <c r="K397" s="1106" t="s">
        <v>150</v>
      </c>
      <c r="L397" s="1106" t="s">
        <v>150</v>
      </c>
      <c r="M397" s="1106" t="s">
        <v>150</v>
      </c>
      <c r="N397" s="1106" t="s">
        <v>150</v>
      </c>
      <c r="O397" s="1106" t="s">
        <v>150</v>
      </c>
      <c r="P397" s="1106" t="s">
        <v>150</v>
      </c>
      <c r="Q397" s="1106" t="s">
        <v>150</v>
      </c>
    </row>
    <row r="398" spans="3:17" ht="15">
      <c r="C398" s="631" t="s">
        <v>150</v>
      </c>
      <c r="D398" s="631" t="s">
        <v>150</v>
      </c>
      <c r="E398" s="1414" t="s">
        <v>150</v>
      </c>
      <c r="F398" s="1106" t="s">
        <v>150</v>
      </c>
      <c r="G398" s="1106" t="s">
        <v>150</v>
      </c>
      <c r="H398" s="1106" t="s">
        <v>150</v>
      </c>
      <c r="I398" s="1106" t="s">
        <v>150</v>
      </c>
      <c r="J398" s="1106" t="s">
        <v>150</v>
      </c>
      <c r="K398" s="1106" t="s">
        <v>150</v>
      </c>
      <c r="L398" s="1106" t="s">
        <v>150</v>
      </c>
      <c r="M398" s="1106" t="s">
        <v>150</v>
      </c>
      <c r="N398" s="1106" t="s">
        <v>150</v>
      </c>
      <c r="O398" s="1106" t="s">
        <v>150</v>
      </c>
      <c r="P398" s="1106" t="s">
        <v>150</v>
      </c>
      <c r="Q398" s="1106" t="s">
        <v>150</v>
      </c>
    </row>
    <row r="399" spans="3:17" ht="15">
      <c r="C399" s="631" t="s">
        <v>150</v>
      </c>
      <c r="D399" s="631" t="s">
        <v>150</v>
      </c>
      <c r="E399" s="1414" t="s">
        <v>150</v>
      </c>
      <c r="F399" s="1106" t="s">
        <v>150</v>
      </c>
      <c r="G399" s="1106" t="s">
        <v>150</v>
      </c>
      <c r="H399" s="1106" t="s">
        <v>150</v>
      </c>
      <c r="I399" s="1106" t="s">
        <v>150</v>
      </c>
      <c r="J399" s="1106" t="s">
        <v>150</v>
      </c>
      <c r="K399" s="1106" t="s">
        <v>150</v>
      </c>
      <c r="L399" s="1106" t="s">
        <v>150</v>
      </c>
      <c r="M399" s="1106" t="s">
        <v>150</v>
      </c>
      <c r="N399" s="1106" t="s">
        <v>150</v>
      </c>
      <c r="O399" s="1106" t="s">
        <v>150</v>
      </c>
      <c r="P399" s="1106" t="s">
        <v>150</v>
      </c>
      <c r="Q399" s="1106" t="s">
        <v>150</v>
      </c>
    </row>
    <row r="400" spans="3:17" ht="15">
      <c r="C400" s="631" t="s">
        <v>150</v>
      </c>
      <c r="D400" s="631" t="s">
        <v>150</v>
      </c>
      <c r="E400" s="1414" t="s">
        <v>150</v>
      </c>
      <c r="F400" s="1106" t="s">
        <v>150</v>
      </c>
      <c r="G400" s="1106" t="s">
        <v>150</v>
      </c>
      <c r="H400" s="1106" t="s">
        <v>150</v>
      </c>
      <c r="I400" s="1106" t="s">
        <v>150</v>
      </c>
      <c r="J400" s="1106" t="s">
        <v>150</v>
      </c>
      <c r="K400" s="1106" t="s">
        <v>150</v>
      </c>
      <c r="L400" s="1106" t="s">
        <v>150</v>
      </c>
      <c r="M400" s="1106" t="s">
        <v>150</v>
      </c>
      <c r="N400" s="1106" t="s">
        <v>150</v>
      </c>
      <c r="O400" s="1106" t="s">
        <v>150</v>
      </c>
      <c r="P400" s="1106" t="s">
        <v>150</v>
      </c>
      <c r="Q400" s="1106" t="s">
        <v>150</v>
      </c>
    </row>
    <row r="401" spans="3:17" ht="15">
      <c r="C401" s="631" t="s">
        <v>150</v>
      </c>
      <c r="D401" s="631" t="s">
        <v>150</v>
      </c>
      <c r="E401" s="1414" t="s">
        <v>150</v>
      </c>
      <c r="F401" s="1106" t="s">
        <v>150</v>
      </c>
      <c r="G401" s="1106" t="s">
        <v>150</v>
      </c>
      <c r="H401" s="1106" t="s">
        <v>150</v>
      </c>
      <c r="I401" s="1106" t="s">
        <v>150</v>
      </c>
      <c r="J401" s="1106" t="s">
        <v>150</v>
      </c>
      <c r="K401" s="1106" t="s">
        <v>150</v>
      </c>
      <c r="L401" s="1106" t="s">
        <v>150</v>
      </c>
      <c r="M401" s="1106" t="s">
        <v>150</v>
      </c>
      <c r="N401" s="1106" t="s">
        <v>150</v>
      </c>
      <c r="O401" s="1106" t="s">
        <v>150</v>
      </c>
      <c r="P401" s="1106" t="s">
        <v>150</v>
      </c>
      <c r="Q401" s="1106" t="s">
        <v>150</v>
      </c>
    </row>
    <row r="402" spans="3:17" ht="15">
      <c r="C402" s="631" t="s">
        <v>150</v>
      </c>
      <c r="D402" s="631" t="s">
        <v>150</v>
      </c>
      <c r="E402" s="1414" t="s">
        <v>150</v>
      </c>
      <c r="F402" s="1106" t="s">
        <v>150</v>
      </c>
      <c r="G402" s="1106" t="s">
        <v>150</v>
      </c>
      <c r="H402" s="1106" t="s">
        <v>150</v>
      </c>
      <c r="I402" s="1106" t="s">
        <v>150</v>
      </c>
      <c r="J402" s="1106" t="s">
        <v>150</v>
      </c>
      <c r="K402" s="1106" t="s">
        <v>150</v>
      </c>
      <c r="L402" s="1106" t="s">
        <v>150</v>
      </c>
      <c r="M402" s="1106" t="s">
        <v>150</v>
      </c>
      <c r="N402" s="1106" t="s">
        <v>150</v>
      </c>
      <c r="O402" s="1106" t="s">
        <v>150</v>
      </c>
      <c r="P402" s="1106" t="s">
        <v>150</v>
      </c>
      <c r="Q402" s="1106" t="s">
        <v>150</v>
      </c>
    </row>
    <row r="403" spans="3:17" ht="15">
      <c r="C403" s="631" t="s">
        <v>150</v>
      </c>
      <c r="D403" s="631" t="s">
        <v>150</v>
      </c>
      <c r="E403" s="1414" t="s">
        <v>150</v>
      </c>
      <c r="F403" s="1106" t="s">
        <v>150</v>
      </c>
      <c r="G403" s="1106" t="s">
        <v>150</v>
      </c>
      <c r="H403" s="1106" t="s">
        <v>150</v>
      </c>
      <c r="I403" s="1106" t="s">
        <v>150</v>
      </c>
      <c r="J403" s="1106" t="s">
        <v>150</v>
      </c>
      <c r="K403" s="1106" t="s">
        <v>150</v>
      </c>
      <c r="L403" s="1106" t="s">
        <v>150</v>
      </c>
      <c r="M403" s="1106" t="s">
        <v>150</v>
      </c>
      <c r="N403" s="1106" t="s">
        <v>150</v>
      </c>
      <c r="O403" s="1106" t="s">
        <v>150</v>
      </c>
      <c r="P403" s="1106" t="s">
        <v>150</v>
      </c>
      <c r="Q403" s="1106" t="s">
        <v>150</v>
      </c>
    </row>
    <row r="404" spans="3:17" ht="15">
      <c r="C404" s="631" t="s">
        <v>150</v>
      </c>
      <c r="D404" s="631" t="s">
        <v>150</v>
      </c>
      <c r="E404" s="1414" t="s">
        <v>150</v>
      </c>
      <c r="F404" s="1106" t="s">
        <v>150</v>
      </c>
      <c r="G404" s="1106" t="s">
        <v>150</v>
      </c>
      <c r="H404" s="1106" t="s">
        <v>150</v>
      </c>
      <c r="I404" s="1106" t="s">
        <v>150</v>
      </c>
      <c r="J404" s="1106" t="s">
        <v>150</v>
      </c>
      <c r="K404" s="1106" t="s">
        <v>150</v>
      </c>
      <c r="L404" s="1106" t="s">
        <v>150</v>
      </c>
      <c r="M404" s="1106" t="s">
        <v>150</v>
      </c>
      <c r="N404" s="1106" t="s">
        <v>150</v>
      </c>
      <c r="O404" s="1106" t="s">
        <v>150</v>
      </c>
      <c r="P404" s="1106" t="s">
        <v>150</v>
      </c>
      <c r="Q404" s="1106" t="s">
        <v>150</v>
      </c>
    </row>
    <row r="405" spans="3:17" ht="15">
      <c r="C405" s="631" t="s">
        <v>150</v>
      </c>
      <c r="D405" s="631" t="s">
        <v>150</v>
      </c>
      <c r="E405" s="1414" t="s">
        <v>150</v>
      </c>
      <c r="F405" s="1106" t="s">
        <v>150</v>
      </c>
      <c r="G405" s="1106" t="s">
        <v>150</v>
      </c>
      <c r="H405" s="1106" t="s">
        <v>150</v>
      </c>
      <c r="I405" s="1106" t="s">
        <v>150</v>
      </c>
      <c r="J405" s="1106" t="s">
        <v>150</v>
      </c>
      <c r="K405" s="1106" t="s">
        <v>150</v>
      </c>
      <c r="L405" s="1106" t="s">
        <v>150</v>
      </c>
      <c r="M405" s="1106" t="s">
        <v>150</v>
      </c>
      <c r="N405" s="1106" t="s">
        <v>150</v>
      </c>
      <c r="O405" s="1106" t="s">
        <v>150</v>
      </c>
      <c r="P405" s="1106" t="s">
        <v>150</v>
      </c>
      <c r="Q405" s="1106" t="s">
        <v>150</v>
      </c>
    </row>
    <row r="406" spans="3:17" ht="15">
      <c r="C406" s="631" t="s">
        <v>150</v>
      </c>
      <c r="D406" s="631" t="s">
        <v>150</v>
      </c>
      <c r="E406" s="1414" t="s">
        <v>150</v>
      </c>
      <c r="F406" s="1106" t="s">
        <v>150</v>
      </c>
      <c r="G406" s="1106" t="s">
        <v>150</v>
      </c>
      <c r="H406" s="1106" t="s">
        <v>150</v>
      </c>
      <c r="I406" s="1106" t="s">
        <v>150</v>
      </c>
      <c r="J406" s="1106" t="s">
        <v>150</v>
      </c>
      <c r="K406" s="1106" t="s">
        <v>150</v>
      </c>
      <c r="L406" s="1106" t="s">
        <v>150</v>
      </c>
      <c r="M406" s="1106" t="s">
        <v>150</v>
      </c>
      <c r="N406" s="1106" t="s">
        <v>150</v>
      </c>
      <c r="O406" s="1106" t="s">
        <v>150</v>
      </c>
      <c r="P406" s="1106" t="s">
        <v>150</v>
      </c>
      <c r="Q406" s="1106" t="s">
        <v>150</v>
      </c>
    </row>
    <row r="407" spans="3:17" ht="15">
      <c r="C407" s="631" t="s">
        <v>150</v>
      </c>
      <c r="D407" s="631" t="s">
        <v>150</v>
      </c>
      <c r="E407" s="1414" t="s">
        <v>150</v>
      </c>
      <c r="F407" s="1106" t="s">
        <v>150</v>
      </c>
      <c r="G407" s="1106" t="s">
        <v>150</v>
      </c>
      <c r="H407" s="1106" t="s">
        <v>150</v>
      </c>
      <c r="I407" s="1106" t="s">
        <v>150</v>
      </c>
      <c r="J407" s="1106" t="s">
        <v>150</v>
      </c>
      <c r="K407" s="1106" t="s">
        <v>150</v>
      </c>
      <c r="L407" s="1106" t="s">
        <v>150</v>
      </c>
      <c r="M407" s="1106" t="s">
        <v>150</v>
      </c>
      <c r="N407" s="1106" t="s">
        <v>150</v>
      </c>
      <c r="O407" s="1106" t="s">
        <v>150</v>
      </c>
      <c r="P407" s="1106" t="s">
        <v>150</v>
      </c>
      <c r="Q407" s="1106" t="s">
        <v>150</v>
      </c>
    </row>
    <row r="408" spans="3:17" ht="15">
      <c r="C408" s="631" t="s">
        <v>150</v>
      </c>
      <c r="D408" s="631" t="s">
        <v>150</v>
      </c>
      <c r="E408" s="1414" t="s">
        <v>150</v>
      </c>
      <c r="F408" s="1106" t="s">
        <v>150</v>
      </c>
      <c r="G408" s="1106" t="s">
        <v>150</v>
      </c>
      <c r="H408" s="1106" t="s">
        <v>150</v>
      </c>
      <c r="I408" s="1106" t="s">
        <v>150</v>
      </c>
      <c r="J408" s="1106" t="s">
        <v>150</v>
      </c>
      <c r="K408" s="1106" t="s">
        <v>150</v>
      </c>
      <c r="L408" s="1106" t="s">
        <v>150</v>
      </c>
      <c r="M408" s="1106" t="s">
        <v>150</v>
      </c>
      <c r="N408" s="1106" t="s">
        <v>150</v>
      </c>
      <c r="O408" s="1106" t="s">
        <v>150</v>
      </c>
      <c r="P408" s="1106" t="s">
        <v>150</v>
      </c>
      <c r="Q408" s="1106" t="s">
        <v>150</v>
      </c>
    </row>
    <row r="409" spans="3:17" ht="15">
      <c r="C409" s="631" t="s">
        <v>150</v>
      </c>
      <c r="D409" s="631" t="s">
        <v>150</v>
      </c>
      <c r="E409" s="1414" t="s">
        <v>150</v>
      </c>
      <c r="F409" s="1106" t="s">
        <v>150</v>
      </c>
      <c r="G409" s="1106" t="s">
        <v>150</v>
      </c>
      <c r="H409" s="1106" t="s">
        <v>150</v>
      </c>
      <c r="I409" s="1106" t="s">
        <v>150</v>
      </c>
      <c r="J409" s="1106" t="s">
        <v>150</v>
      </c>
      <c r="K409" s="1106" t="s">
        <v>150</v>
      </c>
      <c r="L409" s="1106" t="s">
        <v>150</v>
      </c>
      <c r="M409" s="1106" t="s">
        <v>150</v>
      </c>
      <c r="N409" s="1106" t="s">
        <v>150</v>
      </c>
      <c r="O409" s="1106" t="s">
        <v>150</v>
      </c>
      <c r="P409" s="1106" t="s">
        <v>150</v>
      </c>
      <c r="Q409" s="1106" t="s">
        <v>150</v>
      </c>
    </row>
    <row r="410" spans="3:17" ht="15">
      <c r="C410" s="631" t="s">
        <v>150</v>
      </c>
      <c r="D410" s="631" t="s">
        <v>150</v>
      </c>
      <c r="E410" s="1414" t="s">
        <v>150</v>
      </c>
      <c r="F410" s="1106" t="s">
        <v>150</v>
      </c>
      <c r="G410" s="1106" t="s">
        <v>150</v>
      </c>
      <c r="H410" s="1106" t="s">
        <v>150</v>
      </c>
      <c r="I410" s="1106" t="s">
        <v>150</v>
      </c>
      <c r="J410" s="1106" t="s">
        <v>150</v>
      </c>
      <c r="K410" s="1106" t="s">
        <v>150</v>
      </c>
      <c r="L410" s="1106" t="s">
        <v>150</v>
      </c>
      <c r="M410" s="1106" t="s">
        <v>150</v>
      </c>
      <c r="N410" s="1106" t="s">
        <v>150</v>
      </c>
      <c r="O410" s="1106" t="s">
        <v>150</v>
      </c>
      <c r="P410" s="1106" t="s">
        <v>150</v>
      </c>
      <c r="Q410" s="1106" t="s">
        <v>150</v>
      </c>
    </row>
    <row r="411" spans="3:17" ht="15">
      <c r="C411" s="631" t="s">
        <v>150</v>
      </c>
      <c r="D411" s="631" t="s">
        <v>150</v>
      </c>
      <c r="E411" s="1414" t="s">
        <v>150</v>
      </c>
      <c r="F411" s="1106" t="s">
        <v>150</v>
      </c>
      <c r="G411" s="1106" t="s">
        <v>150</v>
      </c>
      <c r="H411" s="1106" t="s">
        <v>150</v>
      </c>
      <c r="I411" s="1106" t="s">
        <v>150</v>
      </c>
      <c r="J411" s="1106" t="s">
        <v>150</v>
      </c>
      <c r="K411" s="1106" t="s">
        <v>150</v>
      </c>
      <c r="L411" s="1106" t="s">
        <v>150</v>
      </c>
      <c r="M411" s="1106" t="s">
        <v>150</v>
      </c>
      <c r="N411" s="1106" t="s">
        <v>150</v>
      </c>
      <c r="O411" s="1106" t="s">
        <v>150</v>
      </c>
      <c r="P411" s="1106" t="s">
        <v>150</v>
      </c>
      <c r="Q411" s="1106" t="s">
        <v>150</v>
      </c>
    </row>
    <row r="412" spans="3:17" ht="15">
      <c r="C412" s="631" t="s">
        <v>150</v>
      </c>
      <c r="D412" s="631" t="s">
        <v>150</v>
      </c>
      <c r="E412" s="1414" t="s">
        <v>150</v>
      </c>
      <c r="F412" s="1106" t="s">
        <v>150</v>
      </c>
      <c r="G412" s="1106" t="s">
        <v>150</v>
      </c>
      <c r="H412" s="1106" t="s">
        <v>150</v>
      </c>
      <c r="I412" s="1106" t="s">
        <v>150</v>
      </c>
      <c r="J412" s="1106" t="s">
        <v>150</v>
      </c>
      <c r="K412" s="1106" t="s">
        <v>150</v>
      </c>
      <c r="L412" s="1106" t="s">
        <v>150</v>
      </c>
      <c r="M412" s="1106" t="s">
        <v>150</v>
      </c>
      <c r="N412" s="1106" t="s">
        <v>150</v>
      </c>
      <c r="O412" s="1106" t="s">
        <v>150</v>
      </c>
      <c r="P412" s="1106" t="s">
        <v>150</v>
      </c>
      <c r="Q412" s="1106" t="s">
        <v>150</v>
      </c>
    </row>
    <row r="413" spans="3:17" ht="15">
      <c r="C413" s="631" t="s">
        <v>150</v>
      </c>
      <c r="D413" s="631" t="s">
        <v>150</v>
      </c>
      <c r="E413" s="1414" t="s">
        <v>150</v>
      </c>
      <c r="F413" s="1106" t="s">
        <v>150</v>
      </c>
      <c r="G413" s="1106" t="s">
        <v>150</v>
      </c>
      <c r="H413" s="1106" t="s">
        <v>150</v>
      </c>
      <c r="I413" s="1106" t="s">
        <v>150</v>
      </c>
      <c r="J413" s="1106" t="s">
        <v>150</v>
      </c>
      <c r="K413" s="1106" t="s">
        <v>150</v>
      </c>
      <c r="L413" s="1106" t="s">
        <v>150</v>
      </c>
      <c r="M413" s="1106" t="s">
        <v>150</v>
      </c>
      <c r="N413" s="1106" t="s">
        <v>150</v>
      </c>
      <c r="O413" s="1106" t="s">
        <v>150</v>
      </c>
      <c r="P413" s="1106" t="s">
        <v>150</v>
      </c>
      <c r="Q413" s="1106" t="s">
        <v>150</v>
      </c>
    </row>
    <row r="414" spans="3:17" ht="15">
      <c r="C414" s="631" t="s">
        <v>150</v>
      </c>
      <c r="D414" s="631" t="s">
        <v>150</v>
      </c>
      <c r="E414" s="1414" t="s">
        <v>150</v>
      </c>
      <c r="F414" s="1106" t="s">
        <v>150</v>
      </c>
      <c r="G414" s="1106" t="s">
        <v>150</v>
      </c>
      <c r="H414" s="1106" t="s">
        <v>150</v>
      </c>
      <c r="I414" s="1106" t="s">
        <v>150</v>
      </c>
      <c r="J414" s="1106" t="s">
        <v>150</v>
      </c>
      <c r="K414" s="1106" t="s">
        <v>150</v>
      </c>
      <c r="L414" s="1106" t="s">
        <v>150</v>
      </c>
      <c r="M414" s="1106" t="s">
        <v>150</v>
      </c>
      <c r="N414" s="1106" t="s">
        <v>150</v>
      </c>
      <c r="O414" s="1106" t="s">
        <v>150</v>
      </c>
      <c r="P414" s="1106" t="s">
        <v>150</v>
      </c>
      <c r="Q414" s="1106" t="s">
        <v>150</v>
      </c>
    </row>
    <row r="415" spans="3:17" ht="15">
      <c r="C415" s="631" t="s">
        <v>150</v>
      </c>
      <c r="D415" s="631" t="s">
        <v>150</v>
      </c>
      <c r="E415" s="1414" t="s">
        <v>150</v>
      </c>
      <c r="F415" s="1106" t="s">
        <v>150</v>
      </c>
      <c r="G415" s="1106" t="s">
        <v>150</v>
      </c>
      <c r="H415" s="1106" t="s">
        <v>150</v>
      </c>
      <c r="I415" s="1106" t="s">
        <v>150</v>
      </c>
      <c r="J415" s="1106" t="s">
        <v>150</v>
      </c>
      <c r="K415" s="1106" t="s">
        <v>150</v>
      </c>
      <c r="L415" s="1106" t="s">
        <v>150</v>
      </c>
      <c r="M415" s="1106" t="s">
        <v>150</v>
      </c>
      <c r="N415" s="1106" t="s">
        <v>150</v>
      </c>
      <c r="O415" s="1106" t="s">
        <v>150</v>
      </c>
      <c r="P415" s="1106" t="s">
        <v>150</v>
      </c>
      <c r="Q415" s="1106" t="s">
        <v>150</v>
      </c>
    </row>
    <row r="416" spans="3:17" ht="15">
      <c r="C416" s="631" t="s">
        <v>150</v>
      </c>
      <c r="D416" s="631" t="s">
        <v>150</v>
      </c>
      <c r="E416" s="1414" t="s">
        <v>150</v>
      </c>
      <c r="F416" s="1106" t="s">
        <v>150</v>
      </c>
      <c r="G416" s="1106" t="s">
        <v>150</v>
      </c>
      <c r="H416" s="1106" t="s">
        <v>150</v>
      </c>
      <c r="I416" s="1106" t="s">
        <v>150</v>
      </c>
      <c r="J416" s="1106" t="s">
        <v>150</v>
      </c>
      <c r="K416" s="1106" t="s">
        <v>150</v>
      </c>
      <c r="L416" s="1106" t="s">
        <v>150</v>
      </c>
      <c r="M416" s="1106" t="s">
        <v>150</v>
      </c>
      <c r="N416" s="1106" t="s">
        <v>150</v>
      </c>
      <c r="O416" s="1106" t="s">
        <v>150</v>
      </c>
      <c r="P416" s="1106" t="s">
        <v>150</v>
      </c>
      <c r="Q416" s="1106" t="s">
        <v>150</v>
      </c>
    </row>
    <row r="417" spans="3:17" ht="15">
      <c r="C417" s="631" t="s">
        <v>150</v>
      </c>
      <c r="D417" s="631" t="s">
        <v>150</v>
      </c>
      <c r="E417" s="1414" t="s">
        <v>150</v>
      </c>
      <c r="F417" s="1106" t="s">
        <v>150</v>
      </c>
      <c r="G417" s="1106" t="s">
        <v>150</v>
      </c>
      <c r="H417" s="1106" t="s">
        <v>150</v>
      </c>
      <c r="I417" s="1106" t="s">
        <v>150</v>
      </c>
      <c r="J417" s="1106" t="s">
        <v>150</v>
      </c>
      <c r="K417" s="1106" t="s">
        <v>150</v>
      </c>
      <c r="L417" s="1106" t="s">
        <v>150</v>
      </c>
      <c r="M417" s="1106" t="s">
        <v>150</v>
      </c>
      <c r="N417" s="1106" t="s">
        <v>150</v>
      </c>
      <c r="O417" s="1106" t="s">
        <v>150</v>
      </c>
      <c r="P417" s="1106" t="s">
        <v>150</v>
      </c>
      <c r="Q417" s="1106" t="s">
        <v>150</v>
      </c>
    </row>
    <row r="418" spans="3:17" ht="15">
      <c r="C418" s="631" t="s">
        <v>150</v>
      </c>
      <c r="D418" s="631" t="s">
        <v>150</v>
      </c>
      <c r="E418" s="1414" t="s">
        <v>150</v>
      </c>
      <c r="F418" s="1106" t="s">
        <v>150</v>
      </c>
      <c r="G418" s="1106" t="s">
        <v>150</v>
      </c>
      <c r="H418" s="1106" t="s">
        <v>150</v>
      </c>
      <c r="I418" s="1106" t="s">
        <v>150</v>
      </c>
      <c r="J418" s="1106" t="s">
        <v>150</v>
      </c>
      <c r="K418" s="1106" t="s">
        <v>150</v>
      </c>
      <c r="L418" s="1106" t="s">
        <v>150</v>
      </c>
      <c r="M418" s="1106" t="s">
        <v>150</v>
      </c>
      <c r="N418" s="1106" t="s">
        <v>150</v>
      </c>
      <c r="O418" s="1106" t="s">
        <v>150</v>
      </c>
      <c r="P418" s="1106" t="s">
        <v>150</v>
      </c>
      <c r="Q418" s="1106" t="s">
        <v>150</v>
      </c>
    </row>
    <row r="419" spans="3:17" ht="15">
      <c r="C419" s="631" t="s">
        <v>150</v>
      </c>
      <c r="D419" s="631" t="s">
        <v>150</v>
      </c>
      <c r="E419" s="1414" t="s">
        <v>150</v>
      </c>
      <c r="F419" s="1106" t="s">
        <v>150</v>
      </c>
      <c r="G419" s="1106" t="s">
        <v>150</v>
      </c>
      <c r="H419" s="1106" t="s">
        <v>150</v>
      </c>
      <c r="I419" s="1106" t="s">
        <v>150</v>
      </c>
      <c r="J419" s="1106" t="s">
        <v>150</v>
      </c>
      <c r="K419" s="1106" t="s">
        <v>150</v>
      </c>
      <c r="L419" s="1106" t="s">
        <v>150</v>
      </c>
      <c r="M419" s="1106" t="s">
        <v>150</v>
      </c>
      <c r="N419" s="1106" t="s">
        <v>150</v>
      </c>
      <c r="O419" s="1106" t="s">
        <v>150</v>
      </c>
      <c r="P419" s="1106" t="s">
        <v>150</v>
      </c>
      <c r="Q419" s="1106" t="s">
        <v>150</v>
      </c>
    </row>
    <row r="420" spans="3:17" ht="15">
      <c r="C420" s="631" t="s">
        <v>150</v>
      </c>
      <c r="D420" s="631" t="s">
        <v>150</v>
      </c>
      <c r="E420" s="1414" t="s">
        <v>150</v>
      </c>
      <c r="F420" s="1106" t="s">
        <v>150</v>
      </c>
      <c r="G420" s="1106" t="s">
        <v>150</v>
      </c>
      <c r="H420" s="1106" t="s">
        <v>150</v>
      </c>
      <c r="I420" s="1106" t="s">
        <v>150</v>
      </c>
      <c r="J420" s="1106" t="s">
        <v>150</v>
      </c>
      <c r="K420" s="1106" t="s">
        <v>150</v>
      </c>
      <c r="L420" s="1106" t="s">
        <v>150</v>
      </c>
      <c r="M420" s="1106" t="s">
        <v>150</v>
      </c>
      <c r="N420" s="1106" t="s">
        <v>150</v>
      </c>
      <c r="O420" s="1106" t="s">
        <v>150</v>
      </c>
      <c r="P420" s="1106" t="s">
        <v>150</v>
      </c>
      <c r="Q420" s="1106" t="s">
        <v>150</v>
      </c>
    </row>
    <row r="421" spans="3:17" ht="15">
      <c r="C421" s="631" t="s">
        <v>150</v>
      </c>
      <c r="D421" s="631" t="s">
        <v>150</v>
      </c>
      <c r="E421" s="1414" t="s">
        <v>150</v>
      </c>
      <c r="F421" s="1106" t="s">
        <v>150</v>
      </c>
      <c r="G421" s="1106" t="s">
        <v>150</v>
      </c>
      <c r="H421" s="1106" t="s">
        <v>150</v>
      </c>
      <c r="I421" s="1106" t="s">
        <v>150</v>
      </c>
      <c r="J421" s="1106" t="s">
        <v>150</v>
      </c>
      <c r="K421" s="1106" t="s">
        <v>150</v>
      </c>
      <c r="L421" s="1106" t="s">
        <v>150</v>
      </c>
      <c r="M421" s="1106" t="s">
        <v>150</v>
      </c>
      <c r="N421" s="1106" t="s">
        <v>150</v>
      </c>
      <c r="O421" s="1106" t="s">
        <v>150</v>
      </c>
      <c r="P421" s="1106" t="s">
        <v>150</v>
      </c>
      <c r="Q421" s="1106" t="s">
        <v>150</v>
      </c>
    </row>
    <row r="422" spans="3:17" ht="15">
      <c r="C422" s="631" t="s">
        <v>150</v>
      </c>
      <c r="D422" s="631" t="s">
        <v>150</v>
      </c>
      <c r="E422" s="1414" t="s">
        <v>150</v>
      </c>
      <c r="F422" s="1106" t="s">
        <v>150</v>
      </c>
      <c r="G422" s="1106" t="s">
        <v>150</v>
      </c>
      <c r="H422" s="1106" t="s">
        <v>150</v>
      </c>
      <c r="I422" s="1106" t="s">
        <v>150</v>
      </c>
      <c r="J422" s="1106" t="s">
        <v>150</v>
      </c>
      <c r="K422" s="1106" t="s">
        <v>150</v>
      </c>
      <c r="L422" s="1106" t="s">
        <v>150</v>
      </c>
      <c r="M422" s="1106" t="s">
        <v>150</v>
      </c>
      <c r="N422" s="1106" t="s">
        <v>150</v>
      </c>
      <c r="O422" s="1106" t="s">
        <v>150</v>
      </c>
      <c r="P422" s="1106" t="s">
        <v>150</v>
      </c>
      <c r="Q422" s="1106" t="s">
        <v>150</v>
      </c>
    </row>
    <row r="423" spans="3:17" ht="15">
      <c r="C423" s="631" t="s">
        <v>150</v>
      </c>
      <c r="D423" s="631" t="s">
        <v>150</v>
      </c>
      <c r="E423" s="1414" t="s">
        <v>150</v>
      </c>
      <c r="F423" s="1106" t="s">
        <v>150</v>
      </c>
      <c r="G423" s="1106" t="s">
        <v>150</v>
      </c>
      <c r="H423" s="1106" t="s">
        <v>150</v>
      </c>
      <c r="I423" s="1106" t="s">
        <v>150</v>
      </c>
      <c r="J423" s="1106" t="s">
        <v>150</v>
      </c>
      <c r="K423" s="1106" t="s">
        <v>150</v>
      </c>
      <c r="L423" s="1106" t="s">
        <v>150</v>
      </c>
      <c r="M423" s="1106" t="s">
        <v>150</v>
      </c>
      <c r="N423" s="1106" t="s">
        <v>150</v>
      </c>
      <c r="O423" s="1106" t="s">
        <v>150</v>
      </c>
      <c r="P423" s="1106" t="s">
        <v>150</v>
      </c>
      <c r="Q423" s="1106" t="s">
        <v>150</v>
      </c>
    </row>
    <row r="424" spans="3:17" ht="15">
      <c r="C424" s="631" t="s">
        <v>150</v>
      </c>
      <c r="D424" s="631" t="s">
        <v>150</v>
      </c>
      <c r="E424" s="1414" t="s">
        <v>150</v>
      </c>
      <c r="F424" s="1106" t="s">
        <v>150</v>
      </c>
      <c r="G424" s="1106" t="s">
        <v>150</v>
      </c>
      <c r="H424" s="1106" t="s">
        <v>150</v>
      </c>
      <c r="I424" s="1106" t="s">
        <v>150</v>
      </c>
      <c r="J424" s="1106" t="s">
        <v>150</v>
      </c>
      <c r="K424" s="1106" t="s">
        <v>150</v>
      </c>
      <c r="L424" s="1106" t="s">
        <v>150</v>
      </c>
      <c r="M424" s="1106" t="s">
        <v>150</v>
      </c>
      <c r="N424" s="1106" t="s">
        <v>150</v>
      </c>
      <c r="O424" s="1106" t="s">
        <v>150</v>
      </c>
      <c r="P424" s="1106" t="s">
        <v>150</v>
      </c>
      <c r="Q424" s="1106" t="s">
        <v>150</v>
      </c>
    </row>
    <row r="425" spans="3:17" ht="15">
      <c r="C425" s="631" t="s">
        <v>150</v>
      </c>
      <c r="D425" s="631" t="s">
        <v>150</v>
      </c>
      <c r="E425" s="1414" t="s">
        <v>150</v>
      </c>
      <c r="F425" s="1106" t="s">
        <v>150</v>
      </c>
      <c r="G425" s="1106" t="s">
        <v>150</v>
      </c>
      <c r="H425" s="1106" t="s">
        <v>150</v>
      </c>
      <c r="I425" s="1106" t="s">
        <v>150</v>
      </c>
      <c r="J425" s="1106" t="s">
        <v>150</v>
      </c>
      <c r="K425" s="1106" t="s">
        <v>150</v>
      </c>
      <c r="L425" s="1106" t="s">
        <v>150</v>
      </c>
      <c r="M425" s="1106" t="s">
        <v>150</v>
      </c>
      <c r="N425" s="1106" t="s">
        <v>150</v>
      </c>
      <c r="O425" s="1106" t="s">
        <v>150</v>
      </c>
      <c r="P425" s="1106" t="s">
        <v>150</v>
      </c>
      <c r="Q425" s="1106" t="s">
        <v>150</v>
      </c>
    </row>
    <row r="426" spans="3:17" ht="15">
      <c r="C426" s="631" t="s">
        <v>150</v>
      </c>
      <c r="D426" s="631" t="s">
        <v>150</v>
      </c>
      <c r="E426" s="1414" t="s">
        <v>150</v>
      </c>
      <c r="F426" s="1106" t="s">
        <v>150</v>
      </c>
      <c r="G426" s="1106" t="s">
        <v>150</v>
      </c>
      <c r="H426" s="1106" t="s">
        <v>150</v>
      </c>
      <c r="I426" s="1106" t="s">
        <v>150</v>
      </c>
      <c r="J426" s="1106" t="s">
        <v>150</v>
      </c>
      <c r="K426" s="1106" t="s">
        <v>150</v>
      </c>
      <c r="L426" s="1106" t="s">
        <v>150</v>
      </c>
      <c r="M426" s="1106" t="s">
        <v>150</v>
      </c>
      <c r="N426" s="1106" t="s">
        <v>150</v>
      </c>
      <c r="O426" s="1106" t="s">
        <v>150</v>
      </c>
      <c r="P426" s="1106" t="s">
        <v>150</v>
      </c>
      <c r="Q426" s="1106" t="s">
        <v>150</v>
      </c>
    </row>
    <row r="427" spans="3:17" ht="15">
      <c r="C427" s="631" t="s">
        <v>150</v>
      </c>
      <c r="D427" s="631" t="s">
        <v>150</v>
      </c>
      <c r="E427" s="1414" t="s">
        <v>150</v>
      </c>
      <c r="F427" s="1106" t="s">
        <v>150</v>
      </c>
      <c r="G427" s="1106" t="s">
        <v>150</v>
      </c>
      <c r="H427" s="1106" t="s">
        <v>150</v>
      </c>
      <c r="I427" s="1106" t="s">
        <v>150</v>
      </c>
      <c r="J427" s="1106" t="s">
        <v>150</v>
      </c>
      <c r="K427" s="1106" t="s">
        <v>150</v>
      </c>
      <c r="L427" s="1106" t="s">
        <v>150</v>
      </c>
      <c r="M427" s="1106" t="s">
        <v>150</v>
      </c>
      <c r="N427" s="1106" t="s">
        <v>150</v>
      </c>
      <c r="O427" s="1106" t="s">
        <v>150</v>
      </c>
      <c r="P427" s="1106" t="s">
        <v>150</v>
      </c>
      <c r="Q427" s="1106" t="s">
        <v>150</v>
      </c>
    </row>
    <row r="428" spans="3:17" ht="15">
      <c r="C428" s="631" t="s">
        <v>150</v>
      </c>
      <c r="D428" s="631" t="s">
        <v>150</v>
      </c>
      <c r="E428" s="1414" t="s">
        <v>150</v>
      </c>
      <c r="F428" s="1106" t="s">
        <v>150</v>
      </c>
      <c r="G428" s="1106" t="s">
        <v>150</v>
      </c>
      <c r="H428" s="1106" t="s">
        <v>150</v>
      </c>
      <c r="I428" s="1106" t="s">
        <v>150</v>
      </c>
      <c r="J428" s="1106" t="s">
        <v>150</v>
      </c>
      <c r="K428" s="1106" t="s">
        <v>150</v>
      </c>
      <c r="L428" s="1106" t="s">
        <v>150</v>
      </c>
      <c r="M428" s="1106" t="s">
        <v>150</v>
      </c>
      <c r="N428" s="1106" t="s">
        <v>150</v>
      </c>
      <c r="O428" s="1106" t="s">
        <v>150</v>
      </c>
      <c r="P428" s="1106" t="s">
        <v>150</v>
      </c>
      <c r="Q428" s="1106" t="s">
        <v>150</v>
      </c>
    </row>
    <row r="429" spans="3:17" ht="15">
      <c r="C429" s="631" t="s">
        <v>150</v>
      </c>
      <c r="D429" s="631" t="s">
        <v>150</v>
      </c>
      <c r="E429" s="1414" t="s">
        <v>150</v>
      </c>
      <c r="F429" s="1106" t="s">
        <v>150</v>
      </c>
      <c r="G429" s="1106" t="s">
        <v>150</v>
      </c>
      <c r="H429" s="1106" t="s">
        <v>150</v>
      </c>
      <c r="I429" s="1106" t="s">
        <v>150</v>
      </c>
      <c r="J429" s="1106" t="s">
        <v>150</v>
      </c>
      <c r="K429" s="1106" t="s">
        <v>150</v>
      </c>
      <c r="L429" s="1106" t="s">
        <v>150</v>
      </c>
      <c r="M429" s="1106" t="s">
        <v>150</v>
      </c>
      <c r="N429" s="1106" t="s">
        <v>150</v>
      </c>
      <c r="O429" s="1106" t="s">
        <v>150</v>
      </c>
      <c r="P429" s="1106" t="s">
        <v>150</v>
      </c>
      <c r="Q429" s="1106" t="s">
        <v>150</v>
      </c>
    </row>
    <row r="430" spans="3:17" ht="15">
      <c r="C430" s="631" t="s">
        <v>150</v>
      </c>
      <c r="D430" s="631" t="s">
        <v>150</v>
      </c>
      <c r="E430" s="1414" t="s">
        <v>150</v>
      </c>
      <c r="F430" s="1106" t="s">
        <v>150</v>
      </c>
      <c r="G430" s="1106" t="s">
        <v>150</v>
      </c>
      <c r="H430" s="1106" t="s">
        <v>150</v>
      </c>
      <c r="I430" s="1106" t="s">
        <v>150</v>
      </c>
      <c r="J430" s="1106" t="s">
        <v>150</v>
      </c>
      <c r="K430" s="1106" t="s">
        <v>150</v>
      </c>
      <c r="L430" s="1106" t="s">
        <v>150</v>
      </c>
      <c r="M430" s="1106" t="s">
        <v>150</v>
      </c>
      <c r="N430" s="1106" t="s">
        <v>150</v>
      </c>
      <c r="O430" s="1106" t="s">
        <v>150</v>
      </c>
      <c r="P430" s="1106" t="s">
        <v>150</v>
      </c>
      <c r="Q430" s="1106" t="s">
        <v>150</v>
      </c>
    </row>
    <row r="431" spans="3:17" ht="15">
      <c r="C431" s="631" t="s">
        <v>150</v>
      </c>
      <c r="D431" s="631" t="s">
        <v>150</v>
      </c>
      <c r="E431" s="1414" t="s">
        <v>150</v>
      </c>
      <c r="F431" s="1106" t="s">
        <v>150</v>
      </c>
      <c r="G431" s="1106" t="s">
        <v>150</v>
      </c>
      <c r="H431" s="1106" t="s">
        <v>150</v>
      </c>
      <c r="I431" s="1106" t="s">
        <v>150</v>
      </c>
      <c r="J431" s="1106" t="s">
        <v>150</v>
      </c>
      <c r="K431" s="1106" t="s">
        <v>150</v>
      </c>
      <c r="L431" s="1106" t="s">
        <v>150</v>
      </c>
      <c r="M431" s="1106" t="s">
        <v>150</v>
      </c>
      <c r="N431" s="1106" t="s">
        <v>150</v>
      </c>
      <c r="O431" s="1106" t="s">
        <v>150</v>
      </c>
      <c r="P431" s="1106" t="s">
        <v>150</v>
      </c>
      <c r="Q431" s="1106" t="s">
        <v>150</v>
      </c>
    </row>
    <row r="432" spans="3:17" ht="15">
      <c r="C432" s="631" t="s">
        <v>150</v>
      </c>
      <c r="D432" s="631" t="s">
        <v>150</v>
      </c>
      <c r="E432" s="1414" t="s">
        <v>150</v>
      </c>
      <c r="F432" s="1106" t="s">
        <v>150</v>
      </c>
      <c r="G432" s="1106" t="s">
        <v>150</v>
      </c>
      <c r="H432" s="1106" t="s">
        <v>150</v>
      </c>
      <c r="I432" s="1106" t="s">
        <v>150</v>
      </c>
      <c r="J432" s="1106" t="s">
        <v>150</v>
      </c>
      <c r="K432" s="1106" t="s">
        <v>150</v>
      </c>
      <c r="L432" s="1106" t="s">
        <v>150</v>
      </c>
      <c r="M432" s="1106" t="s">
        <v>150</v>
      </c>
      <c r="N432" s="1106" t="s">
        <v>150</v>
      </c>
      <c r="O432" s="1106" t="s">
        <v>150</v>
      </c>
      <c r="P432" s="1106" t="s">
        <v>150</v>
      </c>
      <c r="Q432" s="1106" t="s">
        <v>150</v>
      </c>
    </row>
    <row r="433" spans="3:17" ht="15">
      <c r="C433" s="631" t="s">
        <v>150</v>
      </c>
      <c r="D433" s="631" t="s">
        <v>150</v>
      </c>
      <c r="E433" s="1414" t="s">
        <v>150</v>
      </c>
      <c r="F433" s="1106" t="s">
        <v>150</v>
      </c>
      <c r="G433" s="1106" t="s">
        <v>150</v>
      </c>
      <c r="H433" s="1106" t="s">
        <v>150</v>
      </c>
      <c r="I433" s="1106" t="s">
        <v>150</v>
      </c>
      <c r="J433" s="1106" t="s">
        <v>150</v>
      </c>
      <c r="K433" s="1106" t="s">
        <v>150</v>
      </c>
      <c r="L433" s="1106" t="s">
        <v>150</v>
      </c>
      <c r="M433" s="1106" t="s">
        <v>150</v>
      </c>
      <c r="N433" s="1106" t="s">
        <v>150</v>
      </c>
      <c r="O433" s="1106" t="s">
        <v>150</v>
      </c>
      <c r="P433" s="1106" t="s">
        <v>150</v>
      </c>
      <c r="Q433" s="1106" t="s">
        <v>150</v>
      </c>
    </row>
    <row r="434" spans="3:17" ht="15">
      <c r="C434" s="631" t="s">
        <v>150</v>
      </c>
      <c r="D434" s="631" t="s">
        <v>150</v>
      </c>
      <c r="E434" s="1414" t="s">
        <v>150</v>
      </c>
      <c r="F434" s="1106" t="s">
        <v>150</v>
      </c>
      <c r="G434" s="1106" t="s">
        <v>150</v>
      </c>
      <c r="H434" s="1106" t="s">
        <v>150</v>
      </c>
      <c r="I434" s="1106" t="s">
        <v>150</v>
      </c>
      <c r="J434" s="1106" t="s">
        <v>150</v>
      </c>
      <c r="K434" s="1106" t="s">
        <v>150</v>
      </c>
      <c r="L434" s="1106" t="s">
        <v>150</v>
      </c>
      <c r="M434" s="1106" t="s">
        <v>150</v>
      </c>
      <c r="N434" s="1106" t="s">
        <v>150</v>
      </c>
      <c r="O434" s="1106" t="s">
        <v>150</v>
      </c>
      <c r="P434" s="1106" t="s">
        <v>150</v>
      </c>
      <c r="Q434" s="1106" t="s">
        <v>150</v>
      </c>
    </row>
    <row r="435" spans="3:17" ht="15">
      <c r="C435" s="631" t="s">
        <v>150</v>
      </c>
      <c r="D435" s="631" t="s">
        <v>150</v>
      </c>
      <c r="E435" s="1414" t="s">
        <v>150</v>
      </c>
      <c r="F435" s="1106" t="s">
        <v>150</v>
      </c>
      <c r="G435" s="1106" t="s">
        <v>150</v>
      </c>
      <c r="H435" s="1106" t="s">
        <v>150</v>
      </c>
      <c r="I435" s="1106" t="s">
        <v>150</v>
      </c>
      <c r="J435" s="1106" t="s">
        <v>150</v>
      </c>
      <c r="K435" s="1106" t="s">
        <v>150</v>
      </c>
      <c r="L435" s="1106" t="s">
        <v>150</v>
      </c>
      <c r="M435" s="1106" t="s">
        <v>150</v>
      </c>
      <c r="N435" s="1106" t="s">
        <v>150</v>
      </c>
      <c r="O435" s="1106" t="s">
        <v>150</v>
      </c>
      <c r="P435" s="1106" t="s">
        <v>150</v>
      </c>
      <c r="Q435" s="1106" t="s">
        <v>150</v>
      </c>
    </row>
    <row r="436" spans="3:17" ht="15">
      <c r="C436" s="631" t="s">
        <v>150</v>
      </c>
      <c r="D436" s="631" t="s">
        <v>150</v>
      </c>
      <c r="E436" s="1414" t="s">
        <v>150</v>
      </c>
      <c r="F436" s="1106" t="s">
        <v>150</v>
      </c>
      <c r="G436" s="1106" t="s">
        <v>150</v>
      </c>
      <c r="H436" s="1106" t="s">
        <v>150</v>
      </c>
      <c r="I436" s="1106" t="s">
        <v>150</v>
      </c>
      <c r="J436" s="1106" t="s">
        <v>150</v>
      </c>
      <c r="K436" s="1106" t="s">
        <v>150</v>
      </c>
      <c r="L436" s="1106" t="s">
        <v>150</v>
      </c>
      <c r="M436" s="1106" t="s">
        <v>150</v>
      </c>
      <c r="N436" s="1106" t="s">
        <v>150</v>
      </c>
      <c r="O436" s="1106" t="s">
        <v>150</v>
      </c>
      <c r="P436" s="1106" t="s">
        <v>150</v>
      </c>
      <c r="Q436" s="1106" t="s">
        <v>150</v>
      </c>
    </row>
    <row r="437" spans="3:17" ht="15">
      <c r="C437" s="631" t="s">
        <v>150</v>
      </c>
      <c r="D437" s="631" t="s">
        <v>150</v>
      </c>
      <c r="E437" s="1414" t="s">
        <v>150</v>
      </c>
      <c r="F437" s="1106" t="s">
        <v>150</v>
      </c>
      <c r="G437" s="1106" t="s">
        <v>150</v>
      </c>
      <c r="H437" s="1106" t="s">
        <v>150</v>
      </c>
      <c r="I437" s="1106" t="s">
        <v>150</v>
      </c>
      <c r="J437" s="1106" t="s">
        <v>150</v>
      </c>
      <c r="K437" s="1106" t="s">
        <v>150</v>
      </c>
      <c r="L437" s="1106" t="s">
        <v>150</v>
      </c>
      <c r="M437" s="1106" t="s">
        <v>150</v>
      </c>
      <c r="N437" s="1106" t="s">
        <v>150</v>
      </c>
      <c r="O437" s="1106" t="s">
        <v>150</v>
      </c>
      <c r="P437" s="1106" t="s">
        <v>150</v>
      </c>
      <c r="Q437" s="1106" t="s">
        <v>150</v>
      </c>
    </row>
    <row r="438" spans="3:17" ht="15">
      <c r="C438" s="631" t="s">
        <v>150</v>
      </c>
      <c r="D438" s="631" t="s">
        <v>150</v>
      </c>
      <c r="E438" s="1414" t="s">
        <v>150</v>
      </c>
      <c r="F438" s="1106" t="s">
        <v>150</v>
      </c>
      <c r="G438" s="1106" t="s">
        <v>150</v>
      </c>
      <c r="H438" s="1106" t="s">
        <v>150</v>
      </c>
      <c r="I438" s="1106" t="s">
        <v>150</v>
      </c>
      <c r="J438" s="1106" t="s">
        <v>150</v>
      </c>
      <c r="K438" s="1106" t="s">
        <v>150</v>
      </c>
      <c r="L438" s="1106" t="s">
        <v>150</v>
      </c>
      <c r="M438" s="1106" t="s">
        <v>150</v>
      </c>
      <c r="N438" s="1106" t="s">
        <v>150</v>
      </c>
      <c r="O438" s="1106" t="s">
        <v>150</v>
      </c>
      <c r="P438" s="1106" t="s">
        <v>150</v>
      </c>
      <c r="Q438" s="1106" t="s">
        <v>150</v>
      </c>
    </row>
    <row r="439" spans="3:17" ht="15">
      <c r="C439" s="631" t="s">
        <v>150</v>
      </c>
      <c r="D439" s="631" t="s">
        <v>150</v>
      </c>
      <c r="E439" s="1414" t="s">
        <v>150</v>
      </c>
      <c r="F439" s="1106" t="s">
        <v>150</v>
      </c>
      <c r="G439" s="1106" t="s">
        <v>150</v>
      </c>
      <c r="H439" s="1106" t="s">
        <v>150</v>
      </c>
      <c r="I439" s="1106" t="s">
        <v>150</v>
      </c>
      <c r="J439" s="1106" t="s">
        <v>150</v>
      </c>
      <c r="K439" s="1106" t="s">
        <v>150</v>
      </c>
      <c r="L439" s="1106" t="s">
        <v>150</v>
      </c>
      <c r="M439" s="1106" t="s">
        <v>150</v>
      </c>
      <c r="N439" s="1106" t="s">
        <v>150</v>
      </c>
      <c r="O439" s="1106" t="s">
        <v>150</v>
      </c>
      <c r="P439" s="1106" t="s">
        <v>150</v>
      </c>
      <c r="Q439" s="1106" t="s">
        <v>150</v>
      </c>
    </row>
    <row r="440" spans="3:17" ht="15">
      <c r="C440" s="631" t="s">
        <v>150</v>
      </c>
      <c r="D440" s="631" t="s">
        <v>150</v>
      </c>
      <c r="E440" s="1414" t="s">
        <v>150</v>
      </c>
      <c r="F440" s="1106" t="s">
        <v>150</v>
      </c>
      <c r="G440" s="1106" t="s">
        <v>150</v>
      </c>
      <c r="H440" s="1106" t="s">
        <v>150</v>
      </c>
      <c r="I440" s="1106" t="s">
        <v>150</v>
      </c>
      <c r="J440" s="1106" t="s">
        <v>150</v>
      </c>
      <c r="K440" s="1106" t="s">
        <v>150</v>
      </c>
      <c r="L440" s="1106" t="s">
        <v>150</v>
      </c>
      <c r="M440" s="1106" t="s">
        <v>150</v>
      </c>
      <c r="N440" s="1106" t="s">
        <v>150</v>
      </c>
      <c r="O440" s="1106" t="s">
        <v>150</v>
      </c>
      <c r="P440" s="1106" t="s">
        <v>150</v>
      </c>
      <c r="Q440" s="1106" t="s">
        <v>150</v>
      </c>
    </row>
    <row r="441" spans="3:17" ht="15">
      <c r="C441" s="631" t="s">
        <v>150</v>
      </c>
      <c r="D441" s="631" t="s">
        <v>150</v>
      </c>
      <c r="E441" s="1414" t="s">
        <v>150</v>
      </c>
      <c r="F441" s="1106" t="s">
        <v>150</v>
      </c>
      <c r="G441" s="1106" t="s">
        <v>150</v>
      </c>
      <c r="H441" s="1106" t="s">
        <v>150</v>
      </c>
      <c r="I441" s="1106" t="s">
        <v>150</v>
      </c>
      <c r="J441" s="1106" t="s">
        <v>150</v>
      </c>
      <c r="K441" s="1106" t="s">
        <v>150</v>
      </c>
      <c r="L441" s="1106" t="s">
        <v>150</v>
      </c>
      <c r="M441" s="1106" t="s">
        <v>150</v>
      </c>
      <c r="N441" s="1106" t="s">
        <v>150</v>
      </c>
      <c r="O441" s="1106" t="s">
        <v>150</v>
      </c>
      <c r="P441" s="1106" t="s">
        <v>150</v>
      </c>
      <c r="Q441" s="1106" t="s">
        <v>150</v>
      </c>
    </row>
    <row r="442" spans="3:17" ht="15">
      <c r="C442" s="631" t="s">
        <v>150</v>
      </c>
      <c r="D442" s="631" t="s">
        <v>150</v>
      </c>
      <c r="E442" s="1414" t="s">
        <v>150</v>
      </c>
      <c r="F442" s="1106" t="s">
        <v>150</v>
      </c>
      <c r="G442" s="1106" t="s">
        <v>150</v>
      </c>
      <c r="H442" s="1106" t="s">
        <v>150</v>
      </c>
      <c r="I442" s="1106" t="s">
        <v>150</v>
      </c>
      <c r="J442" s="1106" t="s">
        <v>150</v>
      </c>
      <c r="K442" s="1106" t="s">
        <v>150</v>
      </c>
      <c r="L442" s="1106" t="s">
        <v>150</v>
      </c>
      <c r="M442" s="1106" t="s">
        <v>150</v>
      </c>
      <c r="N442" s="1106" t="s">
        <v>150</v>
      </c>
      <c r="O442" s="1106" t="s">
        <v>150</v>
      </c>
      <c r="P442" s="1106" t="s">
        <v>150</v>
      </c>
      <c r="Q442" s="1106" t="s">
        <v>150</v>
      </c>
    </row>
    <row r="443" spans="3:17" ht="15">
      <c r="C443" s="631" t="s">
        <v>150</v>
      </c>
      <c r="D443" s="631" t="s">
        <v>150</v>
      </c>
      <c r="E443" s="1414" t="s">
        <v>150</v>
      </c>
      <c r="F443" s="1106" t="s">
        <v>150</v>
      </c>
      <c r="G443" s="1106" t="s">
        <v>150</v>
      </c>
      <c r="H443" s="1106" t="s">
        <v>150</v>
      </c>
      <c r="I443" s="1106" t="s">
        <v>150</v>
      </c>
      <c r="J443" s="1106" t="s">
        <v>150</v>
      </c>
      <c r="K443" s="1106" t="s">
        <v>150</v>
      </c>
      <c r="L443" s="1106" t="s">
        <v>150</v>
      </c>
      <c r="M443" s="1106" t="s">
        <v>150</v>
      </c>
      <c r="N443" s="1106" t="s">
        <v>150</v>
      </c>
      <c r="O443" s="1106" t="s">
        <v>150</v>
      </c>
      <c r="P443" s="1106" t="s">
        <v>150</v>
      </c>
      <c r="Q443" s="1106" t="s">
        <v>150</v>
      </c>
    </row>
    <row r="444" spans="3:17" ht="15">
      <c r="C444" s="631" t="s">
        <v>150</v>
      </c>
      <c r="D444" s="631" t="s">
        <v>150</v>
      </c>
      <c r="E444" s="1414" t="s">
        <v>150</v>
      </c>
      <c r="F444" s="1106" t="s">
        <v>150</v>
      </c>
      <c r="G444" s="1106" t="s">
        <v>150</v>
      </c>
      <c r="H444" s="1106" t="s">
        <v>150</v>
      </c>
      <c r="I444" s="1106" t="s">
        <v>150</v>
      </c>
      <c r="J444" s="1106" t="s">
        <v>150</v>
      </c>
      <c r="K444" s="1106" t="s">
        <v>150</v>
      </c>
      <c r="L444" s="1106" t="s">
        <v>150</v>
      </c>
      <c r="M444" s="1106" t="s">
        <v>150</v>
      </c>
      <c r="N444" s="1106" t="s">
        <v>150</v>
      </c>
      <c r="O444" s="1106" t="s">
        <v>150</v>
      </c>
      <c r="P444" s="1106" t="s">
        <v>150</v>
      </c>
      <c r="Q444" s="1106" t="s">
        <v>150</v>
      </c>
    </row>
    <row r="445" spans="3:17" ht="15">
      <c r="C445" s="631" t="s">
        <v>150</v>
      </c>
      <c r="D445" s="631" t="s">
        <v>150</v>
      </c>
      <c r="E445" s="1414" t="s">
        <v>150</v>
      </c>
      <c r="F445" s="1106" t="s">
        <v>150</v>
      </c>
      <c r="G445" s="1106" t="s">
        <v>150</v>
      </c>
      <c r="H445" s="1106" t="s">
        <v>150</v>
      </c>
      <c r="I445" s="1106" t="s">
        <v>150</v>
      </c>
      <c r="J445" s="1106" t="s">
        <v>150</v>
      </c>
      <c r="K445" s="1106" t="s">
        <v>150</v>
      </c>
      <c r="L445" s="1106" t="s">
        <v>150</v>
      </c>
      <c r="M445" s="1106" t="s">
        <v>150</v>
      </c>
      <c r="N445" s="1106" t="s">
        <v>150</v>
      </c>
      <c r="O445" s="1106" t="s">
        <v>150</v>
      </c>
      <c r="P445" s="1106" t="s">
        <v>150</v>
      </c>
      <c r="Q445" s="1106" t="s">
        <v>150</v>
      </c>
    </row>
    <row r="446" spans="3:17" ht="15">
      <c r="C446" s="631" t="s">
        <v>150</v>
      </c>
      <c r="D446" s="631" t="s">
        <v>150</v>
      </c>
      <c r="E446" s="1414" t="s">
        <v>150</v>
      </c>
      <c r="F446" s="1106" t="s">
        <v>150</v>
      </c>
      <c r="G446" s="1106" t="s">
        <v>150</v>
      </c>
      <c r="H446" s="1106" t="s">
        <v>150</v>
      </c>
      <c r="I446" s="1106" t="s">
        <v>150</v>
      </c>
      <c r="J446" s="1106" t="s">
        <v>150</v>
      </c>
      <c r="K446" s="1106" t="s">
        <v>150</v>
      </c>
      <c r="L446" s="1106" t="s">
        <v>150</v>
      </c>
      <c r="M446" s="1106" t="s">
        <v>150</v>
      </c>
      <c r="N446" s="1106" t="s">
        <v>150</v>
      </c>
      <c r="O446" s="1106" t="s">
        <v>150</v>
      </c>
      <c r="P446" s="1106" t="s">
        <v>150</v>
      </c>
      <c r="Q446" s="1106" t="s">
        <v>150</v>
      </c>
    </row>
    <row r="447" spans="3:17" ht="15">
      <c r="C447" s="631" t="s">
        <v>150</v>
      </c>
      <c r="D447" s="631" t="s">
        <v>150</v>
      </c>
      <c r="E447" s="1414" t="s">
        <v>150</v>
      </c>
      <c r="F447" s="1106" t="s">
        <v>150</v>
      </c>
      <c r="G447" s="1106" t="s">
        <v>150</v>
      </c>
      <c r="H447" s="1106" t="s">
        <v>150</v>
      </c>
      <c r="I447" s="1106" t="s">
        <v>150</v>
      </c>
      <c r="J447" s="1106" t="s">
        <v>150</v>
      </c>
      <c r="K447" s="1106" t="s">
        <v>150</v>
      </c>
      <c r="L447" s="1106" t="s">
        <v>150</v>
      </c>
      <c r="M447" s="1106" t="s">
        <v>150</v>
      </c>
      <c r="N447" s="1106" t="s">
        <v>150</v>
      </c>
      <c r="O447" s="1106" t="s">
        <v>150</v>
      </c>
      <c r="P447" s="1106" t="s">
        <v>150</v>
      </c>
      <c r="Q447" s="1106" t="s">
        <v>150</v>
      </c>
    </row>
    <row r="448" spans="3:17" ht="15">
      <c r="C448" s="631" t="s">
        <v>150</v>
      </c>
      <c r="D448" s="631" t="s">
        <v>150</v>
      </c>
      <c r="E448" s="1414" t="s">
        <v>150</v>
      </c>
      <c r="F448" s="1106" t="s">
        <v>150</v>
      </c>
      <c r="G448" s="1106" t="s">
        <v>150</v>
      </c>
      <c r="H448" s="1106" t="s">
        <v>150</v>
      </c>
      <c r="I448" s="1106" t="s">
        <v>150</v>
      </c>
      <c r="J448" s="1106" t="s">
        <v>150</v>
      </c>
      <c r="K448" s="1106" t="s">
        <v>150</v>
      </c>
      <c r="L448" s="1106" t="s">
        <v>150</v>
      </c>
      <c r="M448" s="1106" t="s">
        <v>150</v>
      </c>
      <c r="N448" s="1106" t="s">
        <v>150</v>
      </c>
      <c r="O448" s="1106" t="s">
        <v>150</v>
      </c>
      <c r="P448" s="1106" t="s">
        <v>150</v>
      </c>
      <c r="Q448" s="1106" t="s">
        <v>150</v>
      </c>
    </row>
    <row r="449" spans="3:17" ht="15">
      <c r="C449" s="631" t="s">
        <v>150</v>
      </c>
      <c r="D449" s="631" t="s">
        <v>150</v>
      </c>
      <c r="E449" s="1414" t="s">
        <v>150</v>
      </c>
      <c r="F449" s="1106" t="s">
        <v>150</v>
      </c>
      <c r="G449" s="1106" t="s">
        <v>150</v>
      </c>
      <c r="H449" s="1106" t="s">
        <v>150</v>
      </c>
      <c r="I449" s="1106" t="s">
        <v>150</v>
      </c>
      <c r="J449" s="1106" t="s">
        <v>150</v>
      </c>
      <c r="K449" s="1106" t="s">
        <v>150</v>
      </c>
      <c r="L449" s="1106" t="s">
        <v>150</v>
      </c>
      <c r="M449" s="1106" t="s">
        <v>150</v>
      </c>
      <c r="N449" s="1106" t="s">
        <v>150</v>
      </c>
      <c r="O449" s="1106" t="s">
        <v>150</v>
      </c>
      <c r="P449" s="1106" t="s">
        <v>150</v>
      </c>
      <c r="Q449" s="1106" t="s">
        <v>150</v>
      </c>
    </row>
    <row r="450" spans="3:17" ht="15">
      <c r="C450" s="631" t="s">
        <v>150</v>
      </c>
      <c r="D450" s="631" t="s">
        <v>150</v>
      </c>
      <c r="E450" s="1414" t="s">
        <v>150</v>
      </c>
      <c r="F450" s="1106" t="s">
        <v>150</v>
      </c>
      <c r="G450" s="1106" t="s">
        <v>150</v>
      </c>
      <c r="H450" s="1106" t="s">
        <v>150</v>
      </c>
      <c r="I450" s="1106" t="s">
        <v>150</v>
      </c>
      <c r="J450" s="1106" t="s">
        <v>150</v>
      </c>
      <c r="K450" s="1106" t="s">
        <v>150</v>
      </c>
      <c r="L450" s="1106" t="s">
        <v>150</v>
      </c>
      <c r="M450" s="1106" t="s">
        <v>150</v>
      </c>
      <c r="N450" s="1106" t="s">
        <v>150</v>
      </c>
      <c r="O450" s="1106" t="s">
        <v>150</v>
      </c>
      <c r="P450" s="1106" t="s">
        <v>150</v>
      </c>
      <c r="Q450" s="1106" t="s">
        <v>150</v>
      </c>
    </row>
    <row r="451" spans="3:17" ht="15">
      <c r="C451" s="631" t="s">
        <v>150</v>
      </c>
      <c r="D451" s="631" t="s">
        <v>150</v>
      </c>
      <c r="E451" s="1414" t="s">
        <v>150</v>
      </c>
      <c r="F451" s="1106" t="s">
        <v>150</v>
      </c>
      <c r="G451" s="1106" t="s">
        <v>150</v>
      </c>
      <c r="H451" s="1106" t="s">
        <v>150</v>
      </c>
      <c r="I451" s="1106" t="s">
        <v>150</v>
      </c>
      <c r="J451" s="1106" t="s">
        <v>150</v>
      </c>
      <c r="K451" s="1106" t="s">
        <v>150</v>
      </c>
      <c r="L451" s="1106" t="s">
        <v>150</v>
      </c>
      <c r="M451" s="1106" t="s">
        <v>150</v>
      </c>
      <c r="N451" s="1106" t="s">
        <v>150</v>
      </c>
      <c r="O451" s="1106" t="s">
        <v>150</v>
      </c>
      <c r="P451" s="1106" t="s">
        <v>150</v>
      </c>
      <c r="Q451" s="1106" t="s">
        <v>150</v>
      </c>
    </row>
    <row r="452" spans="3:17" ht="15">
      <c r="C452" s="631" t="s">
        <v>150</v>
      </c>
      <c r="D452" s="631" t="s">
        <v>150</v>
      </c>
      <c r="E452" s="1414" t="s">
        <v>150</v>
      </c>
      <c r="F452" s="1106" t="s">
        <v>150</v>
      </c>
      <c r="G452" s="1106" t="s">
        <v>150</v>
      </c>
      <c r="H452" s="1106" t="s">
        <v>150</v>
      </c>
      <c r="I452" s="1106" t="s">
        <v>150</v>
      </c>
      <c r="J452" s="1106" t="s">
        <v>150</v>
      </c>
      <c r="K452" s="1106" t="s">
        <v>150</v>
      </c>
      <c r="L452" s="1106" t="s">
        <v>150</v>
      </c>
      <c r="M452" s="1106" t="s">
        <v>150</v>
      </c>
      <c r="N452" s="1106" t="s">
        <v>150</v>
      </c>
      <c r="O452" s="1106" t="s">
        <v>150</v>
      </c>
      <c r="P452" s="1106" t="s">
        <v>150</v>
      </c>
      <c r="Q452" s="1106" t="s">
        <v>150</v>
      </c>
    </row>
    <row r="453" spans="3:17" ht="15">
      <c r="C453" s="631" t="s">
        <v>150</v>
      </c>
      <c r="D453" s="631" t="s">
        <v>150</v>
      </c>
      <c r="E453" s="1414" t="s">
        <v>150</v>
      </c>
      <c r="F453" s="1106" t="s">
        <v>150</v>
      </c>
      <c r="G453" s="1106" t="s">
        <v>150</v>
      </c>
      <c r="H453" s="1106" t="s">
        <v>150</v>
      </c>
      <c r="I453" s="1106" t="s">
        <v>150</v>
      </c>
      <c r="J453" s="1106" t="s">
        <v>150</v>
      </c>
      <c r="K453" s="1106" t="s">
        <v>150</v>
      </c>
      <c r="L453" s="1106" t="s">
        <v>150</v>
      </c>
      <c r="M453" s="1106" t="s">
        <v>150</v>
      </c>
      <c r="N453" s="1106" t="s">
        <v>150</v>
      </c>
      <c r="O453" s="1106" t="s">
        <v>150</v>
      </c>
      <c r="P453" s="1106" t="s">
        <v>150</v>
      </c>
      <c r="Q453" s="1106" t="s">
        <v>150</v>
      </c>
    </row>
    <row r="454" spans="3:17" ht="15">
      <c r="C454" s="631" t="s">
        <v>150</v>
      </c>
      <c r="D454" s="631" t="s">
        <v>150</v>
      </c>
      <c r="E454" s="1414" t="s">
        <v>150</v>
      </c>
      <c r="F454" s="1106" t="s">
        <v>150</v>
      </c>
      <c r="G454" s="1106" t="s">
        <v>150</v>
      </c>
      <c r="H454" s="1106" t="s">
        <v>150</v>
      </c>
      <c r="I454" s="1106" t="s">
        <v>150</v>
      </c>
      <c r="J454" s="1106" t="s">
        <v>150</v>
      </c>
      <c r="K454" s="1106" t="s">
        <v>150</v>
      </c>
      <c r="L454" s="1106" t="s">
        <v>150</v>
      </c>
      <c r="M454" s="1106" t="s">
        <v>150</v>
      </c>
      <c r="N454" s="1106" t="s">
        <v>150</v>
      </c>
      <c r="O454" s="1106" t="s">
        <v>150</v>
      </c>
      <c r="P454" s="1106" t="s">
        <v>150</v>
      </c>
      <c r="Q454" s="1106" t="s">
        <v>150</v>
      </c>
    </row>
    <row r="455" spans="3:17" ht="15">
      <c r="C455" s="631" t="s">
        <v>150</v>
      </c>
      <c r="D455" s="631" t="s">
        <v>150</v>
      </c>
      <c r="E455" s="1414" t="s">
        <v>150</v>
      </c>
      <c r="F455" s="1106" t="s">
        <v>150</v>
      </c>
      <c r="G455" s="1106" t="s">
        <v>150</v>
      </c>
      <c r="H455" s="1106" t="s">
        <v>150</v>
      </c>
      <c r="I455" s="1106" t="s">
        <v>150</v>
      </c>
      <c r="J455" s="1106" t="s">
        <v>150</v>
      </c>
      <c r="K455" s="1106" t="s">
        <v>150</v>
      </c>
      <c r="L455" s="1106" t="s">
        <v>150</v>
      </c>
      <c r="M455" s="1106" t="s">
        <v>150</v>
      </c>
      <c r="N455" s="1106" t="s">
        <v>150</v>
      </c>
      <c r="O455" s="1106" t="s">
        <v>150</v>
      </c>
      <c r="P455" s="1106" t="s">
        <v>150</v>
      </c>
      <c r="Q455" s="1106" t="s">
        <v>150</v>
      </c>
    </row>
    <row r="456" spans="3:17" ht="15">
      <c r="C456" s="631" t="s">
        <v>150</v>
      </c>
      <c r="D456" s="631" t="s">
        <v>150</v>
      </c>
      <c r="E456" s="1414" t="s">
        <v>150</v>
      </c>
      <c r="F456" s="1106" t="s">
        <v>150</v>
      </c>
      <c r="G456" s="1106" t="s">
        <v>150</v>
      </c>
      <c r="H456" s="1106" t="s">
        <v>150</v>
      </c>
      <c r="I456" s="1106" t="s">
        <v>150</v>
      </c>
      <c r="J456" s="1106" t="s">
        <v>150</v>
      </c>
      <c r="K456" s="1106" t="s">
        <v>150</v>
      </c>
      <c r="L456" s="1106" t="s">
        <v>150</v>
      </c>
      <c r="M456" s="1106" t="s">
        <v>150</v>
      </c>
      <c r="N456" s="1106" t="s">
        <v>150</v>
      </c>
      <c r="O456" s="1106" t="s">
        <v>150</v>
      </c>
      <c r="P456" s="1106" t="s">
        <v>150</v>
      </c>
      <c r="Q456" s="1106" t="s">
        <v>150</v>
      </c>
    </row>
    <row r="457" spans="3:17" ht="15">
      <c r="C457" s="631" t="s">
        <v>150</v>
      </c>
      <c r="D457" s="631" t="s">
        <v>150</v>
      </c>
      <c r="E457" s="1414" t="s">
        <v>150</v>
      </c>
      <c r="F457" s="1106" t="s">
        <v>150</v>
      </c>
      <c r="G457" s="1106" t="s">
        <v>150</v>
      </c>
      <c r="H457" s="1106" t="s">
        <v>150</v>
      </c>
      <c r="I457" s="1106" t="s">
        <v>150</v>
      </c>
      <c r="J457" s="1106" t="s">
        <v>150</v>
      </c>
      <c r="K457" s="1106" t="s">
        <v>150</v>
      </c>
      <c r="L457" s="1106" t="s">
        <v>150</v>
      </c>
      <c r="M457" s="1106" t="s">
        <v>150</v>
      </c>
      <c r="N457" s="1106" t="s">
        <v>150</v>
      </c>
      <c r="O457" s="1106" t="s">
        <v>150</v>
      </c>
      <c r="P457" s="1106" t="s">
        <v>150</v>
      </c>
      <c r="Q457" s="1106" t="s">
        <v>150</v>
      </c>
    </row>
    <row r="458" spans="3:17" ht="15">
      <c r="C458" s="631" t="s">
        <v>150</v>
      </c>
      <c r="D458" s="631" t="s">
        <v>150</v>
      </c>
      <c r="E458" s="1414" t="s">
        <v>150</v>
      </c>
      <c r="F458" s="1106" t="s">
        <v>150</v>
      </c>
      <c r="G458" s="1106" t="s">
        <v>150</v>
      </c>
      <c r="H458" s="1106" t="s">
        <v>150</v>
      </c>
      <c r="I458" s="1106" t="s">
        <v>150</v>
      </c>
      <c r="J458" s="1106" t="s">
        <v>150</v>
      </c>
      <c r="K458" s="1106" t="s">
        <v>150</v>
      </c>
      <c r="L458" s="1106" t="s">
        <v>150</v>
      </c>
      <c r="M458" s="1106" t="s">
        <v>150</v>
      </c>
      <c r="N458" s="1106" t="s">
        <v>150</v>
      </c>
      <c r="O458" s="1106" t="s">
        <v>150</v>
      </c>
      <c r="P458" s="1106" t="s">
        <v>150</v>
      </c>
      <c r="Q458" s="1106" t="s">
        <v>150</v>
      </c>
    </row>
    <row r="459" spans="3:17" ht="15">
      <c r="C459" s="631" t="s">
        <v>150</v>
      </c>
      <c r="D459" s="631" t="s">
        <v>150</v>
      </c>
      <c r="E459" s="1414" t="s">
        <v>150</v>
      </c>
      <c r="F459" s="1106" t="s">
        <v>150</v>
      </c>
      <c r="G459" s="1106" t="s">
        <v>150</v>
      </c>
      <c r="H459" s="1106" t="s">
        <v>150</v>
      </c>
      <c r="I459" s="1106" t="s">
        <v>150</v>
      </c>
      <c r="J459" s="1106" t="s">
        <v>150</v>
      </c>
      <c r="K459" s="1106" t="s">
        <v>150</v>
      </c>
      <c r="L459" s="1106" t="s">
        <v>150</v>
      </c>
      <c r="M459" s="1106" t="s">
        <v>150</v>
      </c>
      <c r="N459" s="1106" t="s">
        <v>150</v>
      </c>
      <c r="O459" s="1106" t="s">
        <v>150</v>
      </c>
      <c r="P459" s="1106" t="s">
        <v>150</v>
      </c>
      <c r="Q459" s="1106" t="s">
        <v>150</v>
      </c>
    </row>
    <row r="460" spans="3:17" ht="15">
      <c r="C460" s="631" t="s">
        <v>150</v>
      </c>
      <c r="D460" s="631" t="s">
        <v>150</v>
      </c>
      <c r="E460" s="1414" t="s">
        <v>150</v>
      </c>
      <c r="F460" s="1106" t="s">
        <v>150</v>
      </c>
      <c r="G460" s="1106" t="s">
        <v>150</v>
      </c>
      <c r="H460" s="1106" t="s">
        <v>150</v>
      </c>
      <c r="I460" s="1106" t="s">
        <v>150</v>
      </c>
      <c r="J460" s="1106" t="s">
        <v>150</v>
      </c>
      <c r="K460" s="1106" t="s">
        <v>150</v>
      </c>
      <c r="L460" s="1106" t="s">
        <v>150</v>
      </c>
      <c r="M460" s="1106" t="s">
        <v>150</v>
      </c>
      <c r="N460" s="1106" t="s">
        <v>150</v>
      </c>
      <c r="O460" s="1106" t="s">
        <v>150</v>
      </c>
      <c r="P460" s="1106" t="s">
        <v>150</v>
      </c>
      <c r="Q460" s="1106" t="s">
        <v>150</v>
      </c>
    </row>
    <row r="461" spans="3:17" ht="15">
      <c r="C461" s="631" t="s">
        <v>150</v>
      </c>
      <c r="D461" s="631" t="s">
        <v>150</v>
      </c>
      <c r="E461" s="1414" t="s">
        <v>150</v>
      </c>
      <c r="F461" s="1106" t="s">
        <v>150</v>
      </c>
      <c r="G461" s="1106" t="s">
        <v>150</v>
      </c>
      <c r="H461" s="1106" t="s">
        <v>150</v>
      </c>
      <c r="I461" s="1106" t="s">
        <v>150</v>
      </c>
      <c r="J461" s="1106" t="s">
        <v>150</v>
      </c>
      <c r="K461" s="1106" t="s">
        <v>150</v>
      </c>
      <c r="L461" s="1106" t="s">
        <v>150</v>
      </c>
      <c r="M461" s="1106" t="s">
        <v>150</v>
      </c>
      <c r="N461" s="1106" t="s">
        <v>150</v>
      </c>
      <c r="O461" s="1106" t="s">
        <v>150</v>
      </c>
      <c r="P461" s="1106" t="s">
        <v>150</v>
      </c>
      <c r="Q461" s="1106" t="s">
        <v>150</v>
      </c>
    </row>
    <row r="462" spans="3:17" ht="15">
      <c r="C462" s="631" t="s">
        <v>150</v>
      </c>
      <c r="D462" s="631" t="s">
        <v>150</v>
      </c>
      <c r="E462" s="1414" t="s">
        <v>150</v>
      </c>
      <c r="F462" s="1106" t="s">
        <v>150</v>
      </c>
      <c r="G462" s="1106" t="s">
        <v>150</v>
      </c>
      <c r="H462" s="1106" t="s">
        <v>150</v>
      </c>
      <c r="I462" s="1106" t="s">
        <v>150</v>
      </c>
      <c r="J462" s="1106" t="s">
        <v>150</v>
      </c>
      <c r="K462" s="1106" t="s">
        <v>150</v>
      </c>
      <c r="L462" s="1106" t="s">
        <v>150</v>
      </c>
      <c r="M462" s="1106" t="s">
        <v>150</v>
      </c>
      <c r="N462" s="1106" t="s">
        <v>150</v>
      </c>
      <c r="O462" s="1106" t="s">
        <v>150</v>
      </c>
      <c r="P462" s="1106" t="s">
        <v>150</v>
      </c>
      <c r="Q462" s="1106" t="s">
        <v>150</v>
      </c>
    </row>
    <row r="463" spans="3:17" ht="15">
      <c r="C463" s="631" t="s">
        <v>150</v>
      </c>
      <c r="D463" s="631" t="s">
        <v>150</v>
      </c>
      <c r="E463" s="1414" t="s">
        <v>150</v>
      </c>
      <c r="F463" s="1106" t="s">
        <v>150</v>
      </c>
      <c r="G463" s="1106" t="s">
        <v>150</v>
      </c>
      <c r="H463" s="1106" t="s">
        <v>150</v>
      </c>
      <c r="I463" s="1106" t="s">
        <v>150</v>
      </c>
      <c r="J463" s="1106" t="s">
        <v>150</v>
      </c>
      <c r="K463" s="1106" t="s">
        <v>150</v>
      </c>
      <c r="L463" s="1106" t="s">
        <v>150</v>
      </c>
      <c r="M463" s="1106" t="s">
        <v>150</v>
      </c>
      <c r="N463" s="1106" t="s">
        <v>150</v>
      </c>
      <c r="O463" s="1106" t="s">
        <v>150</v>
      </c>
      <c r="P463" s="1106" t="s">
        <v>150</v>
      </c>
      <c r="Q463" s="1106" t="s">
        <v>150</v>
      </c>
    </row>
    <row r="464" spans="3:17" ht="15">
      <c r="C464" s="631" t="s">
        <v>150</v>
      </c>
      <c r="D464" s="631" t="s">
        <v>150</v>
      </c>
      <c r="E464" s="1414" t="s">
        <v>150</v>
      </c>
      <c r="F464" s="1106" t="s">
        <v>150</v>
      </c>
      <c r="G464" s="1106" t="s">
        <v>150</v>
      </c>
      <c r="H464" s="1106" t="s">
        <v>150</v>
      </c>
      <c r="I464" s="1106" t="s">
        <v>150</v>
      </c>
      <c r="J464" s="1106" t="s">
        <v>150</v>
      </c>
      <c r="K464" s="1106" t="s">
        <v>150</v>
      </c>
      <c r="L464" s="1106" t="s">
        <v>150</v>
      </c>
      <c r="M464" s="1106" t="s">
        <v>150</v>
      </c>
      <c r="N464" s="1106" t="s">
        <v>150</v>
      </c>
      <c r="O464" s="1106" t="s">
        <v>150</v>
      </c>
      <c r="P464" s="1106" t="s">
        <v>150</v>
      </c>
      <c r="Q464" s="1106" t="s">
        <v>150</v>
      </c>
    </row>
    <row r="465" spans="3:17" ht="15">
      <c r="C465" s="631" t="s">
        <v>150</v>
      </c>
      <c r="D465" s="631" t="s">
        <v>150</v>
      </c>
      <c r="E465" s="1414" t="s">
        <v>150</v>
      </c>
      <c r="F465" s="1106" t="s">
        <v>150</v>
      </c>
      <c r="G465" s="1106" t="s">
        <v>150</v>
      </c>
      <c r="H465" s="1106" t="s">
        <v>150</v>
      </c>
      <c r="I465" s="1106" t="s">
        <v>150</v>
      </c>
      <c r="J465" s="1106" t="s">
        <v>150</v>
      </c>
      <c r="K465" s="1106" t="s">
        <v>150</v>
      </c>
      <c r="L465" s="1106" t="s">
        <v>150</v>
      </c>
      <c r="M465" s="1106" t="s">
        <v>150</v>
      </c>
      <c r="N465" s="1106" t="s">
        <v>150</v>
      </c>
      <c r="O465" s="1106" t="s">
        <v>150</v>
      </c>
      <c r="P465" s="1106" t="s">
        <v>150</v>
      </c>
      <c r="Q465" s="1106" t="s">
        <v>150</v>
      </c>
    </row>
    <row r="466" spans="3:17" ht="15">
      <c r="C466" s="631" t="s">
        <v>150</v>
      </c>
      <c r="D466" s="631" t="s">
        <v>150</v>
      </c>
      <c r="E466" s="1414" t="s">
        <v>150</v>
      </c>
      <c r="F466" s="1106" t="s">
        <v>150</v>
      </c>
      <c r="G466" s="1106" t="s">
        <v>150</v>
      </c>
      <c r="H466" s="1106" t="s">
        <v>150</v>
      </c>
      <c r="I466" s="1106" t="s">
        <v>150</v>
      </c>
      <c r="J466" s="1106" t="s">
        <v>150</v>
      </c>
      <c r="K466" s="1106" t="s">
        <v>150</v>
      </c>
      <c r="L466" s="1106" t="s">
        <v>150</v>
      </c>
      <c r="M466" s="1106" t="s">
        <v>150</v>
      </c>
      <c r="N466" s="1106" t="s">
        <v>150</v>
      </c>
      <c r="O466" s="1106" t="s">
        <v>150</v>
      </c>
      <c r="P466" s="1106" t="s">
        <v>150</v>
      </c>
      <c r="Q466" s="1106" t="s">
        <v>150</v>
      </c>
    </row>
    <row r="467" spans="3:17" ht="15">
      <c r="C467" s="631" t="s">
        <v>150</v>
      </c>
      <c r="D467" s="631" t="s">
        <v>150</v>
      </c>
      <c r="E467" s="1414" t="s">
        <v>150</v>
      </c>
      <c r="F467" s="1106" t="s">
        <v>150</v>
      </c>
      <c r="G467" s="1106" t="s">
        <v>150</v>
      </c>
      <c r="H467" s="1106" t="s">
        <v>150</v>
      </c>
      <c r="I467" s="1106" t="s">
        <v>150</v>
      </c>
      <c r="J467" s="1106" t="s">
        <v>150</v>
      </c>
      <c r="K467" s="1106" t="s">
        <v>150</v>
      </c>
      <c r="L467" s="1106" t="s">
        <v>150</v>
      </c>
      <c r="M467" s="1106" t="s">
        <v>150</v>
      </c>
      <c r="N467" s="1106" t="s">
        <v>150</v>
      </c>
      <c r="O467" s="1106" t="s">
        <v>150</v>
      </c>
      <c r="P467" s="1106" t="s">
        <v>150</v>
      </c>
      <c r="Q467" s="1106" t="s">
        <v>150</v>
      </c>
    </row>
    <row r="468" spans="3:17" ht="15">
      <c r="C468" s="631" t="s">
        <v>150</v>
      </c>
      <c r="D468" s="631" t="s">
        <v>150</v>
      </c>
      <c r="E468" s="1414" t="s">
        <v>150</v>
      </c>
      <c r="F468" s="1106" t="s">
        <v>150</v>
      </c>
      <c r="G468" s="1106" t="s">
        <v>150</v>
      </c>
      <c r="H468" s="1106" t="s">
        <v>150</v>
      </c>
      <c r="I468" s="1106" t="s">
        <v>150</v>
      </c>
      <c r="J468" s="1106" t="s">
        <v>150</v>
      </c>
      <c r="K468" s="1106" t="s">
        <v>150</v>
      </c>
      <c r="L468" s="1106" t="s">
        <v>150</v>
      </c>
      <c r="M468" s="1106" t="s">
        <v>150</v>
      </c>
      <c r="N468" s="1106" t="s">
        <v>150</v>
      </c>
      <c r="O468" s="1106" t="s">
        <v>150</v>
      </c>
      <c r="P468" s="1106" t="s">
        <v>150</v>
      </c>
      <c r="Q468" s="1106" t="s">
        <v>150</v>
      </c>
    </row>
    <row r="469" spans="3:17" ht="15">
      <c r="C469" s="631" t="s">
        <v>150</v>
      </c>
      <c r="D469" s="631" t="s">
        <v>150</v>
      </c>
      <c r="E469" s="1414" t="s">
        <v>150</v>
      </c>
      <c r="F469" s="1106" t="s">
        <v>150</v>
      </c>
      <c r="G469" s="1106" t="s">
        <v>150</v>
      </c>
      <c r="H469" s="1106" t="s">
        <v>150</v>
      </c>
      <c r="I469" s="1106" t="s">
        <v>150</v>
      </c>
      <c r="J469" s="1106" t="s">
        <v>150</v>
      </c>
      <c r="K469" s="1106" t="s">
        <v>150</v>
      </c>
      <c r="L469" s="1106" t="s">
        <v>150</v>
      </c>
      <c r="M469" s="1106" t="s">
        <v>150</v>
      </c>
      <c r="N469" s="1106" t="s">
        <v>150</v>
      </c>
      <c r="O469" s="1106" t="s">
        <v>150</v>
      </c>
      <c r="P469" s="1106" t="s">
        <v>150</v>
      </c>
      <c r="Q469" s="1106" t="s">
        <v>150</v>
      </c>
    </row>
    <row r="470" spans="3:17" ht="15">
      <c r="C470" s="631" t="s">
        <v>150</v>
      </c>
      <c r="D470" s="631" t="s">
        <v>150</v>
      </c>
      <c r="E470" s="1414" t="s">
        <v>150</v>
      </c>
      <c r="F470" s="1106" t="s">
        <v>150</v>
      </c>
      <c r="G470" s="1106" t="s">
        <v>150</v>
      </c>
      <c r="H470" s="1106" t="s">
        <v>150</v>
      </c>
      <c r="I470" s="1106" t="s">
        <v>150</v>
      </c>
      <c r="J470" s="1106" t="s">
        <v>150</v>
      </c>
      <c r="K470" s="1106" t="s">
        <v>150</v>
      </c>
      <c r="L470" s="1106" t="s">
        <v>150</v>
      </c>
      <c r="M470" s="1106" t="s">
        <v>150</v>
      </c>
      <c r="N470" s="1106" t="s">
        <v>150</v>
      </c>
      <c r="O470" s="1106" t="s">
        <v>150</v>
      </c>
      <c r="P470" s="1106" t="s">
        <v>150</v>
      </c>
      <c r="Q470" s="1106" t="s">
        <v>150</v>
      </c>
    </row>
    <row r="471" spans="3:17" ht="15">
      <c r="C471" s="631" t="s">
        <v>150</v>
      </c>
      <c r="D471" s="631" t="s">
        <v>150</v>
      </c>
      <c r="E471" s="1414" t="s">
        <v>150</v>
      </c>
      <c r="F471" s="1106" t="s">
        <v>150</v>
      </c>
      <c r="G471" s="1106" t="s">
        <v>150</v>
      </c>
      <c r="H471" s="1106" t="s">
        <v>150</v>
      </c>
      <c r="I471" s="1106" t="s">
        <v>150</v>
      </c>
      <c r="J471" s="1106" t="s">
        <v>150</v>
      </c>
      <c r="K471" s="1106" t="s">
        <v>150</v>
      </c>
      <c r="L471" s="1106" t="s">
        <v>150</v>
      </c>
      <c r="M471" s="1106" t="s">
        <v>150</v>
      </c>
      <c r="N471" s="1106" t="s">
        <v>150</v>
      </c>
      <c r="O471" s="1106" t="s">
        <v>150</v>
      </c>
      <c r="P471" s="1106" t="s">
        <v>150</v>
      </c>
      <c r="Q471" s="1106" t="s">
        <v>150</v>
      </c>
    </row>
    <row r="472" spans="3:17" ht="15">
      <c r="C472" s="631" t="s">
        <v>150</v>
      </c>
      <c r="D472" s="631" t="s">
        <v>150</v>
      </c>
      <c r="E472" s="1414" t="s">
        <v>150</v>
      </c>
      <c r="F472" s="1106" t="s">
        <v>150</v>
      </c>
      <c r="G472" s="1106" t="s">
        <v>150</v>
      </c>
      <c r="H472" s="1106" t="s">
        <v>150</v>
      </c>
      <c r="I472" s="1106" t="s">
        <v>150</v>
      </c>
      <c r="J472" s="1106" t="s">
        <v>150</v>
      </c>
      <c r="K472" s="1106" t="s">
        <v>150</v>
      </c>
      <c r="L472" s="1106" t="s">
        <v>150</v>
      </c>
      <c r="M472" s="1106" t="s">
        <v>150</v>
      </c>
      <c r="N472" s="1106" t="s">
        <v>150</v>
      </c>
      <c r="O472" s="1106" t="s">
        <v>150</v>
      </c>
      <c r="P472" s="1106" t="s">
        <v>150</v>
      </c>
      <c r="Q472" s="1106" t="s">
        <v>150</v>
      </c>
    </row>
    <row r="473" spans="3:17" ht="15">
      <c r="C473" s="631" t="s">
        <v>150</v>
      </c>
      <c r="D473" s="631" t="s">
        <v>150</v>
      </c>
      <c r="E473" s="1414" t="s">
        <v>150</v>
      </c>
      <c r="F473" s="1106" t="s">
        <v>150</v>
      </c>
      <c r="G473" s="1106" t="s">
        <v>150</v>
      </c>
      <c r="H473" s="1106" t="s">
        <v>150</v>
      </c>
      <c r="I473" s="1106" t="s">
        <v>150</v>
      </c>
      <c r="J473" s="1106" t="s">
        <v>150</v>
      </c>
      <c r="K473" s="1106" t="s">
        <v>150</v>
      </c>
      <c r="L473" s="1106" t="s">
        <v>150</v>
      </c>
      <c r="M473" s="1106" t="s">
        <v>150</v>
      </c>
      <c r="N473" s="1106" t="s">
        <v>150</v>
      </c>
      <c r="O473" s="1106" t="s">
        <v>150</v>
      </c>
      <c r="P473" s="1106" t="s">
        <v>150</v>
      </c>
      <c r="Q473" s="1106" t="s">
        <v>150</v>
      </c>
    </row>
    <row r="474" spans="3:17" ht="15">
      <c r="C474" s="631" t="s">
        <v>150</v>
      </c>
      <c r="D474" s="631" t="s">
        <v>150</v>
      </c>
      <c r="E474" s="1414" t="s">
        <v>150</v>
      </c>
      <c r="F474" s="1106" t="s">
        <v>150</v>
      </c>
      <c r="G474" s="1106" t="s">
        <v>150</v>
      </c>
      <c r="H474" s="1106" t="s">
        <v>150</v>
      </c>
      <c r="I474" s="1106" t="s">
        <v>150</v>
      </c>
      <c r="J474" s="1106" t="s">
        <v>150</v>
      </c>
      <c r="K474" s="1106" t="s">
        <v>150</v>
      </c>
      <c r="L474" s="1106" t="s">
        <v>150</v>
      </c>
      <c r="M474" s="1106" t="s">
        <v>150</v>
      </c>
      <c r="N474" s="1106" t="s">
        <v>150</v>
      </c>
      <c r="O474" s="1106" t="s">
        <v>150</v>
      </c>
      <c r="P474" s="1106" t="s">
        <v>150</v>
      </c>
      <c r="Q474" s="1106" t="s">
        <v>150</v>
      </c>
    </row>
    <row r="475" spans="3:17" ht="15">
      <c r="C475" s="631" t="s">
        <v>150</v>
      </c>
      <c r="D475" s="631" t="s">
        <v>150</v>
      </c>
      <c r="E475" s="1414" t="s">
        <v>150</v>
      </c>
      <c r="F475" s="1106" t="s">
        <v>150</v>
      </c>
      <c r="G475" s="1106" t="s">
        <v>150</v>
      </c>
      <c r="H475" s="1106" t="s">
        <v>150</v>
      </c>
      <c r="I475" s="1106" t="s">
        <v>150</v>
      </c>
      <c r="J475" s="1106" t="s">
        <v>150</v>
      </c>
      <c r="K475" s="1106" t="s">
        <v>150</v>
      </c>
      <c r="L475" s="1106" t="s">
        <v>150</v>
      </c>
      <c r="M475" s="1106" t="s">
        <v>150</v>
      </c>
      <c r="N475" s="1106" t="s">
        <v>150</v>
      </c>
      <c r="O475" s="1106" t="s">
        <v>150</v>
      </c>
      <c r="P475" s="1106" t="s">
        <v>150</v>
      </c>
      <c r="Q475" s="1106" t="s">
        <v>150</v>
      </c>
    </row>
    <row r="476" spans="3:17" ht="15">
      <c r="C476" s="631" t="s">
        <v>150</v>
      </c>
      <c r="D476" s="631" t="s">
        <v>150</v>
      </c>
      <c r="E476" s="1414" t="s">
        <v>150</v>
      </c>
      <c r="F476" s="1106" t="s">
        <v>150</v>
      </c>
      <c r="G476" s="1106" t="s">
        <v>150</v>
      </c>
      <c r="H476" s="1106" t="s">
        <v>150</v>
      </c>
      <c r="I476" s="1106" t="s">
        <v>150</v>
      </c>
      <c r="J476" s="1106" t="s">
        <v>150</v>
      </c>
      <c r="K476" s="1106" t="s">
        <v>150</v>
      </c>
      <c r="L476" s="1106" t="s">
        <v>150</v>
      </c>
      <c r="M476" s="1106" t="s">
        <v>150</v>
      </c>
      <c r="N476" s="1106" t="s">
        <v>150</v>
      </c>
      <c r="O476" s="1106" t="s">
        <v>150</v>
      </c>
      <c r="P476" s="1106" t="s">
        <v>150</v>
      </c>
      <c r="Q476" s="1106" t="s">
        <v>150</v>
      </c>
    </row>
    <row r="477" spans="3:17" ht="15">
      <c r="C477" s="631" t="s">
        <v>150</v>
      </c>
      <c r="D477" s="631" t="s">
        <v>150</v>
      </c>
      <c r="E477" s="1414" t="s">
        <v>150</v>
      </c>
      <c r="F477" s="1106" t="s">
        <v>150</v>
      </c>
      <c r="G477" s="1106" t="s">
        <v>150</v>
      </c>
      <c r="H477" s="1106" t="s">
        <v>150</v>
      </c>
      <c r="I477" s="1106" t="s">
        <v>150</v>
      </c>
      <c r="J477" s="1106" t="s">
        <v>150</v>
      </c>
      <c r="K477" s="1106" t="s">
        <v>150</v>
      </c>
      <c r="L477" s="1106" t="s">
        <v>150</v>
      </c>
      <c r="M477" s="1106" t="s">
        <v>150</v>
      </c>
      <c r="N477" s="1106" t="s">
        <v>150</v>
      </c>
      <c r="O477" s="1106" t="s">
        <v>150</v>
      </c>
      <c r="P477" s="1106" t="s">
        <v>150</v>
      </c>
      <c r="Q477" s="1106" t="s">
        <v>150</v>
      </c>
    </row>
    <row r="478" spans="3:17" ht="15">
      <c r="C478" s="631" t="s">
        <v>150</v>
      </c>
      <c r="D478" s="631" t="s">
        <v>150</v>
      </c>
      <c r="E478" s="1414" t="s">
        <v>150</v>
      </c>
      <c r="F478" s="1106" t="s">
        <v>150</v>
      </c>
      <c r="G478" s="1106" t="s">
        <v>150</v>
      </c>
      <c r="H478" s="1106" t="s">
        <v>150</v>
      </c>
      <c r="I478" s="1106" t="s">
        <v>150</v>
      </c>
      <c r="J478" s="1106" t="s">
        <v>150</v>
      </c>
      <c r="K478" s="1106" t="s">
        <v>150</v>
      </c>
      <c r="L478" s="1106" t="s">
        <v>150</v>
      </c>
      <c r="M478" s="1106" t="s">
        <v>150</v>
      </c>
      <c r="N478" s="1106" t="s">
        <v>150</v>
      </c>
      <c r="O478" s="1106" t="s">
        <v>150</v>
      </c>
      <c r="P478" s="1106" t="s">
        <v>150</v>
      </c>
      <c r="Q478" s="1106" t="s">
        <v>150</v>
      </c>
    </row>
    <row r="479" spans="3:17" ht="15">
      <c r="C479" s="631" t="s">
        <v>150</v>
      </c>
      <c r="D479" s="631" t="s">
        <v>150</v>
      </c>
      <c r="E479" s="1414" t="s">
        <v>150</v>
      </c>
      <c r="F479" s="1106" t="s">
        <v>150</v>
      </c>
      <c r="G479" s="1106" t="s">
        <v>150</v>
      </c>
      <c r="H479" s="1106" t="s">
        <v>150</v>
      </c>
      <c r="I479" s="1106" t="s">
        <v>150</v>
      </c>
      <c r="J479" s="1106" t="s">
        <v>150</v>
      </c>
      <c r="K479" s="1106" t="s">
        <v>150</v>
      </c>
      <c r="L479" s="1106" t="s">
        <v>150</v>
      </c>
      <c r="M479" s="1106" t="s">
        <v>150</v>
      </c>
      <c r="N479" s="1106" t="s">
        <v>150</v>
      </c>
      <c r="O479" s="1106" t="s">
        <v>150</v>
      </c>
      <c r="P479" s="1106" t="s">
        <v>150</v>
      </c>
      <c r="Q479" s="1106" t="s">
        <v>150</v>
      </c>
    </row>
    <row r="480" spans="3:17" ht="15">
      <c r="C480" s="631" t="s">
        <v>150</v>
      </c>
      <c r="D480" s="631" t="s">
        <v>150</v>
      </c>
      <c r="E480" s="1414" t="s">
        <v>150</v>
      </c>
      <c r="F480" s="1106" t="s">
        <v>150</v>
      </c>
      <c r="G480" s="1106" t="s">
        <v>150</v>
      </c>
      <c r="H480" s="1106" t="s">
        <v>150</v>
      </c>
      <c r="I480" s="1106" t="s">
        <v>150</v>
      </c>
      <c r="J480" s="1106" t="s">
        <v>150</v>
      </c>
      <c r="K480" s="1106" t="s">
        <v>150</v>
      </c>
      <c r="L480" s="1106" t="s">
        <v>150</v>
      </c>
      <c r="M480" s="1106" t="s">
        <v>150</v>
      </c>
      <c r="N480" s="1106" t="s">
        <v>150</v>
      </c>
      <c r="O480" s="1106" t="s">
        <v>150</v>
      </c>
      <c r="P480" s="1106" t="s">
        <v>150</v>
      </c>
      <c r="Q480" s="1106" t="s">
        <v>150</v>
      </c>
    </row>
    <row r="481" spans="3:17" ht="15">
      <c r="C481" s="631" t="s">
        <v>150</v>
      </c>
      <c r="D481" s="631" t="s">
        <v>150</v>
      </c>
      <c r="E481" s="1414" t="s">
        <v>150</v>
      </c>
      <c r="F481" s="1106" t="s">
        <v>150</v>
      </c>
      <c r="G481" s="1106" t="s">
        <v>150</v>
      </c>
      <c r="H481" s="1106" t="s">
        <v>150</v>
      </c>
      <c r="I481" s="1106" t="s">
        <v>150</v>
      </c>
      <c r="J481" s="1106" t="s">
        <v>150</v>
      </c>
      <c r="K481" s="1106" t="s">
        <v>150</v>
      </c>
      <c r="L481" s="1106" t="s">
        <v>150</v>
      </c>
      <c r="M481" s="1106" t="s">
        <v>150</v>
      </c>
      <c r="N481" s="1106" t="s">
        <v>150</v>
      </c>
      <c r="O481" s="1106" t="s">
        <v>150</v>
      </c>
      <c r="P481" s="1106" t="s">
        <v>150</v>
      </c>
      <c r="Q481" s="1106" t="s">
        <v>150</v>
      </c>
    </row>
    <row r="482" spans="3:17" ht="15">
      <c r="C482" s="631" t="s">
        <v>150</v>
      </c>
      <c r="D482" s="631" t="s">
        <v>150</v>
      </c>
      <c r="E482" s="1414" t="s">
        <v>150</v>
      </c>
      <c r="F482" s="1106" t="s">
        <v>150</v>
      </c>
      <c r="G482" s="1106" t="s">
        <v>150</v>
      </c>
      <c r="H482" s="1106" t="s">
        <v>150</v>
      </c>
      <c r="I482" s="1106" t="s">
        <v>150</v>
      </c>
      <c r="J482" s="1106" t="s">
        <v>150</v>
      </c>
      <c r="K482" s="1106" t="s">
        <v>150</v>
      </c>
      <c r="L482" s="1106" t="s">
        <v>150</v>
      </c>
      <c r="M482" s="1106" t="s">
        <v>150</v>
      </c>
      <c r="N482" s="1106" t="s">
        <v>150</v>
      </c>
      <c r="O482" s="1106" t="s">
        <v>150</v>
      </c>
      <c r="P482" s="1106" t="s">
        <v>150</v>
      </c>
      <c r="Q482" s="1106" t="s">
        <v>150</v>
      </c>
    </row>
    <row r="483" spans="3:17" ht="15">
      <c r="C483" s="631" t="s">
        <v>150</v>
      </c>
      <c r="D483" s="631" t="s">
        <v>150</v>
      </c>
      <c r="E483" s="1414" t="s">
        <v>150</v>
      </c>
      <c r="F483" s="1106" t="s">
        <v>150</v>
      </c>
      <c r="G483" s="1106" t="s">
        <v>150</v>
      </c>
      <c r="H483" s="1106" t="s">
        <v>150</v>
      </c>
      <c r="I483" s="1106" t="s">
        <v>150</v>
      </c>
      <c r="J483" s="1106" t="s">
        <v>150</v>
      </c>
      <c r="K483" s="1106" t="s">
        <v>150</v>
      </c>
      <c r="L483" s="1106" t="s">
        <v>150</v>
      </c>
      <c r="M483" s="1106" t="s">
        <v>150</v>
      </c>
      <c r="N483" s="1106" t="s">
        <v>150</v>
      </c>
      <c r="O483" s="1106" t="s">
        <v>150</v>
      </c>
      <c r="P483" s="1106" t="s">
        <v>150</v>
      </c>
      <c r="Q483" s="1106" t="s">
        <v>150</v>
      </c>
    </row>
    <row r="484" spans="3:17" ht="15">
      <c r="C484" s="631" t="s">
        <v>150</v>
      </c>
      <c r="D484" s="631" t="s">
        <v>150</v>
      </c>
      <c r="E484" s="1414" t="s">
        <v>150</v>
      </c>
      <c r="F484" s="1106" t="s">
        <v>150</v>
      </c>
      <c r="G484" s="1106" t="s">
        <v>150</v>
      </c>
      <c r="H484" s="1106" t="s">
        <v>150</v>
      </c>
      <c r="I484" s="1106" t="s">
        <v>150</v>
      </c>
      <c r="J484" s="1106" t="s">
        <v>150</v>
      </c>
      <c r="K484" s="1106" t="s">
        <v>150</v>
      </c>
      <c r="L484" s="1106" t="s">
        <v>150</v>
      </c>
      <c r="M484" s="1106" t="s">
        <v>150</v>
      </c>
      <c r="N484" s="1106" t="s">
        <v>150</v>
      </c>
      <c r="O484" s="1106" t="s">
        <v>150</v>
      </c>
      <c r="P484" s="1106" t="s">
        <v>150</v>
      </c>
      <c r="Q484" s="1106" t="s">
        <v>150</v>
      </c>
    </row>
    <row r="485" spans="3:17" ht="15">
      <c r="C485" s="631" t="s">
        <v>150</v>
      </c>
      <c r="D485" s="631" t="s">
        <v>150</v>
      </c>
      <c r="E485" s="1414" t="s">
        <v>150</v>
      </c>
      <c r="F485" s="1106" t="s">
        <v>150</v>
      </c>
      <c r="G485" s="1106" t="s">
        <v>150</v>
      </c>
      <c r="H485" s="1106" t="s">
        <v>150</v>
      </c>
      <c r="I485" s="1106" t="s">
        <v>150</v>
      </c>
      <c r="J485" s="1106" t="s">
        <v>150</v>
      </c>
      <c r="K485" s="1106" t="s">
        <v>150</v>
      </c>
      <c r="L485" s="1106" t="s">
        <v>150</v>
      </c>
      <c r="M485" s="1106" t="s">
        <v>150</v>
      </c>
      <c r="N485" s="1106" t="s">
        <v>150</v>
      </c>
      <c r="O485" s="1106" t="s">
        <v>150</v>
      </c>
      <c r="P485" s="1106" t="s">
        <v>150</v>
      </c>
      <c r="Q485" s="1106" t="s">
        <v>150</v>
      </c>
    </row>
    <row r="486" spans="3:17" ht="15">
      <c r="C486" s="631" t="s">
        <v>150</v>
      </c>
      <c r="D486" s="631" t="s">
        <v>150</v>
      </c>
      <c r="E486" s="1414" t="s">
        <v>150</v>
      </c>
      <c r="F486" s="1106" t="s">
        <v>150</v>
      </c>
      <c r="G486" s="1106" t="s">
        <v>150</v>
      </c>
      <c r="H486" s="1106" t="s">
        <v>150</v>
      </c>
      <c r="I486" s="1106" t="s">
        <v>150</v>
      </c>
      <c r="J486" s="1106" t="s">
        <v>150</v>
      </c>
      <c r="K486" s="1106" t="s">
        <v>150</v>
      </c>
      <c r="L486" s="1106" t="s">
        <v>150</v>
      </c>
      <c r="M486" s="1106" t="s">
        <v>150</v>
      </c>
      <c r="N486" s="1106" t="s">
        <v>150</v>
      </c>
      <c r="O486" s="1106" t="s">
        <v>150</v>
      </c>
      <c r="P486" s="1106" t="s">
        <v>150</v>
      </c>
      <c r="Q486" s="1106" t="s">
        <v>150</v>
      </c>
    </row>
    <row r="487" spans="3:17" ht="15">
      <c r="C487" s="631" t="s">
        <v>150</v>
      </c>
      <c r="D487" s="631" t="s">
        <v>150</v>
      </c>
      <c r="E487" s="1414" t="s">
        <v>150</v>
      </c>
      <c r="F487" s="1106" t="s">
        <v>150</v>
      </c>
      <c r="G487" s="1106" t="s">
        <v>150</v>
      </c>
      <c r="H487" s="1106" t="s">
        <v>150</v>
      </c>
      <c r="I487" s="1106" t="s">
        <v>150</v>
      </c>
      <c r="J487" s="1106" t="s">
        <v>150</v>
      </c>
      <c r="K487" s="1106" t="s">
        <v>150</v>
      </c>
      <c r="L487" s="1106" t="s">
        <v>150</v>
      </c>
      <c r="M487" s="1106" t="s">
        <v>150</v>
      </c>
      <c r="N487" s="1106" t="s">
        <v>150</v>
      </c>
      <c r="O487" s="1106" t="s">
        <v>150</v>
      </c>
      <c r="P487" s="1106" t="s">
        <v>150</v>
      </c>
      <c r="Q487" s="1106" t="s">
        <v>150</v>
      </c>
    </row>
    <row r="488" spans="3:17" ht="15">
      <c r="C488" s="631" t="s">
        <v>150</v>
      </c>
      <c r="D488" s="631" t="s">
        <v>150</v>
      </c>
      <c r="E488" s="1414" t="s">
        <v>150</v>
      </c>
      <c r="F488" s="1106" t="s">
        <v>150</v>
      </c>
      <c r="G488" s="1106" t="s">
        <v>150</v>
      </c>
      <c r="H488" s="1106" t="s">
        <v>150</v>
      </c>
      <c r="I488" s="1106" t="s">
        <v>150</v>
      </c>
      <c r="J488" s="1106" t="s">
        <v>150</v>
      </c>
      <c r="K488" s="1106" t="s">
        <v>150</v>
      </c>
      <c r="L488" s="1106" t="s">
        <v>150</v>
      </c>
      <c r="M488" s="1106" t="s">
        <v>150</v>
      </c>
      <c r="N488" s="1106" t="s">
        <v>150</v>
      </c>
      <c r="O488" s="1106" t="s">
        <v>150</v>
      </c>
      <c r="P488" s="1106" t="s">
        <v>150</v>
      </c>
      <c r="Q488" s="1106" t="s">
        <v>150</v>
      </c>
    </row>
    <row r="489" spans="3:17" ht="15">
      <c r="C489" s="631" t="s">
        <v>150</v>
      </c>
      <c r="D489" s="631" t="s">
        <v>150</v>
      </c>
      <c r="E489" s="1414" t="s">
        <v>150</v>
      </c>
      <c r="F489" s="1106" t="s">
        <v>150</v>
      </c>
      <c r="G489" s="1106" t="s">
        <v>150</v>
      </c>
      <c r="H489" s="1106" t="s">
        <v>150</v>
      </c>
      <c r="I489" s="1106" t="s">
        <v>150</v>
      </c>
      <c r="J489" s="1106" t="s">
        <v>150</v>
      </c>
      <c r="K489" s="1106" t="s">
        <v>150</v>
      </c>
      <c r="L489" s="1106" t="s">
        <v>150</v>
      </c>
      <c r="M489" s="1106" t="s">
        <v>150</v>
      </c>
      <c r="N489" s="1106" t="s">
        <v>150</v>
      </c>
      <c r="O489" s="1106" t="s">
        <v>150</v>
      </c>
      <c r="P489" s="1106" t="s">
        <v>150</v>
      </c>
      <c r="Q489" s="1106" t="s">
        <v>150</v>
      </c>
    </row>
    <row r="490" spans="3:17" ht="15">
      <c r="C490" s="631" t="s">
        <v>150</v>
      </c>
      <c r="D490" s="631" t="s">
        <v>150</v>
      </c>
      <c r="E490" s="1414" t="s">
        <v>150</v>
      </c>
      <c r="F490" s="1106" t="s">
        <v>150</v>
      </c>
      <c r="G490" s="1106" t="s">
        <v>150</v>
      </c>
      <c r="H490" s="1106" t="s">
        <v>150</v>
      </c>
      <c r="I490" s="1106" t="s">
        <v>150</v>
      </c>
      <c r="J490" s="1106" t="s">
        <v>150</v>
      </c>
      <c r="K490" s="1106" t="s">
        <v>150</v>
      </c>
      <c r="L490" s="1106" t="s">
        <v>150</v>
      </c>
      <c r="M490" s="1106" t="s">
        <v>150</v>
      </c>
      <c r="N490" s="1106" t="s">
        <v>150</v>
      </c>
      <c r="O490" s="1106" t="s">
        <v>150</v>
      </c>
      <c r="P490" s="1106" t="s">
        <v>150</v>
      </c>
      <c r="Q490" s="1106" t="s">
        <v>150</v>
      </c>
    </row>
    <row r="491" spans="3:17" ht="15">
      <c r="C491" s="631" t="s">
        <v>150</v>
      </c>
      <c r="D491" s="631" t="s">
        <v>150</v>
      </c>
      <c r="E491" s="1414" t="s">
        <v>150</v>
      </c>
      <c r="F491" s="1106" t="s">
        <v>150</v>
      </c>
      <c r="G491" s="1106" t="s">
        <v>150</v>
      </c>
      <c r="H491" s="1106" t="s">
        <v>150</v>
      </c>
      <c r="I491" s="1106" t="s">
        <v>150</v>
      </c>
      <c r="J491" s="1106" t="s">
        <v>150</v>
      </c>
      <c r="K491" s="1106" t="s">
        <v>150</v>
      </c>
      <c r="L491" s="1106" t="s">
        <v>150</v>
      </c>
      <c r="M491" s="1106" t="s">
        <v>150</v>
      </c>
      <c r="N491" s="1106" t="s">
        <v>150</v>
      </c>
      <c r="O491" s="1106" t="s">
        <v>150</v>
      </c>
      <c r="P491" s="1106" t="s">
        <v>150</v>
      </c>
      <c r="Q491" s="1106" t="s">
        <v>150</v>
      </c>
    </row>
    <row r="492" spans="3:17" ht="15">
      <c r="C492" s="631" t="s">
        <v>150</v>
      </c>
      <c r="D492" s="631" t="s">
        <v>150</v>
      </c>
      <c r="E492" s="1414" t="s">
        <v>150</v>
      </c>
      <c r="F492" s="1106" t="s">
        <v>150</v>
      </c>
      <c r="G492" s="1106" t="s">
        <v>150</v>
      </c>
      <c r="H492" s="1106" t="s">
        <v>150</v>
      </c>
      <c r="I492" s="1106" t="s">
        <v>150</v>
      </c>
      <c r="J492" s="1106" t="s">
        <v>150</v>
      </c>
      <c r="K492" s="1106" t="s">
        <v>150</v>
      </c>
      <c r="L492" s="1106" t="s">
        <v>150</v>
      </c>
      <c r="M492" s="1106" t="s">
        <v>150</v>
      </c>
      <c r="N492" s="1106" t="s">
        <v>150</v>
      </c>
      <c r="O492" s="1106" t="s">
        <v>150</v>
      </c>
      <c r="P492" s="1106" t="s">
        <v>150</v>
      </c>
      <c r="Q492" s="1106" t="s">
        <v>150</v>
      </c>
    </row>
    <row r="493" spans="3:17" ht="15">
      <c r="C493" s="631" t="s">
        <v>150</v>
      </c>
      <c r="D493" s="631" t="s">
        <v>150</v>
      </c>
      <c r="E493" s="1414" t="s">
        <v>150</v>
      </c>
      <c r="F493" s="1106" t="s">
        <v>150</v>
      </c>
      <c r="G493" s="1106" t="s">
        <v>150</v>
      </c>
      <c r="H493" s="1106" t="s">
        <v>150</v>
      </c>
      <c r="I493" s="1106" t="s">
        <v>150</v>
      </c>
      <c r="J493" s="1106" t="s">
        <v>150</v>
      </c>
      <c r="K493" s="1106" t="s">
        <v>150</v>
      </c>
      <c r="L493" s="1106" t="s">
        <v>150</v>
      </c>
      <c r="M493" s="1106" t="s">
        <v>150</v>
      </c>
      <c r="N493" s="1106" t="s">
        <v>150</v>
      </c>
      <c r="O493" s="1106" t="s">
        <v>150</v>
      </c>
      <c r="P493" s="1106" t="s">
        <v>150</v>
      </c>
      <c r="Q493" s="1106" t="s">
        <v>150</v>
      </c>
    </row>
    <row r="494" spans="3:17" ht="15">
      <c r="C494" s="631" t="s">
        <v>150</v>
      </c>
      <c r="D494" s="631" t="s">
        <v>150</v>
      </c>
      <c r="E494" s="1414" t="s">
        <v>150</v>
      </c>
      <c r="F494" s="1106" t="s">
        <v>150</v>
      </c>
      <c r="G494" s="1106" t="s">
        <v>150</v>
      </c>
      <c r="H494" s="1106" t="s">
        <v>150</v>
      </c>
      <c r="I494" s="1106" t="s">
        <v>150</v>
      </c>
      <c r="J494" s="1106" t="s">
        <v>150</v>
      </c>
      <c r="K494" s="1106" t="s">
        <v>150</v>
      </c>
      <c r="L494" s="1106" t="s">
        <v>150</v>
      </c>
      <c r="M494" s="1106" t="s">
        <v>150</v>
      </c>
      <c r="N494" s="1106" t="s">
        <v>150</v>
      </c>
      <c r="O494" s="1106" t="s">
        <v>150</v>
      </c>
      <c r="P494" s="1106" t="s">
        <v>150</v>
      </c>
      <c r="Q494" s="1106" t="s">
        <v>150</v>
      </c>
    </row>
    <row r="495" spans="3:17" ht="15">
      <c r="C495" s="631" t="s">
        <v>150</v>
      </c>
      <c r="D495" s="631" t="s">
        <v>150</v>
      </c>
      <c r="E495" s="1414" t="s">
        <v>150</v>
      </c>
      <c r="F495" s="1106" t="s">
        <v>150</v>
      </c>
      <c r="G495" s="1106" t="s">
        <v>150</v>
      </c>
      <c r="H495" s="1106" t="s">
        <v>150</v>
      </c>
      <c r="I495" s="1106" t="s">
        <v>150</v>
      </c>
      <c r="J495" s="1106" t="s">
        <v>150</v>
      </c>
      <c r="K495" s="1106" t="s">
        <v>150</v>
      </c>
      <c r="L495" s="1106" t="s">
        <v>150</v>
      </c>
      <c r="M495" s="1106" t="s">
        <v>150</v>
      </c>
      <c r="N495" s="1106" t="s">
        <v>150</v>
      </c>
      <c r="O495" s="1106" t="s">
        <v>150</v>
      </c>
      <c r="P495" s="1106" t="s">
        <v>150</v>
      </c>
      <c r="Q495" s="1106" t="s">
        <v>150</v>
      </c>
    </row>
    <row r="496" spans="3:17" ht="15">
      <c r="C496" s="631" t="s">
        <v>150</v>
      </c>
      <c r="D496" s="631" t="s">
        <v>150</v>
      </c>
      <c r="E496" s="1414" t="s">
        <v>150</v>
      </c>
      <c r="F496" s="1106" t="s">
        <v>150</v>
      </c>
      <c r="G496" s="1106" t="s">
        <v>150</v>
      </c>
      <c r="H496" s="1106" t="s">
        <v>150</v>
      </c>
      <c r="I496" s="1106" t="s">
        <v>150</v>
      </c>
      <c r="J496" s="1106" t="s">
        <v>150</v>
      </c>
      <c r="K496" s="1106" t="s">
        <v>150</v>
      </c>
      <c r="L496" s="1106" t="s">
        <v>150</v>
      </c>
      <c r="M496" s="1106" t="s">
        <v>150</v>
      </c>
      <c r="N496" s="1106" t="s">
        <v>150</v>
      </c>
      <c r="O496" s="1106" t="s">
        <v>150</v>
      </c>
      <c r="P496" s="1106" t="s">
        <v>150</v>
      </c>
      <c r="Q496" s="1106" t="s">
        <v>150</v>
      </c>
    </row>
    <row r="497" spans="3:17" ht="15">
      <c r="C497" s="631" t="s">
        <v>150</v>
      </c>
      <c r="D497" s="631" t="s">
        <v>150</v>
      </c>
      <c r="E497" s="1414" t="s">
        <v>150</v>
      </c>
      <c r="F497" s="1106" t="s">
        <v>150</v>
      </c>
      <c r="G497" s="1106" t="s">
        <v>150</v>
      </c>
      <c r="H497" s="1106" t="s">
        <v>150</v>
      </c>
      <c r="I497" s="1106" t="s">
        <v>150</v>
      </c>
      <c r="J497" s="1106" t="s">
        <v>150</v>
      </c>
      <c r="K497" s="1106" t="s">
        <v>150</v>
      </c>
      <c r="L497" s="1106" t="s">
        <v>150</v>
      </c>
      <c r="M497" s="1106" t="s">
        <v>150</v>
      </c>
      <c r="N497" s="1106" t="s">
        <v>150</v>
      </c>
      <c r="O497" s="1106" t="s">
        <v>150</v>
      </c>
      <c r="P497" s="1106" t="s">
        <v>150</v>
      </c>
      <c r="Q497" s="1106" t="s">
        <v>150</v>
      </c>
    </row>
    <row r="498" spans="3:17" ht="15">
      <c r="C498" s="631" t="s">
        <v>150</v>
      </c>
      <c r="D498" s="631" t="s">
        <v>150</v>
      </c>
      <c r="E498" s="1414" t="s">
        <v>150</v>
      </c>
      <c r="F498" s="1106" t="s">
        <v>150</v>
      </c>
      <c r="G498" s="1106" t="s">
        <v>150</v>
      </c>
      <c r="H498" s="1106" t="s">
        <v>150</v>
      </c>
      <c r="I498" s="1106" t="s">
        <v>150</v>
      </c>
      <c r="J498" s="1106" t="s">
        <v>150</v>
      </c>
      <c r="K498" s="1106" t="s">
        <v>150</v>
      </c>
      <c r="L498" s="1106" t="s">
        <v>150</v>
      </c>
      <c r="M498" s="1106" t="s">
        <v>150</v>
      </c>
      <c r="N498" s="1106" t="s">
        <v>150</v>
      </c>
      <c r="O498" s="1106" t="s">
        <v>150</v>
      </c>
      <c r="P498" s="1106" t="s">
        <v>150</v>
      </c>
      <c r="Q498" s="1106" t="s">
        <v>150</v>
      </c>
    </row>
    <row r="499" spans="3:17" ht="15">
      <c r="C499" s="631" t="s">
        <v>150</v>
      </c>
      <c r="D499" s="631" t="s">
        <v>150</v>
      </c>
      <c r="E499" s="1414" t="s">
        <v>150</v>
      </c>
      <c r="F499" s="1106" t="s">
        <v>150</v>
      </c>
      <c r="G499" s="1106" t="s">
        <v>150</v>
      </c>
      <c r="H499" s="1106" t="s">
        <v>150</v>
      </c>
      <c r="I499" s="1106" t="s">
        <v>150</v>
      </c>
      <c r="J499" s="1106" t="s">
        <v>150</v>
      </c>
      <c r="K499" s="1106" t="s">
        <v>150</v>
      </c>
      <c r="L499" s="1106" t="s">
        <v>150</v>
      </c>
      <c r="M499" s="1106" t="s">
        <v>150</v>
      </c>
      <c r="N499" s="1106" t="s">
        <v>150</v>
      </c>
      <c r="O499" s="1106" t="s">
        <v>150</v>
      </c>
      <c r="P499" s="1106" t="s">
        <v>150</v>
      </c>
      <c r="Q499" s="1106" t="s">
        <v>150</v>
      </c>
    </row>
    <row r="500" spans="3:17" ht="15">
      <c r="C500" s="631" t="s">
        <v>150</v>
      </c>
      <c r="D500" s="631" t="s">
        <v>150</v>
      </c>
      <c r="E500" s="1414" t="s">
        <v>150</v>
      </c>
      <c r="F500" s="1106" t="s">
        <v>150</v>
      </c>
      <c r="G500" s="1106" t="s">
        <v>150</v>
      </c>
      <c r="H500" s="1106" t="s">
        <v>150</v>
      </c>
      <c r="I500" s="1106" t="s">
        <v>150</v>
      </c>
      <c r="J500" s="1106" t="s">
        <v>150</v>
      </c>
      <c r="K500" s="1106" t="s">
        <v>150</v>
      </c>
      <c r="L500" s="1106" t="s">
        <v>150</v>
      </c>
      <c r="M500" s="1106" t="s">
        <v>150</v>
      </c>
      <c r="N500" s="1106" t="s">
        <v>150</v>
      </c>
      <c r="O500" s="1106" t="s">
        <v>150</v>
      </c>
      <c r="P500" s="1106" t="s">
        <v>150</v>
      </c>
      <c r="Q500" s="1106" t="s">
        <v>150</v>
      </c>
    </row>
    <row r="501" spans="3:17" ht="15">
      <c r="C501" s="631" t="s">
        <v>150</v>
      </c>
      <c r="D501" s="631" t="s">
        <v>150</v>
      </c>
      <c r="E501" s="1414" t="s">
        <v>150</v>
      </c>
      <c r="F501" s="1106" t="s">
        <v>150</v>
      </c>
      <c r="G501" s="1106" t="s">
        <v>150</v>
      </c>
      <c r="H501" s="1106" t="s">
        <v>150</v>
      </c>
      <c r="I501" s="1106" t="s">
        <v>150</v>
      </c>
      <c r="J501" s="1106" t="s">
        <v>150</v>
      </c>
      <c r="K501" s="1106" t="s">
        <v>150</v>
      </c>
      <c r="L501" s="1106" t="s">
        <v>150</v>
      </c>
      <c r="M501" s="1106" t="s">
        <v>150</v>
      </c>
      <c r="N501" s="1106" t="s">
        <v>150</v>
      </c>
      <c r="O501" s="1106" t="s">
        <v>150</v>
      </c>
      <c r="P501" s="1106" t="s">
        <v>150</v>
      </c>
      <c r="Q501" s="1106" t="s">
        <v>150</v>
      </c>
    </row>
    <row r="502" spans="3:17" ht="15">
      <c r="C502" s="631" t="s">
        <v>150</v>
      </c>
      <c r="D502" s="631" t="s">
        <v>150</v>
      </c>
      <c r="E502" s="1414" t="s">
        <v>150</v>
      </c>
      <c r="F502" s="1106" t="s">
        <v>150</v>
      </c>
      <c r="G502" s="1106" t="s">
        <v>150</v>
      </c>
      <c r="H502" s="1106" t="s">
        <v>150</v>
      </c>
      <c r="I502" s="1106" t="s">
        <v>150</v>
      </c>
      <c r="J502" s="1106" t="s">
        <v>150</v>
      </c>
      <c r="K502" s="1106" t="s">
        <v>150</v>
      </c>
      <c r="L502" s="1106" t="s">
        <v>150</v>
      </c>
      <c r="M502" s="1106" t="s">
        <v>150</v>
      </c>
      <c r="N502" s="1106" t="s">
        <v>150</v>
      </c>
      <c r="O502" s="1106" t="s">
        <v>150</v>
      </c>
      <c r="P502" s="1106" t="s">
        <v>150</v>
      </c>
      <c r="Q502" s="1106" t="s">
        <v>150</v>
      </c>
    </row>
    <row r="503" spans="3:17" ht="15">
      <c r="C503" s="631" t="s">
        <v>150</v>
      </c>
      <c r="D503" s="631" t="s">
        <v>150</v>
      </c>
      <c r="E503" s="1414" t="s">
        <v>150</v>
      </c>
      <c r="F503" s="1106" t="s">
        <v>150</v>
      </c>
      <c r="G503" s="1106" t="s">
        <v>150</v>
      </c>
      <c r="H503" s="1106" t="s">
        <v>150</v>
      </c>
      <c r="I503" s="1106" t="s">
        <v>150</v>
      </c>
      <c r="J503" s="1106" t="s">
        <v>150</v>
      </c>
      <c r="K503" s="1106" t="s">
        <v>150</v>
      </c>
      <c r="L503" s="1106" t="s">
        <v>150</v>
      </c>
      <c r="M503" s="1106" t="s">
        <v>150</v>
      </c>
      <c r="N503" s="1106" t="s">
        <v>150</v>
      </c>
      <c r="O503" s="1106" t="s">
        <v>150</v>
      </c>
      <c r="P503" s="1106" t="s">
        <v>150</v>
      </c>
      <c r="Q503" s="1106" t="s">
        <v>150</v>
      </c>
    </row>
    <row r="504" spans="3:17" ht="15">
      <c r="C504" s="631" t="s">
        <v>150</v>
      </c>
      <c r="D504" s="631" t="s">
        <v>150</v>
      </c>
      <c r="E504" s="1414" t="s">
        <v>150</v>
      </c>
      <c r="F504" s="1106" t="s">
        <v>150</v>
      </c>
      <c r="G504" s="1106" t="s">
        <v>150</v>
      </c>
      <c r="H504" s="1106" t="s">
        <v>150</v>
      </c>
      <c r="I504" s="1106" t="s">
        <v>150</v>
      </c>
      <c r="J504" s="1106" t="s">
        <v>150</v>
      </c>
      <c r="K504" s="1106" t="s">
        <v>150</v>
      </c>
      <c r="L504" s="1106" t="s">
        <v>150</v>
      </c>
      <c r="M504" s="1106" t="s">
        <v>150</v>
      </c>
      <c r="N504" s="1106" t="s">
        <v>150</v>
      </c>
      <c r="O504" s="1106" t="s">
        <v>150</v>
      </c>
      <c r="P504" s="1106" t="s">
        <v>150</v>
      </c>
      <c r="Q504" s="1106" t="s">
        <v>150</v>
      </c>
    </row>
    <row r="505" spans="3:17" ht="15">
      <c r="C505" s="631" t="s">
        <v>150</v>
      </c>
      <c r="D505" s="631" t="s">
        <v>150</v>
      </c>
      <c r="E505" s="1414" t="s">
        <v>150</v>
      </c>
      <c r="F505" s="1106" t="s">
        <v>150</v>
      </c>
      <c r="G505" s="1106" t="s">
        <v>150</v>
      </c>
      <c r="H505" s="1106" t="s">
        <v>150</v>
      </c>
      <c r="I505" s="1106" t="s">
        <v>150</v>
      </c>
      <c r="J505" s="1106" t="s">
        <v>150</v>
      </c>
      <c r="K505" s="1106" t="s">
        <v>150</v>
      </c>
      <c r="L505" s="1106" t="s">
        <v>150</v>
      </c>
      <c r="M505" s="1106" t="s">
        <v>150</v>
      </c>
      <c r="N505" s="1106" t="s">
        <v>150</v>
      </c>
      <c r="O505" s="1106" t="s">
        <v>150</v>
      </c>
      <c r="P505" s="1106" t="s">
        <v>150</v>
      </c>
      <c r="Q505" s="1106" t="s">
        <v>150</v>
      </c>
    </row>
    <row r="506" spans="3:17" ht="15">
      <c r="C506" s="631" t="s">
        <v>150</v>
      </c>
      <c r="D506" s="631" t="s">
        <v>150</v>
      </c>
      <c r="E506" s="1414" t="s">
        <v>150</v>
      </c>
      <c r="F506" s="1106" t="s">
        <v>150</v>
      </c>
      <c r="G506" s="1106" t="s">
        <v>150</v>
      </c>
      <c r="H506" s="1106" t="s">
        <v>150</v>
      </c>
      <c r="I506" s="1106" t="s">
        <v>150</v>
      </c>
      <c r="J506" s="1106" t="s">
        <v>150</v>
      </c>
      <c r="K506" s="1106" t="s">
        <v>150</v>
      </c>
      <c r="L506" s="1106" t="s">
        <v>150</v>
      </c>
      <c r="M506" s="1106" t="s">
        <v>150</v>
      </c>
      <c r="N506" s="1106" t="s">
        <v>150</v>
      </c>
      <c r="O506" s="1106" t="s">
        <v>150</v>
      </c>
      <c r="P506" s="1106" t="s">
        <v>150</v>
      </c>
      <c r="Q506" s="1106" t="s">
        <v>150</v>
      </c>
    </row>
    <row r="507" spans="3:17" ht="15">
      <c r="C507" s="631" t="s">
        <v>150</v>
      </c>
      <c r="D507" s="631" t="s">
        <v>150</v>
      </c>
      <c r="E507" s="1414" t="s">
        <v>150</v>
      </c>
      <c r="F507" s="1106" t="s">
        <v>150</v>
      </c>
      <c r="G507" s="1106" t="s">
        <v>150</v>
      </c>
      <c r="H507" s="1106" t="s">
        <v>150</v>
      </c>
      <c r="I507" s="1106" t="s">
        <v>150</v>
      </c>
      <c r="J507" s="1106" t="s">
        <v>150</v>
      </c>
      <c r="K507" s="1106" t="s">
        <v>150</v>
      </c>
      <c r="L507" s="1106" t="s">
        <v>150</v>
      </c>
      <c r="M507" s="1106" t="s">
        <v>150</v>
      </c>
      <c r="N507" s="1106" t="s">
        <v>150</v>
      </c>
      <c r="O507" s="1106" t="s">
        <v>150</v>
      </c>
      <c r="P507" s="1106" t="s">
        <v>150</v>
      </c>
      <c r="Q507" s="1106" t="s">
        <v>150</v>
      </c>
    </row>
    <row r="508" spans="3:17" ht="15">
      <c r="C508" s="631" t="s">
        <v>150</v>
      </c>
      <c r="D508" s="631" t="s">
        <v>150</v>
      </c>
      <c r="E508" s="1414" t="s">
        <v>150</v>
      </c>
      <c r="F508" s="1106" t="s">
        <v>150</v>
      </c>
      <c r="G508" s="1106" t="s">
        <v>150</v>
      </c>
      <c r="H508" s="1106" t="s">
        <v>150</v>
      </c>
      <c r="I508" s="1106" t="s">
        <v>150</v>
      </c>
      <c r="J508" s="1106" t="s">
        <v>150</v>
      </c>
      <c r="K508" s="1106" t="s">
        <v>150</v>
      </c>
      <c r="L508" s="1106" t="s">
        <v>150</v>
      </c>
      <c r="M508" s="1106" t="s">
        <v>150</v>
      </c>
      <c r="N508" s="1106" t="s">
        <v>150</v>
      </c>
      <c r="O508" s="1106" t="s">
        <v>150</v>
      </c>
      <c r="P508" s="1106" t="s">
        <v>150</v>
      </c>
      <c r="Q508" s="1106" t="s">
        <v>150</v>
      </c>
    </row>
    <row r="509" spans="3:17" ht="15">
      <c r="C509" s="631" t="s">
        <v>150</v>
      </c>
      <c r="D509" s="631" t="s">
        <v>150</v>
      </c>
      <c r="E509" s="1414" t="s">
        <v>150</v>
      </c>
      <c r="F509" s="1106" t="s">
        <v>150</v>
      </c>
      <c r="G509" s="1106" t="s">
        <v>150</v>
      </c>
      <c r="H509" s="1106" t="s">
        <v>150</v>
      </c>
      <c r="I509" s="1106" t="s">
        <v>150</v>
      </c>
      <c r="J509" s="1106" t="s">
        <v>150</v>
      </c>
      <c r="K509" s="1106" t="s">
        <v>150</v>
      </c>
      <c r="L509" s="1106" t="s">
        <v>150</v>
      </c>
      <c r="M509" s="1106" t="s">
        <v>150</v>
      </c>
      <c r="N509" s="1106" t="s">
        <v>150</v>
      </c>
      <c r="O509" s="1106" t="s">
        <v>150</v>
      </c>
      <c r="P509" s="1106" t="s">
        <v>150</v>
      </c>
      <c r="Q509" s="1106" t="s">
        <v>150</v>
      </c>
    </row>
    <row r="510" spans="3:17" ht="15">
      <c r="C510" s="631" t="s">
        <v>150</v>
      </c>
      <c r="D510" s="631" t="s">
        <v>150</v>
      </c>
      <c r="E510" s="1414" t="s">
        <v>150</v>
      </c>
      <c r="F510" s="1106" t="s">
        <v>150</v>
      </c>
      <c r="G510" s="1106" t="s">
        <v>150</v>
      </c>
      <c r="H510" s="1106" t="s">
        <v>150</v>
      </c>
      <c r="I510" s="1106" t="s">
        <v>150</v>
      </c>
      <c r="J510" s="1106" t="s">
        <v>150</v>
      </c>
      <c r="K510" s="1106" t="s">
        <v>150</v>
      </c>
      <c r="L510" s="1106" t="s">
        <v>150</v>
      </c>
      <c r="M510" s="1106" t="s">
        <v>150</v>
      </c>
      <c r="N510" s="1106" t="s">
        <v>150</v>
      </c>
      <c r="O510" s="1106" t="s">
        <v>150</v>
      </c>
      <c r="P510" s="1106" t="s">
        <v>150</v>
      </c>
      <c r="Q510" s="1106" t="s">
        <v>150</v>
      </c>
    </row>
    <row r="511" spans="3:17" ht="15">
      <c r="C511" s="631" t="s">
        <v>150</v>
      </c>
      <c r="D511" s="631" t="s">
        <v>150</v>
      </c>
      <c r="E511" s="1414" t="s">
        <v>150</v>
      </c>
      <c r="F511" s="1106" t="s">
        <v>150</v>
      </c>
      <c r="G511" s="1106" t="s">
        <v>150</v>
      </c>
      <c r="H511" s="1106" t="s">
        <v>150</v>
      </c>
      <c r="I511" s="1106" t="s">
        <v>150</v>
      </c>
      <c r="J511" s="1106" t="s">
        <v>150</v>
      </c>
      <c r="K511" s="1106" t="s">
        <v>150</v>
      </c>
      <c r="L511" s="1106" t="s">
        <v>150</v>
      </c>
      <c r="M511" s="1106" t="s">
        <v>150</v>
      </c>
      <c r="N511" s="1106" t="s">
        <v>150</v>
      </c>
      <c r="O511" s="1106" t="s">
        <v>150</v>
      </c>
      <c r="P511" s="1106" t="s">
        <v>150</v>
      </c>
      <c r="Q511" s="1106" t="s">
        <v>150</v>
      </c>
    </row>
    <row r="512" spans="3:17" ht="15">
      <c r="C512" s="631" t="s">
        <v>150</v>
      </c>
      <c r="D512" s="631" t="s">
        <v>150</v>
      </c>
      <c r="E512" s="1414" t="s">
        <v>150</v>
      </c>
      <c r="F512" s="1106" t="s">
        <v>150</v>
      </c>
      <c r="G512" s="1106" t="s">
        <v>150</v>
      </c>
      <c r="H512" s="1106" t="s">
        <v>150</v>
      </c>
      <c r="I512" s="1106" t="s">
        <v>150</v>
      </c>
      <c r="J512" s="1106" t="s">
        <v>150</v>
      </c>
      <c r="K512" s="1106" t="s">
        <v>150</v>
      </c>
      <c r="L512" s="1106" t="s">
        <v>150</v>
      </c>
      <c r="M512" s="1106" t="s">
        <v>150</v>
      </c>
      <c r="N512" s="1106" t="s">
        <v>150</v>
      </c>
      <c r="O512" s="1106" t="s">
        <v>150</v>
      </c>
      <c r="P512" s="1106" t="s">
        <v>150</v>
      </c>
      <c r="Q512" s="1106" t="s">
        <v>150</v>
      </c>
    </row>
    <row r="513" spans="3:17" ht="15">
      <c r="C513" s="631" t="s">
        <v>150</v>
      </c>
      <c r="D513" s="631" t="s">
        <v>150</v>
      </c>
      <c r="E513" s="1414" t="s">
        <v>150</v>
      </c>
      <c r="F513" s="1106" t="s">
        <v>150</v>
      </c>
      <c r="G513" s="1106" t="s">
        <v>150</v>
      </c>
      <c r="H513" s="1106" t="s">
        <v>150</v>
      </c>
      <c r="I513" s="1106" t="s">
        <v>150</v>
      </c>
      <c r="J513" s="1106" t="s">
        <v>150</v>
      </c>
      <c r="K513" s="1106" t="s">
        <v>150</v>
      </c>
      <c r="L513" s="1106" t="s">
        <v>150</v>
      </c>
      <c r="M513" s="1106" t="s">
        <v>150</v>
      </c>
      <c r="N513" s="1106" t="s">
        <v>150</v>
      </c>
      <c r="O513" s="1106" t="s">
        <v>150</v>
      </c>
      <c r="P513" s="1106" t="s">
        <v>150</v>
      </c>
      <c r="Q513" s="1106" t="s">
        <v>150</v>
      </c>
    </row>
    <row r="514" spans="3:17" ht="15">
      <c r="C514" s="631" t="s">
        <v>150</v>
      </c>
      <c r="D514" s="631" t="s">
        <v>150</v>
      </c>
      <c r="E514" s="1414" t="s">
        <v>150</v>
      </c>
      <c r="F514" s="1106" t="s">
        <v>150</v>
      </c>
      <c r="G514" s="1106" t="s">
        <v>150</v>
      </c>
      <c r="H514" s="1106" t="s">
        <v>150</v>
      </c>
      <c r="I514" s="1106" t="s">
        <v>150</v>
      </c>
      <c r="J514" s="1106" t="s">
        <v>150</v>
      </c>
      <c r="K514" s="1106" t="s">
        <v>150</v>
      </c>
      <c r="L514" s="1106" t="s">
        <v>150</v>
      </c>
      <c r="M514" s="1106" t="s">
        <v>150</v>
      </c>
      <c r="N514" s="1106" t="s">
        <v>150</v>
      </c>
      <c r="O514" s="1106" t="s">
        <v>150</v>
      </c>
      <c r="P514" s="1106" t="s">
        <v>150</v>
      </c>
      <c r="Q514" s="1106" t="s">
        <v>150</v>
      </c>
    </row>
    <row r="515" spans="3:17" ht="15">
      <c r="C515" s="631" t="s">
        <v>150</v>
      </c>
      <c r="D515" s="631" t="s">
        <v>150</v>
      </c>
      <c r="E515" s="1414" t="s">
        <v>150</v>
      </c>
      <c r="F515" s="1106" t="s">
        <v>150</v>
      </c>
      <c r="G515" s="1106" t="s">
        <v>150</v>
      </c>
      <c r="H515" s="1106" t="s">
        <v>150</v>
      </c>
      <c r="I515" s="1106" t="s">
        <v>150</v>
      </c>
      <c r="J515" s="1106" t="s">
        <v>150</v>
      </c>
      <c r="K515" s="1106" t="s">
        <v>150</v>
      </c>
      <c r="L515" s="1106" t="s">
        <v>150</v>
      </c>
      <c r="M515" s="1106" t="s">
        <v>150</v>
      </c>
      <c r="N515" s="1106" t="s">
        <v>150</v>
      </c>
      <c r="O515" s="1106" t="s">
        <v>150</v>
      </c>
      <c r="P515" s="1106" t="s">
        <v>150</v>
      </c>
      <c r="Q515" s="1106" t="s">
        <v>150</v>
      </c>
    </row>
    <row r="516" spans="3:17" ht="15">
      <c r="C516" s="631" t="s">
        <v>150</v>
      </c>
      <c r="D516" s="631" t="s">
        <v>150</v>
      </c>
      <c r="E516" s="1414" t="s">
        <v>150</v>
      </c>
      <c r="F516" s="1106" t="s">
        <v>150</v>
      </c>
      <c r="G516" s="1106" t="s">
        <v>150</v>
      </c>
      <c r="H516" s="1106" t="s">
        <v>150</v>
      </c>
      <c r="I516" s="1106" t="s">
        <v>150</v>
      </c>
      <c r="J516" s="1106" t="s">
        <v>150</v>
      </c>
      <c r="K516" s="1106" t="s">
        <v>150</v>
      </c>
      <c r="L516" s="1106" t="s">
        <v>150</v>
      </c>
      <c r="M516" s="1106" t="s">
        <v>150</v>
      </c>
      <c r="N516" s="1106" t="s">
        <v>150</v>
      </c>
      <c r="O516" s="1106" t="s">
        <v>150</v>
      </c>
      <c r="P516" s="1106" t="s">
        <v>150</v>
      </c>
      <c r="Q516" s="1106" t="s">
        <v>150</v>
      </c>
    </row>
    <row r="517" spans="3:17" ht="15">
      <c r="C517" s="631" t="s">
        <v>150</v>
      </c>
      <c r="D517" s="631" t="s">
        <v>150</v>
      </c>
      <c r="E517" s="1414" t="s">
        <v>150</v>
      </c>
      <c r="F517" s="1106" t="s">
        <v>150</v>
      </c>
      <c r="G517" s="1106" t="s">
        <v>150</v>
      </c>
      <c r="H517" s="1106" t="s">
        <v>150</v>
      </c>
      <c r="I517" s="1106" t="s">
        <v>150</v>
      </c>
      <c r="J517" s="1106" t="s">
        <v>150</v>
      </c>
      <c r="K517" s="1106" t="s">
        <v>150</v>
      </c>
      <c r="L517" s="1106" t="s">
        <v>150</v>
      </c>
      <c r="M517" s="1106" t="s">
        <v>150</v>
      </c>
      <c r="N517" s="1106" t="s">
        <v>150</v>
      </c>
      <c r="O517" s="1106" t="s">
        <v>150</v>
      </c>
      <c r="P517" s="1106" t="s">
        <v>150</v>
      </c>
      <c r="Q517" s="1106" t="s">
        <v>150</v>
      </c>
    </row>
    <row r="518" spans="3:17" ht="15">
      <c r="C518" s="631" t="s">
        <v>150</v>
      </c>
      <c r="D518" s="631" t="s">
        <v>150</v>
      </c>
      <c r="E518" s="1414" t="s">
        <v>150</v>
      </c>
      <c r="F518" s="1106" t="s">
        <v>150</v>
      </c>
      <c r="G518" s="1106" t="s">
        <v>150</v>
      </c>
      <c r="H518" s="1106" t="s">
        <v>150</v>
      </c>
      <c r="I518" s="1106" t="s">
        <v>150</v>
      </c>
      <c r="J518" s="1106" t="s">
        <v>150</v>
      </c>
      <c r="K518" s="1106" t="s">
        <v>150</v>
      </c>
      <c r="L518" s="1106" t="s">
        <v>150</v>
      </c>
      <c r="M518" s="1106" t="s">
        <v>150</v>
      </c>
      <c r="N518" s="1106" t="s">
        <v>150</v>
      </c>
      <c r="O518" s="1106" t="s">
        <v>150</v>
      </c>
      <c r="P518" s="1106" t="s">
        <v>150</v>
      </c>
      <c r="Q518" s="1106" t="s">
        <v>150</v>
      </c>
    </row>
    <row r="519" spans="3:17" ht="15">
      <c r="C519" s="631" t="s">
        <v>150</v>
      </c>
      <c r="D519" s="631" t="s">
        <v>150</v>
      </c>
      <c r="E519" s="1414" t="s">
        <v>150</v>
      </c>
      <c r="F519" s="1106" t="s">
        <v>150</v>
      </c>
      <c r="G519" s="1106" t="s">
        <v>150</v>
      </c>
      <c r="H519" s="1106" t="s">
        <v>150</v>
      </c>
      <c r="I519" s="1106" t="s">
        <v>150</v>
      </c>
      <c r="J519" s="1106" t="s">
        <v>150</v>
      </c>
      <c r="K519" s="1106" t="s">
        <v>150</v>
      </c>
      <c r="L519" s="1106" t="s">
        <v>150</v>
      </c>
      <c r="M519" s="1106" t="s">
        <v>150</v>
      </c>
      <c r="N519" s="1106" t="s">
        <v>150</v>
      </c>
      <c r="O519" s="1106" t="s">
        <v>150</v>
      </c>
      <c r="P519" s="1106" t="s">
        <v>150</v>
      </c>
      <c r="Q519" s="1106" t="s">
        <v>150</v>
      </c>
    </row>
    <row r="520" spans="3:17" ht="15">
      <c r="C520" s="631" t="s">
        <v>150</v>
      </c>
      <c r="D520" s="631" t="s">
        <v>150</v>
      </c>
      <c r="E520" s="1414" t="s">
        <v>150</v>
      </c>
      <c r="F520" s="1106" t="s">
        <v>150</v>
      </c>
      <c r="G520" s="1106" t="s">
        <v>150</v>
      </c>
      <c r="H520" s="1106" t="s">
        <v>150</v>
      </c>
      <c r="I520" s="1106" t="s">
        <v>150</v>
      </c>
      <c r="J520" s="1106" t="s">
        <v>150</v>
      </c>
      <c r="K520" s="1106" t="s">
        <v>150</v>
      </c>
      <c r="L520" s="1106" t="s">
        <v>150</v>
      </c>
      <c r="M520" s="1106" t="s">
        <v>150</v>
      </c>
      <c r="N520" s="1106" t="s">
        <v>150</v>
      </c>
      <c r="O520" s="1106" t="s">
        <v>150</v>
      </c>
      <c r="P520" s="1106" t="s">
        <v>150</v>
      </c>
      <c r="Q520" s="1106" t="s">
        <v>150</v>
      </c>
    </row>
    <row r="521" spans="3:17" ht="15">
      <c r="C521" s="631" t="s">
        <v>150</v>
      </c>
      <c r="D521" s="631" t="s">
        <v>150</v>
      </c>
      <c r="E521" s="1414" t="s">
        <v>150</v>
      </c>
      <c r="F521" s="1106" t="s">
        <v>150</v>
      </c>
      <c r="G521" s="1106" t="s">
        <v>150</v>
      </c>
      <c r="H521" s="1106" t="s">
        <v>150</v>
      </c>
      <c r="I521" s="1106" t="s">
        <v>150</v>
      </c>
      <c r="J521" s="1106" t="s">
        <v>150</v>
      </c>
      <c r="K521" s="1106" t="s">
        <v>150</v>
      </c>
      <c r="L521" s="1106" t="s">
        <v>150</v>
      </c>
      <c r="M521" s="1106" t="s">
        <v>150</v>
      </c>
      <c r="N521" s="1106" t="s">
        <v>150</v>
      </c>
      <c r="O521" s="1106" t="s">
        <v>150</v>
      </c>
      <c r="P521" s="1106" t="s">
        <v>150</v>
      </c>
      <c r="Q521" s="1106" t="s">
        <v>150</v>
      </c>
    </row>
    <row r="522" spans="3:17" ht="15">
      <c r="C522" s="631" t="s">
        <v>150</v>
      </c>
      <c r="D522" s="631" t="s">
        <v>150</v>
      </c>
      <c r="E522" s="1414" t="s">
        <v>150</v>
      </c>
      <c r="F522" s="1106" t="s">
        <v>150</v>
      </c>
      <c r="G522" s="1106" t="s">
        <v>150</v>
      </c>
      <c r="H522" s="1106" t="s">
        <v>150</v>
      </c>
      <c r="I522" s="1106" t="s">
        <v>150</v>
      </c>
      <c r="J522" s="1106" t="s">
        <v>150</v>
      </c>
      <c r="K522" s="1106" t="s">
        <v>150</v>
      </c>
      <c r="L522" s="1106" t="s">
        <v>150</v>
      </c>
      <c r="M522" s="1106" t="s">
        <v>150</v>
      </c>
      <c r="N522" s="1106" t="s">
        <v>150</v>
      </c>
      <c r="O522" s="1106" t="s">
        <v>150</v>
      </c>
      <c r="P522" s="1106" t="s">
        <v>150</v>
      </c>
      <c r="Q522" s="1106" t="s">
        <v>150</v>
      </c>
    </row>
    <row r="523" spans="3:17" ht="15">
      <c r="C523" s="631" t="s">
        <v>150</v>
      </c>
      <c r="D523" s="631" t="s">
        <v>150</v>
      </c>
      <c r="E523" s="1414" t="s">
        <v>150</v>
      </c>
      <c r="F523" s="1106" t="s">
        <v>150</v>
      </c>
      <c r="G523" s="1106" t="s">
        <v>150</v>
      </c>
      <c r="H523" s="1106" t="s">
        <v>150</v>
      </c>
      <c r="I523" s="1106" t="s">
        <v>150</v>
      </c>
      <c r="J523" s="1106" t="s">
        <v>150</v>
      </c>
      <c r="K523" s="1106" t="s">
        <v>150</v>
      </c>
      <c r="L523" s="1106" t="s">
        <v>150</v>
      </c>
      <c r="M523" s="1106" t="s">
        <v>150</v>
      </c>
      <c r="N523" s="1106" t="s">
        <v>150</v>
      </c>
      <c r="O523" s="1106" t="s">
        <v>150</v>
      </c>
      <c r="P523" s="1106" t="s">
        <v>150</v>
      </c>
      <c r="Q523" s="1106" t="s">
        <v>150</v>
      </c>
    </row>
    <row r="524" spans="3:17" ht="15">
      <c r="C524" s="631" t="s">
        <v>150</v>
      </c>
      <c r="D524" s="631" t="s">
        <v>150</v>
      </c>
      <c r="E524" s="1414" t="s">
        <v>150</v>
      </c>
      <c r="F524" s="1106" t="s">
        <v>150</v>
      </c>
      <c r="G524" s="1106" t="s">
        <v>150</v>
      </c>
      <c r="H524" s="1106" t="s">
        <v>150</v>
      </c>
      <c r="I524" s="1106" t="s">
        <v>150</v>
      </c>
      <c r="J524" s="1106" t="s">
        <v>150</v>
      </c>
      <c r="K524" s="1106" t="s">
        <v>150</v>
      </c>
      <c r="L524" s="1106" t="s">
        <v>150</v>
      </c>
      <c r="M524" s="1106" t="s">
        <v>150</v>
      </c>
      <c r="N524" s="1106" t="s">
        <v>150</v>
      </c>
      <c r="O524" s="1106" t="s">
        <v>150</v>
      </c>
      <c r="P524" s="1106" t="s">
        <v>150</v>
      </c>
      <c r="Q524" s="1106" t="s">
        <v>150</v>
      </c>
    </row>
    <row r="525" spans="3:17" ht="15">
      <c r="C525" s="631" t="s">
        <v>150</v>
      </c>
      <c r="D525" s="631" t="s">
        <v>150</v>
      </c>
      <c r="E525" s="1414" t="s">
        <v>150</v>
      </c>
      <c r="F525" s="1106" t="s">
        <v>150</v>
      </c>
      <c r="G525" s="1106" t="s">
        <v>150</v>
      </c>
      <c r="H525" s="1106" t="s">
        <v>150</v>
      </c>
      <c r="I525" s="1106" t="s">
        <v>150</v>
      </c>
      <c r="J525" s="1106" t="s">
        <v>150</v>
      </c>
      <c r="K525" s="1106" t="s">
        <v>150</v>
      </c>
      <c r="L525" s="1106" t="s">
        <v>150</v>
      </c>
      <c r="M525" s="1106" t="s">
        <v>150</v>
      </c>
      <c r="N525" s="1106" t="s">
        <v>150</v>
      </c>
      <c r="O525" s="1106" t="s">
        <v>150</v>
      </c>
      <c r="P525" s="1106" t="s">
        <v>150</v>
      </c>
      <c r="Q525" s="1106" t="s">
        <v>150</v>
      </c>
    </row>
    <row r="526" spans="3:17" ht="15">
      <c r="C526" s="631" t="s">
        <v>150</v>
      </c>
      <c r="D526" s="631" t="s">
        <v>150</v>
      </c>
      <c r="E526" s="1414" t="s">
        <v>150</v>
      </c>
      <c r="F526" s="1106" t="s">
        <v>150</v>
      </c>
      <c r="G526" s="1106" t="s">
        <v>150</v>
      </c>
      <c r="H526" s="1106" t="s">
        <v>150</v>
      </c>
      <c r="I526" s="1106" t="s">
        <v>150</v>
      </c>
      <c r="J526" s="1106" t="s">
        <v>150</v>
      </c>
      <c r="K526" s="1106" t="s">
        <v>150</v>
      </c>
      <c r="L526" s="1106" t="s">
        <v>150</v>
      </c>
      <c r="M526" s="1106" t="s">
        <v>150</v>
      </c>
      <c r="N526" s="1106" t="s">
        <v>150</v>
      </c>
      <c r="O526" s="1106" t="s">
        <v>150</v>
      </c>
      <c r="P526" s="1106" t="s">
        <v>150</v>
      </c>
      <c r="Q526" s="1106" t="s">
        <v>150</v>
      </c>
    </row>
    <row r="527" spans="3:17" ht="15">
      <c r="C527" s="631" t="s">
        <v>150</v>
      </c>
      <c r="D527" s="631" t="s">
        <v>150</v>
      </c>
      <c r="E527" s="1414" t="s">
        <v>150</v>
      </c>
      <c r="F527" s="1106" t="s">
        <v>150</v>
      </c>
      <c r="G527" s="1106" t="s">
        <v>150</v>
      </c>
      <c r="H527" s="1106" t="s">
        <v>150</v>
      </c>
      <c r="I527" s="1106" t="s">
        <v>150</v>
      </c>
      <c r="J527" s="1106" t="s">
        <v>150</v>
      </c>
      <c r="K527" s="1106" t="s">
        <v>150</v>
      </c>
      <c r="L527" s="1106" t="s">
        <v>150</v>
      </c>
      <c r="M527" s="1106" t="s">
        <v>150</v>
      </c>
      <c r="N527" s="1106" t="s">
        <v>150</v>
      </c>
      <c r="O527" s="1106" t="s">
        <v>150</v>
      </c>
      <c r="P527" s="1106" t="s">
        <v>150</v>
      </c>
      <c r="Q527" s="1106" t="s">
        <v>150</v>
      </c>
    </row>
    <row r="528" spans="3:17" ht="15">
      <c r="C528" s="631" t="s">
        <v>150</v>
      </c>
      <c r="D528" s="631" t="s">
        <v>150</v>
      </c>
      <c r="E528" s="1414" t="s">
        <v>150</v>
      </c>
      <c r="F528" s="1106" t="s">
        <v>150</v>
      </c>
      <c r="G528" s="1106" t="s">
        <v>150</v>
      </c>
      <c r="H528" s="1106" t="s">
        <v>150</v>
      </c>
      <c r="I528" s="1106" t="s">
        <v>150</v>
      </c>
      <c r="J528" s="1106" t="s">
        <v>150</v>
      </c>
      <c r="K528" s="1106" t="s">
        <v>150</v>
      </c>
      <c r="L528" s="1106" t="s">
        <v>150</v>
      </c>
      <c r="M528" s="1106" t="s">
        <v>150</v>
      </c>
      <c r="N528" s="1106" t="s">
        <v>150</v>
      </c>
      <c r="O528" s="1106" t="s">
        <v>150</v>
      </c>
      <c r="P528" s="1106" t="s">
        <v>150</v>
      </c>
      <c r="Q528" s="1106" t="s">
        <v>150</v>
      </c>
    </row>
    <row r="529" spans="3:17" ht="15">
      <c r="C529" s="631" t="s">
        <v>150</v>
      </c>
      <c r="D529" s="631" t="s">
        <v>150</v>
      </c>
      <c r="E529" s="1414" t="s">
        <v>150</v>
      </c>
      <c r="F529" s="1106" t="s">
        <v>150</v>
      </c>
      <c r="G529" s="1106" t="s">
        <v>150</v>
      </c>
      <c r="H529" s="1106" t="s">
        <v>150</v>
      </c>
      <c r="I529" s="1106" t="s">
        <v>150</v>
      </c>
      <c r="J529" s="1106" t="s">
        <v>150</v>
      </c>
      <c r="K529" s="1106" t="s">
        <v>150</v>
      </c>
      <c r="L529" s="1106" t="s">
        <v>150</v>
      </c>
      <c r="M529" s="1106" t="s">
        <v>150</v>
      </c>
      <c r="N529" s="1106" t="s">
        <v>150</v>
      </c>
      <c r="O529" s="1106" t="s">
        <v>150</v>
      </c>
      <c r="P529" s="1106" t="s">
        <v>150</v>
      </c>
      <c r="Q529" s="1106" t="s">
        <v>150</v>
      </c>
    </row>
    <row r="530" spans="3:17" ht="15">
      <c r="C530" s="631" t="s">
        <v>150</v>
      </c>
      <c r="D530" s="631" t="s">
        <v>150</v>
      </c>
      <c r="E530" s="1414" t="s">
        <v>150</v>
      </c>
      <c r="F530" s="1106" t="s">
        <v>150</v>
      </c>
      <c r="G530" s="1106" t="s">
        <v>150</v>
      </c>
      <c r="H530" s="1106" t="s">
        <v>150</v>
      </c>
      <c r="I530" s="1106" t="s">
        <v>150</v>
      </c>
      <c r="J530" s="1106" t="s">
        <v>150</v>
      </c>
      <c r="K530" s="1106" t="s">
        <v>150</v>
      </c>
      <c r="L530" s="1106" t="s">
        <v>150</v>
      </c>
      <c r="M530" s="1106" t="s">
        <v>150</v>
      </c>
      <c r="N530" s="1106" t="s">
        <v>150</v>
      </c>
      <c r="O530" s="1106" t="s">
        <v>150</v>
      </c>
      <c r="P530" s="1106" t="s">
        <v>150</v>
      </c>
      <c r="Q530" s="1106" t="s">
        <v>150</v>
      </c>
    </row>
    <row r="531" spans="3:17" ht="15">
      <c r="C531" s="631" t="s">
        <v>150</v>
      </c>
      <c r="D531" s="631" t="s">
        <v>150</v>
      </c>
      <c r="E531" s="1414" t="s">
        <v>150</v>
      </c>
      <c r="F531" s="1106" t="s">
        <v>150</v>
      </c>
      <c r="G531" s="1106" t="s">
        <v>150</v>
      </c>
      <c r="H531" s="1106" t="s">
        <v>150</v>
      </c>
      <c r="I531" s="1106" t="s">
        <v>150</v>
      </c>
      <c r="J531" s="1106" t="s">
        <v>150</v>
      </c>
      <c r="K531" s="1106" t="s">
        <v>150</v>
      </c>
      <c r="L531" s="1106" t="s">
        <v>150</v>
      </c>
      <c r="M531" s="1106" t="s">
        <v>150</v>
      </c>
      <c r="N531" s="1106" t="s">
        <v>150</v>
      </c>
      <c r="O531" s="1106" t="s">
        <v>150</v>
      </c>
      <c r="P531" s="1106" t="s">
        <v>150</v>
      </c>
      <c r="Q531" s="1106" t="s">
        <v>150</v>
      </c>
    </row>
    <row r="532" spans="3:17" ht="15">
      <c r="C532" s="631" t="s">
        <v>150</v>
      </c>
      <c r="D532" s="631" t="s">
        <v>150</v>
      </c>
      <c r="E532" s="1414" t="s">
        <v>150</v>
      </c>
      <c r="F532" s="1106" t="s">
        <v>150</v>
      </c>
      <c r="G532" s="1106" t="s">
        <v>150</v>
      </c>
      <c r="H532" s="1106" t="s">
        <v>150</v>
      </c>
      <c r="I532" s="1106" t="s">
        <v>150</v>
      </c>
      <c r="J532" s="1106" t="s">
        <v>150</v>
      </c>
      <c r="K532" s="1106" t="s">
        <v>150</v>
      </c>
      <c r="L532" s="1106" t="s">
        <v>150</v>
      </c>
      <c r="M532" s="1106" t="s">
        <v>150</v>
      </c>
      <c r="N532" s="1106" t="s">
        <v>150</v>
      </c>
      <c r="O532" s="1106" t="s">
        <v>150</v>
      </c>
      <c r="P532" s="1106" t="s">
        <v>150</v>
      </c>
      <c r="Q532" s="1106" t="s">
        <v>150</v>
      </c>
    </row>
    <row r="533" spans="3:17" ht="15">
      <c r="C533" s="631" t="s">
        <v>150</v>
      </c>
      <c r="D533" s="631" t="s">
        <v>150</v>
      </c>
      <c r="E533" s="1414" t="s">
        <v>150</v>
      </c>
      <c r="F533" s="1106" t="s">
        <v>150</v>
      </c>
      <c r="G533" s="1106" t="s">
        <v>150</v>
      </c>
      <c r="H533" s="1106" t="s">
        <v>150</v>
      </c>
      <c r="I533" s="1106" t="s">
        <v>150</v>
      </c>
      <c r="J533" s="1106" t="s">
        <v>150</v>
      </c>
      <c r="K533" s="1106" t="s">
        <v>150</v>
      </c>
      <c r="L533" s="1106" t="s">
        <v>150</v>
      </c>
      <c r="M533" s="1106" t="s">
        <v>150</v>
      </c>
      <c r="N533" s="1106" t="s">
        <v>150</v>
      </c>
      <c r="O533" s="1106" t="s">
        <v>150</v>
      </c>
      <c r="P533" s="1106" t="s">
        <v>150</v>
      </c>
      <c r="Q533" s="1106" t="s">
        <v>150</v>
      </c>
    </row>
    <row r="534" spans="3:17" ht="15">
      <c r="C534" s="631" t="s">
        <v>150</v>
      </c>
      <c r="D534" s="631" t="s">
        <v>150</v>
      </c>
      <c r="E534" s="1414" t="s">
        <v>150</v>
      </c>
      <c r="F534" s="1106" t="s">
        <v>150</v>
      </c>
      <c r="G534" s="1106" t="s">
        <v>150</v>
      </c>
      <c r="H534" s="1106" t="s">
        <v>150</v>
      </c>
      <c r="I534" s="1106" t="s">
        <v>150</v>
      </c>
      <c r="J534" s="1106" t="s">
        <v>150</v>
      </c>
      <c r="K534" s="1106" t="s">
        <v>150</v>
      </c>
      <c r="L534" s="1106" t="s">
        <v>150</v>
      </c>
      <c r="M534" s="1106" t="s">
        <v>150</v>
      </c>
      <c r="N534" s="1106" t="s">
        <v>150</v>
      </c>
      <c r="O534" s="1106" t="s">
        <v>150</v>
      </c>
      <c r="P534" s="1106" t="s">
        <v>150</v>
      </c>
      <c r="Q534" s="1106" t="s">
        <v>150</v>
      </c>
    </row>
    <row r="535" spans="3:17" ht="15">
      <c r="C535" s="631" t="s">
        <v>150</v>
      </c>
      <c r="D535" s="631" t="s">
        <v>150</v>
      </c>
      <c r="E535" s="1414" t="s">
        <v>150</v>
      </c>
      <c r="F535" s="1106" t="s">
        <v>150</v>
      </c>
      <c r="G535" s="1106" t="s">
        <v>150</v>
      </c>
      <c r="H535" s="1106" t="s">
        <v>150</v>
      </c>
      <c r="I535" s="1106" t="s">
        <v>150</v>
      </c>
      <c r="J535" s="1106" t="s">
        <v>150</v>
      </c>
      <c r="K535" s="1106" t="s">
        <v>150</v>
      </c>
      <c r="L535" s="1106" t="s">
        <v>150</v>
      </c>
      <c r="M535" s="1106" t="s">
        <v>150</v>
      </c>
      <c r="N535" s="1106" t="s">
        <v>150</v>
      </c>
      <c r="O535" s="1106" t="s">
        <v>150</v>
      </c>
      <c r="P535" s="1106" t="s">
        <v>150</v>
      </c>
      <c r="Q535" s="1106" t="s">
        <v>150</v>
      </c>
    </row>
    <row r="536" spans="3:17" ht="15">
      <c r="C536" s="631" t="s">
        <v>150</v>
      </c>
      <c r="D536" s="631" t="s">
        <v>150</v>
      </c>
      <c r="E536" s="1414" t="s">
        <v>150</v>
      </c>
      <c r="F536" s="1106" t="s">
        <v>150</v>
      </c>
      <c r="G536" s="1106" t="s">
        <v>150</v>
      </c>
      <c r="H536" s="1106" t="s">
        <v>150</v>
      </c>
      <c r="I536" s="1106" t="s">
        <v>150</v>
      </c>
      <c r="J536" s="1106" t="s">
        <v>150</v>
      </c>
      <c r="K536" s="1106" t="s">
        <v>150</v>
      </c>
      <c r="L536" s="1106" t="s">
        <v>150</v>
      </c>
      <c r="M536" s="1106" t="s">
        <v>150</v>
      </c>
      <c r="N536" s="1106" t="s">
        <v>150</v>
      </c>
      <c r="O536" s="1106" t="s">
        <v>150</v>
      </c>
      <c r="P536" s="1106" t="s">
        <v>150</v>
      </c>
      <c r="Q536" s="1106" t="s">
        <v>150</v>
      </c>
    </row>
    <row r="537" spans="3:17" ht="15">
      <c r="C537" s="631" t="s">
        <v>150</v>
      </c>
      <c r="D537" s="631" t="s">
        <v>150</v>
      </c>
      <c r="E537" s="1414" t="s">
        <v>150</v>
      </c>
      <c r="F537" s="1106" t="s">
        <v>150</v>
      </c>
      <c r="G537" s="1106" t="s">
        <v>150</v>
      </c>
      <c r="H537" s="1106" t="s">
        <v>150</v>
      </c>
      <c r="I537" s="1106" t="s">
        <v>150</v>
      </c>
      <c r="J537" s="1106" t="s">
        <v>150</v>
      </c>
      <c r="K537" s="1106" t="s">
        <v>150</v>
      </c>
      <c r="L537" s="1106" t="s">
        <v>150</v>
      </c>
      <c r="M537" s="1106" t="s">
        <v>150</v>
      </c>
      <c r="N537" s="1106" t="s">
        <v>150</v>
      </c>
      <c r="O537" s="1106" t="s">
        <v>150</v>
      </c>
      <c r="P537" s="1106" t="s">
        <v>150</v>
      </c>
      <c r="Q537" s="1106" t="s">
        <v>150</v>
      </c>
    </row>
    <row r="538" spans="3:17" ht="15">
      <c r="C538" s="631" t="s">
        <v>150</v>
      </c>
      <c r="D538" s="631" t="s">
        <v>150</v>
      </c>
      <c r="E538" s="1414" t="s">
        <v>150</v>
      </c>
      <c r="F538" s="1106" t="s">
        <v>150</v>
      </c>
      <c r="G538" s="1106" t="s">
        <v>150</v>
      </c>
      <c r="H538" s="1106" t="s">
        <v>150</v>
      </c>
      <c r="I538" s="1106" t="s">
        <v>150</v>
      </c>
      <c r="J538" s="1106" t="s">
        <v>150</v>
      </c>
      <c r="K538" s="1106" t="s">
        <v>150</v>
      </c>
      <c r="L538" s="1106" t="s">
        <v>150</v>
      </c>
      <c r="M538" s="1106" t="s">
        <v>150</v>
      </c>
      <c r="N538" s="1106" t="s">
        <v>150</v>
      </c>
      <c r="O538" s="1106" t="s">
        <v>150</v>
      </c>
      <c r="P538" s="1106" t="s">
        <v>150</v>
      </c>
      <c r="Q538" s="1106" t="s">
        <v>150</v>
      </c>
    </row>
    <row r="539" spans="3:17" ht="15">
      <c r="C539" s="631" t="s">
        <v>150</v>
      </c>
      <c r="D539" s="631" t="s">
        <v>150</v>
      </c>
      <c r="E539" s="1414" t="s">
        <v>150</v>
      </c>
      <c r="F539" s="1106" t="s">
        <v>150</v>
      </c>
      <c r="G539" s="1106" t="s">
        <v>150</v>
      </c>
      <c r="H539" s="1106" t="s">
        <v>150</v>
      </c>
      <c r="I539" s="1106" t="s">
        <v>150</v>
      </c>
      <c r="J539" s="1106" t="s">
        <v>150</v>
      </c>
      <c r="K539" s="1106" t="s">
        <v>150</v>
      </c>
      <c r="L539" s="1106" t="s">
        <v>150</v>
      </c>
      <c r="M539" s="1106" t="s">
        <v>150</v>
      </c>
      <c r="N539" s="1106" t="s">
        <v>150</v>
      </c>
      <c r="O539" s="1106" t="s">
        <v>150</v>
      </c>
      <c r="P539" s="1106" t="s">
        <v>150</v>
      </c>
      <c r="Q539" s="1106" t="s">
        <v>150</v>
      </c>
    </row>
    <row r="540" spans="3:17" ht="15">
      <c r="C540" s="631" t="s">
        <v>150</v>
      </c>
      <c r="D540" s="631" t="s">
        <v>150</v>
      </c>
      <c r="E540" s="1414" t="s">
        <v>150</v>
      </c>
      <c r="F540" s="1106" t="s">
        <v>150</v>
      </c>
      <c r="G540" s="1106" t="s">
        <v>150</v>
      </c>
      <c r="H540" s="1106" t="s">
        <v>150</v>
      </c>
      <c r="I540" s="1106" t="s">
        <v>150</v>
      </c>
      <c r="J540" s="1106" t="s">
        <v>150</v>
      </c>
      <c r="K540" s="1106" t="s">
        <v>150</v>
      </c>
      <c r="L540" s="1106" t="s">
        <v>150</v>
      </c>
      <c r="M540" s="1106" t="s">
        <v>150</v>
      </c>
      <c r="N540" s="1106" t="s">
        <v>150</v>
      </c>
      <c r="O540" s="1106" t="s">
        <v>150</v>
      </c>
      <c r="P540" s="1106" t="s">
        <v>150</v>
      </c>
      <c r="Q540" s="1106" t="s">
        <v>150</v>
      </c>
    </row>
    <row r="541" spans="3:17" ht="15">
      <c r="C541" s="631" t="s">
        <v>150</v>
      </c>
      <c r="D541" s="631" t="s">
        <v>150</v>
      </c>
      <c r="E541" s="1414" t="s">
        <v>150</v>
      </c>
      <c r="F541" s="1106" t="s">
        <v>150</v>
      </c>
      <c r="G541" s="1106" t="s">
        <v>150</v>
      </c>
      <c r="H541" s="1106" t="s">
        <v>150</v>
      </c>
      <c r="I541" s="1106" t="s">
        <v>150</v>
      </c>
      <c r="J541" s="1106" t="s">
        <v>150</v>
      </c>
      <c r="K541" s="1106" t="s">
        <v>150</v>
      </c>
      <c r="L541" s="1106" t="s">
        <v>150</v>
      </c>
      <c r="M541" s="1106" t="s">
        <v>150</v>
      </c>
      <c r="N541" s="1106" t="s">
        <v>150</v>
      </c>
      <c r="O541" s="1106" t="s">
        <v>150</v>
      </c>
      <c r="P541" s="1106" t="s">
        <v>150</v>
      </c>
      <c r="Q541" s="1106" t="s">
        <v>150</v>
      </c>
    </row>
    <row r="542" spans="3:17" ht="15">
      <c r="C542" s="631" t="s">
        <v>150</v>
      </c>
      <c r="D542" s="631" t="s">
        <v>150</v>
      </c>
      <c r="E542" s="1414" t="s">
        <v>150</v>
      </c>
      <c r="F542" s="1106" t="s">
        <v>150</v>
      </c>
      <c r="G542" s="1106" t="s">
        <v>150</v>
      </c>
      <c r="H542" s="1106" t="s">
        <v>150</v>
      </c>
      <c r="I542" s="1106" t="s">
        <v>150</v>
      </c>
      <c r="J542" s="1106" t="s">
        <v>150</v>
      </c>
      <c r="K542" s="1106" t="s">
        <v>150</v>
      </c>
      <c r="L542" s="1106" t="s">
        <v>150</v>
      </c>
      <c r="M542" s="1106" t="s">
        <v>150</v>
      </c>
      <c r="N542" s="1106" t="s">
        <v>150</v>
      </c>
      <c r="O542" s="1106" t="s">
        <v>150</v>
      </c>
      <c r="P542" s="1106" t="s">
        <v>150</v>
      </c>
      <c r="Q542" s="1106" t="s">
        <v>150</v>
      </c>
    </row>
    <row r="543" spans="3:17" ht="15">
      <c r="C543" s="631" t="s">
        <v>150</v>
      </c>
      <c r="D543" s="631" t="s">
        <v>150</v>
      </c>
      <c r="E543" s="1414" t="s">
        <v>150</v>
      </c>
      <c r="F543" s="1106" t="s">
        <v>150</v>
      </c>
      <c r="G543" s="1106" t="s">
        <v>150</v>
      </c>
      <c r="H543" s="1106" t="s">
        <v>150</v>
      </c>
      <c r="I543" s="1106" t="s">
        <v>150</v>
      </c>
      <c r="J543" s="1106" t="s">
        <v>150</v>
      </c>
      <c r="K543" s="1106" t="s">
        <v>150</v>
      </c>
      <c r="L543" s="1106" t="s">
        <v>150</v>
      </c>
      <c r="M543" s="1106" t="s">
        <v>150</v>
      </c>
      <c r="N543" s="1106" t="s">
        <v>150</v>
      </c>
      <c r="O543" s="1106" t="s">
        <v>150</v>
      </c>
      <c r="P543" s="1106" t="s">
        <v>150</v>
      </c>
      <c r="Q543" s="1106" t="s">
        <v>150</v>
      </c>
    </row>
    <row r="544" spans="3:17" ht="15">
      <c r="C544" s="631" t="s">
        <v>150</v>
      </c>
      <c r="D544" s="631" t="s">
        <v>150</v>
      </c>
      <c r="E544" s="1414" t="s">
        <v>150</v>
      </c>
      <c r="F544" s="1106" t="s">
        <v>150</v>
      </c>
      <c r="G544" s="1106" t="s">
        <v>150</v>
      </c>
      <c r="H544" s="1106" t="s">
        <v>150</v>
      </c>
      <c r="I544" s="1106" t="s">
        <v>150</v>
      </c>
      <c r="J544" s="1106" t="s">
        <v>150</v>
      </c>
      <c r="K544" s="1106" t="s">
        <v>150</v>
      </c>
      <c r="L544" s="1106" t="s">
        <v>150</v>
      </c>
      <c r="M544" s="1106" t="s">
        <v>150</v>
      </c>
      <c r="N544" s="1106" t="s">
        <v>150</v>
      </c>
      <c r="O544" s="1106" t="s">
        <v>150</v>
      </c>
      <c r="P544" s="1106" t="s">
        <v>150</v>
      </c>
      <c r="Q544" s="1106" t="s">
        <v>150</v>
      </c>
    </row>
    <row r="545" spans="3:17" ht="15">
      <c r="C545" s="631" t="s">
        <v>150</v>
      </c>
      <c r="D545" s="631" t="s">
        <v>150</v>
      </c>
      <c r="E545" s="1414" t="s">
        <v>150</v>
      </c>
      <c r="F545" s="1106" t="s">
        <v>150</v>
      </c>
      <c r="G545" s="1106" t="s">
        <v>150</v>
      </c>
      <c r="H545" s="1106" t="s">
        <v>150</v>
      </c>
      <c r="I545" s="1106" t="s">
        <v>150</v>
      </c>
      <c r="J545" s="1106" t="s">
        <v>150</v>
      </c>
      <c r="K545" s="1106" t="s">
        <v>150</v>
      </c>
      <c r="L545" s="1106" t="s">
        <v>150</v>
      </c>
      <c r="M545" s="1106" t="s">
        <v>150</v>
      </c>
      <c r="N545" s="1106" t="s">
        <v>150</v>
      </c>
      <c r="O545" s="1106" t="s">
        <v>150</v>
      </c>
      <c r="P545" s="1106" t="s">
        <v>150</v>
      </c>
      <c r="Q545" s="1106" t="s">
        <v>150</v>
      </c>
    </row>
    <row r="546" spans="3:17" ht="15">
      <c r="C546" s="631" t="s">
        <v>150</v>
      </c>
      <c r="D546" s="631" t="s">
        <v>150</v>
      </c>
      <c r="E546" s="1414" t="s">
        <v>150</v>
      </c>
      <c r="F546" s="1106" t="s">
        <v>150</v>
      </c>
      <c r="G546" s="1106" t="s">
        <v>150</v>
      </c>
      <c r="H546" s="1106" t="s">
        <v>150</v>
      </c>
      <c r="I546" s="1106" t="s">
        <v>150</v>
      </c>
      <c r="J546" s="1106" t="s">
        <v>150</v>
      </c>
      <c r="K546" s="1106" t="s">
        <v>150</v>
      </c>
      <c r="L546" s="1106" t="s">
        <v>150</v>
      </c>
      <c r="M546" s="1106" t="s">
        <v>150</v>
      </c>
      <c r="N546" s="1106" t="s">
        <v>150</v>
      </c>
      <c r="O546" s="1106" t="s">
        <v>150</v>
      </c>
      <c r="P546" s="1106" t="s">
        <v>150</v>
      </c>
      <c r="Q546" s="1106" t="s">
        <v>150</v>
      </c>
    </row>
    <row r="547" spans="3:17" ht="15">
      <c r="C547" s="631" t="s">
        <v>150</v>
      </c>
      <c r="D547" s="631" t="s">
        <v>150</v>
      </c>
      <c r="E547" s="1414" t="s">
        <v>150</v>
      </c>
      <c r="F547" s="1106" t="s">
        <v>150</v>
      </c>
      <c r="G547" s="1106" t="s">
        <v>150</v>
      </c>
      <c r="H547" s="1106" t="s">
        <v>150</v>
      </c>
      <c r="I547" s="1106" t="s">
        <v>150</v>
      </c>
      <c r="J547" s="1106" t="s">
        <v>150</v>
      </c>
      <c r="K547" s="1106" t="s">
        <v>150</v>
      </c>
      <c r="L547" s="1106" t="s">
        <v>150</v>
      </c>
      <c r="M547" s="1106" t="s">
        <v>150</v>
      </c>
      <c r="N547" s="1106" t="s">
        <v>150</v>
      </c>
      <c r="O547" s="1106" t="s">
        <v>150</v>
      </c>
      <c r="P547" s="1106" t="s">
        <v>150</v>
      </c>
      <c r="Q547" s="1106" t="s">
        <v>150</v>
      </c>
    </row>
    <row r="548" spans="3:17" ht="15">
      <c r="C548" s="631" t="s">
        <v>150</v>
      </c>
      <c r="D548" s="631" t="s">
        <v>150</v>
      </c>
      <c r="E548" s="1414" t="s">
        <v>150</v>
      </c>
      <c r="F548" s="1106" t="s">
        <v>150</v>
      </c>
      <c r="G548" s="1106" t="s">
        <v>150</v>
      </c>
      <c r="H548" s="1106" t="s">
        <v>150</v>
      </c>
      <c r="I548" s="1106" t="s">
        <v>150</v>
      </c>
      <c r="J548" s="1106" t="s">
        <v>150</v>
      </c>
      <c r="K548" s="1106" t="s">
        <v>150</v>
      </c>
      <c r="L548" s="1106" t="s">
        <v>150</v>
      </c>
      <c r="M548" s="1106" t="s">
        <v>150</v>
      </c>
      <c r="N548" s="1106" t="s">
        <v>150</v>
      </c>
      <c r="O548" s="1106" t="s">
        <v>150</v>
      </c>
      <c r="P548" s="1106" t="s">
        <v>150</v>
      </c>
      <c r="Q548" s="1106" t="s">
        <v>150</v>
      </c>
    </row>
    <row r="549" spans="3:17" ht="15">
      <c r="C549" s="631" t="s">
        <v>150</v>
      </c>
      <c r="D549" s="631" t="s">
        <v>150</v>
      </c>
      <c r="E549" s="1414" t="s">
        <v>150</v>
      </c>
      <c r="F549" s="1106" t="s">
        <v>150</v>
      </c>
      <c r="G549" s="1106" t="s">
        <v>150</v>
      </c>
      <c r="H549" s="1106" t="s">
        <v>150</v>
      </c>
      <c r="I549" s="1106" t="s">
        <v>150</v>
      </c>
      <c r="J549" s="1106" t="s">
        <v>150</v>
      </c>
      <c r="K549" s="1106" t="s">
        <v>150</v>
      </c>
      <c r="L549" s="1106" t="s">
        <v>150</v>
      </c>
      <c r="M549" s="1106" t="s">
        <v>150</v>
      </c>
      <c r="N549" s="1106" t="s">
        <v>150</v>
      </c>
      <c r="O549" s="1106" t="s">
        <v>150</v>
      </c>
      <c r="P549" s="1106" t="s">
        <v>150</v>
      </c>
      <c r="Q549" s="1106" t="s">
        <v>150</v>
      </c>
    </row>
    <row r="550" spans="3:17" ht="15">
      <c r="C550" s="631" t="s">
        <v>150</v>
      </c>
      <c r="D550" s="631" t="s">
        <v>150</v>
      </c>
      <c r="E550" s="1414" t="s">
        <v>150</v>
      </c>
      <c r="F550" s="1106" t="s">
        <v>150</v>
      </c>
      <c r="G550" s="1106" t="s">
        <v>150</v>
      </c>
      <c r="H550" s="1106" t="s">
        <v>150</v>
      </c>
      <c r="I550" s="1106" t="s">
        <v>150</v>
      </c>
      <c r="J550" s="1106" t="s">
        <v>150</v>
      </c>
      <c r="K550" s="1106" t="s">
        <v>150</v>
      </c>
      <c r="L550" s="1106" t="s">
        <v>150</v>
      </c>
      <c r="M550" s="1106" t="s">
        <v>150</v>
      </c>
      <c r="N550" s="1106" t="s">
        <v>150</v>
      </c>
      <c r="O550" s="1106" t="s">
        <v>150</v>
      </c>
      <c r="P550" s="1106" t="s">
        <v>150</v>
      </c>
      <c r="Q550" s="1106" t="s">
        <v>150</v>
      </c>
    </row>
    <row r="551" spans="3:17" ht="15">
      <c r="C551" s="631" t="s">
        <v>150</v>
      </c>
      <c r="D551" s="631" t="s">
        <v>150</v>
      </c>
      <c r="E551" s="1414" t="s">
        <v>150</v>
      </c>
      <c r="F551" s="1106" t="s">
        <v>150</v>
      </c>
      <c r="G551" s="1106" t="s">
        <v>150</v>
      </c>
      <c r="H551" s="1106" t="s">
        <v>150</v>
      </c>
      <c r="I551" s="1106" t="s">
        <v>150</v>
      </c>
      <c r="J551" s="1106" t="s">
        <v>150</v>
      </c>
      <c r="K551" s="1106" t="s">
        <v>150</v>
      </c>
      <c r="L551" s="1106" t="s">
        <v>150</v>
      </c>
      <c r="M551" s="1106" t="s">
        <v>150</v>
      </c>
      <c r="N551" s="1106" t="s">
        <v>150</v>
      </c>
      <c r="O551" s="1106" t="s">
        <v>150</v>
      </c>
      <c r="P551" s="1106" t="s">
        <v>150</v>
      </c>
      <c r="Q551" s="1106" t="s">
        <v>150</v>
      </c>
    </row>
    <row r="552" spans="3:17" ht="15">
      <c r="C552" s="631" t="s">
        <v>150</v>
      </c>
      <c r="D552" s="631" t="s">
        <v>150</v>
      </c>
      <c r="E552" s="1414" t="s">
        <v>150</v>
      </c>
      <c r="F552" s="1106" t="s">
        <v>150</v>
      </c>
      <c r="G552" s="1106" t="s">
        <v>150</v>
      </c>
      <c r="H552" s="1106" t="s">
        <v>150</v>
      </c>
      <c r="I552" s="1106" t="s">
        <v>150</v>
      </c>
      <c r="J552" s="1106" t="s">
        <v>150</v>
      </c>
      <c r="K552" s="1106" t="s">
        <v>150</v>
      </c>
      <c r="L552" s="1106" t="s">
        <v>150</v>
      </c>
      <c r="M552" s="1106" t="s">
        <v>150</v>
      </c>
      <c r="N552" s="1106" t="s">
        <v>150</v>
      </c>
      <c r="O552" s="1106" t="s">
        <v>150</v>
      </c>
      <c r="P552" s="1106" t="s">
        <v>150</v>
      </c>
      <c r="Q552" s="1106" t="s">
        <v>150</v>
      </c>
    </row>
    <row r="553" spans="3:17" ht="15">
      <c r="C553" s="631" t="s">
        <v>150</v>
      </c>
      <c r="D553" s="631" t="s">
        <v>150</v>
      </c>
      <c r="E553" s="1414" t="s">
        <v>150</v>
      </c>
      <c r="F553" s="1106" t="s">
        <v>150</v>
      </c>
      <c r="G553" s="1106" t="s">
        <v>150</v>
      </c>
      <c r="H553" s="1106" t="s">
        <v>150</v>
      </c>
      <c r="I553" s="1106" t="s">
        <v>150</v>
      </c>
      <c r="J553" s="1106" t="s">
        <v>150</v>
      </c>
      <c r="K553" s="1106" t="s">
        <v>150</v>
      </c>
      <c r="L553" s="1106" t="s">
        <v>150</v>
      </c>
      <c r="M553" s="1106" t="s">
        <v>150</v>
      </c>
      <c r="N553" s="1106" t="s">
        <v>150</v>
      </c>
      <c r="O553" s="1106" t="s">
        <v>150</v>
      </c>
      <c r="P553" s="1106" t="s">
        <v>150</v>
      </c>
      <c r="Q553" s="1106" t="s">
        <v>150</v>
      </c>
    </row>
    <row r="554" spans="3:17" ht="15">
      <c r="C554" s="631" t="s">
        <v>150</v>
      </c>
      <c r="D554" s="631" t="s">
        <v>150</v>
      </c>
      <c r="E554" s="1414" t="s">
        <v>150</v>
      </c>
      <c r="F554" s="1106" t="s">
        <v>150</v>
      </c>
      <c r="G554" s="1106" t="s">
        <v>150</v>
      </c>
      <c r="H554" s="1106" t="s">
        <v>150</v>
      </c>
      <c r="I554" s="1106" t="s">
        <v>150</v>
      </c>
      <c r="J554" s="1106" t="s">
        <v>150</v>
      </c>
      <c r="K554" s="1106" t="s">
        <v>150</v>
      </c>
      <c r="L554" s="1106" t="s">
        <v>150</v>
      </c>
      <c r="M554" s="1106" t="s">
        <v>150</v>
      </c>
      <c r="N554" s="1106" t="s">
        <v>150</v>
      </c>
      <c r="O554" s="1106" t="s">
        <v>150</v>
      </c>
      <c r="P554" s="1106" t="s">
        <v>150</v>
      </c>
      <c r="Q554" s="1106" t="s">
        <v>150</v>
      </c>
    </row>
    <row r="555" spans="3:17" ht="15">
      <c r="C555" s="631" t="s">
        <v>150</v>
      </c>
      <c r="D555" s="631" t="s">
        <v>150</v>
      </c>
      <c r="E555" s="1414" t="s">
        <v>150</v>
      </c>
      <c r="F555" s="1106" t="s">
        <v>150</v>
      </c>
      <c r="G555" s="1106" t="s">
        <v>150</v>
      </c>
      <c r="H555" s="1106" t="s">
        <v>150</v>
      </c>
      <c r="I555" s="1106" t="s">
        <v>150</v>
      </c>
      <c r="J555" s="1106" t="s">
        <v>150</v>
      </c>
      <c r="K555" s="1106" t="s">
        <v>150</v>
      </c>
      <c r="L555" s="1106" t="s">
        <v>150</v>
      </c>
      <c r="M555" s="1106" t="s">
        <v>150</v>
      </c>
      <c r="N555" s="1106" t="s">
        <v>150</v>
      </c>
      <c r="O555" s="1106" t="s">
        <v>150</v>
      </c>
      <c r="P555" s="1106" t="s">
        <v>150</v>
      </c>
      <c r="Q555" s="1106" t="s">
        <v>150</v>
      </c>
    </row>
    <row r="556" spans="3:17" ht="15">
      <c r="C556" s="631" t="s">
        <v>150</v>
      </c>
      <c r="D556" s="631" t="s">
        <v>150</v>
      </c>
      <c r="E556" s="1414" t="s">
        <v>150</v>
      </c>
      <c r="F556" s="1106" t="s">
        <v>150</v>
      </c>
      <c r="G556" s="1106" t="s">
        <v>150</v>
      </c>
      <c r="H556" s="1106" t="s">
        <v>150</v>
      </c>
      <c r="I556" s="1106" t="s">
        <v>150</v>
      </c>
      <c r="J556" s="1106" t="s">
        <v>150</v>
      </c>
      <c r="K556" s="1106" t="s">
        <v>150</v>
      </c>
      <c r="L556" s="1106" t="s">
        <v>150</v>
      </c>
      <c r="M556" s="1106" t="s">
        <v>150</v>
      </c>
      <c r="N556" s="1106" t="s">
        <v>150</v>
      </c>
      <c r="O556" s="1106" t="s">
        <v>150</v>
      </c>
      <c r="P556" s="1106" t="s">
        <v>150</v>
      </c>
      <c r="Q556" s="1106" t="s">
        <v>150</v>
      </c>
    </row>
    <row r="557" spans="3:17" ht="15">
      <c r="C557" s="631" t="s">
        <v>150</v>
      </c>
      <c r="D557" s="631" t="s">
        <v>150</v>
      </c>
      <c r="E557" s="1414" t="s">
        <v>150</v>
      </c>
      <c r="F557" s="1106" t="s">
        <v>150</v>
      </c>
      <c r="G557" s="1106" t="s">
        <v>150</v>
      </c>
      <c r="H557" s="1106" t="s">
        <v>150</v>
      </c>
      <c r="I557" s="1106" t="s">
        <v>150</v>
      </c>
      <c r="J557" s="1106" t="s">
        <v>150</v>
      </c>
      <c r="K557" s="1106" t="s">
        <v>150</v>
      </c>
      <c r="L557" s="1106" t="s">
        <v>150</v>
      </c>
      <c r="M557" s="1106" t="s">
        <v>150</v>
      </c>
      <c r="N557" s="1106" t="s">
        <v>150</v>
      </c>
      <c r="O557" s="1106" t="s">
        <v>150</v>
      </c>
      <c r="P557" s="1106" t="s">
        <v>150</v>
      </c>
      <c r="Q557" s="1106" t="s">
        <v>150</v>
      </c>
    </row>
    <row r="558" spans="3:17" ht="15">
      <c r="C558" s="631" t="s">
        <v>150</v>
      </c>
      <c r="D558" s="631" t="s">
        <v>150</v>
      </c>
      <c r="E558" s="1414" t="s">
        <v>150</v>
      </c>
      <c r="F558" s="1106" t="s">
        <v>150</v>
      </c>
      <c r="G558" s="1106" t="s">
        <v>150</v>
      </c>
      <c r="H558" s="1106" t="s">
        <v>150</v>
      </c>
      <c r="I558" s="1106" t="s">
        <v>150</v>
      </c>
      <c r="J558" s="1106" t="s">
        <v>150</v>
      </c>
      <c r="K558" s="1106" t="s">
        <v>150</v>
      </c>
      <c r="L558" s="1106" t="s">
        <v>150</v>
      </c>
      <c r="M558" s="1106" t="s">
        <v>150</v>
      </c>
      <c r="N558" s="1106" t="s">
        <v>150</v>
      </c>
      <c r="O558" s="1106" t="s">
        <v>150</v>
      </c>
      <c r="P558" s="1106" t="s">
        <v>150</v>
      </c>
      <c r="Q558" s="1106" t="s">
        <v>150</v>
      </c>
    </row>
    <row r="559" spans="3:17" ht="15">
      <c r="C559" s="631" t="s">
        <v>150</v>
      </c>
      <c r="D559" s="631" t="s">
        <v>150</v>
      </c>
      <c r="E559" s="1414" t="s">
        <v>150</v>
      </c>
      <c r="F559" s="1106" t="s">
        <v>150</v>
      </c>
      <c r="G559" s="1106" t="s">
        <v>150</v>
      </c>
      <c r="H559" s="1106" t="s">
        <v>150</v>
      </c>
      <c r="I559" s="1106" t="s">
        <v>150</v>
      </c>
      <c r="J559" s="1106" t="s">
        <v>150</v>
      </c>
      <c r="K559" s="1106" t="s">
        <v>150</v>
      </c>
      <c r="L559" s="1106" t="s">
        <v>150</v>
      </c>
      <c r="M559" s="1106" t="s">
        <v>150</v>
      </c>
      <c r="N559" s="1106" t="s">
        <v>150</v>
      </c>
      <c r="O559" s="1106" t="s">
        <v>150</v>
      </c>
      <c r="P559" s="1106" t="s">
        <v>150</v>
      </c>
      <c r="Q559" s="1106" t="s">
        <v>150</v>
      </c>
    </row>
    <row r="560" spans="3:17" ht="15">
      <c r="C560" s="631" t="s">
        <v>150</v>
      </c>
      <c r="D560" s="631" t="s">
        <v>150</v>
      </c>
      <c r="E560" s="1414" t="s">
        <v>150</v>
      </c>
      <c r="F560" s="1106" t="s">
        <v>150</v>
      </c>
      <c r="G560" s="1106" t="s">
        <v>150</v>
      </c>
      <c r="H560" s="1106" t="s">
        <v>150</v>
      </c>
      <c r="I560" s="1106" t="s">
        <v>150</v>
      </c>
      <c r="J560" s="1106" t="s">
        <v>150</v>
      </c>
      <c r="K560" s="1106" t="s">
        <v>150</v>
      </c>
      <c r="L560" s="1106" t="s">
        <v>150</v>
      </c>
      <c r="M560" s="1106" t="s">
        <v>150</v>
      </c>
      <c r="N560" s="1106" t="s">
        <v>150</v>
      </c>
      <c r="O560" s="1106" t="s">
        <v>150</v>
      </c>
      <c r="P560" s="1106" t="s">
        <v>150</v>
      </c>
      <c r="Q560" s="1106" t="s">
        <v>150</v>
      </c>
    </row>
    <row r="561" spans="3:17" ht="15">
      <c r="C561" s="631" t="s">
        <v>150</v>
      </c>
      <c r="D561" s="631" t="s">
        <v>150</v>
      </c>
      <c r="E561" s="1414" t="s">
        <v>150</v>
      </c>
      <c r="F561" s="1106" t="s">
        <v>150</v>
      </c>
      <c r="G561" s="1106" t="s">
        <v>150</v>
      </c>
      <c r="H561" s="1106" t="s">
        <v>150</v>
      </c>
      <c r="I561" s="1106" t="s">
        <v>150</v>
      </c>
      <c r="J561" s="1106" t="s">
        <v>150</v>
      </c>
      <c r="K561" s="1106" t="s">
        <v>150</v>
      </c>
      <c r="L561" s="1106" t="s">
        <v>150</v>
      </c>
      <c r="M561" s="1106" t="s">
        <v>150</v>
      </c>
      <c r="N561" s="1106" t="s">
        <v>150</v>
      </c>
      <c r="O561" s="1106" t="s">
        <v>150</v>
      </c>
      <c r="P561" s="1106" t="s">
        <v>150</v>
      </c>
      <c r="Q561" s="1106" t="s">
        <v>150</v>
      </c>
    </row>
    <row r="562" spans="3:17" ht="15">
      <c r="C562" s="631" t="s">
        <v>150</v>
      </c>
      <c r="D562" s="631" t="s">
        <v>150</v>
      </c>
      <c r="E562" s="1414" t="s">
        <v>150</v>
      </c>
      <c r="F562" s="1106" t="s">
        <v>150</v>
      </c>
      <c r="G562" s="1106" t="s">
        <v>150</v>
      </c>
      <c r="H562" s="1106" t="s">
        <v>150</v>
      </c>
      <c r="I562" s="1106" t="s">
        <v>150</v>
      </c>
      <c r="J562" s="1106" t="s">
        <v>150</v>
      </c>
      <c r="K562" s="1106" t="s">
        <v>150</v>
      </c>
      <c r="L562" s="1106" t="s">
        <v>150</v>
      </c>
      <c r="M562" s="1106" t="s">
        <v>150</v>
      </c>
      <c r="N562" s="1106" t="s">
        <v>150</v>
      </c>
      <c r="O562" s="1106" t="s">
        <v>150</v>
      </c>
      <c r="P562" s="1106" t="s">
        <v>150</v>
      </c>
      <c r="Q562" s="1106" t="s">
        <v>150</v>
      </c>
    </row>
    <row r="563" spans="3:17" ht="15">
      <c r="C563" s="631" t="s">
        <v>150</v>
      </c>
      <c r="D563" s="631" t="s">
        <v>150</v>
      </c>
      <c r="E563" s="1414" t="s">
        <v>150</v>
      </c>
      <c r="F563" s="1106" t="s">
        <v>150</v>
      </c>
      <c r="G563" s="1106" t="s">
        <v>150</v>
      </c>
      <c r="H563" s="1106" t="s">
        <v>150</v>
      </c>
      <c r="I563" s="1106" t="s">
        <v>150</v>
      </c>
      <c r="J563" s="1106" t="s">
        <v>150</v>
      </c>
      <c r="K563" s="1106" t="s">
        <v>150</v>
      </c>
      <c r="L563" s="1106" t="s">
        <v>150</v>
      </c>
      <c r="M563" s="1106" t="s">
        <v>150</v>
      </c>
      <c r="N563" s="1106" t="s">
        <v>150</v>
      </c>
      <c r="O563" s="1106" t="s">
        <v>150</v>
      </c>
      <c r="P563" s="1106" t="s">
        <v>150</v>
      </c>
      <c r="Q563" s="1106" t="s">
        <v>150</v>
      </c>
    </row>
    <row r="564" spans="3:17" ht="15">
      <c r="C564" s="631" t="s">
        <v>150</v>
      </c>
      <c r="D564" s="631" t="s">
        <v>150</v>
      </c>
      <c r="E564" s="1414" t="s">
        <v>150</v>
      </c>
      <c r="F564" s="1106" t="s">
        <v>150</v>
      </c>
      <c r="G564" s="1106" t="s">
        <v>150</v>
      </c>
      <c r="H564" s="1106" t="s">
        <v>150</v>
      </c>
      <c r="I564" s="1106" t="s">
        <v>150</v>
      </c>
      <c r="J564" s="1106" t="s">
        <v>150</v>
      </c>
      <c r="K564" s="1106" t="s">
        <v>150</v>
      </c>
      <c r="L564" s="1106" t="s">
        <v>150</v>
      </c>
      <c r="M564" s="1106" t="s">
        <v>150</v>
      </c>
      <c r="N564" s="1106" t="s">
        <v>150</v>
      </c>
      <c r="O564" s="1106" t="s">
        <v>150</v>
      </c>
      <c r="P564" s="1106" t="s">
        <v>150</v>
      </c>
      <c r="Q564" s="1106" t="s">
        <v>150</v>
      </c>
    </row>
    <row r="565" spans="3:17" ht="15">
      <c r="C565" s="631" t="s">
        <v>150</v>
      </c>
      <c r="D565" s="631" t="s">
        <v>150</v>
      </c>
      <c r="E565" s="1414" t="s">
        <v>150</v>
      </c>
      <c r="F565" s="1106" t="s">
        <v>150</v>
      </c>
      <c r="G565" s="1106" t="s">
        <v>150</v>
      </c>
      <c r="H565" s="1106" t="s">
        <v>150</v>
      </c>
      <c r="I565" s="1106" t="s">
        <v>150</v>
      </c>
      <c r="J565" s="1106" t="s">
        <v>150</v>
      </c>
      <c r="K565" s="1106" t="s">
        <v>150</v>
      </c>
      <c r="L565" s="1106" t="s">
        <v>150</v>
      </c>
      <c r="M565" s="1106" t="s">
        <v>150</v>
      </c>
      <c r="N565" s="1106" t="s">
        <v>150</v>
      </c>
      <c r="O565" s="1106" t="s">
        <v>150</v>
      </c>
      <c r="P565" s="1106" t="s">
        <v>150</v>
      </c>
      <c r="Q565" s="1106" t="s">
        <v>150</v>
      </c>
    </row>
    <row r="566" spans="3:17" ht="15">
      <c r="C566" s="631" t="s">
        <v>150</v>
      </c>
      <c r="D566" s="631" t="s">
        <v>150</v>
      </c>
      <c r="E566" s="1414" t="s">
        <v>150</v>
      </c>
      <c r="F566" s="1106" t="s">
        <v>150</v>
      </c>
      <c r="G566" s="1106" t="s">
        <v>150</v>
      </c>
      <c r="H566" s="1106" t="s">
        <v>150</v>
      </c>
      <c r="I566" s="1106" t="s">
        <v>150</v>
      </c>
      <c r="J566" s="1106" t="s">
        <v>150</v>
      </c>
      <c r="K566" s="1106" t="s">
        <v>150</v>
      </c>
      <c r="L566" s="1106" t="s">
        <v>150</v>
      </c>
      <c r="M566" s="1106" t="s">
        <v>150</v>
      </c>
      <c r="N566" s="1106" t="s">
        <v>150</v>
      </c>
      <c r="O566" s="1106" t="s">
        <v>150</v>
      </c>
      <c r="P566" s="1106" t="s">
        <v>150</v>
      </c>
      <c r="Q566" s="1106" t="s">
        <v>150</v>
      </c>
    </row>
    <row r="567" spans="3:17" ht="15">
      <c r="C567" s="631" t="s">
        <v>150</v>
      </c>
      <c r="D567" s="631" t="s">
        <v>150</v>
      </c>
      <c r="E567" s="1414" t="s">
        <v>150</v>
      </c>
      <c r="F567" s="1106" t="s">
        <v>150</v>
      </c>
      <c r="G567" s="1106" t="s">
        <v>150</v>
      </c>
      <c r="H567" s="1106" t="s">
        <v>150</v>
      </c>
      <c r="I567" s="1106" t="s">
        <v>150</v>
      </c>
      <c r="J567" s="1106" t="s">
        <v>150</v>
      </c>
      <c r="K567" s="1106" t="s">
        <v>150</v>
      </c>
      <c r="L567" s="1106" t="s">
        <v>150</v>
      </c>
      <c r="M567" s="1106" t="s">
        <v>150</v>
      </c>
      <c r="N567" s="1106" t="s">
        <v>150</v>
      </c>
      <c r="O567" s="1106" t="s">
        <v>150</v>
      </c>
      <c r="P567" s="1106" t="s">
        <v>150</v>
      </c>
      <c r="Q567" s="1106" t="s">
        <v>150</v>
      </c>
    </row>
    <row r="568" spans="3:17" ht="15">
      <c r="C568" s="631" t="s">
        <v>150</v>
      </c>
      <c r="E568" s="1414" t="s">
        <v>150</v>
      </c>
      <c r="F568" s="1106" t="s">
        <v>150</v>
      </c>
      <c r="G568" s="1106" t="s">
        <v>150</v>
      </c>
      <c r="H568" s="1106" t="s">
        <v>150</v>
      </c>
      <c r="I568" s="1106" t="s">
        <v>150</v>
      </c>
      <c r="J568" s="1106" t="s">
        <v>150</v>
      </c>
      <c r="K568" s="1106" t="s">
        <v>150</v>
      </c>
      <c r="L568" s="1106" t="s">
        <v>150</v>
      </c>
      <c r="M568" s="1106" t="s">
        <v>150</v>
      </c>
      <c r="N568" s="1106" t="s">
        <v>150</v>
      </c>
      <c r="O568" s="1106" t="s">
        <v>150</v>
      </c>
      <c r="P568" s="1106" t="s">
        <v>150</v>
      </c>
      <c r="Q568" s="1106" t="s">
        <v>150</v>
      </c>
    </row>
    <row r="569" spans="3:17" ht="15">
      <c r="C569" s="631" t="s">
        <v>150</v>
      </c>
      <c r="E569" s="1414"/>
      <c r="F569" s="1106"/>
      <c r="G569" s="1106"/>
      <c r="H569" s="1106"/>
      <c r="I569" s="1106"/>
      <c r="J569" s="1106"/>
      <c r="K569" s="1106"/>
      <c r="L569" s="1106"/>
      <c r="M569" s="1106"/>
      <c r="N569" s="1106"/>
      <c r="O569" s="1106"/>
      <c r="P569" s="1106"/>
      <c r="Q569" s="1106"/>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tabColor theme="3" tint="-0.249977111117893"/>
  </sheetPr>
  <dimension ref="B1:M452"/>
  <sheetViews>
    <sheetView showGridLines="0" zoomScale="80" zoomScaleNormal="80" workbookViewId="0">
      <selection activeCell="G32" sqref="G32"/>
    </sheetView>
  </sheetViews>
  <sheetFormatPr baseColWidth="10" defaultColWidth="11.42578125" defaultRowHeight="12.75"/>
  <cols>
    <col min="1" max="1" width="2.7109375" style="631" customWidth="1"/>
    <col min="2" max="2" width="6.28515625" style="631" customWidth="1"/>
    <col min="3" max="7" width="21.140625" style="631" customWidth="1"/>
    <col min="8" max="8" width="21.140625" style="1009" customWidth="1"/>
    <col min="9" max="12" width="21.140625" style="631" customWidth="1"/>
    <col min="13" max="13" width="5.5703125" style="631" customWidth="1"/>
    <col min="14" max="14" width="6.85546875" style="631" customWidth="1"/>
    <col min="15" max="16384" width="11.42578125" style="631"/>
  </cols>
  <sheetData>
    <row r="1" spans="2:13" ht="13.5" thickBot="1"/>
    <row r="2" spans="2:13" ht="28.5" thickTop="1">
      <c r="B2" s="1107"/>
      <c r="C2" s="855"/>
      <c r="D2" s="855"/>
      <c r="E2" s="856"/>
      <c r="F2" s="856"/>
      <c r="G2" s="856"/>
      <c r="H2" s="1423"/>
      <c r="I2" s="856"/>
      <c r="J2" s="856"/>
      <c r="K2" s="572" t="s">
        <v>243</v>
      </c>
      <c r="L2" s="661">
        <f>'Delinquencies Analysis'!Q2</f>
        <v>45565</v>
      </c>
      <c r="M2" s="1108"/>
    </row>
    <row r="3" spans="2:13" ht="14.25">
      <c r="B3" s="804"/>
      <c r="C3" s="635"/>
      <c r="D3" s="635"/>
      <c r="E3" s="635"/>
      <c r="F3" s="635"/>
      <c r="G3" s="635"/>
      <c r="H3" s="1424"/>
      <c r="I3" s="635"/>
      <c r="J3" s="635"/>
      <c r="K3" s="578" t="s">
        <v>244</v>
      </c>
      <c r="L3" s="664">
        <f>'Delinquencies Analysis'!Q3</f>
        <v>0</v>
      </c>
      <c r="M3" s="811"/>
    </row>
    <row r="4" spans="2:13" ht="14.25">
      <c r="B4" s="1976"/>
      <c r="C4" s="1977"/>
      <c r="D4" s="1977"/>
      <c r="E4" s="2028" t="s">
        <v>613</v>
      </c>
      <c r="F4" s="2028"/>
      <c r="G4" s="2028"/>
      <c r="H4" s="2028"/>
      <c r="I4" s="2028"/>
      <c r="J4" s="2028"/>
      <c r="K4" s="578" t="s">
        <v>245</v>
      </c>
      <c r="L4" s="664">
        <f>'Delinquencies Analysis'!Q4</f>
        <v>0</v>
      </c>
      <c r="M4" s="811"/>
    </row>
    <row r="5" spans="2:13" ht="14.25">
      <c r="B5" s="1976"/>
      <c r="C5" s="1977"/>
      <c r="D5" s="1977"/>
      <c r="E5" s="2028"/>
      <c r="F5" s="2028"/>
      <c r="G5" s="2028"/>
      <c r="H5" s="2028"/>
      <c r="I5" s="2028"/>
      <c r="J5" s="2028"/>
      <c r="K5" s="578" t="s">
        <v>246</v>
      </c>
      <c r="L5" s="664">
        <f>'Delinquencies Analysis'!Q5</f>
        <v>0</v>
      </c>
      <c r="M5" s="811"/>
    </row>
    <row r="6" spans="2:13" ht="14.25">
      <c r="B6" s="804"/>
      <c r="C6" s="635"/>
      <c r="D6" s="635"/>
      <c r="E6" s="635"/>
      <c r="F6" s="635"/>
      <c r="G6" s="635"/>
      <c r="H6" s="1424"/>
      <c r="I6" s="635"/>
      <c r="J6" s="635"/>
      <c r="K6" s="578" t="s">
        <v>247</v>
      </c>
      <c r="L6" s="667" t="e">
        <f>'Delinquencies Analysis'!Q6</f>
        <v>#N/A</v>
      </c>
      <c r="M6" s="811"/>
    </row>
    <row r="7" spans="2:13" ht="14.25">
      <c r="B7" s="804"/>
      <c r="C7" s="635"/>
      <c r="D7" s="635"/>
      <c r="E7" s="635"/>
      <c r="F7" s="635"/>
      <c r="G7" s="635"/>
      <c r="H7" s="1424"/>
      <c r="I7" s="635"/>
      <c r="J7" s="635"/>
      <c r="K7" s="578"/>
      <c r="L7" s="1109"/>
      <c r="M7" s="811"/>
    </row>
    <row r="8" spans="2:13" ht="14.25">
      <c r="B8" s="1110"/>
      <c r="C8" s="1111"/>
      <c r="D8" s="1111"/>
      <c r="E8" s="1111"/>
      <c r="F8" s="1111"/>
      <c r="G8" s="1111"/>
      <c r="H8" s="1425"/>
      <c r="I8" s="1111"/>
      <c r="J8" s="1111"/>
      <c r="K8" s="1112"/>
      <c r="L8" s="1113"/>
      <c r="M8" s="1114"/>
    </row>
    <row r="9" spans="2:13" ht="101.25" thickBot="1">
      <c r="B9" s="812"/>
      <c r="C9" s="1234" t="s">
        <v>598</v>
      </c>
      <c r="D9" s="1236" t="s">
        <v>614</v>
      </c>
      <c r="E9" s="1236" t="s">
        <v>615</v>
      </c>
      <c r="F9" s="1236" t="s">
        <v>616</v>
      </c>
      <c r="G9" s="1236" t="s">
        <v>617</v>
      </c>
      <c r="H9" s="1426" t="s">
        <v>618</v>
      </c>
      <c r="I9" s="1236" t="s">
        <v>619</v>
      </c>
      <c r="J9" s="1236" t="s">
        <v>620</v>
      </c>
      <c r="K9" s="1236" t="s">
        <v>621</v>
      </c>
      <c r="L9" s="1236" t="s">
        <v>622</v>
      </c>
      <c r="M9" s="817"/>
    </row>
    <row r="10" spans="2:13">
      <c r="B10" s="812"/>
      <c r="C10" s="1405">
        <f>'09 - Default &amp; Recovery Stat'!B12</f>
        <v>45565</v>
      </c>
      <c r="D10" s="1115">
        <f>IF($C10=0,"",'03 - Monthly Asset Follow up'!C17)</f>
        <v>0</v>
      </c>
      <c r="E10" s="1116">
        <f>IF($C10=0,"",_xlfn.XLOOKUP($C10,INPUT_DATA!$CL:$CL,INPUT_DATA!DN:DN))</f>
        <v>0</v>
      </c>
      <c r="F10" s="1117">
        <f>IF($C10=0,"",_xlfn.XLOOKUP($C10,INPUT_DATA!$CL:$CL,INPUT_DATA!DM:DM))</f>
        <v>0</v>
      </c>
      <c r="G10" s="1118">
        <f>IF($C10=0,"",IF(G11="",E10,E10+G11))</f>
        <v>0</v>
      </c>
      <c r="H10" s="1427">
        <f>IF($C10=0,"",IF(H11="",F10,F10+H11))</f>
        <v>0</v>
      </c>
      <c r="I10" s="1119">
        <f>IF($C10=0,"",H10/'09 - Default &amp; Recovery Stat'!D12)</f>
        <v>0</v>
      </c>
      <c r="J10" s="1117">
        <f>IF($C10=0,"",'09 - Default &amp; Recovery Stat'!G12)</f>
        <v>0</v>
      </c>
      <c r="K10" s="1117">
        <f>IF($C10=0,"",IF(K11="",J10,J10+K11))</f>
        <v>0</v>
      </c>
      <c r="L10" s="1120">
        <f>IF($C10=0,"",K10/'09 - Default &amp; Recovery Stat'!D12)</f>
        <v>0</v>
      </c>
      <c r="M10" s="817"/>
    </row>
    <row r="11" spans="2:13">
      <c r="B11" s="812"/>
      <c r="C11" s="1406">
        <f>'09 - Default &amp; Recovery Stat'!B13</f>
        <v>0</v>
      </c>
      <c r="D11" s="1417" t="str">
        <f>IF($C11=0,"",'03 - Monthly Asset Follow up'!C18)</f>
        <v/>
      </c>
      <c r="E11" s="1418" t="str">
        <f>IF($C11=0,"",_xlfn.XLOOKUP($C11,INPUT_DATA!$CL:$CL,INPUT_DATA!DN:DN))</f>
        <v/>
      </c>
      <c r="F11" s="1417" t="str">
        <f>IF($C11=0,"",_xlfn.XLOOKUP($C11,INPUT_DATA!$CL:$CL,INPUT_DATA!DM:DM))</f>
        <v/>
      </c>
      <c r="G11" s="1418" t="str">
        <f t="shared" ref="G11:G15" si="0">IF($C11=0,"",IF(G12="",E11,E11+G12))</f>
        <v/>
      </c>
      <c r="H11" s="1428" t="str">
        <f t="shared" ref="H11:H15" si="1">IF($C11=0,"",IF(H12="",F11,F11+H12))</f>
        <v/>
      </c>
      <c r="I11" s="1419" t="str">
        <f>IF($C11=0,"",H11/'09 - Default &amp; Recovery Stat'!D13)</f>
        <v/>
      </c>
      <c r="J11" s="1417" t="str">
        <f>IF($C11=0,"",'09 - Default &amp; Recovery Stat'!G13)</f>
        <v/>
      </c>
      <c r="K11" s="1417" t="str">
        <f t="shared" ref="K11:K15" si="2">IF($C11=0,"",IF(K12="",J11,J11+K12))</f>
        <v/>
      </c>
      <c r="L11" s="1419" t="str">
        <f>IF($C11=0,"",K11/'09 - Default &amp; Recovery Stat'!D13)</f>
        <v/>
      </c>
      <c r="M11" s="817"/>
    </row>
    <row r="12" spans="2:13">
      <c r="B12" s="812"/>
      <c r="C12" s="1406">
        <f>'09 - Default &amp; Recovery Stat'!B14</f>
        <v>0</v>
      </c>
      <c r="D12" s="1417" t="str">
        <f>IF($C12=0,"",'03 - Monthly Asset Follow up'!C19)</f>
        <v/>
      </c>
      <c r="E12" s="1418" t="str">
        <f>IF($C12=0,"",_xlfn.XLOOKUP($C12,INPUT_DATA!$CL:$CL,INPUT_DATA!DN:DN))</f>
        <v/>
      </c>
      <c r="F12" s="1417" t="str">
        <f>IF($C12=0,"",_xlfn.XLOOKUP($C12,INPUT_DATA!$CL:$CL,INPUT_DATA!DM:DM))</f>
        <v/>
      </c>
      <c r="G12" s="1418" t="str">
        <f t="shared" si="0"/>
        <v/>
      </c>
      <c r="H12" s="1428" t="str">
        <f t="shared" si="1"/>
        <v/>
      </c>
      <c r="I12" s="1419" t="str">
        <f>IF($C12=0,"",H12/'09 - Default &amp; Recovery Stat'!D14)</f>
        <v/>
      </c>
      <c r="J12" s="1417" t="str">
        <f>IF($C12=0,"",'09 - Default &amp; Recovery Stat'!G14)</f>
        <v/>
      </c>
      <c r="K12" s="1417" t="str">
        <f t="shared" si="2"/>
        <v/>
      </c>
      <c r="L12" s="1419" t="str">
        <f>IF($C12=0,"",K12/'09 - Default &amp; Recovery Stat'!D14)</f>
        <v/>
      </c>
      <c r="M12" s="817"/>
    </row>
    <row r="13" spans="2:13">
      <c r="B13" s="812"/>
      <c r="C13" s="1406">
        <f>'09 - Default &amp; Recovery Stat'!B15</f>
        <v>0</v>
      </c>
      <c r="D13" s="1417" t="str">
        <f>IF($C13=0,"",'03 - Monthly Asset Follow up'!C20)</f>
        <v/>
      </c>
      <c r="E13" s="1418" t="str">
        <f>IF($C13=0,"",_xlfn.XLOOKUP($C13,INPUT_DATA!$CL:$CL,INPUT_DATA!DN:DN))</f>
        <v/>
      </c>
      <c r="F13" s="1417" t="str">
        <f>IF($C13=0,"",_xlfn.XLOOKUP($C13,INPUT_DATA!$CL:$CL,INPUT_DATA!DM:DM))</f>
        <v/>
      </c>
      <c r="G13" s="1418" t="str">
        <f t="shared" si="0"/>
        <v/>
      </c>
      <c r="H13" s="1428" t="str">
        <f t="shared" si="1"/>
        <v/>
      </c>
      <c r="I13" s="1419" t="str">
        <f>IF($C13=0,"",H13/'09 - Default &amp; Recovery Stat'!D15)</f>
        <v/>
      </c>
      <c r="J13" s="1417" t="str">
        <f>IF($C13=0,"",'09 - Default &amp; Recovery Stat'!G15)</f>
        <v/>
      </c>
      <c r="K13" s="1417" t="str">
        <f t="shared" si="2"/>
        <v/>
      </c>
      <c r="L13" s="1419" t="str">
        <f>IF($C13=0,"",K13/'09 - Default &amp; Recovery Stat'!D15)</f>
        <v/>
      </c>
      <c r="M13" s="817"/>
    </row>
    <row r="14" spans="2:13">
      <c r="B14" s="812"/>
      <c r="C14" s="1406">
        <f>'09 - Default &amp; Recovery Stat'!B16</f>
        <v>0</v>
      </c>
      <c r="D14" s="1417" t="str">
        <f>IF($C14=0,"",'03 - Monthly Asset Follow up'!C21)</f>
        <v/>
      </c>
      <c r="E14" s="1418" t="str">
        <f>IF($C14=0,"",_xlfn.XLOOKUP($C14,INPUT_DATA!$CL:$CL,INPUT_DATA!DN:DN))</f>
        <v/>
      </c>
      <c r="F14" s="1417" t="str">
        <f>IF($C14=0,"",_xlfn.XLOOKUP($C14,INPUT_DATA!$CL:$CL,INPUT_DATA!DM:DM))</f>
        <v/>
      </c>
      <c r="G14" s="1418" t="str">
        <f t="shared" si="0"/>
        <v/>
      </c>
      <c r="H14" s="1428" t="str">
        <f t="shared" si="1"/>
        <v/>
      </c>
      <c r="I14" s="1419" t="str">
        <f>IF($C14=0,"",H14/'09 - Default &amp; Recovery Stat'!D16)</f>
        <v/>
      </c>
      <c r="J14" s="1417" t="str">
        <f>IF($C14=0,"",'09 - Default &amp; Recovery Stat'!G16)</f>
        <v/>
      </c>
      <c r="K14" s="1417" t="str">
        <f t="shared" si="2"/>
        <v/>
      </c>
      <c r="L14" s="1419" t="str">
        <f>IF($C14=0,"",K14/'09 - Default &amp; Recovery Stat'!D16)</f>
        <v/>
      </c>
      <c r="M14" s="817"/>
    </row>
    <row r="15" spans="2:13">
      <c r="B15" s="812"/>
      <c r="C15" s="1406">
        <f>'09 - Default &amp; Recovery Stat'!B17</f>
        <v>0</v>
      </c>
      <c r="D15" s="1417" t="str">
        <f>IF($C15=0,"",'03 - Monthly Asset Follow up'!C22)</f>
        <v/>
      </c>
      <c r="E15" s="1418" t="str">
        <f>IF($C15=0,"",_xlfn.XLOOKUP($C15,INPUT_DATA!$CL:$CL,INPUT_DATA!DN:DN))</f>
        <v/>
      </c>
      <c r="F15" s="1417" t="str">
        <f>IF($C15=0,"",_xlfn.XLOOKUP($C15,INPUT_DATA!$CL:$CL,INPUT_DATA!DM:DM))</f>
        <v/>
      </c>
      <c r="G15" s="1420" t="str">
        <f t="shared" si="0"/>
        <v/>
      </c>
      <c r="H15" s="1428" t="str">
        <f t="shared" si="1"/>
        <v/>
      </c>
      <c r="I15" s="1419" t="str">
        <f>IF($C15=0,"",H15/'09 - Default &amp; Recovery Stat'!D17)</f>
        <v/>
      </c>
      <c r="J15" s="1421" t="str">
        <f>IF($C15=0,"",'09 - Default &amp; Recovery Stat'!G17)</f>
        <v/>
      </c>
      <c r="K15" s="1421" t="str">
        <f t="shared" si="2"/>
        <v/>
      </c>
      <c r="L15" s="1422" t="str">
        <f>IF($C15=0,"",K15/'09 - Default &amp; Recovery Stat'!D17)</f>
        <v/>
      </c>
      <c r="M15" s="817"/>
    </row>
    <row r="16" spans="2:13" ht="13.5" thickBot="1">
      <c r="B16" s="825"/>
      <c r="C16" s="1103" t="s">
        <v>150</v>
      </c>
      <c r="D16" s="1104" t="s">
        <v>150</v>
      </c>
      <c r="E16" s="1104" t="s">
        <v>150</v>
      </c>
      <c r="F16" s="1104" t="s">
        <v>150</v>
      </c>
      <c r="G16" s="1104" t="s">
        <v>150</v>
      </c>
      <c r="H16" s="1429" t="s">
        <v>150</v>
      </c>
      <c r="I16" s="1104" t="s">
        <v>150</v>
      </c>
      <c r="J16" s="1104" t="s">
        <v>150</v>
      </c>
      <c r="K16" s="1104" t="s">
        <v>150</v>
      </c>
      <c r="L16" s="1104" t="s">
        <v>150</v>
      </c>
      <c r="M16" s="829"/>
    </row>
    <row r="17" spans="3:12" ht="13.5" thickTop="1">
      <c r="C17" s="631" t="s">
        <v>150</v>
      </c>
      <c r="D17" s="631" t="s">
        <v>150</v>
      </c>
      <c r="E17" s="631" t="s">
        <v>150</v>
      </c>
      <c r="F17" s="631" t="s">
        <v>150</v>
      </c>
      <c r="G17" s="631" t="s">
        <v>150</v>
      </c>
      <c r="H17" s="1009" t="s">
        <v>150</v>
      </c>
      <c r="I17" s="631" t="s">
        <v>150</v>
      </c>
      <c r="J17" s="631" t="s">
        <v>150</v>
      </c>
      <c r="K17" s="631" t="s">
        <v>150</v>
      </c>
      <c r="L17" s="631" t="s">
        <v>150</v>
      </c>
    </row>
    <row r="18" spans="3:12">
      <c r="C18" s="631" t="s">
        <v>150</v>
      </c>
      <c r="D18" s="631" t="s">
        <v>150</v>
      </c>
      <c r="E18" s="631" t="s">
        <v>150</v>
      </c>
      <c r="F18" s="631" t="s">
        <v>150</v>
      </c>
      <c r="G18" s="631" t="s">
        <v>150</v>
      </c>
      <c r="H18" s="1009" t="s">
        <v>150</v>
      </c>
      <c r="I18" s="631" t="s">
        <v>150</v>
      </c>
      <c r="J18" s="631" t="s">
        <v>150</v>
      </c>
      <c r="K18" s="631" t="s">
        <v>150</v>
      </c>
      <c r="L18" s="631" t="s">
        <v>150</v>
      </c>
    </row>
    <row r="19" spans="3:12">
      <c r="C19" s="631" t="s">
        <v>150</v>
      </c>
      <c r="D19" s="631" t="s">
        <v>150</v>
      </c>
      <c r="E19" s="631" t="s">
        <v>150</v>
      </c>
      <c r="F19" s="631" t="s">
        <v>150</v>
      </c>
      <c r="G19" s="631" t="s">
        <v>150</v>
      </c>
      <c r="H19" s="1009" t="s">
        <v>150</v>
      </c>
      <c r="I19" s="631" t="s">
        <v>150</v>
      </c>
      <c r="J19" s="631" t="s">
        <v>150</v>
      </c>
      <c r="K19" s="631" t="s">
        <v>150</v>
      </c>
      <c r="L19" s="631" t="s">
        <v>150</v>
      </c>
    </row>
    <row r="20" spans="3:12">
      <c r="C20" s="631" t="s">
        <v>150</v>
      </c>
      <c r="D20" s="631" t="s">
        <v>150</v>
      </c>
      <c r="E20" s="631" t="s">
        <v>150</v>
      </c>
      <c r="F20" s="631" t="s">
        <v>150</v>
      </c>
      <c r="G20" s="631" t="s">
        <v>150</v>
      </c>
      <c r="H20" s="1009" t="s">
        <v>150</v>
      </c>
      <c r="I20" s="631" t="s">
        <v>150</v>
      </c>
      <c r="J20" s="631" t="s">
        <v>150</v>
      </c>
      <c r="K20" s="631" t="s">
        <v>150</v>
      </c>
      <c r="L20" s="631" t="s">
        <v>150</v>
      </c>
    </row>
    <row r="21" spans="3:12">
      <c r="C21" s="631" t="s">
        <v>150</v>
      </c>
      <c r="D21" s="631" t="s">
        <v>150</v>
      </c>
      <c r="E21" s="631" t="s">
        <v>150</v>
      </c>
      <c r="F21" s="631" t="s">
        <v>150</v>
      </c>
      <c r="G21" s="631" t="s">
        <v>150</v>
      </c>
      <c r="H21" s="1009" t="s">
        <v>150</v>
      </c>
      <c r="I21" s="631" t="s">
        <v>150</v>
      </c>
      <c r="J21" s="631" t="s">
        <v>150</v>
      </c>
      <c r="K21" s="631" t="s">
        <v>150</v>
      </c>
      <c r="L21" s="631" t="s">
        <v>150</v>
      </c>
    </row>
    <row r="22" spans="3:12">
      <c r="C22" s="631" t="s">
        <v>150</v>
      </c>
      <c r="D22" s="631" t="s">
        <v>150</v>
      </c>
      <c r="E22" s="631" t="s">
        <v>150</v>
      </c>
      <c r="F22" s="631" t="s">
        <v>150</v>
      </c>
      <c r="G22" s="631" t="s">
        <v>150</v>
      </c>
      <c r="H22" s="1009" t="s">
        <v>150</v>
      </c>
      <c r="I22" s="631" t="s">
        <v>150</v>
      </c>
      <c r="J22" s="631" t="s">
        <v>150</v>
      </c>
      <c r="K22" s="631" t="s">
        <v>150</v>
      </c>
      <c r="L22" s="631" t="s">
        <v>150</v>
      </c>
    </row>
    <row r="23" spans="3:12">
      <c r="C23" s="631" t="s">
        <v>150</v>
      </c>
      <c r="D23" s="631" t="s">
        <v>150</v>
      </c>
      <c r="E23" s="631" t="s">
        <v>150</v>
      </c>
      <c r="F23" s="631" t="s">
        <v>150</v>
      </c>
      <c r="G23" s="631" t="s">
        <v>150</v>
      </c>
      <c r="H23" s="1009" t="s">
        <v>150</v>
      </c>
      <c r="I23" s="631" t="s">
        <v>150</v>
      </c>
      <c r="J23" s="631" t="s">
        <v>150</v>
      </c>
      <c r="K23" s="631" t="s">
        <v>150</v>
      </c>
      <c r="L23" s="631" t="s">
        <v>150</v>
      </c>
    </row>
    <row r="24" spans="3:12">
      <c r="C24" s="631" t="s">
        <v>150</v>
      </c>
      <c r="D24" s="631" t="s">
        <v>150</v>
      </c>
      <c r="E24" s="631" t="s">
        <v>150</v>
      </c>
      <c r="F24" s="631" t="s">
        <v>150</v>
      </c>
      <c r="G24" s="631" t="s">
        <v>150</v>
      </c>
      <c r="H24" s="1009" t="s">
        <v>150</v>
      </c>
      <c r="I24" s="631" t="s">
        <v>150</v>
      </c>
      <c r="J24" s="631" t="s">
        <v>150</v>
      </c>
      <c r="K24" s="631" t="s">
        <v>150</v>
      </c>
      <c r="L24" s="631" t="s">
        <v>150</v>
      </c>
    </row>
    <row r="25" spans="3:12">
      <c r="C25" s="631" t="s">
        <v>150</v>
      </c>
      <c r="D25" s="631" t="s">
        <v>150</v>
      </c>
      <c r="E25" s="631" t="s">
        <v>150</v>
      </c>
      <c r="F25" s="631" t="s">
        <v>150</v>
      </c>
      <c r="G25" s="631" t="s">
        <v>150</v>
      </c>
      <c r="H25" s="1009" t="s">
        <v>150</v>
      </c>
      <c r="I25" s="631" t="s">
        <v>150</v>
      </c>
      <c r="J25" s="631" t="s">
        <v>150</v>
      </c>
      <c r="K25" s="631" t="s">
        <v>150</v>
      </c>
      <c r="L25" s="631" t="s">
        <v>150</v>
      </c>
    </row>
    <row r="26" spans="3:12">
      <c r="C26" s="631" t="s">
        <v>150</v>
      </c>
      <c r="D26" s="631" t="s">
        <v>150</v>
      </c>
      <c r="E26" s="631" t="s">
        <v>150</v>
      </c>
      <c r="F26" s="631" t="s">
        <v>150</v>
      </c>
      <c r="G26" s="631" t="s">
        <v>150</v>
      </c>
      <c r="H26" s="1009" t="s">
        <v>150</v>
      </c>
      <c r="I26" s="631" t="s">
        <v>150</v>
      </c>
      <c r="J26" s="631" t="s">
        <v>150</v>
      </c>
      <c r="K26" s="631" t="s">
        <v>150</v>
      </c>
      <c r="L26" s="631" t="s">
        <v>150</v>
      </c>
    </row>
    <row r="27" spans="3:12">
      <c r="C27" s="631" t="s">
        <v>150</v>
      </c>
      <c r="D27" s="631" t="s">
        <v>150</v>
      </c>
      <c r="E27" s="631" t="s">
        <v>150</v>
      </c>
      <c r="F27" s="631" t="s">
        <v>150</v>
      </c>
      <c r="G27" s="631" t="s">
        <v>150</v>
      </c>
      <c r="H27" s="1009" t="s">
        <v>150</v>
      </c>
      <c r="I27" s="631" t="s">
        <v>150</v>
      </c>
      <c r="J27" s="631" t="s">
        <v>150</v>
      </c>
      <c r="K27" s="631" t="s">
        <v>150</v>
      </c>
      <c r="L27" s="631" t="s">
        <v>150</v>
      </c>
    </row>
    <row r="28" spans="3:12">
      <c r="C28" s="631" t="s">
        <v>150</v>
      </c>
      <c r="D28" s="631" t="s">
        <v>150</v>
      </c>
      <c r="E28" s="631" t="s">
        <v>150</v>
      </c>
      <c r="F28" s="631" t="s">
        <v>150</v>
      </c>
      <c r="G28" s="631" t="s">
        <v>150</v>
      </c>
      <c r="H28" s="1009" t="s">
        <v>150</v>
      </c>
      <c r="I28" s="631" t="s">
        <v>150</v>
      </c>
      <c r="J28" s="631" t="s">
        <v>150</v>
      </c>
      <c r="K28" s="631" t="s">
        <v>150</v>
      </c>
      <c r="L28" s="631" t="s">
        <v>150</v>
      </c>
    </row>
    <row r="29" spans="3:12">
      <c r="C29" s="631" t="s">
        <v>150</v>
      </c>
      <c r="D29" s="631" t="s">
        <v>150</v>
      </c>
      <c r="E29" s="631" t="s">
        <v>150</v>
      </c>
      <c r="F29" s="631" t="s">
        <v>150</v>
      </c>
      <c r="G29" s="631" t="s">
        <v>150</v>
      </c>
      <c r="H29" s="1009" t="s">
        <v>150</v>
      </c>
      <c r="I29" s="631" t="s">
        <v>150</v>
      </c>
      <c r="J29" s="631" t="s">
        <v>150</v>
      </c>
      <c r="K29" s="631" t="s">
        <v>150</v>
      </c>
      <c r="L29" s="631" t="s">
        <v>150</v>
      </c>
    </row>
    <row r="30" spans="3:12">
      <c r="C30" s="631" t="s">
        <v>150</v>
      </c>
      <c r="D30" s="631" t="s">
        <v>150</v>
      </c>
      <c r="E30" s="631" t="s">
        <v>150</v>
      </c>
      <c r="F30" s="631" t="s">
        <v>150</v>
      </c>
      <c r="G30" s="631" t="s">
        <v>150</v>
      </c>
      <c r="H30" s="1009" t="s">
        <v>150</v>
      </c>
      <c r="I30" s="631" t="s">
        <v>150</v>
      </c>
      <c r="J30" s="631" t="s">
        <v>150</v>
      </c>
      <c r="K30" s="631" t="s">
        <v>150</v>
      </c>
      <c r="L30" s="631" t="s">
        <v>150</v>
      </c>
    </row>
    <row r="31" spans="3:12">
      <c r="C31" s="631" t="s">
        <v>150</v>
      </c>
      <c r="D31" s="631" t="s">
        <v>150</v>
      </c>
      <c r="E31" s="631" t="s">
        <v>150</v>
      </c>
      <c r="F31" s="631" t="s">
        <v>150</v>
      </c>
      <c r="G31" s="631" t="s">
        <v>150</v>
      </c>
      <c r="H31" s="1009" t="s">
        <v>150</v>
      </c>
      <c r="I31" s="631" t="s">
        <v>150</v>
      </c>
      <c r="J31" s="631" t="s">
        <v>150</v>
      </c>
      <c r="K31" s="631" t="s">
        <v>150</v>
      </c>
      <c r="L31" s="631" t="s">
        <v>150</v>
      </c>
    </row>
    <row r="32" spans="3:12">
      <c r="C32" s="631" t="s">
        <v>150</v>
      </c>
      <c r="D32" s="631" t="s">
        <v>150</v>
      </c>
      <c r="E32" s="631" t="s">
        <v>150</v>
      </c>
      <c r="F32" s="631" t="s">
        <v>150</v>
      </c>
      <c r="G32" s="631" t="s">
        <v>150</v>
      </c>
      <c r="H32" s="1009" t="s">
        <v>150</v>
      </c>
      <c r="I32" s="631" t="s">
        <v>150</v>
      </c>
      <c r="J32" s="631" t="s">
        <v>150</v>
      </c>
      <c r="K32" s="631" t="s">
        <v>150</v>
      </c>
      <c r="L32" s="631" t="s">
        <v>150</v>
      </c>
    </row>
    <row r="33" spans="3:12">
      <c r="C33" s="631" t="s">
        <v>150</v>
      </c>
      <c r="D33" s="631" t="s">
        <v>150</v>
      </c>
      <c r="E33" s="631" t="s">
        <v>150</v>
      </c>
      <c r="F33" s="631" t="s">
        <v>150</v>
      </c>
      <c r="G33" s="631" t="s">
        <v>150</v>
      </c>
      <c r="H33" s="1009" t="s">
        <v>150</v>
      </c>
      <c r="I33" s="631" t="s">
        <v>150</v>
      </c>
      <c r="J33" s="631" t="s">
        <v>150</v>
      </c>
      <c r="K33" s="631" t="s">
        <v>150</v>
      </c>
      <c r="L33" s="631" t="s">
        <v>150</v>
      </c>
    </row>
    <row r="34" spans="3:12">
      <c r="C34" s="631" t="s">
        <v>150</v>
      </c>
      <c r="D34" s="631" t="s">
        <v>150</v>
      </c>
      <c r="E34" s="631" t="s">
        <v>150</v>
      </c>
      <c r="F34" s="631" t="s">
        <v>150</v>
      </c>
      <c r="G34" s="631" t="s">
        <v>150</v>
      </c>
      <c r="H34" s="1009" t="s">
        <v>150</v>
      </c>
      <c r="I34" s="631" t="s">
        <v>150</v>
      </c>
      <c r="J34" s="631" t="s">
        <v>150</v>
      </c>
      <c r="K34" s="631" t="s">
        <v>150</v>
      </c>
      <c r="L34" s="631" t="s">
        <v>150</v>
      </c>
    </row>
    <row r="35" spans="3:12">
      <c r="C35" s="631" t="s">
        <v>150</v>
      </c>
      <c r="D35" s="631" t="s">
        <v>150</v>
      </c>
      <c r="E35" s="631" t="s">
        <v>150</v>
      </c>
      <c r="F35" s="631" t="s">
        <v>150</v>
      </c>
      <c r="G35" s="631" t="s">
        <v>150</v>
      </c>
      <c r="H35" s="1009" t="s">
        <v>150</v>
      </c>
      <c r="I35" s="631" t="s">
        <v>150</v>
      </c>
      <c r="J35" s="631" t="s">
        <v>150</v>
      </c>
      <c r="K35" s="631" t="s">
        <v>150</v>
      </c>
      <c r="L35" s="631" t="s">
        <v>150</v>
      </c>
    </row>
    <row r="36" spans="3:12">
      <c r="C36" s="631" t="s">
        <v>150</v>
      </c>
      <c r="D36" s="631" t="s">
        <v>150</v>
      </c>
      <c r="E36" s="631" t="s">
        <v>150</v>
      </c>
      <c r="F36" s="631" t="s">
        <v>150</v>
      </c>
      <c r="G36" s="631" t="s">
        <v>150</v>
      </c>
      <c r="H36" s="1009" t="s">
        <v>150</v>
      </c>
      <c r="I36" s="631" t="s">
        <v>150</v>
      </c>
      <c r="J36" s="631" t="s">
        <v>150</v>
      </c>
      <c r="K36" s="631" t="s">
        <v>150</v>
      </c>
      <c r="L36" s="631" t="s">
        <v>150</v>
      </c>
    </row>
    <row r="37" spans="3:12">
      <c r="C37" s="631" t="s">
        <v>150</v>
      </c>
      <c r="D37" s="631" t="s">
        <v>150</v>
      </c>
      <c r="E37" s="631" t="s">
        <v>150</v>
      </c>
      <c r="F37" s="631" t="s">
        <v>150</v>
      </c>
      <c r="G37" s="631" t="s">
        <v>150</v>
      </c>
      <c r="H37" s="1009" t="s">
        <v>150</v>
      </c>
      <c r="I37" s="631" t="s">
        <v>150</v>
      </c>
      <c r="J37" s="631" t="s">
        <v>150</v>
      </c>
      <c r="K37" s="631" t="s">
        <v>150</v>
      </c>
      <c r="L37" s="631" t="s">
        <v>150</v>
      </c>
    </row>
    <row r="38" spans="3:12">
      <c r="C38" s="631" t="s">
        <v>150</v>
      </c>
      <c r="D38" s="631" t="s">
        <v>150</v>
      </c>
      <c r="E38" s="631" t="s">
        <v>150</v>
      </c>
      <c r="F38" s="631" t="s">
        <v>150</v>
      </c>
      <c r="G38" s="631" t="s">
        <v>150</v>
      </c>
      <c r="H38" s="1009" t="s">
        <v>150</v>
      </c>
      <c r="I38" s="631" t="s">
        <v>150</v>
      </c>
      <c r="J38" s="631" t="s">
        <v>150</v>
      </c>
      <c r="K38" s="631" t="s">
        <v>150</v>
      </c>
      <c r="L38" s="631" t="s">
        <v>150</v>
      </c>
    </row>
    <row r="39" spans="3:12">
      <c r="C39" s="631" t="s">
        <v>150</v>
      </c>
      <c r="D39" s="631" t="s">
        <v>150</v>
      </c>
      <c r="E39" s="631" t="s">
        <v>150</v>
      </c>
      <c r="F39" s="631" t="s">
        <v>150</v>
      </c>
      <c r="G39" s="631" t="s">
        <v>150</v>
      </c>
      <c r="H39" s="1009" t="s">
        <v>150</v>
      </c>
      <c r="I39" s="631" t="s">
        <v>150</v>
      </c>
      <c r="J39" s="631" t="s">
        <v>150</v>
      </c>
      <c r="K39" s="631" t="s">
        <v>150</v>
      </c>
      <c r="L39" s="631" t="s">
        <v>150</v>
      </c>
    </row>
    <row r="40" spans="3:12">
      <c r="C40" s="631" t="s">
        <v>150</v>
      </c>
      <c r="D40" s="631" t="s">
        <v>150</v>
      </c>
      <c r="E40" s="631" t="s">
        <v>150</v>
      </c>
      <c r="F40" s="631" t="s">
        <v>150</v>
      </c>
      <c r="G40" s="631" t="s">
        <v>150</v>
      </c>
      <c r="H40" s="1009" t="s">
        <v>150</v>
      </c>
      <c r="I40" s="631" t="s">
        <v>150</v>
      </c>
      <c r="J40" s="631" t="s">
        <v>150</v>
      </c>
      <c r="K40" s="631" t="s">
        <v>150</v>
      </c>
      <c r="L40" s="631" t="s">
        <v>150</v>
      </c>
    </row>
    <row r="41" spans="3:12">
      <c r="C41" s="631" t="s">
        <v>150</v>
      </c>
      <c r="D41" s="631" t="s">
        <v>150</v>
      </c>
      <c r="E41" s="631" t="s">
        <v>150</v>
      </c>
      <c r="F41" s="631" t="s">
        <v>150</v>
      </c>
      <c r="G41" s="631" t="s">
        <v>150</v>
      </c>
      <c r="H41" s="1009" t="s">
        <v>150</v>
      </c>
      <c r="I41" s="631" t="s">
        <v>150</v>
      </c>
      <c r="J41" s="631" t="s">
        <v>150</v>
      </c>
      <c r="K41" s="631" t="s">
        <v>150</v>
      </c>
      <c r="L41" s="631" t="s">
        <v>150</v>
      </c>
    </row>
    <row r="42" spans="3:12">
      <c r="C42" s="631" t="s">
        <v>150</v>
      </c>
      <c r="D42" s="631" t="s">
        <v>150</v>
      </c>
      <c r="E42" s="631" t="s">
        <v>150</v>
      </c>
      <c r="F42" s="631" t="s">
        <v>150</v>
      </c>
      <c r="G42" s="631" t="s">
        <v>150</v>
      </c>
      <c r="H42" s="1009" t="s">
        <v>150</v>
      </c>
      <c r="I42" s="631" t="s">
        <v>150</v>
      </c>
      <c r="J42" s="631" t="s">
        <v>150</v>
      </c>
      <c r="K42" s="631" t="s">
        <v>150</v>
      </c>
      <c r="L42" s="631" t="s">
        <v>150</v>
      </c>
    </row>
    <row r="43" spans="3:12">
      <c r="C43" s="631" t="s">
        <v>150</v>
      </c>
      <c r="D43" s="631" t="s">
        <v>150</v>
      </c>
      <c r="E43" s="631" t="s">
        <v>150</v>
      </c>
      <c r="F43" s="631" t="s">
        <v>150</v>
      </c>
      <c r="G43" s="631" t="s">
        <v>150</v>
      </c>
      <c r="H43" s="1009" t="s">
        <v>150</v>
      </c>
      <c r="I43" s="631" t="s">
        <v>150</v>
      </c>
      <c r="J43" s="631" t="s">
        <v>150</v>
      </c>
      <c r="K43" s="631" t="s">
        <v>150</v>
      </c>
      <c r="L43" s="631" t="s">
        <v>150</v>
      </c>
    </row>
    <row r="44" spans="3:12">
      <c r="C44" s="631" t="s">
        <v>150</v>
      </c>
      <c r="D44" s="631" t="s">
        <v>150</v>
      </c>
      <c r="E44" s="631" t="s">
        <v>150</v>
      </c>
      <c r="F44" s="631" t="s">
        <v>150</v>
      </c>
      <c r="G44" s="631" t="s">
        <v>150</v>
      </c>
      <c r="H44" s="1009" t="s">
        <v>150</v>
      </c>
      <c r="I44" s="631" t="s">
        <v>150</v>
      </c>
      <c r="J44" s="631" t="s">
        <v>150</v>
      </c>
      <c r="K44" s="631" t="s">
        <v>150</v>
      </c>
      <c r="L44" s="631" t="s">
        <v>150</v>
      </c>
    </row>
    <row r="45" spans="3:12">
      <c r="C45" s="631" t="s">
        <v>150</v>
      </c>
      <c r="D45" s="631" t="s">
        <v>150</v>
      </c>
      <c r="E45" s="631" t="s">
        <v>150</v>
      </c>
      <c r="F45" s="631" t="s">
        <v>150</v>
      </c>
      <c r="G45" s="631" t="s">
        <v>150</v>
      </c>
      <c r="H45" s="1009" t="s">
        <v>150</v>
      </c>
      <c r="I45" s="631" t="s">
        <v>150</v>
      </c>
      <c r="J45" s="631" t="s">
        <v>150</v>
      </c>
      <c r="K45" s="631" t="s">
        <v>150</v>
      </c>
      <c r="L45" s="631" t="s">
        <v>150</v>
      </c>
    </row>
    <row r="46" spans="3:12">
      <c r="C46" s="631" t="s">
        <v>150</v>
      </c>
      <c r="D46" s="631" t="s">
        <v>150</v>
      </c>
      <c r="E46" s="631" t="s">
        <v>150</v>
      </c>
      <c r="F46" s="631" t="s">
        <v>150</v>
      </c>
      <c r="G46" s="631" t="s">
        <v>150</v>
      </c>
      <c r="H46" s="1009" t="s">
        <v>150</v>
      </c>
      <c r="I46" s="631" t="s">
        <v>150</v>
      </c>
      <c r="J46" s="631" t="s">
        <v>150</v>
      </c>
      <c r="K46" s="631" t="s">
        <v>150</v>
      </c>
      <c r="L46" s="631" t="s">
        <v>150</v>
      </c>
    </row>
    <row r="47" spans="3:12">
      <c r="C47" s="631" t="s">
        <v>150</v>
      </c>
      <c r="D47" s="631" t="s">
        <v>150</v>
      </c>
      <c r="E47" s="631" t="s">
        <v>150</v>
      </c>
      <c r="F47" s="631" t="s">
        <v>150</v>
      </c>
      <c r="G47" s="631" t="s">
        <v>150</v>
      </c>
      <c r="H47" s="1009" t="s">
        <v>150</v>
      </c>
      <c r="I47" s="631" t="s">
        <v>150</v>
      </c>
      <c r="J47" s="631" t="s">
        <v>150</v>
      </c>
      <c r="K47" s="631" t="s">
        <v>150</v>
      </c>
      <c r="L47" s="631" t="s">
        <v>150</v>
      </c>
    </row>
    <row r="48" spans="3:12">
      <c r="C48" s="631" t="s">
        <v>150</v>
      </c>
      <c r="D48" s="631" t="s">
        <v>150</v>
      </c>
      <c r="E48" s="631" t="s">
        <v>150</v>
      </c>
      <c r="F48" s="631" t="s">
        <v>150</v>
      </c>
      <c r="G48" s="631" t="s">
        <v>150</v>
      </c>
      <c r="H48" s="1009" t="s">
        <v>150</v>
      </c>
      <c r="I48" s="631" t="s">
        <v>150</v>
      </c>
      <c r="J48" s="631" t="s">
        <v>150</v>
      </c>
      <c r="K48" s="631" t="s">
        <v>150</v>
      </c>
      <c r="L48" s="631" t="s">
        <v>150</v>
      </c>
    </row>
    <row r="49" spans="3:12">
      <c r="C49" s="631" t="s">
        <v>150</v>
      </c>
      <c r="D49" s="631" t="s">
        <v>150</v>
      </c>
      <c r="E49" s="631" t="s">
        <v>150</v>
      </c>
      <c r="F49" s="631" t="s">
        <v>150</v>
      </c>
      <c r="G49" s="631" t="s">
        <v>150</v>
      </c>
      <c r="H49" s="1009" t="s">
        <v>150</v>
      </c>
      <c r="I49" s="631" t="s">
        <v>150</v>
      </c>
      <c r="J49" s="631" t="s">
        <v>150</v>
      </c>
      <c r="K49" s="631" t="s">
        <v>150</v>
      </c>
      <c r="L49" s="631" t="s">
        <v>150</v>
      </c>
    </row>
    <row r="50" spans="3:12">
      <c r="C50" s="631" t="s">
        <v>150</v>
      </c>
      <c r="D50" s="631" t="s">
        <v>150</v>
      </c>
      <c r="E50" s="631" t="s">
        <v>150</v>
      </c>
      <c r="F50" s="631" t="s">
        <v>150</v>
      </c>
      <c r="G50" s="631" t="s">
        <v>150</v>
      </c>
      <c r="H50" s="1009" t="s">
        <v>150</v>
      </c>
      <c r="I50" s="631" t="s">
        <v>150</v>
      </c>
      <c r="J50" s="631" t="s">
        <v>150</v>
      </c>
      <c r="K50" s="631" t="s">
        <v>150</v>
      </c>
      <c r="L50" s="631" t="s">
        <v>150</v>
      </c>
    </row>
    <row r="51" spans="3:12">
      <c r="C51" s="631" t="s">
        <v>150</v>
      </c>
      <c r="D51" s="631" t="s">
        <v>150</v>
      </c>
      <c r="E51" s="631" t="s">
        <v>150</v>
      </c>
      <c r="F51" s="631" t="s">
        <v>150</v>
      </c>
      <c r="G51" s="631" t="s">
        <v>150</v>
      </c>
      <c r="H51" s="1009" t="s">
        <v>150</v>
      </c>
      <c r="I51" s="631" t="s">
        <v>150</v>
      </c>
      <c r="J51" s="631" t="s">
        <v>150</v>
      </c>
      <c r="K51" s="631" t="s">
        <v>150</v>
      </c>
      <c r="L51" s="631" t="s">
        <v>150</v>
      </c>
    </row>
    <row r="52" spans="3:12">
      <c r="C52" s="631" t="s">
        <v>150</v>
      </c>
      <c r="D52" s="631" t="s">
        <v>150</v>
      </c>
      <c r="E52" s="631" t="s">
        <v>150</v>
      </c>
      <c r="F52" s="631" t="s">
        <v>150</v>
      </c>
      <c r="G52" s="631" t="s">
        <v>150</v>
      </c>
      <c r="H52" s="1009" t="s">
        <v>150</v>
      </c>
      <c r="I52" s="631" t="s">
        <v>150</v>
      </c>
      <c r="J52" s="631" t="s">
        <v>150</v>
      </c>
      <c r="K52" s="631" t="s">
        <v>150</v>
      </c>
      <c r="L52" s="631" t="s">
        <v>150</v>
      </c>
    </row>
    <row r="53" spans="3:12">
      <c r="C53" s="631" t="s">
        <v>150</v>
      </c>
      <c r="D53" s="631" t="s">
        <v>150</v>
      </c>
      <c r="E53" s="631" t="s">
        <v>150</v>
      </c>
      <c r="F53" s="631" t="s">
        <v>150</v>
      </c>
      <c r="G53" s="631" t="s">
        <v>150</v>
      </c>
      <c r="H53" s="1009" t="s">
        <v>150</v>
      </c>
      <c r="I53" s="631" t="s">
        <v>150</v>
      </c>
      <c r="J53" s="631" t="s">
        <v>150</v>
      </c>
      <c r="K53" s="631" t="s">
        <v>150</v>
      </c>
      <c r="L53" s="631" t="s">
        <v>150</v>
      </c>
    </row>
    <row r="54" spans="3:12">
      <c r="C54" s="631" t="s">
        <v>150</v>
      </c>
      <c r="D54" s="631" t="s">
        <v>150</v>
      </c>
      <c r="E54" s="631" t="s">
        <v>150</v>
      </c>
      <c r="F54" s="631" t="s">
        <v>150</v>
      </c>
      <c r="G54" s="631" t="s">
        <v>150</v>
      </c>
      <c r="H54" s="1009" t="s">
        <v>150</v>
      </c>
      <c r="I54" s="631" t="s">
        <v>150</v>
      </c>
      <c r="J54" s="631" t="s">
        <v>150</v>
      </c>
      <c r="K54" s="631" t="s">
        <v>150</v>
      </c>
      <c r="L54" s="631" t="s">
        <v>150</v>
      </c>
    </row>
    <row r="55" spans="3:12">
      <c r="C55" s="631" t="s">
        <v>150</v>
      </c>
      <c r="D55" s="631" t="s">
        <v>150</v>
      </c>
      <c r="E55" s="631" t="s">
        <v>150</v>
      </c>
      <c r="F55" s="631" t="s">
        <v>150</v>
      </c>
      <c r="G55" s="631" t="s">
        <v>150</v>
      </c>
      <c r="H55" s="1009" t="s">
        <v>150</v>
      </c>
      <c r="I55" s="631" t="s">
        <v>150</v>
      </c>
      <c r="J55" s="631" t="s">
        <v>150</v>
      </c>
      <c r="K55" s="631" t="s">
        <v>150</v>
      </c>
      <c r="L55" s="631" t="s">
        <v>150</v>
      </c>
    </row>
    <row r="56" spans="3:12">
      <c r="C56" s="631" t="s">
        <v>150</v>
      </c>
      <c r="D56" s="631" t="s">
        <v>150</v>
      </c>
      <c r="E56" s="631" t="s">
        <v>150</v>
      </c>
      <c r="F56" s="631" t="s">
        <v>150</v>
      </c>
      <c r="G56" s="631" t="s">
        <v>150</v>
      </c>
      <c r="H56" s="1009" t="s">
        <v>150</v>
      </c>
      <c r="I56" s="631" t="s">
        <v>150</v>
      </c>
      <c r="J56" s="631" t="s">
        <v>150</v>
      </c>
      <c r="K56" s="631" t="s">
        <v>150</v>
      </c>
      <c r="L56" s="631" t="s">
        <v>150</v>
      </c>
    </row>
    <row r="57" spans="3:12">
      <c r="C57" s="631" t="s">
        <v>150</v>
      </c>
      <c r="D57" s="631" t="s">
        <v>150</v>
      </c>
      <c r="E57" s="631" t="s">
        <v>150</v>
      </c>
      <c r="F57" s="631" t="s">
        <v>150</v>
      </c>
      <c r="G57" s="631" t="s">
        <v>150</v>
      </c>
      <c r="H57" s="1009" t="s">
        <v>150</v>
      </c>
      <c r="I57" s="631" t="s">
        <v>150</v>
      </c>
      <c r="J57" s="631" t="s">
        <v>150</v>
      </c>
      <c r="K57" s="631" t="s">
        <v>150</v>
      </c>
      <c r="L57" s="631" t="s">
        <v>150</v>
      </c>
    </row>
    <row r="58" spans="3:12">
      <c r="C58" s="631" t="s">
        <v>150</v>
      </c>
      <c r="D58" s="631" t="s">
        <v>150</v>
      </c>
      <c r="E58" s="631" t="s">
        <v>150</v>
      </c>
      <c r="F58" s="631" t="s">
        <v>150</v>
      </c>
      <c r="G58" s="631" t="s">
        <v>150</v>
      </c>
      <c r="H58" s="1009" t="s">
        <v>150</v>
      </c>
      <c r="I58" s="631" t="s">
        <v>150</v>
      </c>
      <c r="J58" s="631" t="s">
        <v>150</v>
      </c>
      <c r="K58" s="631" t="s">
        <v>150</v>
      </c>
      <c r="L58" s="631" t="s">
        <v>150</v>
      </c>
    </row>
    <row r="59" spans="3:12">
      <c r="C59" s="631" t="s">
        <v>150</v>
      </c>
      <c r="D59" s="631" t="s">
        <v>150</v>
      </c>
      <c r="E59" s="631" t="s">
        <v>150</v>
      </c>
      <c r="F59" s="631" t="s">
        <v>150</v>
      </c>
      <c r="G59" s="631" t="s">
        <v>150</v>
      </c>
      <c r="H59" s="1009" t="s">
        <v>150</v>
      </c>
      <c r="I59" s="631" t="s">
        <v>150</v>
      </c>
      <c r="J59" s="631" t="s">
        <v>150</v>
      </c>
      <c r="K59" s="631" t="s">
        <v>150</v>
      </c>
      <c r="L59" s="631" t="s">
        <v>150</v>
      </c>
    </row>
    <row r="60" spans="3:12">
      <c r="C60" s="631" t="s">
        <v>150</v>
      </c>
      <c r="D60" s="631" t="s">
        <v>150</v>
      </c>
      <c r="E60" s="631" t="s">
        <v>150</v>
      </c>
      <c r="F60" s="631" t="s">
        <v>150</v>
      </c>
      <c r="G60" s="631" t="s">
        <v>150</v>
      </c>
      <c r="H60" s="1009" t="s">
        <v>150</v>
      </c>
      <c r="I60" s="631" t="s">
        <v>150</v>
      </c>
      <c r="J60" s="631" t="s">
        <v>150</v>
      </c>
      <c r="K60" s="631" t="s">
        <v>150</v>
      </c>
      <c r="L60" s="631" t="s">
        <v>150</v>
      </c>
    </row>
    <row r="61" spans="3:12">
      <c r="C61" s="631" t="s">
        <v>150</v>
      </c>
      <c r="D61" s="631" t="s">
        <v>150</v>
      </c>
      <c r="E61" s="631" t="s">
        <v>150</v>
      </c>
      <c r="F61" s="631" t="s">
        <v>150</v>
      </c>
      <c r="G61" s="631" t="s">
        <v>150</v>
      </c>
      <c r="H61" s="1009" t="s">
        <v>150</v>
      </c>
      <c r="I61" s="631" t="s">
        <v>150</v>
      </c>
      <c r="J61" s="631" t="s">
        <v>150</v>
      </c>
      <c r="K61" s="631" t="s">
        <v>150</v>
      </c>
      <c r="L61" s="631" t="s">
        <v>150</v>
      </c>
    </row>
    <row r="62" spans="3:12">
      <c r="C62" s="631" t="s">
        <v>150</v>
      </c>
      <c r="D62" s="631" t="s">
        <v>150</v>
      </c>
      <c r="E62" s="631" t="s">
        <v>150</v>
      </c>
      <c r="F62" s="631" t="s">
        <v>150</v>
      </c>
      <c r="G62" s="631" t="s">
        <v>150</v>
      </c>
      <c r="H62" s="1009" t="s">
        <v>150</v>
      </c>
      <c r="I62" s="631" t="s">
        <v>150</v>
      </c>
      <c r="J62" s="631" t="s">
        <v>150</v>
      </c>
      <c r="K62" s="631" t="s">
        <v>150</v>
      </c>
      <c r="L62" s="631" t="s">
        <v>150</v>
      </c>
    </row>
    <row r="63" spans="3:12">
      <c r="C63" s="631" t="s">
        <v>150</v>
      </c>
      <c r="D63" s="631" t="s">
        <v>150</v>
      </c>
      <c r="E63" s="631" t="s">
        <v>150</v>
      </c>
      <c r="F63" s="631" t="s">
        <v>150</v>
      </c>
      <c r="G63" s="631" t="s">
        <v>150</v>
      </c>
      <c r="H63" s="1009" t="s">
        <v>150</v>
      </c>
      <c r="I63" s="631" t="s">
        <v>150</v>
      </c>
      <c r="J63" s="631" t="s">
        <v>150</v>
      </c>
      <c r="K63" s="631" t="s">
        <v>150</v>
      </c>
      <c r="L63" s="631" t="s">
        <v>150</v>
      </c>
    </row>
    <row r="64" spans="3:12">
      <c r="C64" s="631" t="s">
        <v>150</v>
      </c>
      <c r="D64" s="631" t="s">
        <v>150</v>
      </c>
      <c r="E64" s="631" t="s">
        <v>150</v>
      </c>
      <c r="F64" s="631" t="s">
        <v>150</v>
      </c>
      <c r="G64" s="631" t="s">
        <v>150</v>
      </c>
      <c r="H64" s="1009" t="s">
        <v>150</v>
      </c>
      <c r="I64" s="631" t="s">
        <v>150</v>
      </c>
      <c r="J64" s="631" t="s">
        <v>150</v>
      </c>
      <c r="K64" s="631" t="s">
        <v>150</v>
      </c>
      <c r="L64" s="631" t="s">
        <v>150</v>
      </c>
    </row>
    <row r="65" spans="3:12">
      <c r="C65" s="631" t="s">
        <v>150</v>
      </c>
      <c r="D65" s="631" t="s">
        <v>150</v>
      </c>
      <c r="E65" s="631" t="s">
        <v>150</v>
      </c>
      <c r="F65" s="631" t="s">
        <v>150</v>
      </c>
      <c r="G65" s="631" t="s">
        <v>150</v>
      </c>
      <c r="H65" s="1009" t="s">
        <v>150</v>
      </c>
      <c r="I65" s="631" t="s">
        <v>150</v>
      </c>
      <c r="J65" s="631" t="s">
        <v>150</v>
      </c>
      <c r="K65" s="631" t="s">
        <v>150</v>
      </c>
      <c r="L65" s="631" t="s">
        <v>150</v>
      </c>
    </row>
    <row r="66" spans="3:12">
      <c r="C66" s="631" t="s">
        <v>150</v>
      </c>
      <c r="D66" s="631" t="s">
        <v>150</v>
      </c>
      <c r="E66" s="631" t="s">
        <v>150</v>
      </c>
      <c r="F66" s="631" t="s">
        <v>150</v>
      </c>
      <c r="G66" s="631" t="s">
        <v>150</v>
      </c>
      <c r="H66" s="1009" t="s">
        <v>150</v>
      </c>
      <c r="I66" s="631" t="s">
        <v>150</v>
      </c>
      <c r="J66" s="631" t="s">
        <v>150</v>
      </c>
      <c r="K66" s="631" t="s">
        <v>150</v>
      </c>
      <c r="L66" s="631" t="s">
        <v>150</v>
      </c>
    </row>
    <row r="67" spans="3:12">
      <c r="C67" s="631" t="s">
        <v>150</v>
      </c>
      <c r="D67" s="631" t="s">
        <v>150</v>
      </c>
      <c r="E67" s="631" t="s">
        <v>150</v>
      </c>
      <c r="F67" s="631" t="s">
        <v>150</v>
      </c>
      <c r="G67" s="631" t="s">
        <v>150</v>
      </c>
      <c r="H67" s="1009" t="s">
        <v>150</v>
      </c>
      <c r="I67" s="631" t="s">
        <v>150</v>
      </c>
      <c r="J67" s="631" t="s">
        <v>150</v>
      </c>
      <c r="K67" s="631" t="s">
        <v>150</v>
      </c>
      <c r="L67" s="631" t="s">
        <v>150</v>
      </c>
    </row>
    <row r="68" spans="3:12">
      <c r="C68" s="631" t="s">
        <v>150</v>
      </c>
      <c r="D68" s="631" t="s">
        <v>150</v>
      </c>
      <c r="E68" s="631" t="s">
        <v>150</v>
      </c>
      <c r="F68" s="631" t="s">
        <v>150</v>
      </c>
      <c r="G68" s="631" t="s">
        <v>150</v>
      </c>
      <c r="H68" s="1009" t="s">
        <v>150</v>
      </c>
      <c r="I68" s="631" t="s">
        <v>150</v>
      </c>
      <c r="J68" s="631" t="s">
        <v>150</v>
      </c>
      <c r="K68" s="631" t="s">
        <v>150</v>
      </c>
      <c r="L68" s="631" t="s">
        <v>150</v>
      </c>
    </row>
    <row r="69" spans="3:12">
      <c r="C69" s="631" t="s">
        <v>150</v>
      </c>
      <c r="D69" s="631" t="s">
        <v>150</v>
      </c>
      <c r="E69" s="631" t="s">
        <v>150</v>
      </c>
      <c r="F69" s="631" t="s">
        <v>150</v>
      </c>
      <c r="G69" s="631" t="s">
        <v>150</v>
      </c>
      <c r="H69" s="1009" t="s">
        <v>150</v>
      </c>
      <c r="I69" s="631" t="s">
        <v>150</v>
      </c>
      <c r="J69" s="631" t="s">
        <v>150</v>
      </c>
      <c r="K69" s="631" t="s">
        <v>150</v>
      </c>
      <c r="L69" s="631" t="s">
        <v>150</v>
      </c>
    </row>
    <row r="70" spans="3:12">
      <c r="C70" s="631" t="s">
        <v>150</v>
      </c>
      <c r="D70" s="631" t="s">
        <v>150</v>
      </c>
      <c r="E70" s="631" t="s">
        <v>150</v>
      </c>
      <c r="F70" s="631" t="s">
        <v>150</v>
      </c>
      <c r="G70" s="631" t="s">
        <v>150</v>
      </c>
      <c r="H70" s="1009" t="s">
        <v>150</v>
      </c>
      <c r="I70" s="631" t="s">
        <v>150</v>
      </c>
      <c r="J70" s="631" t="s">
        <v>150</v>
      </c>
      <c r="K70" s="631" t="s">
        <v>150</v>
      </c>
      <c r="L70" s="631" t="s">
        <v>150</v>
      </c>
    </row>
    <row r="71" spans="3:12">
      <c r="C71" s="631" t="s">
        <v>150</v>
      </c>
      <c r="D71" s="631" t="s">
        <v>150</v>
      </c>
      <c r="E71" s="631" t="s">
        <v>150</v>
      </c>
      <c r="F71" s="631" t="s">
        <v>150</v>
      </c>
      <c r="G71" s="631" t="s">
        <v>150</v>
      </c>
      <c r="H71" s="1009" t="s">
        <v>150</v>
      </c>
      <c r="I71" s="631" t="s">
        <v>150</v>
      </c>
      <c r="J71" s="631" t="s">
        <v>150</v>
      </c>
      <c r="K71" s="631" t="s">
        <v>150</v>
      </c>
      <c r="L71" s="631" t="s">
        <v>150</v>
      </c>
    </row>
    <row r="72" spans="3:12">
      <c r="C72" s="631" t="s">
        <v>150</v>
      </c>
      <c r="D72" s="631" t="s">
        <v>150</v>
      </c>
      <c r="E72" s="631" t="s">
        <v>150</v>
      </c>
      <c r="F72" s="631" t="s">
        <v>150</v>
      </c>
      <c r="G72" s="631" t="s">
        <v>150</v>
      </c>
      <c r="H72" s="1009" t="s">
        <v>150</v>
      </c>
      <c r="I72" s="631" t="s">
        <v>150</v>
      </c>
      <c r="J72" s="631" t="s">
        <v>150</v>
      </c>
      <c r="K72" s="631" t="s">
        <v>150</v>
      </c>
      <c r="L72" s="631" t="s">
        <v>150</v>
      </c>
    </row>
    <row r="73" spans="3:12">
      <c r="C73" s="631" t="s">
        <v>150</v>
      </c>
      <c r="D73" s="631" t="s">
        <v>150</v>
      </c>
      <c r="E73" s="631" t="s">
        <v>150</v>
      </c>
      <c r="F73" s="631" t="s">
        <v>150</v>
      </c>
      <c r="G73" s="631" t="s">
        <v>150</v>
      </c>
      <c r="H73" s="1009" t="s">
        <v>150</v>
      </c>
      <c r="I73" s="631" t="s">
        <v>150</v>
      </c>
      <c r="J73" s="631" t="s">
        <v>150</v>
      </c>
      <c r="K73" s="631" t="s">
        <v>150</v>
      </c>
      <c r="L73" s="631" t="s">
        <v>150</v>
      </c>
    </row>
    <row r="74" spans="3:12">
      <c r="C74" s="631" t="s">
        <v>150</v>
      </c>
      <c r="D74" s="631" t="s">
        <v>150</v>
      </c>
      <c r="E74" s="631" t="s">
        <v>150</v>
      </c>
      <c r="F74" s="631" t="s">
        <v>150</v>
      </c>
      <c r="G74" s="631" t="s">
        <v>150</v>
      </c>
      <c r="H74" s="1009" t="s">
        <v>150</v>
      </c>
      <c r="I74" s="631" t="s">
        <v>150</v>
      </c>
      <c r="J74" s="631" t="s">
        <v>150</v>
      </c>
      <c r="K74" s="631" t="s">
        <v>150</v>
      </c>
      <c r="L74" s="631" t="s">
        <v>150</v>
      </c>
    </row>
    <row r="75" spans="3:12">
      <c r="C75" s="631" t="s">
        <v>150</v>
      </c>
      <c r="D75" s="631" t="s">
        <v>150</v>
      </c>
      <c r="E75" s="631" t="s">
        <v>150</v>
      </c>
      <c r="F75" s="631" t="s">
        <v>150</v>
      </c>
      <c r="G75" s="631" t="s">
        <v>150</v>
      </c>
      <c r="H75" s="1009" t="s">
        <v>150</v>
      </c>
      <c r="I75" s="631" t="s">
        <v>150</v>
      </c>
      <c r="J75" s="631" t="s">
        <v>150</v>
      </c>
      <c r="K75" s="631" t="s">
        <v>150</v>
      </c>
      <c r="L75" s="631" t="s">
        <v>150</v>
      </c>
    </row>
    <row r="76" spans="3:12">
      <c r="C76" s="631" t="s">
        <v>150</v>
      </c>
      <c r="D76" s="631" t="s">
        <v>150</v>
      </c>
      <c r="E76" s="631" t="s">
        <v>150</v>
      </c>
      <c r="F76" s="631" t="s">
        <v>150</v>
      </c>
      <c r="G76" s="631" t="s">
        <v>150</v>
      </c>
      <c r="H76" s="1009" t="s">
        <v>150</v>
      </c>
      <c r="I76" s="631" t="s">
        <v>150</v>
      </c>
      <c r="J76" s="631" t="s">
        <v>150</v>
      </c>
      <c r="K76" s="631" t="s">
        <v>150</v>
      </c>
      <c r="L76" s="631" t="s">
        <v>150</v>
      </c>
    </row>
    <row r="77" spans="3:12">
      <c r="C77" s="631" t="s">
        <v>150</v>
      </c>
      <c r="D77" s="631" t="s">
        <v>150</v>
      </c>
      <c r="E77" s="631" t="s">
        <v>150</v>
      </c>
      <c r="F77" s="631" t="s">
        <v>150</v>
      </c>
      <c r="G77" s="631" t="s">
        <v>150</v>
      </c>
      <c r="H77" s="1009" t="s">
        <v>150</v>
      </c>
      <c r="I77" s="631" t="s">
        <v>150</v>
      </c>
      <c r="J77" s="631" t="s">
        <v>150</v>
      </c>
      <c r="K77" s="631" t="s">
        <v>150</v>
      </c>
      <c r="L77" s="631" t="s">
        <v>150</v>
      </c>
    </row>
    <row r="78" spans="3:12">
      <c r="C78" s="631" t="s">
        <v>150</v>
      </c>
      <c r="D78" s="631" t="s">
        <v>150</v>
      </c>
      <c r="E78" s="631" t="s">
        <v>150</v>
      </c>
      <c r="F78" s="631" t="s">
        <v>150</v>
      </c>
      <c r="G78" s="631" t="s">
        <v>150</v>
      </c>
      <c r="H78" s="1009" t="s">
        <v>150</v>
      </c>
      <c r="I78" s="631" t="s">
        <v>150</v>
      </c>
      <c r="J78" s="631" t="s">
        <v>150</v>
      </c>
      <c r="K78" s="631" t="s">
        <v>150</v>
      </c>
      <c r="L78" s="631" t="s">
        <v>150</v>
      </c>
    </row>
    <row r="79" spans="3:12">
      <c r="C79" s="631" t="s">
        <v>150</v>
      </c>
      <c r="D79" s="631" t="s">
        <v>150</v>
      </c>
      <c r="E79" s="631" t="s">
        <v>150</v>
      </c>
      <c r="F79" s="631" t="s">
        <v>150</v>
      </c>
      <c r="G79" s="631" t="s">
        <v>150</v>
      </c>
      <c r="H79" s="1009" t="s">
        <v>150</v>
      </c>
      <c r="I79" s="631" t="s">
        <v>150</v>
      </c>
      <c r="J79" s="631" t="s">
        <v>150</v>
      </c>
      <c r="K79" s="631" t="s">
        <v>150</v>
      </c>
      <c r="L79" s="631" t="s">
        <v>150</v>
      </c>
    </row>
    <row r="80" spans="3:12">
      <c r="C80" s="631" t="s">
        <v>150</v>
      </c>
      <c r="D80" s="631" t="s">
        <v>150</v>
      </c>
      <c r="E80" s="631" t="s">
        <v>150</v>
      </c>
      <c r="F80" s="631" t="s">
        <v>150</v>
      </c>
      <c r="G80" s="631" t="s">
        <v>150</v>
      </c>
      <c r="H80" s="1009" t="s">
        <v>150</v>
      </c>
      <c r="I80" s="631" t="s">
        <v>150</v>
      </c>
      <c r="J80" s="631" t="s">
        <v>150</v>
      </c>
      <c r="K80" s="631" t="s">
        <v>150</v>
      </c>
      <c r="L80" s="631" t="s">
        <v>150</v>
      </c>
    </row>
    <row r="81" spans="3:12">
      <c r="C81" s="631" t="s">
        <v>150</v>
      </c>
      <c r="D81" s="631" t="s">
        <v>150</v>
      </c>
      <c r="E81" s="631" t="s">
        <v>150</v>
      </c>
      <c r="F81" s="631" t="s">
        <v>150</v>
      </c>
      <c r="G81" s="631" t="s">
        <v>150</v>
      </c>
      <c r="H81" s="1009" t="s">
        <v>150</v>
      </c>
      <c r="I81" s="631" t="s">
        <v>150</v>
      </c>
      <c r="J81" s="631" t="s">
        <v>150</v>
      </c>
      <c r="K81" s="631" t="s">
        <v>150</v>
      </c>
      <c r="L81" s="631" t="s">
        <v>150</v>
      </c>
    </row>
    <row r="82" spans="3:12">
      <c r="C82" s="631" t="s">
        <v>150</v>
      </c>
      <c r="D82" s="631" t="s">
        <v>150</v>
      </c>
      <c r="E82" s="631" t="s">
        <v>150</v>
      </c>
      <c r="F82" s="631" t="s">
        <v>150</v>
      </c>
      <c r="G82" s="631" t="s">
        <v>150</v>
      </c>
      <c r="H82" s="1009" t="s">
        <v>150</v>
      </c>
      <c r="I82" s="631" t="s">
        <v>150</v>
      </c>
      <c r="J82" s="631" t="s">
        <v>150</v>
      </c>
      <c r="K82" s="631" t="s">
        <v>150</v>
      </c>
      <c r="L82" s="631" t="s">
        <v>150</v>
      </c>
    </row>
    <row r="83" spans="3:12">
      <c r="C83" s="631" t="s">
        <v>150</v>
      </c>
      <c r="D83" s="631" t="s">
        <v>150</v>
      </c>
      <c r="E83" s="631" t="s">
        <v>150</v>
      </c>
      <c r="F83" s="631" t="s">
        <v>150</v>
      </c>
      <c r="G83" s="631" t="s">
        <v>150</v>
      </c>
      <c r="H83" s="1009" t="s">
        <v>150</v>
      </c>
      <c r="I83" s="631" t="s">
        <v>150</v>
      </c>
      <c r="J83" s="631" t="s">
        <v>150</v>
      </c>
      <c r="K83" s="631" t="s">
        <v>150</v>
      </c>
      <c r="L83" s="631" t="s">
        <v>150</v>
      </c>
    </row>
    <row r="84" spans="3:12">
      <c r="C84" s="631" t="s">
        <v>150</v>
      </c>
      <c r="D84" s="631" t="s">
        <v>150</v>
      </c>
      <c r="E84" s="631" t="s">
        <v>150</v>
      </c>
      <c r="F84" s="631" t="s">
        <v>150</v>
      </c>
      <c r="G84" s="631" t="s">
        <v>150</v>
      </c>
      <c r="H84" s="1009" t="s">
        <v>150</v>
      </c>
      <c r="I84" s="631" t="s">
        <v>150</v>
      </c>
      <c r="J84" s="631" t="s">
        <v>150</v>
      </c>
      <c r="K84" s="631" t="s">
        <v>150</v>
      </c>
      <c r="L84" s="631" t="s">
        <v>150</v>
      </c>
    </row>
    <row r="85" spans="3:12">
      <c r="C85" s="631" t="s">
        <v>150</v>
      </c>
      <c r="D85" s="631" t="s">
        <v>150</v>
      </c>
      <c r="E85" s="631" t="s">
        <v>150</v>
      </c>
      <c r="F85" s="631" t="s">
        <v>150</v>
      </c>
      <c r="G85" s="631" t="s">
        <v>150</v>
      </c>
      <c r="H85" s="1009" t="s">
        <v>150</v>
      </c>
      <c r="I85" s="631" t="s">
        <v>150</v>
      </c>
      <c r="J85" s="631" t="s">
        <v>150</v>
      </c>
      <c r="K85" s="631" t="s">
        <v>150</v>
      </c>
      <c r="L85" s="631" t="s">
        <v>150</v>
      </c>
    </row>
    <row r="86" spans="3:12">
      <c r="C86" s="631" t="s">
        <v>150</v>
      </c>
      <c r="D86" s="631" t="s">
        <v>150</v>
      </c>
      <c r="E86" s="631" t="s">
        <v>150</v>
      </c>
      <c r="F86" s="631" t="s">
        <v>150</v>
      </c>
      <c r="G86" s="631" t="s">
        <v>150</v>
      </c>
      <c r="H86" s="1009" t="s">
        <v>150</v>
      </c>
      <c r="I86" s="631" t="s">
        <v>150</v>
      </c>
      <c r="J86" s="631" t="s">
        <v>150</v>
      </c>
      <c r="K86" s="631" t="s">
        <v>150</v>
      </c>
      <c r="L86" s="631" t="s">
        <v>150</v>
      </c>
    </row>
    <row r="87" spans="3:12">
      <c r="C87" s="631" t="s">
        <v>150</v>
      </c>
      <c r="D87" s="631" t="s">
        <v>150</v>
      </c>
      <c r="E87" s="631" t="s">
        <v>150</v>
      </c>
      <c r="F87" s="631" t="s">
        <v>150</v>
      </c>
      <c r="G87" s="631" t="s">
        <v>150</v>
      </c>
      <c r="H87" s="1009" t="s">
        <v>150</v>
      </c>
      <c r="I87" s="631" t="s">
        <v>150</v>
      </c>
      <c r="J87" s="631" t="s">
        <v>150</v>
      </c>
      <c r="K87" s="631" t="s">
        <v>150</v>
      </c>
      <c r="L87" s="631" t="s">
        <v>150</v>
      </c>
    </row>
    <row r="88" spans="3:12">
      <c r="C88" s="631" t="s">
        <v>150</v>
      </c>
      <c r="D88" s="631" t="s">
        <v>150</v>
      </c>
      <c r="E88" s="631" t="s">
        <v>150</v>
      </c>
      <c r="F88" s="631" t="s">
        <v>150</v>
      </c>
      <c r="G88" s="631" t="s">
        <v>150</v>
      </c>
      <c r="H88" s="1009" t="s">
        <v>150</v>
      </c>
      <c r="I88" s="631" t="s">
        <v>150</v>
      </c>
      <c r="J88" s="631" t="s">
        <v>150</v>
      </c>
      <c r="K88" s="631" t="s">
        <v>150</v>
      </c>
      <c r="L88" s="631" t="s">
        <v>150</v>
      </c>
    </row>
    <row r="89" spans="3:12">
      <c r="C89" s="631" t="s">
        <v>150</v>
      </c>
      <c r="D89" s="631" t="s">
        <v>150</v>
      </c>
      <c r="E89" s="631" t="s">
        <v>150</v>
      </c>
      <c r="F89" s="631" t="s">
        <v>150</v>
      </c>
      <c r="G89" s="631" t="s">
        <v>150</v>
      </c>
      <c r="H89" s="1009" t="s">
        <v>150</v>
      </c>
      <c r="I89" s="631" t="s">
        <v>150</v>
      </c>
      <c r="J89" s="631" t="s">
        <v>150</v>
      </c>
      <c r="K89" s="631" t="s">
        <v>150</v>
      </c>
      <c r="L89" s="631" t="s">
        <v>150</v>
      </c>
    </row>
    <row r="90" spans="3:12">
      <c r="C90" s="631" t="s">
        <v>150</v>
      </c>
      <c r="D90" s="631" t="s">
        <v>150</v>
      </c>
      <c r="E90" s="631" t="s">
        <v>150</v>
      </c>
      <c r="F90" s="631" t="s">
        <v>150</v>
      </c>
      <c r="G90" s="631" t="s">
        <v>150</v>
      </c>
      <c r="H90" s="1009" t="s">
        <v>150</v>
      </c>
      <c r="I90" s="631" t="s">
        <v>150</v>
      </c>
      <c r="J90" s="631" t="s">
        <v>150</v>
      </c>
      <c r="K90" s="631" t="s">
        <v>150</v>
      </c>
      <c r="L90" s="631" t="s">
        <v>150</v>
      </c>
    </row>
    <row r="91" spans="3:12">
      <c r="C91" s="631" t="s">
        <v>150</v>
      </c>
      <c r="D91" s="631" t="s">
        <v>150</v>
      </c>
      <c r="E91" s="631" t="s">
        <v>150</v>
      </c>
      <c r="F91" s="631" t="s">
        <v>150</v>
      </c>
      <c r="G91" s="631" t="s">
        <v>150</v>
      </c>
      <c r="H91" s="1009" t="s">
        <v>150</v>
      </c>
      <c r="I91" s="631" t="s">
        <v>150</v>
      </c>
      <c r="J91" s="631" t="s">
        <v>150</v>
      </c>
      <c r="K91" s="631" t="s">
        <v>150</v>
      </c>
      <c r="L91" s="631" t="s">
        <v>150</v>
      </c>
    </row>
    <row r="92" spans="3:12">
      <c r="C92" s="631" t="s">
        <v>150</v>
      </c>
      <c r="D92" s="631" t="s">
        <v>150</v>
      </c>
      <c r="E92" s="631" t="s">
        <v>150</v>
      </c>
      <c r="F92" s="631" t="s">
        <v>150</v>
      </c>
      <c r="G92" s="631" t="s">
        <v>150</v>
      </c>
      <c r="H92" s="1009" t="s">
        <v>150</v>
      </c>
      <c r="I92" s="631" t="s">
        <v>150</v>
      </c>
      <c r="J92" s="631" t="s">
        <v>150</v>
      </c>
      <c r="K92" s="631" t="s">
        <v>150</v>
      </c>
      <c r="L92" s="631" t="s">
        <v>150</v>
      </c>
    </row>
    <row r="93" spans="3:12">
      <c r="C93" s="631" t="s">
        <v>150</v>
      </c>
      <c r="D93" s="631" t="s">
        <v>150</v>
      </c>
      <c r="E93" s="631" t="s">
        <v>150</v>
      </c>
      <c r="F93" s="631" t="s">
        <v>150</v>
      </c>
      <c r="G93" s="631" t="s">
        <v>150</v>
      </c>
      <c r="H93" s="1009" t="s">
        <v>150</v>
      </c>
      <c r="I93" s="631" t="s">
        <v>150</v>
      </c>
      <c r="J93" s="631" t="s">
        <v>150</v>
      </c>
      <c r="K93" s="631" t="s">
        <v>150</v>
      </c>
      <c r="L93" s="631" t="s">
        <v>150</v>
      </c>
    </row>
    <row r="94" spans="3:12">
      <c r="C94" s="631" t="s">
        <v>150</v>
      </c>
      <c r="D94" s="631" t="s">
        <v>150</v>
      </c>
      <c r="E94" s="631" t="s">
        <v>150</v>
      </c>
      <c r="F94" s="631" t="s">
        <v>150</v>
      </c>
      <c r="G94" s="631" t="s">
        <v>150</v>
      </c>
      <c r="H94" s="1009" t="s">
        <v>150</v>
      </c>
      <c r="I94" s="631" t="s">
        <v>150</v>
      </c>
      <c r="J94" s="631" t="s">
        <v>150</v>
      </c>
      <c r="K94" s="631" t="s">
        <v>150</v>
      </c>
      <c r="L94" s="631" t="s">
        <v>150</v>
      </c>
    </row>
    <row r="95" spans="3:12">
      <c r="C95" s="631" t="s">
        <v>150</v>
      </c>
      <c r="D95" s="631" t="s">
        <v>150</v>
      </c>
      <c r="E95" s="631" t="s">
        <v>150</v>
      </c>
      <c r="F95" s="631" t="s">
        <v>150</v>
      </c>
      <c r="G95" s="631" t="s">
        <v>150</v>
      </c>
      <c r="H95" s="1009" t="s">
        <v>150</v>
      </c>
      <c r="I95" s="631" t="s">
        <v>150</v>
      </c>
      <c r="J95" s="631" t="s">
        <v>150</v>
      </c>
      <c r="K95" s="631" t="s">
        <v>150</v>
      </c>
      <c r="L95" s="631" t="s">
        <v>150</v>
      </c>
    </row>
    <row r="96" spans="3:12">
      <c r="C96" s="631" t="s">
        <v>150</v>
      </c>
      <c r="D96" s="631" t="s">
        <v>150</v>
      </c>
      <c r="E96" s="631" t="s">
        <v>150</v>
      </c>
      <c r="F96" s="631" t="s">
        <v>150</v>
      </c>
      <c r="G96" s="631" t="s">
        <v>150</v>
      </c>
      <c r="H96" s="1009" t="s">
        <v>150</v>
      </c>
      <c r="I96" s="631" t="s">
        <v>150</v>
      </c>
      <c r="J96" s="631" t="s">
        <v>150</v>
      </c>
      <c r="K96" s="631" t="s">
        <v>150</v>
      </c>
      <c r="L96" s="631" t="s">
        <v>150</v>
      </c>
    </row>
    <row r="97" spans="3:12">
      <c r="C97" s="631" t="s">
        <v>150</v>
      </c>
      <c r="D97" s="631" t="s">
        <v>150</v>
      </c>
      <c r="E97" s="631" t="s">
        <v>150</v>
      </c>
      <c r="F97" s="631" t="s">
        <v>150</v>
      </c>
      <c r="G97" s="631" t="s">
        <v>150</v>
      </c>
      <c r="H97" s="1009" t="s">
        <v>150</v>
      </c>
      <c r="I97" s="631" t="s">
        <v>150</v>
      </c>
      <c r="J97" s="631" t="s">
        <v>150</v>
      </c>
      <c r="K97" s="631" t="s">
        <v>150</v>
      </c>
      <c r="L97" s="631" t="s">
        <v>150</v>
      </c>
    </row>
    <row r="98" spans="3:12">
      <c r="C98" s="631" t="s">
        <v>150</v>
      </c>
      <c r="D98" s="631" t="s">
        <v>150</v>
      </c>
      <c r="E98" s="631" t="s">
        <v>150</v>
      </c>
      <c r="F98" s="631" t="s">
        <v>150</v>
      </c>
      <c r="G98" s="631" t="s">
        <v>150</v>
      </c>
      <c r="H98" s="1009" t="s">
        <v>150</v>
      </c>
      <c r="I98" s="631" t="s">
        <v>150</v>
      </c>
      <c r="J98" s="631" t="s">
        <v>150</v>
      </c>
      <c r="K98" s="631" t="s">
        <v>150</v>
      </c>
      <c r="L98" s="631" t="s">
        <v>150</v>
      </c>
    </row>
    <row r="99" spans="3:12">
      <c r="C99" s="631" t="s">
        <v>150</v>
      </c>
      <c r="D99" s="631" t="s">
        <v>150</v>
      </c>
      <c r="E99" s="631" t="s">
        <v>150</v>
      </c>
      <c r="F99" s="631" t="s">
        <v>150</v>
      </c>
      <c r="G99" s="631" t="s">
        <v>150</v>
      </c>
      <c r="H99" s="1009" t="s">
        <v>150</v>
      </c>
      <c r="I99" s="631" t="s">
        <v>150</v>
      </c>
      <c r="J99" s="631" t="s">
        <v>150</v>
      </c>
      <c r="K99" s="631" t="s">
        <v>150</v>
      </c>
      <c r="L99" s="631" t="s">
        <v>150</v>
      </c>
    </row>
    <row r="100" spans="3:12">
      <c r="C100" s="631" t="s">
        <v>150</v>
      </c>
      <c r="D100" s="631" t="s">
        <v>150</v>
      </c>
      <c r="E100" s="631" t="s">
        <v>150</v>
      </c>
      <c r="F100" s="631" t="s">
        <v>150</v>
      </c>
      <c r="G100" s="631" t="s">
        <v>150</v>
      </c>
      <c r="H100" s="1009" t="s">
        <v>150</v>
      </c>
      <c r="I100" s="631" t="s">
        <v>150</v>
      </c>
      <c r="J100" s="631" t="s">
        <v>150</v>
      </c>
      <c r="K100" s="631" t="s">
        <v>150</v>
      </c>
      <c r="L100" s="631" t="s">
        <v>150</v>
      </c>
    </row>
    <row r="101" spans="3:12">
      <c r="C101" s="631" t="s">
        <v>150</v>
      </c>
      <c r="D101" s="631" t="s">
        <v>150</v>
      </c>
      <c r="E101" s="631" t="s">
        <v>150</v>
      </c>
      <c r="F101" s="631" t="s">
        <v>150</v>
      </c>
      <c r="G101" s="631" t="s">
        <v>150</v>
      </c>
      <c r="H101" s="1009" t="s">
        <v>150</v>
      </c>
      <c r="I101" s="631" t="s">
        <v>150</v>
      </c>
      <c r="J101" s="631" t="s">
        <v>150</v>
      </c>
      <c r="K101" s="631" t="s">
        <v>150</v>
      </c>
      <c r="L101" s="631" t="s">
        <v>150</v>
      </c>
    </row>
    <row r="102" spans="3:12">
      <c r="C102" s="631" t="s">
        <v>150</v>
      </c>
      <c r="D102" s="631" t="s">
        <v>150</v>
      </c>
      <c r="E102" s="631" t="s">
        <v>150</v>
      </c>
      <c r="F102" s="631" t="s">
        <v>150</v>
      </c>
      <c r="G102" s="631" t="s">
        <v>150</v>
      </c>
      <c r="H102" s="1009" t="s">
        <v>150</v>
      </c>
      <c r="I102" s="631" t="s">
        <v>150</v>
      </c>
      <c r="J102" s="631" t="s">
        <v>150</v>
      </c>
      <c r="K102" s="631" t="s">
        <v>150</v>
      </c>
      <c r="L102" s="631" t="s">
        <v>150</v>
      </c>
    </row>
    <row r="103" spans="3:12">
      <c r="C103" s="631" t="s">
        <v>150</v>
      </c>
      <c r="D103" s="631" t="s">
        <v>150</v>
      </c>
      <c r="E103" s="631" t="s">
        <v>150</v>
      </c>
      <c r="F103" s="631" t="s">
        <v>150</v>
      </c>
      <c r="G103" s="631" t="s">
        <v>150</v>
      </c>
      <c r="H103" s="1009" t="s">
        <v>150</v>
      </c>
      <c r="I103" s="631" t="s">
        <v>150</v>
      </c>
      <c r="J103" s="631" t="s">
        <v>150</v>
      </c>
      <c r="K103" s="631" t="s">
        <v>150</v>
      </c>
      <c r="L103" s="631" t="s">
        <v>150</v>
      </c>
    </row>
    <row r="104" spans="3:12">
      <c r="C104" s="631" t="s">
        <v>150</v>
      </c>
      <c r="D104" s="631" t="s">
        <v>150</v>
      </c>
      <c r="E104" s="631" t="s">
        <v>150</v>
      </c>
      <c r="F104" s="631" t="s">
        <v>150</v>
      </c>
      <c r="G104" s="631" t="s">
        <v>150</v>
      </c>
      <c r="H104" s="1009" t="s">
        <v>150</v>
      </c>
      <c r="I104" s="631" t="s">
        <v>150</v>
      </c>
      <c r="J104" s="631" t="s">
        <v>150</v>
      </c>
      <c r="K104" s="631" t="s">
        <v>150</v>
      </c>
      <c r="L104" s="631" t="s">
        <v>150</v>
      </c>
    </row>
    <row r="105" spans="3:12">
      <c r="C105" s="631" t="s">
        <v>150</v>
      </c>
      <c r="D105" s="631" t="s">
        <v>150</v>
      </c>
      <c r="E105" s="631" t="s">
        <v>150</v>
      </c>
      <c r="F105" s="631" t="s">
        <v>150</v>
      </c>
      <c r="G105" s="631" t="s">
        <v>150</v>
      </c>
      <c r="H105" s="1009" t="s">
        <v>150</v>
      </c>
      <c r="I105" s="631" t="s">
        <v>150</v>
      </c>
      <c r="J105" s="631" t="s">
        <v>150</v>
      </c>
      <c r="K105" s="631" t="s">
        <v>150</v>
      </c>
      <c r="L105" s="631" t="s">
        <v>150</v>
      </c>
    </row>
    <row r="106" spans="3:12">
      <c r="C106" s="631" t="s">
        <v>150</v>
      </c>
      <c r="D106" s="631" t="s">
        <v>150</v>
      </c>
      <c r="E106" s="631" t="s">
        <v>150</v>
      </c>
      <c r="F106" s="631" t="s">
        <v>150</v>
      </c>
      <c r="G106" s="631" t="s">
        <v>150</v>
      </c>
      <c r="H106" s="1009" t="s">
        <v>150</v>
      </c>
      <c r="I106" s="631" t="s">
        <v>150</v>
      </c>
      <c r="J106" s="631" t="s">
        <v>150</v>
      </c>
      <c r="K106" s="631" t="s">
        <v>150</v>
      </c>
      <c r="L106" s="631" t="s">
        <v>150</v>
      </c>
    </row>
    <row r="107" spans="3:12">
      <c r="C107" s="631" t="s">
        <v>150</v>
      </c>
      <c r="D107" s="631" t="s">
        <v>150</v>
      </c>
      <c r="E107" s="631" t="s">
        <v>150</v>
      </c>
      <c r="F107" s="631" t="s">
        <v>150</v>
      </c>
      <c r="G107" s="631" t="s">
        <v>150</v>
      </c>
      <c r="H107" s="1009" t="s">
        <v>150</v>
      </c>
      <c r="I107" s="631" t="s">
        <v>150</v>
      </c>
      <c r="J107" s="631" t="s">
        <v>150</v>
      </c>
      <c r="K107" s="631" t="s">
        <v>150</v>
      </c>
      <c r="L107" s="631" t="s">
        <v>150</v>
      </c>
    </row>
    <row r="108" spans="3:12">
      <c r="C108" s="631" t="s">
        <v>150</v>
      </c>
      <c r="D108" s="631" t="s">
        <v>150</v>
      </c>
      <c r="E108" s="631" t="s">
        <v>150</v>
      </c>
      <c r="F108" s="631" t="s">
        <v>150</v>
      </c>
      <c r="G108" s="631" t="s">
        <v>150</v>
      </c>
      <c r="H108" s="1009" t="s">
        <v>150</v>
      </c>
      <c r="I108" s="631" t="s">
        <v>150</v>
      </c>
      <c r="J108" s="631" t="s">
        <v>150</v>
      </c>
      <c r="K108" s="631" t="s">
        <v>150</v>
      </c>
      <c r="L108" s="631" t="s">
        <v>150</v>
      </c>
    </row>
    <row r="109" spans="3:12">
      <c r="C109" s="631" t="s">
        <v>150</v>
      </c>
      <c r="D109" s="631" t="s">
        <v>150</v>
      </c>
      <c r="E109" s="631" t="s">
        <v>150</v>
      </c>
      <c r="F109" s="631" t="s">
        <v>150</v>
      </c>
      <c r="G109" s="631" t="s">
        <v>150</v>
      </c>
      <c r="H109" s="1009" t="s">
        <v>150</v>
      </c>
      <c r="I109" s="631" t="s">
        <v>150</v>
      </c>
      <c r="J109" s="631" t="s">
        <v>150</v>
      </c>
      <c r="K109" s="631" t="s">
        <v>150</v>
      </c>
      <c r="L109" s="631" t="s">
        <v>150</v>
      </c>
    </row>
    <row r="110" spans="3:12">
      <c r="C110" s="631" t="s">
        <v>150</v>
      </c>
      <c r="D110" s="631" t="s">
        <v>150</v>
      </c>
      <c r="E110" s="631" t="s">
        <v>150</v>
      </c>
      <c r="F110" s="631" t="s">
        <v>150</v>
      </c>
      <c r="G110" s="631" t="s">
        <v>150</v>
      </c>
      <c r="H110" s="1009" t="s">
        <v>150</v>
      </c>
      <c r="I110" s="631" t="s">
        <v>150</v>
      </c>
      <c r="J110" s="631" t="s">
        <v>150</v>
      </c>
      <c r="K110" s="631" t="s">
        <v>150</v>
      </c>
      <c r="L110" s="631" t="s">
        <v>150</v>
      </c>
    </row>
    <row r="111" spans="3:12">
      <c r="C111" s="631" t="s">
        <v>150</v>
      </c>
      <c r="D111" s="631" t="s">
        <v>150</v>
      </c>
      <c r="E111" s="631" t="s">
        <v>150</v>
      </c>
      <c r="F111" s="631" t="s">
        <v>150</v>
      </c>
      <c r="G111" s="631" t="s">
        <v>150</v>
      </c>
      <c r="H111" s="1009" t="s">
        <v>150</v>
      </c>
      <c r="I111" s="631" t="s">
        <v>150</v>
      </c>
      <c r="J111" s="631" t="s">
        <v>150</v>
      </c>
      <c r="K111" s="631" t="s">
        <v>150</v>
      </c>
      <c r="L111" s="631" t="s">
        <v>150</v>
      </c>
    </row>
    <row r="112" spans="3:12">
      <c r="C112" s="631" t="s">
        <v>150</v>
      </c>
      <c r="D112" s="631" t="s">
        <v>150</v>
      </c>
      <c r="E112" s="631" t="s">
        <v>150</v>
      </c>
      <c r="F112" s="631" t="s">
        <v>150</v>
      </c>
      <c r="G112" s="631" t="s">
        <v>150</v>
      </c>
      <c r="H112" s="1009" t="s">
        <v>150</v>
      </c>
      <c r="I112" s="631" t="s">
        <v>150</v>
      </c>
      <c r="J112" s="631" t="s">
        <v>150</v>
      </c>
      <c r="K112" s="631" t="s">
        <v>150</v>
      </c>
      <c r="L112" s="631" t="s">
        <v>150</v>
      </c>
    </row>
    <row r="113" spans="3:12">
      <c r="C113" s="631" t="s">
        <v>150</v>
      </c>
      <c r="D113" s="631" t="s">
        <v>150</v>
      </c>
      <c r="E113" s="631" t="s">
        <v>150</v>
      </c>
      <c r="F113" s="631" t="s">
        <v>150</v>
      </c>
      <c r="G113" s="631" t="s">
        <v>150</v>
      </c>
      <c r="H113" s="1009" t="s">
        <v>150</v>
      </c>
      <c r="I113" s="631" t="s">
        <v>150</v>
      </c>
      <c r="J113" s="631" t="s">
        <v>150</v>
      </c>
      <c r="K113" s="631" t="s">
        <v>150</v>
      </c>
      <c r="L113" s="631" t="s">
        <v>150</v>
      </c>
    </row>
    <row r="114" spans="3:12">
      <c r="C114" s="631" t="s">
        <v>150</v>
      </c>
      <c r="D114" s="631" t="s">
        <v>150</v>
      </c>
      <c r="E114" s="631" t="s">
        <v>150</v>
      </c>
      <c r="F114" s="631" t="s">
        <v>150</v>
      </c>
      <c r="G114" s="631" t="s">
        <v>150</v>
      </c>
      <c r="H114" s="1009" t="s">
        <v>150</v>
      </c>
      <c r="I114" s="631" t="s">
        <v>150</v>
      </c>
      <c r="J114" s="631" t="s">
        <v>150</v>
      </c>
      <c r="K114" s="631" t="s">
        <v>150</v>
      </c>
      <c r="L114" s="631" t="s">
        <v>150</v>
      </c>
    </row>
    <row r="115" spans="3:12">
      <c r="C115" s="631" t="s">
        <v>150</v>
      </c>
      <c r="D115" s="631" t="s">
        <v>150</v>
      </c>
      <c r="E115" s="631" t="s">
        <v>150</v>
      </c>
      <c r="F115" s="631" t="s">
        <v>150</v>
      </c>
      <c r="G115" s="631" t="s">
        <v>150</v>
      </c>
      <c r="H115" s="1009" t="s">
        <v>150</v>
      </c>
      <c r="I115" s="631" t="s">
        <v>150</v>
      </c>
      <c r="J115" s="631" t="s">
        <v>150</v>
      </c>
      <c r="K115" s="631" t="s">
        <v>150</v>
      </c>
      <c r="L115" s="631" t="s">
        <v>150</v>
      </c>
    </row>
    <row r="116" spans="3:12">
      <c r="C116" s="631" t="s">
        <v>150</v>
      </c>
      <c r="D116" s="631" t="s">
        <v>150</v>
      </c>
      <c r="E116" s="631" t="s">
        <v>150</v>
      </c>
      <c r="F116" s="631" t="s">
        <v>150</v>
      </c>
      <c r="G116" s="631" t="s">
        <v>150</v>
      </c>
      <c r="H116" s="1009" t="s">
        <v>150</v>
      </c>
      <c r="I116" s="631" t="s">
        <v>150</v>
      </c>
      <c r="J116" s="631" t="s">
        <v>150</v>
      </c>
      <c r="K116" s="631" t="s">
        <v>150</v>
      </c>
      <c r="L116" s="631" t="s">
        <v>150</v>
      </c>
    </row>
    <row r="117" spans="3:12">
      <c r="C117" s="631" t="s">
        <v>150</v>
      </c>
      <c r="D117" s="631" t="s">
        <v>150</v>
      </c>
      <c r="E117" s="631" t="s">
        <v>150</v>
      </c>
      <c r="F117" s="631" t="s">
        <v>150</v>
      </c>
      <c r="G117" s="631" t="s">
        <v>150</v>
      </c>
      <c r="H117" s="1009" t="s">
        <v>150</v>
      </c>
      <c r="I117" s="631" t="s">
        <v>150</v>
      </c>
      <c r="J117" s="631" t="s">
        <v>150</v>
      </c>
      <c r="K117" s="631" t="s">
        <v>150</v>
      </c>
      <c r="L117" s="631" t="s">
        <v>150</v>
      </c>
    </row>
    <row r="118" spans="3:12">
      <c r="C118" s="631" t="s">
        <v>150</v>
      </c>
      <c r="D118" s="631" t="s">
        <v>150</v>
      </c>
      <c r="E118" s="631" t="s">
        <v>150</v>
      </c>
      <c r="F118" s="631" t="s">
        <v>150</v>
      </c>
      <c r="G118" s="631" t="s">
        <v>150</v>
      </c>
      <c r="H118" s="1009" t="s">
        <v>150</v>
      </c>
      <c r="I118" s="631" t="s">
        <v>150</v>
      </c>
      <c r="J118" s="631" t="s">
        <v>150</v>
      </c>
      <c r="K118" s="631" t="s">
        <v>150</v>
      </c>
      <c r="L118" s="631" t="s">
        <v>150</v>
      </c>
    </row>
    <row r="119" spans="3:12">
      <c r="C119" s="631" t="s">
        <v>150</v>
      </c>
      <c r="D119" s="631" t="s">
        <v>150</v>
      </c>
      <c r="E119" s="631" t="s">
        <v>150</v>
      </c>
      <c r="F119" s="631" t="s">
        <v>150</v>
      </c>
      <c r="G119" s="631" t="s">
        <v>150</v>
      </c>
      <c r="H119" s="1009" t="s">
        <v>150</v>
      </c>
      <c r="I119" s="631" t="s">
        <v>150</v>
      </c>
      <c r="J119" s="631" t="s">
        <v>150</v>
      </c>
      <c r="K119" s="631" t="s">
        <v>150</v>
      </c>
      <c r="L119" s="631" t="s">
        <v>150</v>
      </c>
    </row>
    <row r="120" spans="3:12">
      <c r="C120" s="631" t="s">
        <v>150</v>
      </c>
      <c r="D120" s="631" t="s">
        <v>150</v>
      </c>
      <c r="E120" s="631" t="s">
        <v>150</v>
      </c>
      <c r="F120" s="631" t="s">
        <v>150</v>
      </c>
      <c r="G120" s="631" t="s">
        <v>150</v>
      </c>
      <c r="H120" s="1009" t="s">
        <v>150</v>
      </c>
      <c r="I120" s="631" t="s">
        <v>150</v>
      </c>
      <c r="J120" s="631" t="s">
        <v>150</v>
      </c>
      <c r="K120" s="631" t="s">
        <v>150</v>
      </c>
      <c r="L120" s="631" t="s">
        <v>150</v>
      </c>
    </row>
    <row r="121" spans="3:12">
      <c r="C121" s="631" t="s">
        <v>150</v>
      </c>
      <c r="D121" s="631" t="s">
        <v>150</v>
      </c>
      <c r="E121" s="631" t="s">
        <v>150</v>
      </c>
      <c r="F121" s="631" t="s">
        <v>150</v>
      </c>
      <c r="G121" s="631" t="s">
        <v>150</v>
      </c>
      <c r="H121" s="1009" t="s">
        <v>150</v>
      </c>
      <c r="I121" s="631" t="s">
        <v>150</v>
      </c>
      <c r="J121" s="631" t="s">
        <v>150</v>
      </c>
      <c r="K121" s="631" t="s">
        <v>150</v>
      </c>
      <c r="L121" s="631" t="s">
        <v>150</v>
      </c>
    </row>
    <row r="122" spans="3:12">
      <c r="C122" s="631" t="s">
        <v>150</v>
      </c>
      <c r="D122" s="631" t="s">
        <v>150</v>
      </c>
      <c r="E122" s="631" t="s">
        <v>150</v>
      </c>
      <c r="F122" s="631" t="s">
        <v>150</v>
      </c>
      <c r="G122" s="631" t="s">
        <v>150</v>
      </c>
      <c r="H122" s="1009" t="s">
        <v>150</v>
      </c>
      <c r="I122" s="631" t="s">
        <v>150</v>
      </c>
      <c r="J122" s="631" t="s">
        <v>150</v>
      </c>
      <c r="K122" s="631" t="s">
        <v>150</v>
      </c>
      <c r="L122" s="631" t="s">
        <v>150</v>
      </c>
    </row>
    <row r="123" spans="3:12">
      <c r="C123" s="631" t="s">
        <v>150</v>
      </c>
      <c r="D123" s="631" t="s">
        <v>150</v>
      </c>
      <c r="E123" s="631" t="s">
        <v>150</v>
      </c>
      <c r="F123" s="631" t="s">
        <v>150</v>
      </c>
      <c r="G123" s="631" t="s">
        <v>150</v>
      </c>
      <c r="H123" s="1009" t="s">
        <v>150</v>
      </c>
      <c r="I123" s="631" t="s">
        <v>150</v>
      </c>
      <c r="J123" s="631" t="s">
        <v>150</v>
      </c>
      <c r="K123" s="631" t="s">
        <v>150</v>
      </c>
      <c r="L123" s="631" t="s">
        <v>150</v>
      </c>
    </row>
    <row r="124" spans="3:12">
      <c r="C124" s="631" t="s">
        <v>150</v>
      </c>
      <c r="D124" s="631" t="s">
        <v>150</v>
      </c>
      <c r="E124" s="631" t="s">
        <v>150</v>
      </c>
      <c r="F124" s="631" t="s">
        <v>150</v>
      </c>
      <c r="G124" s="631" t="s">
        <v>150</v>
      </c>
      <c r="H124" s="1009" t="s">
        <v>150</v>
      </c>
      <c r="I124" s="631" t="s">
        <v>150</v>
      </c>
      <c r="J124" s="631" t="s">
        <v>150</v>
      </c>
      <c r="K124" s="631" t="s">
        <v>150</v>
      </c>
      <c r="L124" s="631" t="s">
        <v>150</v>
      </c>
    </row>
    <row r="125" spans="3:12">
      <c r="C125" s="631" t="s">
        <v>150</v>
      </c>
      <c r="D125" s="631" t="s">
        <v>150</v>
      </c>
      <c r="E125" s="631" t="s">
        <v>150</v>
      </c>
      <c r="F125" s="631" t="s">
        <v>150</v>
      </c>
      <c r="G125" s="631" t="s">
        <v>150</v>
      </c>
      <c r="H125" s="1009" t="s">
        <v>150</v>
      </c>
      <c r="I125" s="631" t="s">
        <v>150</v>
      </c>
      <c r="J125" s="631" t="s">
        <v>150</v>
      </c>
      <c r="K125" s="631" t="s">
        <v>150</v>
      </c>
      <c r="L125" s="631" t="s">
        <v>150</v>
      </c>
    </row>
    <row r="126" spans="3:12">
      <c r="C126" s="631" t="s">
        <v>150</v>
      </c>
      <c r="D126" s="631" t="s">
        <v>150</v>
      </c>
      <c r="E126" s="631" t="s">
        <v>150</v>
      </c>
      <c r="F126" s="631" t="s">
        <v>150</v>
      </c>
      <c r="G126" s="631" t="s">
        <v>150</v>
      </c>
      <c r="H126" s="1009" t="s">
        <v>150</v>
      </c>
      <c r="I126" s="631" t="s">
        <v>150</v>
      </c>
      <c r="J126" s="631" t="s">
        <v>150</v>
      </c>
      <c r="K126" s="631" t="s">
        <v>150</v>
      </c>
      <c r="L126" s="631" t="s">
        <v>150</v>
      </c>
    </row>
    <row r="127" spans="3:12">
      <c r="C127" s="631" t="s">
        <v>150</v>
      </c>
      <c r="D127" s="631" t="s">
        <v>150</v>
      </c>
      <c r="E127" s="631" t="s">
        <v>150</v>
      </c>
      <c r="F127" s="631" t="s">
        <v>150</v>
      </c>
      <c r="G127" s="631" t="s">
        <v>150</v>
      </c>
      <c r="H127" s="1009" t="s">
        <v>150</v>
      </c>
      <c r="I127" s="631" t="s">
        <v>150</v>
      </c>
      <c r="J127" s="631" t="s">
        <v>150</v>
      </c>
      <c r="K127" s="631" t="s">
        <v>150</v>
      </c>
      <c r="L127" s="631" t="s">
        <v>150</v>
      </c>
    </row>
    <row r="128" spans="3:12">
      <c r="C128" s="631" t="s">
        <v>150</v>
      </c>
      <c r="D128" s="631" t="s">
        <v>150</v>
      </c>
      <c r="E128" s="631" t="s">
        <v>150</v>
      </c>
      <c r="F128" s="631" t="s">
        <v>150</v>
      </c>
      <c r="G128" s="631" t="s">
        <v>150</v>
      </c>
      <c r="H128" s="1009" t="s">
        <v>150</v>
      </c>
      <c r="I128" s="631" t="s">
        <v>150</v>
      </c>
      <c r="J128" s="631" t="s">
        <v>150</v>
      </c>
      <c r="K128" s="631" t="s">
        <v>150</v>
      </c>
      <c r="L128" s="631" t="s">
        <v>150</v>
      </c>
    </row>
    <row r="129" spans="3:12">
      <c r="C129" s="631" t="s">
        <v>150</v>
      </c>
      <c r="D129" s="631" t="s">
        <v>150</v>
      </c>
      <c r="E129" s="631" t="s">
        <v>150</v>
      </c>
      <c r="F129" s="631" t="s">
        <v>150</v>
      </c>
      <c r="G129" s="631" t="s">
        <v>150</v>
      </c>
      <c r="H129" s="1009" t="s">
        <v>150</v>
      </c>
      <c r="I129" s="631" t="s">
        <v>150</v>
      </c>
      <c r="J129" s="631" t="s">
        <v>150</v>
      </c>
      <c r="K129" s="631" t="s">
        <v>150</v>
      </c>
      <c r="L129" s="631" t="s">
        <v>150</v>
      </c>
    </row>
    <row r="130" spans="3:12">
      <c r="C130" s="631" t="s">
        <v>150</v>
      </c>
      <c r="D130" s="631" t="s">
        <v>150</v>
      </c>
      <c r="E130" s="631" t="s">
        <v>150</v>
      </c>
      <c r="F130" s="631" t="s">
        <v>150</v>
      </c>
      <c r="G130" s="631" t="s">
        <v>150</v>
      </c>
      <c r="H130" s="1009" t="s">
        <v>150</v>
      </c>
      <c r="I130" s="631" t="s">
        <v>150</v>
      </c>
      <c r="J130" s="631" t="s">
        <v>150</v>
      </c>
      <c r="K130" s="631" t="s">
        <v>150</v>
      </c>
      <c r="L130" s="631" t="s">
        <v>150</v>
      </c>
    </row>
    <row r="131" spans="3:12">
      <c r="C131" s="631" t="s">
        <v>150</v>
      </c>
      <c r="D131" s="631" t="s">
        <v>150</v>
      </c>
      <c r="E131" s="631" t="s">
        <v>150</v>
      </c>
      <c r="F131" s="631" t="s">
        <v>150</v>
      </c>
      <c r="G131" s="631" t="s">
        <v>150</v>
      </c>
      <c r="H131" s="1009" t="s">
        <v>150</v>
      </c>
      <c r="I131" s="631" t="s">
        <v>150</v>
      </c>
      <c r="J131" s="631" t="s">
        <v>150</v>
      </c>
      <c r="K131" s="631" t="s">
        <v>150</v>
      </c>
      <c r="L131" s="631" t="s">
        <v>150</v>
      </c>
    </row>
    <row r="132" spans="3:12">
      <c r="C132" s="631" t="s">
        <v>150</v>
      </c>
      <c r="D132" s="631" t="s">
        <v>150</v>
      </c>
      <c r="E132" s="631" t="s">
        <v>150</v>
      </c>
      <c r="F132" s="631" t="s">
        <v>150</v>
      </c>
      <c r="G132" s="631" t="s">
        <v>150</v>
      </c>
      <c r="H132" s="1009" t="s">
        <v>150</v>
      </c>
      <c r="I132" s="631" t="s">
        <v>150</v>
      </c>
      <c r="J132" s="631" t="s">
        <v>150</v>
      </c>
      <c r="K132" s="631" t="s">
        <v>150</v>
      </c>
      <c r="L132" s="631" t="s">
        <v>150</v>
      </c>
    </row>
    <row r="133" spans="3:12">
      <c r="C133" s="631" t="s">
        <v>150</v>
      </c>
      <c r="D133" s="631" t="s">
        <v>150</v>
      </c>
      <c r="E133" s="631" t="s">
        <v>150</v>
      </c>
      <c r="F133" s="631" t="s">
        <v>150</v>
      </c>
      <c r="G133" s="631" t="s">
        <v>150</v>
      </c>
      <c r="H133" s="1009" t="s">
        <v>150</v>
      </c>
      <c r="I133" s="631" t="s">
        <v>150</v>
      </c>
      <c r="J133" s="631" t="s">
        <v>150</v>
      </c>
      <c r="K133" s="631" t="s">
        <v>150</v>
      </c>
      <c r="L133" s="631" t="s">
        <v>150</v>
      </c>
    </row>
    <row r="134" spans="3:12">
      <c r="C134" s="631" t="s">
        <v>150</v>
      </c>
      <c r="D134" s="631" t="s">
        <v>150</v>
      </c>
      <c r="E134" s="631" t="s">
        <v>150</v>
      </c>
      <c r="F134" s="631" t="s">
        <v>150</v>
      </c>
      <c r="G134" s="631" t="s">
        <v>150</v>
      </c>
      <c r="H134" s="1009" t="s">
        <v>150</v>
      </c>
      <c r="I134" s="631" t="s">
        <v>150</v>
      </c>
      <c r="J134" s="631" t="s">
        <v>150</v>
      </c>
      <c r="K134" s="631" t="s">
        <v>150</v>
      </c>
      <c r="L134" s="631" t="s">
        <v>150</v>
      </c>
    </row>
    <row r="135" spans="3:12">
      <c r="C135" s="631" t="s">
        <v>150</v>
      </c>
      <c r="D135" s="631" t="s">
        <v>150</v>
      </c>
      <c r="E135" s="631" t="s">
        <v>150</v>
      </c>
      <c r="F135" s="631" t="s">
        <v>150</v>
      </c>
      <c r="G135" s="631" t="s">
        <v>150</v>
      </c>
      <c r="H135" s="1009" t="s">
        <v>150</v>
      </c>
      <c r="I135" s="631" t="s">
        <v>150</v>
      </c>
      <c r="J135" s="631" t="s">
        <v>150</v>
      </c>
      <c r="K135" s="631" t="s">
        <v>150</v>
      </c>
      <c r="L135" s="631" t="s">
        <v>150</v>
      </c>
    </row>
    <row r="136" spans="3:12">
      <c r="C136" s="631" t="s">
        <v>150</v>
      </c>
      <c r="D136" s="631" t="s">
        <v>150</v>
      </c>
      <c r="E136" s="631" t="s">
        <v>150</v>
      </c>
      <c r="F136" s="631" t="s">
        <v>150</v>
      </c>
      <c r="G136" s="631" t="s">
        <v>150</v>
      </c>
      <c r="H136" s="1009" t="s">
        <v>150</v>
      </c>
      <c r="I136" s="631" t="s">
        <v>150</v>
      </c>
      <c r="J136" s="631" t="s">
        <v>150</v>
      </c>
      <c r="K136" s="631" t="s">
        <v>150</v>
      </c>
      <c r="L136" s="631" t="s">
        <v>150</v>
      </c>
    </row>
    <row r="137" spans="3:12">
      <c r="C137" s="631" t="s">
        <v>150</v>
      </c>
      <c r="D137" s="631" t="s">
        <v>150</v>
      </c>
      <c r="E137" s="631" t="s">
        <v>150</v>
      </c>
      <c r="F137" s="631" t="s">
        <v>150</v>
      </c>
      <c r="G137" s="631" t="s">
        <v>150</v>
      </c>
      <c r="H137" s="1009" t="s">
        <v>150</v>
      </c>
      <c r="I137" s="631" t="s">
        <v>150</v>
      </c>
      <c r="J137" s="631" t="s">
        <v>150</v>
      </c>
      <c r="K137" s="631" t="s">
        <v>150</v>
      </c>
      <c r="L137" s="631" t="s">
        <v>150</v>
      </c>
    </row>
    <row r="138" spans="3:12">
      <c r="C138" s="631" t="s">
        <v>150</v>
      </c>
      <c r="D138" s="631" t="s">
        <v>150</v>
      </c>
      <c r="E138" s="631" t="s">
        <v>150</v>
      </c>
      <c r="F138" s="631" t="s">
        <v>150</v>
      </c>
      <c r="G138" s="631" t="s">
        <v>150</v>
      </c>
      <c r="H138" s="1009" t="s">
        <v>150</v>
      </c>
      <c r="I138" s="631" t="s">
        <v>150</v>
      </c>
      <c r="J138" s="631" t="s">
        <v>150</v>
      </c>
      <c r="K138" s="631" t="s">
        <v>150</v>
      </c>
      <c r="L138" s="631" t="s">
        <v>150</v>
      </c>
    </row>
    <row r="139" spans="3:12">
      <c r="C139" s="631" t="s">
        <v>150</v>
      </c>
      <c r="D139" s="631" t="s">
        <v>150</v>
      </c>
      <c r="E139" s="631" t="s">
        <v>150</v>
      </c>
      <c r="F139" s="631" t="s">
        <v>150</v>
      </c>
      <c r="G139" s="631" t="s">
        <v>150</v>
      </c>
      <c r="H139" s="1009" t="s">
        <v>150</v>
      </c>
      <c r="I139" s="631" t="s">
        <v>150</v>
      </c>
      <c r="J139" s="631" t="s">
        <v>150</v>
      </c>
      <c r="K139" s="631" t="s">
        <v>150</v>
      </c>
      <c r="L139" s="631" t="s">
        <v>150</v>
      </c>
    </row>
    <row r="140" spans="3:12">
      <c r="C140" s="631" t="s">
        <v>150</v>
      </c>
      <c r="D140" s="631" t="s">
        <v>150</v>
      </c>
      <c r="E140" s="631" t="s">
        <v>150</v>
      </c>
      <c r="F140" s="631" t="s">
        <v>150</v>
      </c>
      <c r="G140" s="631" t="s">
        <v>150</v>
      </c>
      <c r="H140" s="1009" t="s">
        <v>150</v>
      </c>
      <c r="I140" s="631" t="s">
        <v>150</v>
      </c>
      <c r="J140" s="631" t="s">
        <v>150</v>
      </c>
      <c r="K140" s="631" t="s">
        <v>150</v>
      </c>
      <c r="L140" s="631" t="s">
        <v>150</v>
      </c>
    </row>
    <row r="141" spans="3:12">
      <c r="C141" s="631" t="s">
        <v>150</v>
      </c>
      <c r="D141" s="631" t="s">
        <v>150</v>
      </c>
      <c r="E141" s="631" t="s">
        <v>150</v>
      </c>
      <c r="F141" s="631" t="s">
        <v>150</v>
      </c>
      <c r="G141" s="631" t="s">
        <v>150</v>
      </c>
      <c r="H141" s="1009" t="s">
        <v>150</v>
      </c>
      <c r="I141" s="631" t="s">
        <v>150</v>
      </c>
      <c r="J141" s="631" t="s">
        <v>150</v>
      </c>
      <c r="K141" s="631" t="s">
        <v>150</v>
      </c>
      <c r="L141" s="631" t="s">
        <v>150</v>
      </c>
    </row>
    <row r="142" spans="3:12">
      <c r="C142" s="631" t="s">
        <v>150</v>
      </c>
      <c r="D142" s="631" t="s">
        <v>150</v>
      </c>
      <c r="E142" s="631" t="s">
        <v>150</v>
      </c>
      <c r="F142" s="631" t="s">
        <v>150</v>
      </c>
      <c r="G142" s="631" t="s">
        <v>150</v>
      </c>
      <c r="H142" s="1009" t="s">
        <v>150</v>
      </c>
      <c r="I142" s="631" t="s">
        <v>150</v>
      </c>
      <c r="J142" s="631" t="s">
        <v>150</v>
      </c>
      <c r="K142" s="631" t="s">
        <v>150</v>
      </c>
      <c r="L142" s="631" t="s">
        <v>150</v>
      </c>
    </row>
    <row r="143" spans="3:12">
      <c r="C143" s="631" t="s">
        <v>150</v>
      </c>
      <c r="D143" s="631" t="s">
        <v>150</v>
      </c>
      <c r="E143" s="631" t="s">
        <v>150</v>
      </c>
      <c r="F143" s="631" t="s">
        <v>150</v>
      </c>
      <c r="G143" s="631" t="s">
        <v>150</v>
      </c>
      <c r="H143" s="1009" t="s">
        <v>150</v>
      </c>
      <c r="I143" s="631" t="s">
        <v>150</v>
      </c>
      <c r="J143" s="631" t="s">
        <v>150</v>
      </c>
      <c r="K143" s="631" t="s">
        <v>150</v>
      </c>
      <c r="L143" s="631" t="s">
        <v>150</v>
      </c>
    </row>
    <row r="144" spans="3:12">
      <c r="C144" s="631" t="s">
        <v>150</v>
      </c>
      <c r="D144" s="631" t="s">
        <v>150</v>
      </c>
      <c r="E144" s="631" t="s">
        <v>150</v>
      </c>
      <c r="F144" s="631" t="s">
        <v>150</v>
      </c>
      <c r="G144" s="631" t="s">
        <v>150</v>
      </c>
      <c r="H144" s="1009" t="s">
        <v>150</v>
      </c>
      <c r="I144" s="631" t="s">
        <v>150</v>
      </c>
      <c r="J144" s="631" t="s">
        <v>150</v>
      </c>
      <c r="K144" s="631" t="s">
        <v>150</v>
      </c>
      <c r="L144" s="631" t="s">
        <v>150</v>
      </c>
    </row>
    <row r="145" spans="3:12">
      <c r="C145" s="631" t="s">
        <v>150</v>
      </c>
      <c r="D145" s="631" t="s">
        <v>150</v>
      </c>
      <c r="E145" s="631" t="s">
        <v>150</v>
      </c>
      <c r="F145" s="631" t="s">
        <v>150</v>
      </c>
      <c r="G145" s="631" t="s">
        <v>150</v>
      </c>
      <c r="H145" s="1009" t="s">
        <v>150</v>
      </c>
      <c r="I145" s="631" t="s">
        <v>150</v>
      </c>
      <c r="J145" s="631" t="s">
        <v>150</v>
      </c>
      <c r="K145" s="631" t="s">
        <v>150</v>
      </c>
      <c r="L145" s="631" t="s">
        <v>150</v>
      </c>
    </row>
    <row r="146" spans="3:12">
      <c r="C146" s="631" t="s">
        <v>150</v>
      </c>
      <c r="D146" s="631" t="s">
        <v>150</v>
      </c>
      <c r="E146" s="631" t="s">
        <v>150</v>
      </c>
      <c r="F146" s="631" t="s">
        <v>150</v>
      </c>
      <c r="G146" s="631" t="s">
        <v>150</v>
      </c>
      <c r="H146" s="1009" t="s">
        <v>150</v>
      </c>
      <c r="I146" s="631" t="s">
        <v>150</v>
      </c>
      <c r="J146" s="631" t="s">
        <v>150</v>
      </c>
      <c r="K146" s="631" t="s">
        <v>150</v>
      </c>
      <c r="L146" s="631" t="s">
        <v>150</v>
      </c>
    </row>
    <row r="147" spans="3:12">
      <c r="C147" s="631" t="s">
        <v>150</v>
      </c>
      <c r="D147" s="631" t="s">
        <v>150</v>
      </c>
      <c r="E147" s="631" t="s">
        <v>150</v>
      </c>
      <c r="F147" s="631" t="s">
        <v>150</v>
      </c>
      <c r="G147" s="631" t="s">
        <v>150</v>
      </c>
      <c r="H147" s="1009" t="s">
        <v>150</v>
      </c>
      <c r="I147" s="631" t="s">
        <v>150</v>
      </c>
      <c r="J147" s="631" t="s">
        <v>150</v>
      </c>
      <c r="K147" s="631" t="s">
        <v>150</v>
      </c>
      <c r="L147" s="631" t="s">
        <v>150</v>
      </c>
    </row>
    <row r="148" spans="3:12">
      <c r="C148" s="631" t="s">
        <v>150</v>
      </c>
      <c r="D148" s="631" t="s">
        <v>150</v>
      </c>
      <c r="E148" s="631" t="s">
        <v>150</v>
      </c>
      <c r="F148" s="631" t="s">
        <v>150</v>
      </c>
      <c r="G148" s="631" t="s">
        <v>150</v>
      </c>
      <c r="H148" s="1009" t="s">
        <v>150</v>
      </c>
      <c r="I148" s="631" t="s">
        <v>150</v>
      </c>
      <c r="J148" s="631" t="s">
        <v>150</v>
      </c>
      <c r="K148" s="631" t="s">
        <v>150</v>
      </c>
      <c r="L148" s="631" t="s">
        <v>150</v>
      </c>
    </row>
    <row r="149" spans="3:12">
      <c r="C149" s="631" t="s">
        <v>150</v>
      </c>
      <c r="D149" s="631" t="s">
        <v>150</v>
      </c>
      <c r="E149" s="631" t="s">
        <v>150</v>
      </c>
      <c r="F149" s="631" t="s">
        <v>150</v>
      </c>
      <c r="G149" s="631" t="s">
        <v>150</v>
      </c>
      <c r="H149" s="1009" t="s">
        <v>150</v>
      </c>
      <c r="I149" s="631" t="s">
        <v>150</v>
      </c>
      <c r="J149" s="631" t="s">
        <v>150</v>
      </c>
      <c r="K149" s="631" t="s">
        <v>150</v>
      </c>
      <c r="L149" s="631" t="s">
        <v>150</v>
      </c>
    </row>
    <row r="150" spans="3:12">
      <c r="C150" s="631" t="s">
        <v>150</v>
      </c>
      <c r="D150" s="631" t="s">
        <v>150</v>
      </c>
      <c r="E150" s="631" t="s">
        <v>150</v>
      </c>
      <c r="F150" s="631" t="s">
        <v>150</v>
      </c>
      <c r="G150" s="631" t="s">
        <v>150</v>
      </c>
      <c r="H150" s="1009" t="s">
        <v>150</v>
      </c>
      <c r="I150" s="631" t="s">
        <v>150</v>
      </c>
      <c r="J150" s="631" t="s">
        <v>150</v>
      </c>
      <c r="K150" s="631" t="s">
        <v>150</v>
      </c>
      <c r="L150" s="631" t="s">
        <v>150</v>
      </c>
    </row>
    <row r="151" spans="3:12">
      <c r="C151" s="631" t="s">
        <v>150</v>
      </c>
      <c r="D151" s="631" t="s">
        <v>150</v>
      </c>
      <c r="E151" s="631" t="s">
        <v>150</v>
      </c>
      <c r="F151" s="631" t="s">
        <v>150</v>
      </c>
      <c r="G151" s="631" t="s">
        <v>150</v>
      </c>
      <c r="H151" s="1009" t="s">
        <v>150</v>
      </c>
      <c r="I151" s="631" t="s">
        <v>150</v>
      </c>
      <c r="J151" s="631" t="s">
        <v>150</v>
      </c>
      <c r="K151" s="631" t="s">
        <v>150</v>
      </c>
      <c r="L151" s="631" t="s">
        <v>150</v>
      </c>
    </row>
    <row r="152" spans="3:12">
      <c r="C152" s="631" t="s">
        <v>150</v>
      </c>
      <c r="D152" s="631" t="s">
        <v>150</v>
      </c>
      <c r="E152" s="631" t="s">
        <v>150</v>
      </c>
      <c r="F152" s="631" t="s">
        <v>150</v>
      </c>
      <c r="G152" s="631" t="s">
        <v>150</v>
      </c>
      <c r="H152" s="1009" t="s">
        <v>150</v>
      </c>
      <c r="I152" s="631" t="s">
        <v>150</v>
      </c>
      <c r="J152" s="631" t="s">
        <v>150</v>
      </c>
      <c r="K152" s="631" t="s">
        <v>150</v>
      </c>
      <c r="L152" s="631" t="s">
        <v>150</v>
      </c>
    </row>
    <row r="153" spans="3:12">
      <c r="C153" s="631" t="s">
        <v>150</v>
      </c>
      <c r="D153" s="631" t="s">
        <v>150</v>
      </c>
      <c r="E153" s="631" t="s">
        <v>150</v>
      </c>
      <c r="F153" s="631" t="s">
        <v>150</v>
      </c>
      <c r="G153" s="631" t="s">
        <v>150</v>
      </c>
      <c r="H153" s="1009" t="s">
        <v>150</v>
      </c>
      <c r="I153" s="631" t="s">
        <v>150</v>
      </c>
      <c r="J153" s="631" t="s">
        <v>150</v>
      </c>
      <c r="K153" s="631" t="s">
        <v>150</v>
      </c>
      <c r="L153" s="631" t="s">
        <v>150</v>
      </c>
    </row>
    <row r="154" spans="3:12">
      <c r="C154" s="631" t="s">
        <v>150</v>
      </c>
      <c r="D154" s="631" t="s">
        <v>150</v>
      </c>
      <c r="E154" s="631" t="s">
        <v>150</v>
      </c>
      <c r="F154" s="631" t="s">
        <v>150</v>
      </c>
      <c r="G154" s="631" t="s">
        <v>150</v>
      </c>
      <c r="H154" s="1009" t="s">
        <v>150</v>
      </c>
      <c r="I154" s="631" t="s">
        <v>150</v>
      </c>
      <c r="J154" s="631" t="s">
        <v>150</v>
      </c>
      <c r="K154" s="631" t="s">
        <v>150</v>
      </c>
      <c r="L154" s="631" t="s">
        <v>150</v>
      </c>
    </row>
    <row r="155" spans="3:12">
      <c r="C155" s="631" t="s">
        <v>150</v>
      </c>
      <c r="D155" s="631" t="s">
        <v>150</v>
      </c>
      <c r="E155" s="631" t="s">
        <v>150</v>
      </c>
      <c r="F155" s="631" t="s">
        <v>150</v>
      </c>
      <c r="G155" s="631" t="s">
        <v>150</v>
      </c>
      <c r="H155" s="1009" t="s">
        <v>150</v>
      </c>
      <c r="I155" s="631" t="s">
        <v>150</v>
      </c>
      <c r="J155" s="631" t="s">
        <v>150</v>
      </c>
      <c r="K155" s="631" t="s">
        <v>150</v>
      </c>
      <c r="L155" s="631" t="s">
        <v>150</v>
      </c>
    </row>
    <row r="156" spans="3:12">
      <c r="C156" s="631" t="s">
        <v>150</v>
      </c>
      <c r="D156" s="631" t="s">
        <v>150</v>
      </c>
      <c r="E156" s="631" t="s">
        <v>150</v>
      </c>
      <c r="F156" s="631" t="s">
        <v>150</v>
      </c>
      <c r="G156" s="631" t="s">
        <v>150</v>
      </c>
      <c r="H156" s="1009" t="s">
        <v>150</v>
      </c>
      <c r="I156" s="631" t="s">
        <v>150</v>
      </c>
      <c r="J156" s="631" t="s">
        <v>150</v>
      </c>
      <c r="K156" s="631" t="s">
        <v>150</v>
      </c>
      <c r="L156" s="631" t="s">
        <v>150</v>
      </c>
    </row>
    <row r="157" spans="3:12">
      <c r="C157" s="631" t="s">
        <v>150</v>
      </c>
      <c r="D157" s="631" t="s">
        <v>150</v>
      </c>
      <c r="E157" s="631" t="s">
        <v>150</v>
      </c>
      <c r="F157" s="631" t="s">
        <v>150</v>
      </c>
      <c r="G157" s="631" t="s">
        <v>150</v>
      </c>
      <c r="H157" s="1009" t="s">
        <v>150</v>
      </c>
      <c r="I157" s="631" t="s">
        <v>150</v>
      </c>
      <c r="J157" s="631" t="s">
        <v>150</v>
      </c>
      <c r="K157" s="631" t="s">
        <v>150</v>
      </c>
      <c r="L157" s="631" t="s">
        <v>150</v>
      </c>
    </row>
    <row r="158" spans="3:12">
      <c r="C158" s="631" t="s">
        <v>150</v>
      </c>
      <c r="D158" s="631" t="s">
        <v>150</v>
      </c>
      <c r="E158" s="631" t="s">
        <v>150</v>
      </c>
      <c r="F158" s="631" t="s">
        <v>150</v>
      </c>
      <c r="G158" s="631" t="s">
        <v>150</v>
      </c>
      <c r="H158" s="1009" t="s">
        <v>150</v>
      </c>
      <c r="I158" s="631" t="s">
        <v>150</v>
      </c>
      <c r="J158" s="631" t="s">
        <v>150</v>
      </c>
      <c r="K158" s="631" t="s">
        <v>150</v>
      </c>
      <c r="L158" s="631" t="s">
        <v>150</v>
      </c>
    </row>
    <row r="159" spans="3:12">
      <c r="C159" s="631" t="s">
        <v>150</v>
      </c>
      <c r="D159" s="631" t="s">
        <v>150</v>
      </c>
      <c r="E159" s="631" t="s">
        <v>150</v>
      </c>
      <c r="F159" s="631" t="s">
        <v>150</v>
      </c>
      <c r="G159" s="631" t="s">
        <v>150</v>
      </c>
      <c r="H159" s="1009" t="s">
        <v>150</v>
      </c>
      <c r="I159" s="631" t="s">
        <v>150</v>
      </c>
      <c r="J159" s="631" t="s">
        <v>150</v>
      </c>
      <c r="K159" s="631" t="s">
        <v>150</v>
      </c>
      <c r="L159" s="631" t="s">
        <v>150</v>
      </c>
    </row>
    <row r="160" spans="3:12">
      <c r="C160" s="631" t="s">
        <v>150</v>
      </c>
      <c r="D160" s="631" t="s">
        <v>150</v>
      </c>
      <c r="E160" s="631" t="s">
        <v>150</v>
      </c>
      <c r="F160" s="631" t="s">
        <v>150</v>
      </c>
      <c r="G160" s="631" t="s">
        <v>150</v>
      </c>
      <c r="H160" s="1009" t="s">
        <v>150</v>
      </c>
      <c r="I160" s="631" t="s">
        <v>150</v>
      </c>
      <c r="J160" s="631" t="s">
        <v>150</v>
      </c>
      <c r="K160" s="631" t="s">
        <v>150</v>
      </c>
      <c r="L160" s="631" t="s">
        <v>150</v>
      </c>
    </row>
    <row r="161" spans="3:12">
      <c r="C161" s="631" t="s">
        <v>150</v>
      </c>
      <c r="D161" s="631" t="s">
        <v>150</v>
      </c>
      <c r="E161" s="631" t="s">
        <v>150</v>
      </c>
      <c r="F161" s="631" t="s">
        <v>150</v>
      </c>
      <c r="G161" s="631" t="s">
        <v>150</v>
      </c>
      <c r="H161" s="1009" t="s">
        <v>150</v>
      </c>
      <c r="I161" s="631" t="s">
        <v>150</v>
      </c>
      <c r="J161" s="631" t="s">
        <v>150</v>
      </c>
      <c r="K161" s="631" t="s">
        <v>150</v>
      </c>
      <c r="L161" s="631" t="s">
        <v>150</v>
      </c>
    </row>
    <row r="162" spans="3:12">
      <c r="C162" s="631" t="s">
        <v>150</v>
      </c>
      <c r="D162" s="631" t="s">
        <v>150</v>
      </c>
      <c r="E162" s="631" t="s">
        <v>150</v>
      </c>
      <c r="F162" s="631" t="s">
        <v>150</v>
      </c>
      <c r="G162" s="631" t="s">
        <v>150</v>
      </c>
      <c r="H162" s="1009" t="s">
        <v>150</v>
      </c>
      <c r="I162" s="631" t="s">
        <v>150</v>
      </c>
      <c r="J162" s="631" t="s">
        <v>150</v>
      </c>
      <c r="K162" s="631" t="s">
        <v>150</v>
      </c>
      <c r="L162" s="631" t="s">
        <v>150</v>
      </c>
    </row>
    <row r="163" spans="3:12">
      <c r="C163" s="631" t="s">
        <v>150</v>
      </c>
      <c r="D163" s="631" t="s">
        <v>150</v>
      </c>
      <c r="E163" s="631" t="s">
        <v>150</v>
      </c>
      <c r="F163" s="631" t="s">
        <v>150</v>
      </c>
      <c r="G163" s="631" t="s">
        <v>150</v>
      </c>
      <c r="H163" s="1009" t="s">
        <v>150</v>
      </c>
      <c r="I163" s="631" t="s">
        <v>150</v>
      </c>
      <c r="J163" s="631" t="s">
        <v>150</v>
      </c>
      <c r="K163" s="631" t="s">
        <v>150</v>
      </c>
      <c r="L163" s="631" t="s">
        <v>150</v>
      </c>
    </row>
    <row r="164" spans="3:12">
      <c r="C164" s="631" t="s">
        <v>150</v>
      </c>
      <c r="D164" s="631" t="s">
        <v>150</v>
      </c>
      <c r="E164" s="631" t="s">
        <v>150</v>
      </c>
      <c r="F164" s="631" t="s">
        <v>150</v>
      </c>
      <c r="G164" s="631" t="s">
        <v>150</v>
      </c>
      <c r="H164" s="1009" t="s">
        <v>150</v>
      </c>
      <c r="I164" s="631" t="s">
        <v>150</v>
      </c>
      <c r="J164" s="631" t="s">
        <v>150</v>
      </c>
      <c r="K164" s="631" t="s">
        <v>150</v>
      </c>
      <c r="L164" s="631" t="s">
        <v>150</v>
      </c>
    </row>
    <row r="165" spans="3:12">
      <c r="C165" s="631" t="s">
        <v>150</v>
      </c>
      <c r="D165" s="631" t="s">
        <v>150</v>
      </c>
      <c r="E165" s="631" t="s">
        <v>150</v>
      </c>
      <c r="F165" s="631" t="s">
        <v>150</v>
      </c>
      <c r="G165" s="631" t="s">
        <v>150</v>
      </c>
      <c r="H165" s="1009" t="s">
        <v>150</v>
      </c>
      <c r="I165" s="631" t="s">
        <v>150</v>
      </c>
      <c r="J165" s="631" t="s">
        <v>150</v>
      </c>
      <c r="K165" s="631" t="s">
        <v>150</v>
      </c>
      <c r="L165" s="631" t="s">
        <v>150</v>
      </c>
    </row>
    <row r="166" spans="3:12">
      <c r="C166" s="631" t="s">
        <v>150</v>
      </c>
      <c r="D166" s="631" t="s">
        <v>150</v>
      </c>
      <c r="E166" s="631" t="s">
        <v>150</v>
      </c>
      <c r="F166" s="631" t="s">
        <v>150</v>
      </c>
      <c r="G166" s="631" t="s">
        <v>150</v>
      </c>
      <c r="H166" s="1009" t="s">
        <v>150</v>
      </c>
      <c r="I166" s="631" t="s">
        <v>150</v>
      </c>
      <c r="J166" s="631" t="s">
        <v>150</v>
      </c>
      <c r="K166" s="631" t="s">
        <v>150</v>
      </c>
      <c r="L166" s="631" t="s">
        <v>150</v>
      </c>
    </row>
    <row r="167" spans="3:12">
      <c r="C167" s="631" t="s">
        <v>150</v>
      </c>
      <c r="D167" s="631" t="s">
        <v>150</v>
      </c>
      <c r="E167" s="631" t="s">
        <v>150</v>
      </c>
      <c r="F167" s="631" t="s">
        <v>150</v>
      </c>
      <c r="G167" s="631" t="s">
        <v>150</v>
      </c>
      <c r="H167" s="1009" t="s">
        <v>150</v>
      </c>
      <c r="I167" s="631" t="s">
        <v>150</v>
      </c>
      <c r="J167" s="631" t="s">
        <v>150</v>
      </c>
      <c r="K167" s="631" t="s">
        <v>150</v>
      </c>
      <c r="L167" s="631" t="s">
        <v>150</v>
      </c>
    </row>
    <row r="168" spans="3:12">
      <c r="C168" s="631" t="s">
        <v>150</v>
      </c>
      <c r="D168" s="631" t="s">
        <v>150</v>
      </c>
      <c r="E168" s="631" t="s">
        <v>150</v>
      </c>
      <c r="F168" s="631" t="s">
        <v>150</v>
      </c>
      <c r="G168" s="631" t="s">
        <v>150</v>
      </c>
      <c r="H168" s="1009" t="s">
        <v>150</v>
      </c>
      <c r="I168" s="631" t="s">
        <v>150</v>
      </c>
      <c r="J168" s="631" t="s">
        <v>150</v>
      </c>
      <c r="K168" s="631" t="s">
        <v>150</v>
      </c>
      <c r="L168" s="631" t="s">
        <v>150</v>
      </c>
    </row>
    <row r="169" spans="3:12">
      <c r="C169" s="631" t="s">
        <v>150</v>
      </c>
      <c r="D169" s="631" t="s">
        <v>150</v>
      </c>
      <c r="E169" s="631" t="s">
        <v>150</v>
      </c>
      <c r="F169" s="631" t="s">
        <v>150</v>
      </c>
      <c r="G169" s="631" t="s">
        <v>150</v>
      </c>
      <c r="H169" s="1009" t="s">
        <v>150</v>
      </c>
      <c r="I169" s="631" t="s">
        <v>150</v>
      </c>
      <c r="J169" s="631" t="s">
        <v>150</v>
      </c>
      <c r="K169" s="631" t="s">
        <v>150</v>
      </c>
      <c r="L169" s="631" t="s">
        <v>150</v>
      </c>
    </row>
    <row r="170" spans="3:12">
      <c r="C170" s="631" t="s">
        <v>150</v>
      </c>
      <c r="D170" s="631" t="s">
        <v>150</v>
      </c>
      <c r="E170" s="631" t="s">
        <v>150</v>
      </c>
      <c r="F170" s="631" t="s">
        <v>150</v>
      </c>
      <c r="G170" s="631" t="s">
        <v>150</v>
      </c>
      <c r="H170" s="1009" t="s">
        <v>150</v>
      </c>
      <c r="I170" s="631" t="s">
        <v>150</v>
      </c>
      <c r="J170" s="631" t="s">
        <v>150</v>
      </c>
      <c r="K170" s="631" t="s">
        <v>150</v>
      </c>
      <c r="L170" s="631" t="s">
        <v>150</v>
      </c>
    </row>
    <row r="171" spans="3:12">
      <c r="C171" s="631" t="s">
        <v>150</v>
      </c>
      <c r="D171" s="631" t="s">
        <v>150</v>
      </c>
      <c r="E171" s="631" t="s">
        <v>150</v>
      </c>
      <c r="F171" s="631" t="s">
        <v>150</v>
      </c>
      <c r="G171" s="631" t="s">
        <v>150</v>
      </c>
      <c r="H171" s="1009" t="s">
        <v>150</v>
      </c>
      <c r="I171" s="631" t="s">
        <v>150</v>
      </c>
      <c r="J171" s="631" t="s">
        <v>150</v>
      </c>
      <c r="K171" s="631" t="s">
        <v>150</v>
      </c>
      <c r="L171" s="631" t="s">
        <v>150</v>
      </c>
    </row>
    <row r="172" spans="3:12">
      <c r="C172" s="631" t="s">
        <v>150</v>
      </c>
      <c r="D172" s="631" t="s">
        <v>150</v>
      </c>
      <c r="E172" s="631" t="s">
        <v>150</v>
      </c>
      <c r="F172" s="631" t="s">
        <v>150</v>
      </c>
      <c r="G172" s="631" t="s">
        <v>150</v>
      </c>
      <c r="H172" s="1009" t="s">
        <v>150</v>
      </c>
      <c r="I172" s="631" t="s">
        <v>150</v>
      </c>
      <c r="J172" s="631" t="s">
        <v>150</v>
      </c>
      <c r="K172" s="631" t="s">
        <v>150</v>
      </c>
      <c r="L172" s="631" t="s">
        <v>150</v>
      </c>
    </row>
    <row r="173" spans="3:12">
      <c r="C173" s="631" t="s">
        <v>150</v>
      </c>
      <c r="D173" s="631" t="s">
        <v>150</v>
      </c>
      <c r="E173" s="631" t="s">
        <v>150</v>
      </c>
      <c r="F173" s="631" t="s">
        <v>150</v>
      </c>
      <c r="G173" s="631" t="s">
        <v>150</v>
      </c>
      <c r="H173" s="1009" t="s">
        <v>150</v>
      </c>
      <c r="I173" s="631" t="s">
        <v>150</v>
      </c>
      <c r="J173" s="631" t="s">
        <v>150</v>
      </c>
      <c r="K173" s="631" t="s">
        <v>150</v>
      </c>
      <c r="L173" s="631" t="s">
        <v>150</v>
      </c>
    </row>
    <row r="174" spans="3:12">
      <c r="C174" s="631" t="s">
        <v>150</v>
      </c>
      <c r="D174" s="631" t="s">
        <v>150</v>
      </c>
      <c r="E174" s="631" t="s">
        <v>150</v>
      </c>
      <c r="F174" s="631" t="s">
        <v>150</v>
      </c>
      <c r="G174" s="631" t="s">
        <v>150</v>
      </c>
      <c r="H174" s="1009" t="s">
        <v>150</v>
      </c>
      <c r="I174" s="631" t="s">
        <v>150</v>
      </c>
      <c r="J174" s="631" t="s">
        <v>150</v>
      </c>
      <c r="K174" s="631" t="s">
        <v>150</v>
      </c>
      <c r="L174" s="631" t="s">
        <v>150</v>
      </c>
    </row>
    <row r="175" spans="3:12">
      <c r="C175" s="631" t="s">
        <v>150</v>
      </c>
      <c r="D175" s="631" t="s">
        <v>150</v>
      </c>
      <c r="E175" s="631" t="s">
        <v>150</v>
      </c>
      <c r="F175" s="631" t="s">
        <v>150</v>
      </c>
      <c r="G175" s="631" t="s">
        <v>150</v>
      </c>
      <c r="H175" s="1009" t="s">
        <v>150</v>
      </c>
      <c r="I175" s="631" t="s">
        <v>150</v>
      </c>
      <c r="J175" s="631" t="s">
        <v>150</v>
      </c>
      <c r="K175" s="631" t="s">
        <v>150</v>
      </c>
      <c r="L175" s="631" t="s">
        <v>150</v>
      </c>
    </row>
    <row r="176" spans="3:12">
      <c r="C176" s="631" t="s">
        <v>150</v>
      </c>
      <c r="D176" s="631" t="s">
        <v>150</v>
      </c>
      <c r="E176" s="631" t="s">
        <v>150</v>
      </c>
      <c r="F176" s="631" t="s">
        <v>150</v>
      </c>
      <c r="G176" s="631" t="s">
        <v>150</v>
      </c>
      <c r="H176" s="1009" t="s">
        <v>150</v>
      </c>
      <c r="I176" s="631" t="s">
        <v>150</v>
      </c>
      <c r="J176" s="631" t="s">
        <v>150</v>
      </c>
      <c r="K176" s="631" t="s">
        <v>150</v>
      </c>
      <c r="L176" s="631" t="s">
        <v>150</v>
      </c>
    </row>
    <row r="177" spans="3:12">
      <c r="C177" s="631" t="s">
        <v>150</v>
      </c>
      <c r="D177" s="631" t="s">
        <v>150</v>
      </c>
      <c r="E177" s="631" t="s">
        <v>150</v>
      </c>
      <c r="F177" s="631" t="s">
        <v>150</v>
      </c>
      <c r="G177" s="631" t="s">
        <v>150</v>
      </c>
      <c r="H177" s="1009" t="s">
        <v>150</v>
      </c>
      <c r="I177" s="631" t="s">
        <v>150</v>
      </c>
      <c r="J177" s="631" t="s">
        <v>150</v>
      </c>
      <c r="K177" s="631" t="s">
        <v>150</v>
      </c>
      <c r="L177" s="631" t="s">
        <v>150</v>
      </c>
    </row>
    <row r="178" spans="3:12">
      <c r="C178" s="631" t="s">
        <v>150</v>
      </c>
      <c r="D178" s="631" t="s">
        <v>150</v>
      </c>
      <c r="E178" s="631" t="s">
        <v>150</v>
      </c>
      <c r="F178" s="631" t="s">
        <v>150</v>
      </c>
      <c r="G178" s="631" t="s">
        <v>150</v>
      </c>
      <c r="H178" s="1009" t="s">
        <v>150</v>
      </c>
      <c r="I178" s="631" t="s">
        <v>150</v>
      </c>
      <c r="J178" s="631" t="s">
        <v>150</v>
      </c>
      <c r="K178" s="631" t="s">
        <v>150</v>
      </c>
      <c r="L178" s="631" t="s">
        <v>150</v>
      </c>
    </row>
    <row r="179" spans="3:12">
      <c r="C179" s="631" t="s">
        <v>150</v>
      </c>
      <c r="D179" s="631" t="s">
        <v>150</v>
      </c>
      <c r="E179" s="631" t="s">
        <v>150</v>
      </c>
      <c r="F179" s="631" t="s">
        <v>150</v>
      </c>
      <c r="G179" s="631" t="s">
        <v>150</v>
      </c>
      <c r="H179" s="1009" t="s">
        <v>150</v>
      </c>
      <c r="I179" s="631" t="s">
        <v>150</v>
      </c>
      <c r="J179" s="631" t="s">
        <v>150</v>
      </c>
      <c r="K179" s="631" t="s">
        <v>150</v>
      </c>
      <c r="L179" s="631" t="s">
        <v>150</v>
      </c>
    </row>
    <row r="180" spans="3:12">
      <c r="C180" s="631" t="s">
        <v>150</v>
      </c>
      <c r="D180" s="631" t="s">
        <v>150</v>
      </c>
      <c r="E180" s="631" t="s">
        <v>150</v>
      </c>
      <c r="F180" s="631" t="s">
        <v>150</v>
      </c>
      <c r="G180" s="631" t="s">
        <v>150</v>
      </c>
      <c r="H180" s="1009" t="s">
        <v>150</v>
      </c>
      <c r="I180" s="631" t="s">
        <v>150</v>
      </c>
      <c r="J180" s="631" t="s">
        <v>150</v>
      </c>
      <c r="K180" s="631" t="s">
        <v>150</v>
      </c>
      <c r="L180" s="631" t="s">
        <v>150</v>
      </c>
    </row>
    <row r="181" spans="3:12">
      <c r="C181" s="631" t="s">
        <v>150</v>
      </c>
      <c r="D181" s="631" t="s">
        <v>150</v>
      </c>
      <c r="E181" s="631" t="s">
        <v>150</v>
      </c>
      <c r="F181" s="631" t="s">
        <v>150</v>
      </c>
      <c r="G181" s="631" t="s">
        <v>150</v>
      </c>
      <c r="H181" s="1009" t="s">
        <v>150</v>
      </c>
      <c r="I181" s="631" t="s">
        <v>150</v>
      </c>
      <c r="J181" s="631" t="s">
        <v>150</v>
      </c>
      <c r="K181" s="631" t="s">
        <v>150</v>
      </c>
      <c r="L181" s="631" t="s">
        <v>150</v>
      </c>
    </row>
    <row r="182" spans="3:12">
      <c r="C182" s="631" t="s">
        <v>150</v>
      </c>
      <c r="D182" s="631" t="s">
        <v>150</v>
      </c>
      <c r="E182" s="631" t="s">
        <v>150</v>
      </c>
      <c r="F182" s="631" t="s">
        <v>150</v>
      </c>
      <c r="G182" s="631" t="s">
        <v>150</v>
      </c>
      <c r="H182" s="1009" t="s">
        <v>150</v>
      </c>
      <c r="I182" s="631" t="s">
        <v>150</v>
      </c>
      <c r="J182" s="631" t="s">
        <v>150</v>
      </c>
      <c r="K182" s="631" t="s">
        <v>150</v>
      </c>
      <c r="L182" s="631" t="s">
        <v>150</v>
      </c>
    </row>
    <row r="183" spans="3:12">
      <c r="C183" s="631" t="s">
        <v>150</v>
      </c>
      <c r="D183" s="631" t="s">
        <v>150</v>
      </c>
      <c r="E183" s="631" t="s">
        <v>150</v>
      </c>
      <c r="F183" s="631" t="s">
        <v>150</v>
      </c>
      <c r="G183" s="631" t="s">
        <v>150</v>
      </c>
      <c r="H183" s="1009" t="s">
        <v>150</v>
      </c>
      <c r="I183" s="631" t="s">
        <v>150</v>
      </c>
      <c r="J183" s="631" t="s">
        <v>150</v>
      </c>
      <c r="K183" s="631" t="s">
        <v>150</v>
      </c>
      <c r="L183" s="631" t="s">
        <v>150</v>
      </c>
    </row>
    <row r="184" spans="3:12">
      <c r="C184" s="631" t="s">
        <v>150</v>
      </c>
      <c r="D184" s="631" t="s">
        <v>150</v>
      </c>
      <c r="E184" s="631" t="s">
        <v>150</v>
      </c>
      <c r="F184" s="631" t="s">
        <v>150</v>
      </c>
      <c r="G184" s="631" t="s">
        <v>150</v>
      </c>
      <c r="H184" s="1009" t="s">
        <v>150</v>
      </c>
      <c r="I184" s="631" t="s">
        <v>150</v>
      </c>
      <c r="J184" s="631" t="s">
        <v>150</v>
      </c>
      <c r="K184" s="631" t="s">
        <v>150</v>
      </c>
      <c r="L184" s="631" t="s">
        <v>150</v>
      </c>
    </row>
    <row r="185" spans="3:12">
      <c r="C185" s="631" t="s">
        <v>150</v>
      </c>
      <c r="D185" s="631" t="s">
        <v>150</v>
      </c>
      <c r="E185" s="631" t="s">
        <v>150</v>
      </c>
      <c r="F185" s="631" t="s">
        <v>150</v>
      </c>
      <c r="G185" s="631" t="s">
        <v>150</v>
      </c>
      <c r="H185" s="1009" t="s">
        <v>150</v>
      </c>
      <c r="I185" s="631" t="s">
        <v>150</v>
      </c>
      <c r="J185" s="631" t="s">
        <v>150</v>
      </c>
      <c r="K185" s="631" t="s">
        <v>150</v>
      </c>
      <c r="L185" s="631" t="s">
        <v>150</v>
      </c>
    </row>
    <row r="186" spans="3:12">
      <c r="C186" s="631" t="s">
        <v>150</v>
      </c>
      <c r="D186" s="631" t="s">
        <v>150</v>
      </c>
      <c r="E186" s="631" t="s">
        <v>150</v>
      </c>
      <c r="F186" s="631" t="s">
        <v>150</v>
      </c>
      <c r="G186" s="631" t="s">
        <v>150</v>
      </c>
      <c r="H186" s="1009" t="s">
        <v>150</v>
      </c>
      <c r="I186" s="631" t="s">
        <v>150</v>
      </c>
      <c r="J186" s="631" t="s">
        <v>150</v>
      </c>
      <c r="K186" s="631" t="s">
        <v>150</v>
      </c>
      <c r="L186" s="631" t="s">
        <v>150</v>
      </c>
    </row>
    <row r="187" spans="3:12">
      <c r="C187" s="631" t="s">
        <v>150</v>
      </c>
      <c r="D187" s="631" t="s">
        <v>150</v>
      </c>
      <c r="E187" s="631" t="s">
        <v>150</v>
      </c>
      <c r="F187" s="631" t="s">
        <v>150</v>
      </c>
      <c r="G187" s="631" t="s">
        <v>150</v>
      </c>
      <c r="H187" s="1009" t="s">
        <v>150</v>
      </c>
      <c r="I187" s="631" t="s">
        <v>150</v>
      </c>
      <c r="J187" s="631" t="s">
        <v>150</v>
      </c>
      <c r="K187" s="631" t="s">
        <v>150</v>
      </c>
      <c r="L187" s="631" t="s">
        <v>150</v>
      </c>
    </row>
    <row r="188" spans="3:12">
      <c r="C188" s="631" t="s">
        <v>150</v>
      </c>
      <c r="D188" s="631" t="s">
        <v>150</v>
      </c>
      <c r="E188" s="631" t="s">
        <v>150</v>
      </c>
      <c r="F188" s="631" t="s">
        <v>150</v>
      </c>
      <c r="G188" s="631" t="s">
        <v>150</v>
      </c>
      <c r="H188" s="1009" t="s">
        <v>150</v>
      </c>
      <c r="I188" s="631" t="s">
        <v>150</v>
      </c>
      <c r="J188" s="631" t="s">
        <v>150</v>
      </c>
      <c r="K188" s="631" t="s">
        <v>150</v>
      </c>
      <c r="L188" s="631" t="s">
        <v>150</v>
      </c>
    </row>
    <row r="189" spans="3:12">
      <c r="C189" s="631" t="s">
        <v>150</v>
      </c>
      <c r="D189" s="631" t="s">
        <v>150</v>
      </c>
      <c r="E189" s="631" t="s">
        <v>150</v>
      </c>
      <c r="F189" s="631" t="s">
        <v>150</v>
      </c>
      <c r="G189" s="631" t="s">
        <v>150</v>
      </c>
      <c r="H189" s="1009" t="s">
        <v>150</v>
      </c>
      <c r="I189" s="631" t="s">
        <v>150</v>
      </c>
      <c r="J189" s="631" t="s">
        <v>150</v>
      </c>
      <c r="K189" s="631" t="s">
        <v>150</v>
      </c>
      <c r="L189" s="631" t="s">
        <v>150</v>
      </c>
    </row>
    <row r="190" spans="3:12">
      <c r="C190" s="631" t="s">
        <v>150</v>
      </c>
      <c r="D190" s="631" t="s">
        <v>150</v>
      </c>
      <c r="E190" s="631" t="s">
        <v>150</v>
      </c>
      <c r="F190" s="631" t="s">
        <v>150</v>
      </c>
      <c r="G190" s="631" t="s">
        <v>150</v>
      </c>
      <c r="H190" s="1009" t="s">
        <v>150</v>
      </c>
      <c r="I190" s="631" t="s">
        <v>150</v>
      </c>
      <c r="J190" s="631" t="s">
        <v>150</v>
      </c>
      <c r="K190" s="631" t="s">
        <v>150</v>
      </c>
      <c r="L190" s="631" t="s">
        <v>150</v>
      </c>
    </row>
    <row r="191" spans="3:12">
      <c r="C191" s="631" t="s">
        <v>150</v>
      </c>
      <c r="D191" s="631" t="s">
        <v>150</v>
      </c>
      <c r="E191" s="631" t="s">
        <v>150</v>
      </c>
      <c r="F191" s="631" t="s">
        <v>150</v>
      </c>
      <c r="G191" s="631" t="s">
        <v>150</v>
      </c>
      <c r="H191" s="1009" t="s">
        <v>150</v>
      </c>
      <c r="I191" s="631" t="s">
        <v>150</v>
      </c>
      <c r="J191" s="631" t="s">
        <v>150</v>
      </c>
      <c r="K191" s="631" t="s">
        <v>150</v>
      </c>
      <c r="L191" s="631" t="s">
        <v>150</v>
      </c>
    </row>
    <row r="192" spans="3:12">
      <c r="C192" s="631" t="s">
        <v>150</v>
      </c>
      <c r="D192" s="631" t="s">
        <v>150</v>
      </c>
      <c r="E192" s="631" t="s">
        <v>150</v>
      </c>
      <c r="F192" s="631" t="s">
        <v>150</v>
      </c>
      <c r="G192" s="631" t="s">
        <v>150</v>
      </c>
      <c r="H192" s="1009" t="s">
        <v>150</v>
      </c>
      <c r="I192" s="631" t="s">
        <v>150</v>
      </c>
      <c r="J192" s="631" t="s">
        <v>150</v>
      </c>
      <c r="K192" s="631" t="s">
        <v>150</v>
      </c>
      <c r="L192" s="631" t="s">
        <v>150</v>
      </c>
    </row>
    <row r="193" spans="3:12">
      <c r="C193" s="631" t="s">
        <v>150</v>
      </c>
      <c r="D193" s="631" t="s">
        <v>150</v>
      </c>
      <c r="E193" s="631" t="s">
        <v>150</v>
      </c>
      <c r="F193" s="631" t="s">
        <v>150</v>
      </c>
      <c r="G193" s="631" t="s">
        <v>150</v>
      </c>
      <c r="H193" s="1009" t="s">
        <v>150</v>
      </c>
      <c r="I193" s="631" t="s">
        <v>150</v>
      </c>
      <c r="J193" s="631" t="s">
        <v>150</v>
      </c>
      <c r="K193" s="631" t="s">
        <v>150</v>
      </c>
      <c r="L193" s="631" t="s">
        <v>150</v>
      </c>
    </row>
    <row r="194" spans="3:12">
      <c r="C194" s="631" t="s">
        <v>150</v>
      </c>
      <c r="D194" s="631" t="s">
        <v>150</v>
      </c>
      <c r="E194" s="631" t="s">
        <v>150</v>
      </c>
      <c r="F194" s="631" t="s">
        <v>150</v>
      </c>
      <c r="G194" s="631" t="s">
        <v>150</v>
      </c>
      <c r="H194" s="1009" t="s">
        <v>150</v>
      </c>
      <c r="I194" s="631" t="s">
        <v>150</v>
      </c>
      <c r="J194" s="631" t="s">
        <v>150</v>
      </c>
      <c r="K194" s="631" t="s">
        <v>150</v>
      </c>
      <c r="L194" s="631" t="s">
        <v>150</v>
      </c>
    </row>
    <row r="195" spans="3:12">
      <c r="C195" s="631" t="s">
        <v>150</v>
      </c>
      <c r="D195" s="631" t="s">
        <v>150</v>
      </c>
      <c r="E195" s="631" t="s">
        <v>150</v>
      </c>
      <c r="F195" s="631" t="s">
        <v>150</v>
      </c>
      <c r="G195" s="631" t="s">
        <v>150</v>
      </c>
      <c r="H195" s="1009" t="s">
        <v>150</v>
      </c>
      <c r="I195" s="631" t="s">
        <v>150</v>
      </c>
      <c r="J195" s="631" t="s">
        <v>150</v>
      </c>
      <c r="K195" s="631" t="s">
        <v>150</v>
      </c>
      <c r="L195" s="631" t="s">
        <v>150</v>
      </c>
    </row>
    <row r="196" spans="3:12">
      <c r="C196" s="631" t="s">
        <v>150</v>
      </c>
      <c r="D196" s="631" t="s">
        <v>150</v>
      </c>
      <c r="E196" s="631" t="s">
        <v>150</v>
      </c>
      <c r="F196" s="631" t="s">
        <v>150</v>
      </c>
      <c r="G196" s="631" t="s">
        <v>150</v>
      </c>
      <c r="H196" s="1009" t="s">
        <v>150</v>
      </c>
      <c r="I196" s="631" t="s">
        <v>150</v>
      </c>
      <c r="J196" s="631" t="s">
        <v>150</v>
      </c>
      <c r="K196" s="631" t="s">
        <v>150</v>
      </c>
      <c r="L196" s="631" t="s">
        <v>150</v>
      </c>
    </row>
    <row r="197" spans="3:12">
      <c r="C197" s="631" t="s">
        <v>150</v>
      </c>
      <c r="D197" s="631" t="s">
        <v>150</v>
      </c>
      <c r="E197" s="631" t="s">
        <v>150</v>
      </c>
      <c r="F197" s="631" t="s">
        <v>150</v>
      </c>
      <c r="G197" s="631" t="s">
        <v>150</v>
      </c>
      <c r="H197" s="1009" t="s">
        <v>150</v>
      </c>
      <c r="I197" s="631" t="s">
        <v>150</v>
      </c>
      <c r="J197" s="631" t="s">
        <v>150</v>
      </c>
      <c r="K197" s="631" t="s">
        <v>150</v>
      </c>
      <c r="L197" s="631" t="s">
        <v>150</v>
      </c>
    </row>
    <row r="198" spans="3:12">
      <c r="C198" s="631" t="s">
        <v>150</v>
      </c>
      <c r="D198" s="631" t="s">
        <v>150</v>
      </c>
      <c r="E198" s="631" t="s">
        <v>150</v>
      </c>
      <c r="F198" s="631" t="s">
        <v>150</v>
      </c>
      <c r="G198" s="631" t="s">
        <v>150</v>
      </c>
      <c r="H198" s="1009" t="s">
        <v>150</v>
      </c>
      <c r="I198" s="631" t="s">
        <v>150</v>
      </c>
      <c r="J198" s="631" t="s">
        <v>150</v>
      </c>
      <c r="K198" s="631" t="s">
        <v>150</v>
      </c>
      <c r="L198" s="631" t="s">
        <v>150</v>
      </c>
    </row>
    <row r="199" spans="3:12">
      <c r="C199" s="631" t="s">
        <v>150</v>
      </c>
      <c r="D199" s="631" t="s">
        <v>150</v>
      </c>
      <c r="E199" s="631" t="s">
        <v>150</v>
      </c>
      <c r="F199" s="631" t="s">
        <v>150</v>
      </c>
      <c r="G199" s="631" t="s">
        <v>150</v>
      </c>
      <c r="H199" s="1009" t="s">
        <v>150</v>
      </c>
      <c r="I199" s="631" t="s">
        <v>150</v>
      </c>
      <c r="J199" s="631" t="s">
        <v>150</v>
      </c>
      <c r="K199" s="631" t="s">
        <v>150</v>
      </c>
      <c r="L199" s="631" t="s">
        <v>150</v>
      </c>
    </row>
    <row r="200" spans="3:12">
      <c r="C200" s="631" t="s">
        <v>150</v>
      </c>
      <c r="D200" s="631" t="s">
        <v>150</v>
      </c>
      <c r="E200" s="631" t="s">
        <v>150</v>
      </c>
      <c r="F200" s="631" t="s">
        <v>150</v>
      </c>
      <c r="G200" s="631" t="s">
        <v>150</v>
      </c>
      <c r="H200" s="1009" t="s">
        <v>150</v>
      </c>
      <c r="I200" s="631" t="s">
        <v>150</v>
      </c>
      <c r="J200" s="631" t="s">
        <v>150</v>
      </c>
      <c r="K200" s="631" t="s">
        <v>150</v>
      </c>
      <c r="L200" s="631" t="s">
        <v>150</v>
      </c>
    </row>
    <row r="201" spans="3:12">
      <c r="C201" s="631" t="s">
        <v>150</v>
      </c>
      <c r="D201" s="631" t="s">
        <v>150</v>
      </c>
      <c r="E201" s="631" t="s">
        <v>150</v>
      </c>
      <c r="F201" s="631" t="s">
        <v>150</v>
      </c>
      <c r="G201" s="631" t="s">
        <v>150</v>
      </c>
      <c r="H201" s="1009" t="s">
        <v>150</v>
      </c>
      <c r="I201" s="631" t="s">
        <v>150</v>
      </c>
      <c r="J201" s="631" t="s">
        <v>150</v>
      </c>
      <c r="K201" s="631" t="s">
        <v>150</v>
      </c>
      <c r="L201" s="631" t="s">
        <v>150</v>
      </c>
    </row>
    <row r="202" spans="3:12">
      <c r="C202" s="631" t="s">
        <v>150</v>
      </c>
      <c r="D202" s="631" t="s">
        <v>150</v>
      </c>
      <c r="E202" s="631" t="s">
        <v>150</v>
      </c>
      <c r="F202" s="631" t="s">
        <v>150</v>
      </c>
      <c r="G202" s="631" t="s">
        <v>150</v>
      </c>
      <c r="H202" s="1009" t="s">
        <v>150</v>
      </c>
      <c r="I202" s="631" t="s">
        <v>150</v>
      </c>
      <c r="J202" s="631" t="s">
        <v>150</v>
      </c>
      <c r="K202" s="631" t="s">
        <v>150</v>
      </c>
      <c r="L202" s="631" t="s">
        <v>150</v>
      </c>
    </row>
    <row r="203" spans="3:12">
      <c r="C203" s="631" t="s">
        <v>150</v>
      </c>
      <c r="D203" s="631" t="s">
        <v>150</v>
      </c>
      <c r="E203" s="631" t="s">
        <v>150</v>
      </c>
      <c r="F203" s="631" t="s">
        <v>150</v>
      </c>
      <c r="G203" s="631" t="s">
        <v>150</v>
      </c>
      <c r="H203" s="1009" t="s">
        <v>150</v>
      </c>
      <c r="I203" s="631" t="s">
        <v>150</v>
      </c>
      <c r="J203" s="631" t="s">
        <v>150</v>
      </c>
      <c r="K203" s="631" t="s">
        <v>150</v>
      </c>
      <c r="L203" s="631" t="s">
        <v>150</v>
      </c>
    </row>
    <row r="204" spans="3:12">
      <c r="C204" s="631" t="s">
        <v>150</v>
      </c>
      <c r="D204" s="631" t="s">
        <v>150</v>
      </c>
      <c r="E204" s="631" t="s">
        <v>150</v>
      </c>
      <c r="F204" s="631" t="s">
        <v>150</v>
      </c>
      <c r="G204" s="631" t="s">
        <v>150</v>
      </c>
      <c r="H204" s="1009" t="s">
        <v>150</v>
      </c>
      <c r="I204" s="631" t="s">
        <v>150</v>
      </c>
      <c r="J204" s="631" t="s">
        <v>150</v>
      </c>
      <c r="K204" s="631" t="s">
        <v>150</v>
      </c>
      <c r="L204" s="631" t="s">
        <v>150</v>
      </c>
    </row>
    <row r="205" spans="3:12">
      <c r="C205" s="631" t="s">
        <v>150</v>
      </c>
      <c r="D205" s="631" t="s">
        <v>150</v>
      </c>
      <c r="E205" s="631" t="s">
        <v>150</v>
      </c>
      <c r="F205" s="631" t="s">
        <v>150</v>
      </c>
      <c r="G205" s="631" t="s">
        <v>150</v>
      </c>
      <c r="H205" s="1009" t="s">
        <v>150</v>
      </c>
      <c r="I205" s="631" t="s">
        <v>150</v>
      </c>
      <c r="J205" s="631" t="s">
        <v>150</v>
      </c>
      <c r="K205" s="631" t="s">
        <v>150</v>
      </c>
      <c r="L205" s="631" t="s">
        <v>150</v>
      </c>
    </row>
    <row r="206" spans="3:12">
      <c r="C206" s="631" t="s">
        <v>150</v>
      </c>
      <c r="D206" s="631" t="s">
        <v>150</v>
      </c>
      <c r="E206" s="631" t="s">
        <v>150</v>
      </c>
      <c r="F206" s="631" t="s">
        <v>150</v>
      </c>
      <c r="G206" s="631" t="s">
        <v>150</v>
      </c>
      <c r="H206" s="1009" t="s">
        <v>150</v>
      </c>
      <c r="I206" s="631" t="s">
        <v>150</v>
      </c>
      <c r="J206" s="631" t="s">
        <v>150</v>
      </c>
      <c r="K206" s="631" t="s">
        <v>150</v>
      </c>
      <c r="L206" s="631" t="s">
        <v>150</v>
      </c>
    </row>
    <row r="207" spans="3:12">
      <c r="C207" s="631" t="s">
        <v>150</v>
      </c>
      <c r="D207" s="631" t="s">
        <v>150</v>
      </c>
      <c r="E207" s="631" t="s">
        <v>150</v>
      </c>
      <c r="F207" s="631" t="s">
        <v>150</v>
      </c>
      <c r="G207" s="631" t="s">
        <v>150</v>
      </c>
      <c r="H207" s="1009" t="s">
        <v>150</v>
      </c>
      <c r="I207" s="631" t="s">
        <v>150</v>
      </c>
      <c r="J207" s="631" t="s">
        <v>150</v>
      </c>
      <c r="K207" s="631" t="s">
        <v>150</v>
      </c>
      <c r="L207" s="631" t="s">
        <v>150</v>
      </c>
    </row>
    <row r="208" spans="3:12">
      <c r="C208" s="631" t="s">
        <v>150</v>
      </c>
      <c r="D208" s="631" t="s">
        <v>150</v>
      </c>
      <c r="E208" s="631" t="s">
        <v>150</v>
      </c>
      <c r="F208" s="631" t="s">
        <v>150</v>
      </c>
      <c r="G208" s="631" t="s">
        <v>150</v>
      </c>
      <c r="H208" s="1009" t="s">
        <v>150</v>
      </c>
      <c r="I208" s="631" t="s">
        <v>150</v>
      </c>
      <c r="J208" s="631" t="s">
        <v>150</v>
      </c>
      <c r="K208" s="631" t="s">
        <v>150</v>
      </c>
      <c r="L208" s="631" t="s">
        <v>150</v>
      </c>
    </row>
    <row r="209" spans="3:12">
      <c r="C209" s="631" t="s">
        <v>150</v>
      </c>
      <c r="D209" s="631" t="s">
        <v>150</v>
      </c>
      <c r="E209" s="631" t="s">
        <v>150</v>
      </c>
      <c r="F209" s="631" t="s">
        <v>150</v>
      </c>
      <c r="G209" s="631" t="s">
        <v>150</v>
      </c>
      <c r="H209" s="1009" t="s">
        <v>150</v>
      </c>
      <c r="I209" s="631" t="s">
        <v>150</v>
      </c>
      <c r="J209" s="631" t="s">
        <v>150</v>
      </c>
      <c r="K209" s="631" t="s">
        <v>150</v>
      </c>
      <c r="L209" s="631" t="s">
        <v>150</v>
      </c>
    </row>
    <row r="210" spans="3:12">
      <c r="C210" s="631" t="s">
        <v>150</v>
      </c>
      <c r="D210" s="631" t="s">
        <v>150</v>
      </c>
      <c r="E210" s="631" t="s">
        <v>150</v>
      </c>
      <c r="F210" s="631" t="s">
        <v>150</v>
      </c>
      <c r="G210" s="631" t="s">
        <v>150</v>
      </c>
      <c r="H210" s="1009" t="s">
        <v>150</v>
      </c>
      <c r="I210" s="631" t="s">
        <v>150</v>
      </c>
      <c r="J210" s="631" t="s">
        <v>150</v>
      </c>
      <c r="K210" s="631" t="s">
        <v>150</v>
      </c>
      <c r="L210" s="631" t="s">
        <v>150</v>
      </c>
    </row>
    <row r="211" spans="3:12">
      <c r="C211" s="631" t="s">
        <v>150</v>
      </c>
      <c r="D211" s="631" t="s">
        <v>150</v>
      </c>
      <c r="E211" s="631" t="s">
        <v>150</v>
      </c>
      <c r="F211" s="631" t="s">
        <v>150</v>
      </c>
      <c r="G211" s="631" t="s">
        <v>150</v>
      </c>
      <c r="H211" s="1009" t="s">
        <v>150</v>
      </c>
      <c r="I211" s="631" t="s">
        <v>150</v>
      </c>
      <c r="J211" s="631" t="s">
        <v>150</v>
      </c>
      <c r="K211" s="631" t="s">
        <v>150</v>
      </c>
      <c r="L211" s="631" t="s">
        <v>150</v>
      </c>
    </row>
    <row r="212" spans="3:12">
      <c r="C212" s="631" t="s">
        <v>150</v>
      </c>
      <c r="D212" s="631" t="s">
        <v>150</v>
      </c>
      <c r="E212" s="631" t="s">
        <v>150</v>
      </c>
      <c r="F212" s="631" t="s">
        <v>150</v>
      </c>
      <c r="G212" s="631" t="s">
        <v>150</v>
      </c>
      <c r="H212" s="1009" t="s">
        <v>150</v>
      </c>
      <c r="I212" s="631" t="s">
        <v>150</v>
      </c>
      <c r="J212" s="631" t="s">
        <v>150</v>
      </c>
      <c r="K212" s="631" t="s">
        <v>150</v>
      </c>
      <c r="L212" s="631" t="s">
        <v>150</v>
      </c>
    </row>
    <row r="213" spans="3:12">
      <c r="C213" s="631" t="s">
        <v>150</v>
      </c>
      <c r="D213" s="631" t="s">
        <v>150</v>
      </c>
      <c r="E213" s="631" t="s">
        <v>150</v>
      </c>
      <c r="F213" s="631" t="s">
        <v>150</v>
      </c>
      <c r="G213" s="631" t="s">
        <v>150</v>
      </c>
      <c r="H213" s="1009" t="s">
        <v>150</v>
      </c>
      <c r="I213" s="631" t="s">
        <v>150</v>
      </c>
      <c r="J213" s="631" t="s">
        <v>150</v>
      </c>
      <c r="K213" s="631" t="s">
        <v>150</v>
      </c>
      <c r="L213" s="631" t="s">
        <v>150</v>
      </c>
    </row>
    <row r="214" spans="3:12">
      <c r="C214" s="631" t="s">
        <v>150</v>
      </c>
      <c r="D214" s="631" t="s">
        <v>150</v>
      </c>
      <c r="E214" s="631" t="s">
        <v>150</v>
      </c>
      <c r="F214" s="631" t="s">
        <v>150</v>
      </c>
      <c r="G214" s="631" t="s">
        <v>150</v>
      </c>
      <c r="H214" s="1009" t="s">
        <v>150</v>
      </c>
      <c r="I214" s="631" t="s">
        <v>150</v>
      </c>
      <c r="J214" s="631" t="s">
        <v>150</v>
      </c>
      <c r="K214" s="631" t="s">
        <v>150</v>
      </c>
      <c r="L214" s="631" t="s">
        <v>150</v>
      </c>
    </row>
    <row r="215" spans="3:12">
      <c r="C215" s="631" t="s">
        <v>150</v>
      </c>
      <c r="D215" s="631" t="s">
        <v>150</v>
      </c>
      <c r="E215" s="631" t="s">
        <v>150</v>
      </c>
      <c r="F215" s="631" t="s">
        <v>150</v>
      </c>
      <c r="G215" s="631" t="s">
        <v>150</v>
      </c>
      <c r="H215" s="1009" t="s">
        <v>150</v>
      </c>
      <c r="I215" s="631" t="s">
        <v>150</v>
      </c>
      <c r="J215" s="631" t="s">
        <v>150</v>
      </c>
      <c r="K215" s="631" t="s">
        <v>150</v>
      </c>
      <c r="L215" s="631" t="s">
        <v>150</v>
      </c>
    </row>
    <row r="216" spans="3:12">
      <c r="C216" s="631" t="s">
        <v>150</v>
      </c>
      <c r="D216" s="631" t="s">
        <v>150</v>
      </c>
      <c r="E216" s="631" t="s">
        <v>150</v>
      </c>
      <c r="F216" s="631" t="s">
        <v>150</v>
      </c>
      <c r="G216" s="631" t="s">
        <v>150</v>
      </c>
      <c r="H216" s="1009" t="s">
        <v>150</v>
      </c>
      <c r="I216" s="631" t="s">
        <v>150</v>
      </c>
      <c r="J216" s="631" t="s">
        <v>150</v>
      </c>
      <c r="K216" s="631" t="s">
        <v>150</v>
      </c>
      <c r="L216" s="631" t="s">
        <v>150</v>
      </c>
    </row>
    <row r="217" spans="3:12">
      <c r="C217" s="631" t="s">
        <v>150</v>
      </c>
      <c r="D217" s="631" t="s">
        <v>150</v>
      </c>
      <c r="E217" s="631" t="s">
        <v>150</v>
      </c>
      <c r="F217" s="631" t="s">
        <v>150</v>
      </c>
      <c r="G217" s="631" t="s">
        <v>150</v>
      </c>
      <c r="H217" s="1009" t="s">
        <v>150</v>
      </c>
      <c r="I217" s="631" t="s">
        <v>150</v>
      </c>
      <c r="J217" s="631" t="s">
        <v>150</v>
      </c>
      <c r="K217" s="631" t="s">
        <v>150</v>
      </c>
      <c r="L217" s="631" t="s">
        <v>150</v>
      </c>
    </row>
    <row r="218" spans="3:12">
      <c r="C218" s="631" t="s">
        <v>150</v>
      </c>
      <c r="D218" s="631" t="s">
        <v>150</v>
      </c>
      <c r="E218" s="631" t="s">
        <v>150</v>
      </c>
      <c r="F218" s="631" t="s">
        <v>150</v>
      </c>
      <c r="G218" s="631" t="s">
        <v>150</v>
      </c>
      <c r="H218" s="1009" t="s">
        <v>150</v>
      </c>
      <c r="I218" s="631" t="s">
        <v>150</v>
      </c>
      <c r="J218" s="631" t="s">
        <v>150</v>
      </c>
      <c r="K218" s="631" t="s">
        <v>150</v>
      </c>
      <c r="L218" s="631" t="s">
        <v>150</v>
      </c>
    </row>
    <row r="219" spans="3:12">
      <c r="C219" s="631" t="s">
        <v>150</v>
      </c>
      <c r="D219" s="631" t="s">
        <v>150</v>
      </c>
      <c r="E219" s="631" t="s">
        <v>150</v>
      </c>
      <c r="F219" s="631" t="s">
        <v>150</v>
      </c>
      <c r="G219" s="631" t="s">
        <v>150</v>
      </c>
      <c r="H219" s="1009" t="s">
        <v>150</v>
      </c>
      <c r="I219" s="631" t="s">
        <v>150</v>
      </c>
      <c r="J219" s="631" t="s">
        <v>150</v>
      </c>
      <c r="K219" s="631" t="s">
        <v>150</v>
      </c>
      <c r="L219" s="631" t="s">
        <v>150</v>
      </c>
    </row>
    <row r="220" spans="3:12">
      <c r="C220" s="631" t="s">
        <v>150</v>
      </c>
      <c r="D220" s="631" t="s">
        <v>150</v>
      </c>
      <c r="E220" s="631" t="s">
        <v>150</v>
      </c>
      <c r="F220" s="631" t="s">
        <v>150</v>
      </c>
      <c r="G220" s="631" t="s">
        <v>150</v>
      </c>
      <c r="H220" s="1009" t="s">
        <v>150</v>
      </c>
      <c r="I220" s="631" t="s">
        <v>150</v>
      </c>
      <c r="J220" s="631" t="s">
        <v>150</v>
      </c>
      <c r="K220" s="631" t="s">
        <v>150</v>
      </c>
      <c r="L220" s="631" t="s">
        <v>150</v>
      </c>
    </row>
    <row r="221" spans="3:12">
      <c r="C221" s="631" t="s">
        <v>150</v>
      </c>
      <c r="D221" s="631" t="s">
        <v>150</v>
      </c>
      <c r="E221" s="631" t="s">
        <v>150</v>
      </c>
      <c r="F221" s="631" t="s">
        <v>150</v>
      </c>
      <c r="G221" s="631" t="s">
        <v>150</v>
      </c>
      <c r="H221" s="1009" t="s">
        <v>150</v>
      </c>
      <c r="I221" s="631" t="s">
        <v>150</v>
      </c>
      <c r="J221" s="631" t="s">
        <v>150</v>
      </c>
      <c r="K221" s="631" t="s">
        <v>150</v>
      </c>
      <c r="L221" s="631" t="s">
        <v>150</v>
      </c>
    </row>
    <row r="222" spans="3:12">
      <c r="C222" s="631" t="s">
        <v>150</v>
      </c>
      <c r="D222" s="631" t="s">
        <v>150</v>
      </c>
      <c r="E222" s="631" t="s">
        <v>150</v>
      </c>
      <c r="F222" s="631" t="s">
        <v>150</v>
      </c>
      <c r="G222" s="631" t="s">
        <v>150</v>
      </c>
      <c r="H222" s="1009" t="s">
        <v>150</v>
      </c>
      <c r="I222" s="631" t="s">
        <v>150</v>
      </c>
      <c r="J222" s="631" t="s">
        <v>150</v>
      </c>
      <c r="K222" s="631" t="s">
        <v>150</v>
      </c>
      <c r="L222" s="631" t="s">
        <v>150</v>
      </c>
    </row>
    <row r="223" spans="3:12">
      <c r="C223" s="631" t="s">
        <v>150</v>
      </c>
      <c r="D223" s="631" t="s">
        <v>150</v>
      </c>
      <c r="E223" s="631" t="s">
        <v>150</v>
      </c>
      <c r="F223" s="631" t="s">
        <v>150</v>
      </c>
      <c r="G223" s="631" t="s">
        <v>150</v>
      </c>
      <c r="H223" s="1009" t="s">
        <v>150</v>
      </c>
      <c r="I223" s="631" t="s">
        <v>150</v>
      </c>
      <c r="J223" s="631" t="s">
        <v>150</v>
      </c>
      <c r="K223" s="631" t="s">
        <v>150</v>
      </c>
      <c r="L223" s="631" t="s">
        <v>150</v>
      </c>
    </row>
    <row r="224" spans="3:12">
      <c r="C224" s="631" t="s">
        <v>150</v>
      </c>
      <c r="D224" s="631" t="s">
        <v>150</v>
      </c>
      <c r="E224" s="631" t="s">
        <v>150</v>
      </c>
      <c r="F224" s="631" t="s">
        <v>150</v>
      </c>
      <c r="G224" s="631" t="s">
        <v>150</v>
      </c>
      <c r="H224" s="1009" t="s">
        <v>150</v>
      </c>
      <c r="I224" s="631" t="s">
        <v>150</v>
      </c>
      <c r="J224" s="631" t="s">
        <v>150</v>
      </c>
      <c r="K224" s="631" t="s">
        <v>150</v>
      </c>
      <c r="L224" s="631" t="s">
        <v>150</v>
      </c>
    </row>
    <row r="225" spans="3:12">
      <c r="C225" s="631" t="s">
        <v>150</v>
      </c>
      <c r="D225" s="631" t="s">
        <v>150</v>
      </c>
      <c r="E225" s="631" t="s">
        <v>150</v>
      </c>
      <c r="F225" s="631" t="s">
        <v>150</v>
      </c>
      <c r="G225" s="631" t="s">
        <v>150</v>
      </c>
      <c r="H225" s="1009" t="s">
        <v>150</v>
      </c>
      <c r="I225" s="631" t="s">
        <v>150</v>
      </c>
      <c r="J225" s="631" t="s">
        <v>150</v>
      </c>
      <c r="K225" s="631" t="s">
        <v>150</v>
      </c>
      <c r="L225" s="631" t="s">
        <v>150</v>
      </c>
    </row>
    <row r="226" spans="3:12">
      <c r="C226" s="631" t="s">
        <v>150</v>
      </c>
      <c r="D226" s="631" t="s">
        <v>150</v>
      </c>
      <c r="E226" s="631" t="s">
        <v>150</v>
      </c>
      <c r="F226" s="631" t="s">
        <v>150</v>
      </c>
      <c r="G226" s="631" t="s">
        <v>150</v>
      </c>
      <c r="H226" s="1009" t="s">
        <v>150</v>
      </c>
      <c r="I226" s="631" t="s">
        <v>150</v>
      </c>
      <c r="J226" s="631" t="s">
        <v>150</v>
      </c>
      <c r="K226" s="631" t="s">
        <v>150</v>
      </c>
      <c r="L226" s="631" t="s">
        <v>150</v>
      </c>
    </row>
    <row r="227" spans="3:12">
      <c r="C227" s="631" t="s">
        <v>150</v>
      </c>
      <c r="D227" s="631" t="s">
        <v>150</v>
      </c>
      <c r="E227" s="631" t="s">
        <v>150</v>
      </c>
      <c r="F227" s="631" t="s">
        <v>150</v>
      </c>
      <c r="G227" s="631" t="s">
        <v>150</v>
      </c>
      <c r="H227" s="1009" t="s">
        <v>150</v>
      </c>
      <c r="I227" s="631" t="s">
        <v>150</v>
      </c>
      <c r="J227" s="631" t="s">
        <v>150</v>
      </c>
      <c r="K227" s="631" t="s">
        <v>150</v>
      </c>
      <c r="L227" s="631" t="s">
        <v>150</v>
      </c>
    </row>
    <row r="228" spans="3:12">
      <c r="C228" s="631" t="s">
        <v>150</v>
      </c>
      <c r="D228" s="631" t="s">
        <v>150</v>
      </c>
      <c r="E228" s="631" t="s">
        <v>150</v>
      </c>
      <c r="F228" s="631" t="s">
        <v>150</v>
      </c>
      <c r="G228" s="631" t="s">
        <v>150</v>
      </c>
      <c r="H228" s="1009" t="s">
        <v>150</v>
      </c>
      <c r="I228" s="631" t="s">
        <v>150</v>
      </c>
      <c r="J228" s="631" t="s">
        <v>150</v>
      </c>
      <c r="K228" s="631" t="s">
        <v>150</v>
      </c>
      <c r="L228" s="631" t="s">
        <v>150</v>
      </c>
    </row>
    <row r="229" spans="3:12">
      <c r="C229" s="631" t="s">
        <v>150</v>
      </c>
      <c r="D229" s="631" t="s">
        <v>150</v>
      </c>
      <c r="E229" s="631" t="s">
        <v>150</v>
      </c>
      <c r="F229" s="631" t="s">
        <v>150</v>
      </c>
      <c r="G229" s="631" t="s">
        <v>150</v>
      </c>
      <c r="H229" s="1009" t="s">
        <v>150</v>
      </c>
      <c r="I229" s="631" t="s">
        <v>150</v>
      </c>
      <c r="J229" s="631" t="s">
        <v>150</v>
      </c>
      <c r="K229" s="631" t="s">
        <v>150</v>
      </c>
      <c r="L229" s="631" t="s">
        <v>150</v>
      </c>
    </row>
    <row r="230" spans="3:12">
      <c r="C230" s="631" t="s">
        <v>150</v>
      </c>
      <c r="D230" s="631" t="s">
        <v>150</v>
      </c>
      <c r="E230" s="631" t="s">
        <v>150</v>
      </c>
      <c r="F230" s="631" t="s">
        <v>150</v>
      </c>
      <c r="G230" s="631" t="s">
        <v>150</v>
      </c>
      <c r="H230" s="1009" t="s">
        <v>150</v>
      </c>
      <c r="I230" s="631" t="s">
        <v>150</v>
      </c>
      <c r="J230" s="631" t="s">
        <v>150</v>
      </c>
      <c r="K230" s="631" t="s">
        <v>150</v>
      </c>
      <c r="L230" s="631" t="s">
        <v>150</v>
      </c>
    </row>
    <row r="231" spans="3:12">
      <c r="C231" s="631" t="s">
        <v>150</v>
      </c>
      <c r="D231" s="631" t="s">
        <v>150</v>
      </c>
      <c r="E231" s="631" t="s">
        <v>150</v>
      </c>
      <c r="F231" s="631" t="s">
        <v>150</v>
      </c>
      <c r="G231" s="631" t="s">
        <v>150</v>
      </c>
      <c r="H231" s="1009" t="s">
        <v>150</v>
      </c>
      <c r="I231" s="631" t="s">
        <v>150</v>
      </c>
      <c r="J231" s="631" t="s">
        <v>150</v>
      </c>
      <c r="K231" s="631" t="s">
        <v>150</v>
      </c>
      <c r="L231" s="631" t="s">
        <v>150</v>
      </c>
    </row>
    <row r="232" spans="3:12">
      <c r="C232" s="631" t="s">
        <v>150</v>
      </c>
      <c r="D232" s="631" t="s">
        <v>150</v>
      </c>
      <c r="E232" s="631" t="s">
        <v>150</v>
      </c>
      <c r="F232" s="631" t="s">
        <v>150</v>
      </c>
      <c r="G232" s="631" t="s">
        <v>150</v>
      </c>
      <c r="H232" s="1009" t="s">
        <v>150</v>
      </c>
      <c r="I232" s="631" t="s">
        <v>150</v>
      </c>
      <c r="J232" s="631" t="s">
        <v>150</v>
      </c>
      <c r="K232" s="631" t="s">
        <v>150</v>
      </c>
      <c r="L232" s="631" t="s">
        <v>150</v>
      </c>
    </row>
    <row r="233" spans="3:12">
      <c r="C233" s="631" t="s">
        <v>150</v>
      </c>
      <c r="D233" s="631" t="s">
        <v>150</v>
      </c>
      <c r="E233" s="631" t="s">
        <v>150</v>
      </c>
      <c r="F233" s="631" t="s">
        <v>150</v>
      </c>
      <c r="G233" s="631" t="s">
        <v>150</v>
      </c>
      <c r="H233" s="1009" t="s">
        <v>150</v>
      </c>
      <c r="I233" s="631" t="s">
        <v>150</v>
      </c>
      <c r="J233" s="631" t="s">
        <v>150</v>
      </c>
      <c r="K233" s="631" t="s">
        <v>150</v>
      </c>
      <c r="L233" s="631" t="s">
        <v>150</v>
      </c>
    </row>
    <row r="234" spans="3:12">
      <c r="C234" s="631" t="s">
        <v>150</v>
      </c>
      <c r="D234" s="631" t="s">
        <v>150</v>
      </c>
      <c r="E234" s="631" t="s">
        <v>150</v>
      </c>
      <c r="F234" s="631" t="s">
        <v>150</v>
      </c>
      <c r="G234" s="631" t="s">
        <v>150</v>
      </c>
      <c r="H234" s="1009" t="s">
        <v>150</v>
      </c>
      <c r="I234" s="631" t="s">
        <v>150</v>
      </c>
      <c r="J234" s="631" t="s">
        <v>150</v>
      </c>
      <c r="K234" s="631" t="s">
        <v>150</v>
      </c>
      <c r="L234" s="631" t="s">
        <v>150</v>
      </c>
    </row>
    <row r="235" spans="3:12">
      <c r="C235" s="631" t="s">
        <v>150</v>
      </c>
      <c r="D235" s="631" t="s">
        <v>150</v>
      </c>
      <c r="E235" s="631" t="s">
        <v>150</v>
      </c>
      <c r="F235" s="631" t="s">
        <v>150</v>
      </c>
      <c r="G235" s="631" t="s">
        <v>150</v>
      </c>
      <c r="H235" s="1009" t="s">
        <v>150</v>
      </c>
      <c r="I235" s="631" t="s">
        <v>150</v>
      </c>
      <c r="J235" s="631" t="s">
        <v>150</v>
      </c>
      <c r="K235" s="631" t="s">
        <v>150</v>
      </c>
      <c r="L235" s="631" t="s">
        <v>150</v>
      </c>
    </row>
    <row r="236" spans="3:12">
      <c r="C236" s="631" t="s">
        <v>150</v>
      </c>
      <c r="D236" s="631" t="s">
        <v>150</v>
      </c>
      <c r="E236" s="631" t="s">
        <v>150</v>
      </c>
      <c r="F236" s="631" t="s">
        <v>150</v>
      </c>
      <c r="G236" s="631" t="s">
        <v>150</v>
      </c>
      <c r="H236" s="1009" t="s">
        <v>150</v>
      </c>
      <c r="I236" s="631" t="s">
        <v>150</v>
      </c>
      <c r="J236" s="631" t="s">
        <v>150</v>
      </c>
      <c r="K236" s="631" t="s">
        <v>150</v>
      </c>
      <c r="L236" s="631" t="s">
        <v>150</v>
      </c>
    </row>
    <row r="237" spans="3:12">
      <c r="C237" s="631" t="s">
        <v>150</v>
      </c>
      <c r="D237" s="631" t="s">
        <v>150</v>
      </c>
      <c r="E237" s="631" t="s">
        <v>150</v>
      </c>
      <c r="F237" s="631" t="s">
        <v>150</v>
      </c>
      <c r="G237" s="631" t="s">
        <v>150</v>
      </c>
      <c r="H237" s="1009" t="s">
        <v>150</v>
      </c>
      <c r="I237" s="631" t="s">
        <v>150</v>
      </c>
      <c r="J237" s="631" t="s">
        <v>150</v>
      </c>
      <c r="K237" s="631" t="s">
        <v>150</v>
      </c>
      <c r="L237" s="631" t="s">
        <v>150</v>
      </c>
    </row>
    <row r="238" spans="3:12">
      <c r="C238" s="631" t="s">
        <v>150</v>
      </c>
      <c r="D238" s="631" t="s">
        <v>150</v>
      </c>
      <c r="E238" s="631" t="s">
        <v>150</v>
      </c>
      <c r="F238" s="631" t="s">
        <v>150</v>
      </c>
      <c r="G238" s="631" t="s">
        <v>150</v>
      </c>
      <c r="H238" s="1009" t="s">
        <v>150</v>
      </c>
      <c r="I238" s="631" t="s">
        <v>150</v>
      </c>
      <c r="J238" s="631" t="s">
        <v>150</v>
      </c>
      <c r="K238" s="631" t="s">
        <v>150</v>
      </c>
      <c r="L238" s="631" t="s">
        <v>150</v>
      </c>
    </row>
    <row r="239" spans="3:12">
      <c r="C239" s="631" t="s">
        <v>150</v>
      </c>
      <c r="D239" s="631" t="s">
        <v>150</v>
      </c>
      <c r="E239" s="631" t="s">
        <v>150</v>
      </c>
      <c r="F239" s="631" t="s">
        <v>150</v>
      </c>
      <c r="G239" s="631" t="s">
        <v>150</v>
      </c>
      <c r="H239" s="1009" t="s">
        <v>150</v>
      </c>
      <c r="I239" s="631" t="s">
        <v>150</v>
      </c>
      <c r="J239" s="631" t="s">
        <v>150</v>
      </c>
      <c r="K239" s="631" t="s">
        <v>150</v>
      </c>
      <c r="L239" s="631" t="s">
        <v>150</v>
      </c>
    </row>
    <row r="240" spans="3:12">
      <c r="C240" s="631" t="s">
        <v>150</v>
      </c>
      <c r="D240" s="631" t="s">
        <v>150</v>
      </c>
      <c r="E240" s="631" t="s">
        <v>150</v>
      </c>
      <c r="F240" s="631" t="s">
        <v>150</v>
      </c>
      <c r="G240" s="631" t="s">
        <v>150</v>
      </c>
      <c r="H240" s="1009" t="s">
        <v>150</v>
      </c>
      <c r="I240" s="631" t="s">
        <v>150</v>
      </c>
      <c r="J240" s="631" t="s">
        <v>150</v>
      </c>
      <c r="K240" s="631" t="s">
        <v>150</v>
      </c>
      <c r="L240" s="631" t="s">
        <v>150</v>
      </c>
    </row>
    <row r="241" spans="3:12">
      <c r="C241" s="631" t="s">
        <v>150</v>
      </c>
      <c r="D241" s="631" t="s">
        <v>150</v>
      </c>
      <c r="E241" s="631" t="s">
        <v>150</v>
      </c>
      <c r="F241" s="631" t="s">
        <v>150</v>
      </c>
      <c r="G241" s="631" t="s">
        <v>150</v>
      </c>
      <c r="H241" s="1009" t="s">
        <v>150</v>
      </c>
      <c r="I241" s="631" t="s">
        <v>150</v>
      </c>
      <c r="J241" s="631" t="s">
        <v>150</v>
      </c>
      <c r="K241" s="631" t="s">
        <v>150</v>
      </c>
      <c r="L241" s="631" t="s">
        <v>150</v>
      </c>
    </row>
    <row r="242" spans="3:12">
      <c r="C242" s="631" t="s">
        <v>150</v>
      </c>
      <c r="D242" s="631" t="s">
        <v>150</v>
      </c>
      <c r="E242" s="631" t="s">
        <v>150</v>
      </c>
      <c r="F242" s="631" t="s">
        <v>150</v>
      </c>
      <c r="G242" s="631" t="s">
        <v>150</v>
      </c>
      <c r="H242" s="1009" t="s">
        <v>150</v>
      </c>
      <c r="I242" s="631" t="s">
        <v>150</v>
      </c>
      <c r="J242" s="631" t="s">
        <v>150</v>
      </c>
      <c r="K242" s="631" t="s">
        <v>150</v>
      </c>
      <c r="L242" s="631" t="s">
        <v>150</v>
      </c>
    </row>
    <row r="243" spans="3:12">
      <c r="C243" s="631" t="s">
        <v>150</v>
      </c>
      <c r="D243" s="631" t="s">
        <v>150</v>
      </c>
      <c r="E243" s="631" t="s">
        <v>150</v>
      </c>
      <c r="F243" s="631" t="s">
        <v>150</v>
      </c>
      <c r="G243" s="631" t="s">
        <v>150</v>
      </c>
      <c r="H243" s="1009" t="s">
        <v>150</v>
      </c>
      <c r="I243" s="631" t="s">
        <v>150</v>
      </c>
      <c r="J243" s="631" t="s">
        <v>150</v>
      </c>
      <c r="K243" s="631" t="s">
        <v>150</v>
      </c>
      <c r="L243" s="631" t="s">
        <v>150</v>
      </c>
    </row>
    <row r="244" spans="3:12">
      <c r="C244" s="631" t="s">
        <v>150</v>
      </c>
      <c r="D244" s="631" t="s">
        <v>150</v>
      </c>
      <c r="E244" s="631" t="s">
        <v>150</v>
      </c>
      <c r="F244" s="631" t="s">
        <v>150</v>
      </c>
      <c r="G244" s="631" t="s">
        <v>150</v>
      </c>
      <c r="H244" s="1009" t="s">
        <v>150</v>
      </c>
      <c r="I244" s="631" t="s">
        <v>150</v>
      </c>
      <c r="J244" s="631" t="s">
        <v>150</v>
      </c>
      <c r="K244" s="631" t="s">
        <v>150</v>
      </c>
      <c r="L244" s="631" t="s">
        <v>150</v>
      </c>
    </row>
    <row r="245" spans="3:12">
      <c r="C245" s="631" t="s">
        <v>150</v>
      </c>
      <c r="D245" s="631" t="s">
        <v>150</v>
      </c>
      <c r="E245" s="631" t="s">
        <v>150</v>
      </c>
      <c r="F245" s="631" t="s">
        <v>150</v>
      </c>
      <c r="G245" s="631" t="s">
        <v>150</v>
      </c>
      <c r="H245" s="1009" t="s">
        <v>150</v>
      </c>
      <c r="I245" s="631" t="s">
        <v>150</v>
      </c>
      <c r="J245" s="631" t="s">
        <v>150</v>
      </c>
      <c r="K245" s="631" t="s">
        <v>150</v>
      </c>
      <c r="L245" s="631" t="s">
        <v>150</v>
      </c>
    </row>
    <row r="246" spans="3:12">
      <c r="C246" s="631" t="s">
        <v>150</v>
      </c>
      <c r="D246" s="631" t="s">
        <v>150</v>
      </c>
      <c r="E246" s="631" t="s">
        <v>150</v>
      </c>
      <c r="F246" s="631" t="s">
        <v>150</v>
      </c>
      <c r="G246" s="631" t="s">
        <v>150</v>
      </c>
      <c r="H246" s="1009" t="s">
        <v>150</v>
      </c>
      <c r="I246" s="631" t="s">
        <v>150</v>
      </c>
      <c r="J246" s="631" t="s">
        <v>150</v>
      </c>
      <c r="K246" s="631" t="s">
        <v>150</v>
      </c>
      <c r="L246" s="631" t="s">
        <v>150</v>
      </c>
    </row>
    <row r="247" spans="3:12">
      <c r="C247" s="631" t="s">
        <v>150</v>
      </c>
      <c r="D247" s="631" t="s">
        <v>150</v>
      </c>
      <c r="E247" s="631" t="s">
        <v>150</v>
      </c>
      <c r="F247" s="631" t="s">
        <v>150</v>
      </c>
      <c r="G247" s="631" t="s">
        <v>150</v>
      </c>
      <c r="H247" s="1009" t="s">
        <v>150</v>
      </c>
      <c r="I247" s="631" t="s">
        <v>150</v>
      </c>
      <c r="J247" s="631" t="s">
        <v>150</v>
      </c>
      <c r="K247" s="631" t="s">
        <v>150</v>
      </c>
      <c r="L247" s="631" t="s">
        <v>150</v>
      </c>
    </row>
    <row r="248" spans="3:12">
      <c r="C248" s="631" t="s">
        <v>150</v>
      </c>
      <c r="D248" s="631" t="s">
        <v>150</v>
      </c>
      <c r="E248" s="631" t="s">
        <v>150</v>
      </c>
      <c r="F248" s="631" t="s">
        <v>150</v>
      </c>
      <c r="G248" s="631" t="s">
        <v>150</v>
      </c>
      <c r="H248" s="1009" t="s">
        <v>150</v>
      </c>
      <c r="I248" s="631" t="s">
        <v>150</v>
      </c>
      <c r="J248" s="631" t="s">
        <v>150</v>
      </c>
      <c r="K248" s="631" t="s">
        <v>150</v>
      </c>
      <c r="L248" s="631" t="s">
        <v>150</v>
      </c>
    </row>
    <row r="249" spans="3:12">
      <c r="C249" s="631" t="s">
        <v>150</v>
      </c>
      <c r="D249" s="631" t="s">
        <v>150</v>
      </c>
      <c r="E249" s="631" t="s">
        <v>150</v>
      </c>
      <c r="F249" s="631" t="s">
        <v>150</v>
      </c>
      <c r="G249" s="631" t="s">
        <v>150</v>
      </c>
      <c r="H249" s="1009" t="s">
        <v>150</v>
      </c>
      <c r="I249" s="631" t="s">
        <v>150</v>
      </c>
      <c r="J249" s="631" t="s">
        <v>150</v>
      </c>
      <c r="K249" s="631" t="s">
        <v>150</v>
      </c>
      <c r="L249" s="631" t="s">
        <v>150</v>
      </c>
    </row>
    <row r="250" spans="3:12">
      <c r="C250" s="631" t="s">
        <v>150</v>
      </c>
      <c r="D250" s="631" t="s">
        <v>150</v>
      </c>
      <c r="E250" s="631" t="s">
        <v>150</v>
      </c>
      <c r="F250" s="631" t="s">
        <v>150</v>
      </c>
      <c r="G250" s="631" t="s">
        <v>150</v>
      </c>
      <c r="H250" s="1009" t="s">
        <v>150</v>
      </c>
      <c r="I250" s="631" t="s">
        <v>150</v>
      </c>
      <c r="J250" s="631" t="s">
        <v>150</v>
      </c>
      <c r="K250" s="631" t="s">
        <v>150</v>
      </c>
      <c r="L250" s="631" t="s">
        <v>150</v>
      </c>
    </row>
    <row r="251" spans="3:12">
      <c r="C251" s="631" t="s">
        <v>150</v>
      </c>
      <c r="D251" s="631" t="s">
        <v>150</v>
      </c>
      <c r="E251" s="631" t="s">
        <v>150</v>
      </c>
      <c r="F251" s="631" t="s">
        <v>150</v>
      </c>
      <c r="G251" s="631" t="s">
        <v>150</v>
      </c>
      <c r="H251" s="1009" t="s">
        <v>150</v>
      </c>
      <c r="I251" s="631" t="s">
        <v>150</v>
      </c>
      <c r="J251" s="631" t="s">
        <v>150</v>
      </c>
      <c r="K251" s="631" t="s">
        <v>150</v>
      </c>
      <c r="L251" s="631" t="s">
        <v>150</v>
      </c>
    </row>
    <row r="252" spans="3:12">
      <c r="C252" s="631" t="s">
        <v>150</v>
      </c>
      <c r="D252" s="631" t="s">
        <v>150</v>
      </c>
      <c r="E252" s="631" t="s">
        <v>150</v>
      </c>
      <c r="F252" s="631" t="s">
        <v>150</v>
      </c>
      <c r="G252" s="631" t="s">
        <v>150</v>
      </c>
      <c r="H252" s="1009" t="s">
        <v>150</v>
      </c>
      <c r="I252" s="631" t="s">
        <v>150</v>
      </c>
      <c r="J252" s="631" t="s">
        <v>150</v>
      </c>
      <c r="K252" s="631" t="s">
        <v>150</v>
      </c>
      <c r="L252" s="631" t="s">
        <v>150</v>
      </c>
    </row>
    <row r="253" spans="3:12">
      <c r="C253" s="631" t="s">
        <v>150</v>
      </c>
      <c r="D253" s="631" t="s">
        <v>150</v>
      </c>
      <c r="E253" s="631" t="s">
        <v>150</v>
      </c>
      <c r="F253" s="631" t="s">
        <v>150</v>
      </c>
      <c r="G253" s="631" t="s">
        <v>150</v>
      </c>
      <c r="H253" s="1009" t="s">
        <v>150</v>
      </c>
      <c r="I253" s="631" t="s">
        <v>150</v>
      </c>
      <c r="J253" s="631" t="s">
        <v>150</v>
      </c>
      <c r="K253" s="631" t="s">
        <v>150</v>
      </c>
      <c r="L253" s="631" t="s">
        <v>150</v>
      </c>
    </row>
    <row r="254" spans="3:12">
      <c r="C254" s="631" t="s">
        <v>150</v>
      </c>
      <c r="D254" s="631" t="s">
        <v>150</v>
      </c>
      <c r="E254" s="631" t="s">
        <v>150</v>
      </c>
      <c r="F254" s="631" t="s">
        <v>150</v>
      </c>
      <c r="G254" s="631" t="s">
        <v>150</v>
      </c>
      <c r="H254" s="1009" t="s">
        <v>150</v>
      </c>
      <c r="I254" s="631" t="s">
        <v>150</v>
      </c>
      <c r="J254" s="631" t="s">
        <v>150</v>
      </c>
      <c r="K254" s="631" t="s">
        <v>150</v>
      </c>
      <c r="L254" s="631" t="s">
        <v>150</v>
      </c>
    </row>
    <row r="255" spans="3:12">
      <c r="C255" s="631" t="s">
        <v>150</v>
      </c>
      <c r="D255" s="631" t="s">
        <v>150</v>
      </c>
      <c r="E255" s="631" t="s">
        <v>150</v>
      </c>
      <c r="F255" s="631" t="s">
        <v>150</v>
      </c>
      <c r="G255" s="631" t="s">
        <v>150</v>
      </c>
      <c r="H255" s="1009" t="s">
        <v>150</v>
      </c>
      <c r="I255" s="631" t="s">
        <v>150</v>
      </c>
      <c r="J255" s="631" t="s">
        <v>150</v>
      </c>
      <c r="K255" s="631" t="s">
        <v>150</v>
      </c>
      <c r="L255" s="631" t="s">
        <v>150</v>
      </c>
    </row>
    <row r="256" spans="3:12">
      <c r="C256" s="631" t="s">
        <v>150</v>
      </c>
      <c r="D256" s="631" t="s">
        <v>150</v>
      </c>
      <c r="E256" s="631" t="s">
        <v>150</v>
      </c>
      <c r="F256" s="631" t="s">
        <v>150</v>
      </c>
      <c r="G256" s="631" t="s">
        <v>150</v>
      </c>
      <c r="H256" s="1009" t="s">
        <v>150</v>
      </c>
      <c r="I256" s="631" t="s">
        <v>150</v>
      </c>
      <c r="J256" s="631" t="s">
        <v>150</v>
      </c>
      <c r="K256" s="631" t="s">
        <v>150</v>
      </c>
      <c r="L256" s="631" t="s">
        <v>150</v>
      </c>
    </row>
    <row r="257" spans="3:12">
      <c r="C257" s="631" t="s">
        <v>150</v>
      </c>
      <c r="D257" s="631" t="s">
        <v>150</v>
      </c>
      <c r="E257" s="631" t="s">
        <v>150</v>
      </c>
      <c r="F257" s="631" t="s">
        <v>150</v>
      </c>
      <c r="G257" s="631" t="s">
        <v>150</v>
      </c>
      <c r="H257" s="1009" t="s">
        <v>150</v>
      </c>
      <c r="I257" s="631" t="s">
        <v>150</v>
      </c>
      <c r="J257" s="631" t="s">
        <v>150</v>
      </c>
      <c r="K257" s="631" t="s">
        <v>150</v>
      </c>
      <c r="L257" s="631" t="s">
        <v>150</v>
      </c>
    </row>
    <row r="258" spans="3:12">
      <c r="C258" s="631" t="s">
        <v>150</v>
      </c>
      <c r="D258" s="631" t="s">
        <v>150</v>
      </c>
      <c r="E258" s="631" t="s">
        <v>150</v>
      </c>
      <c r="F258" s="631" t="s">
        <v>150</v>
      </c>
      <c r="G258" s="631" t="s">
        <v>150</v>
      </c>
      <c r="H258" s="1009" t="s">
        <v>150</v>
      </c>
      <c r="I258" s="631" t="s">
        <v>150</v>
      </c>
      <c r="J258" s="631" t="s">
        <v>150</v>
      </c>
      <c r="K258" s="631" t="s">
        <v>150</v>
      </c>
      <c r="L258" s="631" t="s">
        <v>150</v>
      </c>
    </row>
    <row r="259" spans="3:12">
      <c r="C259" s="631" t="s">
        <v>150</v>
      </c>
      <c r="D259" s="631" t="s">
        <v>150</v>
      </c>
      <c r="E259" s="631" t="s">
        <v>150</v>
      </c>
      <c r="F259" s="631" t="s">
        <v>150</v>
      </c>
      <c r="G259" s="631" t="s">
        <v>150</v>
      </c>
      <c r="H259" s="1009" t="s">
        <v>150</v>
      </c>
      <c r="I259" s="631" t="s">
        <v>150</v>
      </c>
      <c r="J259" s="631" t="s">
        <v>150</v>
      </c>
      <c r="K259" s="631" t="s">
        <v>150</v>
      </c>
      <c r="L259" s="631" t="s">
        <v>150</v>
      </c>
    </row>
    <row r="260" spans="3:12">
      <c r="C260" s="631" t="s">
        <v>150</v>
      </c>
      <c r="D260" s="631" t="s">
        <v>150</v>
      </c>
      <c r="E260" s="631" t="s">
        <v>150</v>
      </c>
      <c r="F260" s="631" t="s">
        <v>150</v>
      </c>
      <c r="G260" s="631" t="s">
        <v>150</v>
      </c>
      <c r="H260" s="1009" t="s">
        <v>150</v>
      </c>
      <c r="I260" s="631" t="s">
        <v>150</v>
      </c>
      <c r="J260" s="631" t="s">
        <v>150</v>
      </c>
      <c r="K260" s="631" t="s">
        <v>150</v>
      </c>
      <c r="L260" s="631" t="s">
        <v>150</v>
      </c>
    </row>
    <row r="261" spans="3:12">
      <c r="C261" s="631" t="s">
        <v>150</v>
      </c>
      <c r="D261" s="631" t="s">
        <v>150</v>
      </c>
      <c r="E261" s="631" t="s">
        <v>150</v>
      </c>
      <c r="F261" s="631" t="s">
        <v>150</v>
      </c>
      <c r="G261" s="631" t="s">
        <v>150</v>
      </c>
      <c r="H261" s="1009" t="s">
        <v>150</v>
      </c>
      <c r="I261" s="631" t="s">
        <v>150</v>
      </c>
      <c r="J261" s="631" t="s">
        <v>150</v>
      </c>
      <c r="K261" s="631" t="s">
        <v>150</v>
      </c>
      <c r="L261" s="631" t="s">
        <v>150</v>
      </c>
    </row>
    <row r="262" spans="3:12">
      <c r="C262" s="631" t="s">
        <v>150</v>
      </c>
      <c r="D262" s="631" t="s">
        <v>150</v>
      </c>
      <c r="E262" s="631" t="s">
        <v>150</v>
      </c>
      <c r="F262" s="631" t="s">
        <v>150</v>
      </c>
      <c r="G262" s="631" t="s">
        <v>150</v>
      </c>
      <c r="H262" s="1009" t="s">
        <v>150</v>
      </c>
      <c r="I262" s="631" t="s">
        <v>150</v>
      </c>
      <c r="J262" s="631" t="s">
        <v>150</v>
      </c>
      <c r="K262" s="631" t="s">
        <v>150</v>
      </c>
      <c r="L262" s="631" t="s">
        <v>150</v>
      </c>
    </row>
    <row r="263" spans="3:12">
      <c r="C263" s="631" t="s">
        <v>150</v>
      </c>
      <c r="D263" s="631" t="s">
        <v>150</v>
      </c>
      <c r="E263" s="631" t="s">
        <v>150</v>
      </c>
      <c r="F263" s="631" t="s">
        <v>150</v>
      </c>
      <c r="G263" s="631" t="s">
        <v>150</v>
      </c>
      <c r="H263" s="1009" t="s">
        <v>150</v>
      </c>
      <c r="I263" s="631" t="s">
        <v>150</v>
      </c>
      <c r="J263" s="631" t="s">
        <v>150</v>
      </c>
      <c r="K263" s="631" t="s">
        <v>150</v>
      </c>
      <c r="L263" s="631" t="s">
        <v>150</v>
      </c>
    </row>
    <row r="264" spans="3:12">
      <c r="C264" s="631" t="s">
        <v>150</v>
      </c>
      <c r="D264" s="631" t="s">
        <v>150</v>
      </c>
      <c r="E264" s="631" t="s">
        <v>150</v>
      </c>
      <c r="F264" s="631" t="s">
        <v>150</v>
      </c>
      <c r="G264" s="631" t="s">
        <v>150</v>
      </c>
      <c r="H264" s="1009" t="s">
        <v>150</v>
      </c>
      <c r="I264" s="631" t="s">
        <v>150</v>
      </c>
      <c r="J264" s="631" t="s">
        <v>150</v>
      </c>
      <c r="K264" s="631" t="s">
        <v>150</v>
      </c>
      <c r="L264" s="631" t="s">
        <v>150</v>
      </c>
    </row>
    <row r="265" spans="3:12">
      <c r="C265" s="631" t="s">
        <v>150</v>
      </c>
      <c r="D265" s="631" t="s">
        <v>150</v>
      </c>
      <c r="E265" s="631" t="s">
        <v>150</v>
      </c>
      <c r="F265" s="631" t="s">
        <v>150</v>
      </c>
      <c r="G265" s="631" t="s">
        <v>150</v>
      </c>
      <c r="H265" s="1009" t="s">
        <v>150</v>
      </c>
      <c r="I265" s="631" t="s">
        <v>150</v>
      </c>
      <c r="J265" s="631" t="s">
        <v>150</v>
      </c>
      <c r="K265" s="631" t="s">
        <v>150</v>
      </c>
      <c r="L265" s="631" t="s">
        <v>150</v>
      </c>
    </row>
    <row r="266" spans="3:12">
      <c r="C266" s="631" t="s">
        <v>150</v>
      </c>
      <c r="D266" s="631" t="s">
        <v>150</v>
      </c>
      <c r="E266" s="631" t="s">
        <v>150</v>
      </c>
      <c r="F266" s="631" t="s">
        <v>150</v>
      </c>
      <c r="G266" s="631" t="s">
        <v>150</v>
      </c>
      <c r="H266" s="1009" t="s">
        <v>150</v>
      </c>
      <c r="I266" s="631" t="s">
        <v>150</v>
      </c>
      <c r="J266" s="631" t="s">
        <v>150</v>
      </c>
      <c r="K266" s="631" t="s">
        <v>150</v>
      </c>
      <c r="L266" s="631" t="s">
        <v>150</v>
      </c>
    </row>
    <row r="267" spans="3:12">
      <c r="C267" s="631" t="s">
        <v>150</v>
      </c>
      <c r="D267" s="631" t="s">
        <v>150</v>
      </c>
      <c r="E267" s="631" t="s">
        <v>150</v>
      </c>
      <c r="F267" s="631" t="s">
        <v>150</v>
      </c>
      <c r="G267" s="631" t="s">
        <v>150</v>
      </c>
      <c r="H267" s="1009" t="s">
        <v>150</v>
      </c>
      <c r="I267" s="631" t="s">
        <v>150</v>
      </c>
      <c r="J267" s="631" t="s">
        <v>150</v>
      </c>
      <c r="K267" s="631" t="s">
        <v>150</v>
      </c>
      <c r="L267" s="631" t="s">
        <v>150</v>
      </c>
    </row>
    <row r="268" spans="3:12">
      <c r="C268" s="631" t="s">
        <v>150</v>
      </c>
      <c r="D268" s="631" t="s">
        <v>150</v>
      </c>
      <c r="E268" s="631" t="s">
        <v>150</v>
      </c>
      <c r="F268" s="631" t="s">
        <v>150</v>
      </c>
      <c r="G268" s="631" t="s">
        <v>150</v>
      </c>
      <c r="H268" s="1009" t="s">
        <v>150</v>
      </c>
      <c r="I268" s="631" t="s">
        <v>150</v>
      </c>
      <c r="J268" s="631" t="s">
        <v>150</v>
      </c>
      <c r="K268" s="631" t="s">
        <v>150</v>
      </c>
      <c r="L268" s="631" t="s">
        <v>150</v>
      </c>
    </row>
    <row r="269" spans="3:12">
      <c r="C269" s="631" t="s">
        <v>150</v>
      </c>
      <c r="D269" s="631" t="s">
        <v>150</v>
      </c>
      <c r="E269" s="631" t="s">
        <v>150</v>
      </c>
      <c r="F269" s="631" t="s">
        <v>150</v>
      </c>
      <c r="G269" s="631" t="s">
        <v>150</v>
      </c>
      <c r="H269" s="1009" t="s">
        <v>150</v>
      </c>
      <c r="I269" s="631" t="s">
        <v>150</v>
      </c>
      <c r="J269" s="631" t="s">
        <v>150</v>
      </c>
      <c r="K269" s="631" t="s">
        <v>150</v>
      </c>
      <c r="L269" s="631" t="s">
        <v>150</v>
      </c>
    </row>
    <row r="270" spans="3:12">
      <c r="C270" s="631" t="s">
        <v>150</v>
      </c>
      <c r="D270" s="631" t="s">
        <v>150</v>
      </c>
      <c r="E270" s="631" t="s">
        <v>150</v>
      </c>
      <c r="F270" s="631" t="s">
        <v>150</v>
      </c>
      <c r="G270" s="631" t="s">
        <v>150</v>
      </c>
      <c r="H270" s="1009" t="s">
        <v>150</v>
      </c>
      <c r="I270" s="631" t="s">
        <v>150</v>
      </c>
      <c r="J270" s="631" t="s">
        <v>150</v>
      </c>
      <c r="K270" s="631" t="s">
        <v>150</v>
      </c>
      <c r="L270" s="631" t="s">
        <v>150</v>
      </c>
    </row>
    <row r="271" spans="3:12">
      <c r="C271" s="631" t="s">
        <v>150</v>
      </c>
      <c r="D271" s="631" t="s">
        <v>150</v>
      </c>
      <c r="E271" s="631" t="s">
        <v>150</v>
      </c>
      <c r="F271" s="631" t="s">
        <v>150</v>
      </c>
      <c r="G271" s="631" t="s">
        <v>150</v>
      </c>
      <c r="H271" s="1009" t="s">
        <v>150</v>
      </c>
      <c r="I271" s="631" t="s">
        <v>150</v>
      </c>
      <c r="J271" s="631" t="s">
        <v>150</v>
      </c>
      <c r="K271" s="631" t="s">
        <v>150</v>
      </c>
      <c r="L271" s="631" t="s">
        <v>150</v>
      </c>
    </row>
    <row r="272" spans="3:12">
      <c r="C272" s="631" t="s">
        <v>150</v>
      </c>
      <c r="D272" s="631" t="s">
        <v>150</v>
      </c>
      <c r="E272" s="631" t="s">
        <v>150</v>
      </c>
      <c r="F272" s="631" t="s">
        <v>150</v>
      </c>
      <c r="G272" s="631" t="s">
        <v>150</v>
      </c>
      <c r="H272" s="1009" t="s">
        <v>150</v>
      </c>
      <c r="I272" s="631" t="s">
        <v>150</v>
      </c>
      <c r="J272" s="631" t="s">
        <v>150</v>
      </c>
      <c r="K272" s="631" t="s">
        <v>150</v>
      </c>
      <c r="L272" s="631" t="s">
        <v>150</v>
      </c>
    </row>
    <row r="273" spans="3:12">
      <c r="C273" s="631" t="s">
        <v>150</v>
      </c>
      <c r="D273" s="631" t="s">
        <v>150</v>
      </c>
      <c r="E273" s="631" t="s">
        <v>150</v>
      </c>
      <c r="F273" s="631" t="s">
        <v>150</v>
      </c>
      <c r="G273" s="631" t="s">
        <v>150</v>
      </c>
      <c r="H273" s="1009" t="s">
        <v>150</v>
      </c>
      <c r="I273" s="631" t="s">
        <v>150</v>
      </c>
      <c r="J273" s="631" t="s">
        <v>150</v>
      </c>
      <c r="K273" s="631" t="s">
        <v>150</v>
      </c>
      <c r="L273" s="631" t="s">
        <v>150</v>
      </c>
    </row>
    <row r="274" spans="3:12">
      <c r="C274" s="631" t="s">
        <v>150</v>
      </c>
      <c r="D274" s="631" t="s">
        <v>150</v>
      </c>
      <c r="E274" s="631" t="s">
        <v>150</v>
      </c>
      <c r="F274" s="631" t="s">
        <v>150</v>
      </c>
      <c r="G274" s="631" t="s">
        <v>150</v>
      </c>
      <c r="H274" s="1009" t="s">
        <v>150</v>
      </c>
      <c r="I274" s="631" t="s">
        <v>150</v>
      </c>
      <c r="J274" s="631" t="s">
        <v>150</v>
      </c>
      <c r="K274" s="631" t="s">
        <v>150</v>
      </c>
      <c r="L274" s="631" t="s">
        <v>150</v>
      </c>
    </row>
    <row r="275" spans="3:12">
      <c r="C275" s="631" t="s">
        <v>150</v>
      </c>
      <c r="D275" s="631" t="s">
        <v>150</v>
      </c>
      <c r="E275" s="631" t="s">
        <v>150</v>
      </c>
      <c r="F275" s="631" t="s">
        <v>150</v>
      </c>
      <c r="G275" s="631" t="s">
        <v>150</v>
      </c>
      <c r="H275" s="1009" t="s">
        <v>150</v>
      </c>
      <c r="I275" s="631" t="s">
        <v>150</v>
      </c>
      <c r="J275" s="631" t="s">
        <v>150</v>
      </c>
      <c r="K275" s="631" t="s">
        <v>150</v>
      </c>
      <c r="L275" s="631" t="s">
        <v>150</v>
      </c>
    </row>
    <row r="276" spans="3:12">
      <c r="C276" s="631" t="s">
        <v>150</v>
      </c>
      <c r="D276" s="631" t="s">
        <v>150</v>
      </c>
      <c r="E276" s="631" t="s">
        <v>150</v>
      </c>
      <c r="F276" s="631" t="s">
        <v>150</v>
      </c>
      <c r="G276" s="631" t="s">
        <v>150</v>
      </c>
      <c r="H276" s="1009" t="s">
        <v>150</v>
      </c>
      <c r="I276" s="631" t="s">
        <v>150</v>
      </c>
      <c r="J276" s="631" t="s">
        <v>150</v>
      </c>
      <c r="K276" s="631" t="s">
        <v>150</v>
      </c>
      <c r="L276" s="631" t="s">
        <v>150</v>
      </c>
    </row>
    <row r="277" spans="3:12">
      <c r="C277" s="631" t="s">
        <v>150</v>
      </c>
      <c r="D277" s="631" t="s">
        <v>150</v>
      </c>
      <c r="E277" s="631" t="s">
        <v>150</v>
      </c>
      <c r="F277" s="631" t="s">
        <v>150</v>
      </c>
      <c r="G277" s="631" t="s">
        <v>150</v>
      </c>
      <c r="H277" s="1009" t="s">
        <v>150</v>
      </c>
      <c r="I277" s="631" t="s">
        <v>150</v>
      </c>
      <c r="J277" s="631" t="s">
        <v>150</v>
      </c>
      <c r="K277" s="631" t="s">
        <v>150</v>
      </c>
      <c r="L277" s="631" t="s">
        <v>150</v>
      </c>
    </row>
    <row r="278" spans="3:12">
      <c r="C278" s="631" t="s">
        <v>150</v>
      </c>
      <c r="D278" s="631" t="s">
        <v>150</v>
      </c>
      <c r="E278" s="631" t="s">
        <v>150</v>
      </c>
      <c r="F278" s="631" t="s">
        <v>150</v>
      </c>
      <c r="G278" s="631" t="s">
        <v>150</v>
      </c>
      <c r="H278" s="1009" t="s">
        <v>150</v>
      </c>
      <c r="I278" s="631" t="s">
        <v>150</v>
      </c>
      <c r="J278" s="631" t="s">
        <v>150</v>
      </c>
      <c r="K278" s="631" t="s">
        <v>150</v>
      </c>
      <c r="L278" s="631" t="s">
        <v>150</v>
      </c>
    </row>
    <row r="279" spans="3:12">
      <c r="C279" s="631" t="s">
        <v>150</v>
      </c>
      <c r="D279" s="631" t="s">
        <v>150</v>
      </c>
      <c r="E279" s="631" t="s">
        <v>150</v>
      </c>
      <c r="F279" s="631" t="s">
        <v>150</v>
      </c>
      <c r="G279" s="631" t="s">
        <v>150</v>
      </c>
      <c r="H279" s="1009" t="s">
        <v>150</v>
      </c>
      <c r="I279" s="631" t="s">
        <v>150</v>
      </c>
      <c r="J279" s="631" t="s">
        <v>150</v>
      </c>
      <c r="K279" s="631" t="s">
        <v>150</v>
      </c>
      <c r="L279" s="631" t="s">
        <v>150</v>
      </c>
    </row>
    <row r="280" spans="3:12">
      <c r="C280" s="631" t="s">
        <v>150</v>
      </c>
      <c r="D280" s="631" t="s">
        <v>150</v>
      </c>
      <c r="E280" s="631" t="s">
        <v>150</v>
      </c>
      <c r="F280" s="631" t="s">
        <v>150</v>
      </c>
      <c r="G280" s="631" t="s">
        <v>150</v>
      </c>
      <c r="H280" s="1009" t="s">
        <v>150</v>
      </c>
      <c r="I280" s="631" t="s">
        <v>150</v>
      </c>
      <c r="J280" s="631" t="s">
        <v>150</v>
      </c>
      <c r="K280" s="631" t="s">
        <v>150</v>
      </c>
      <c r="L280" s="631" t="s">
        <v>150</v>
      </c>
    </row>
    <row r="281" spans="3:12">
      <c r="C281" s="631" t="s">
        <v>150</v>
      </c>
      <c r="D281" s="631" t="s">
        <v>150</v>
      </c>
      <c r="E281" s="631" t="s">
        <v>150</v>
      </c>
      <c r="F281" s="631" t="s">
        <v>150</v>
      </c>
      <c r="G281" s="631" t="s">
        <v>150</v>
      </c>
      <c r="H281" s="1009" t="s">
        <v>150</v>
      </c>
      <c r="I281" s="631" t="s">
        <v>150</v>
      </c>
      <c r="J281" s="631" t="s">
        <v>150</v>
      </c>
      <c r="K281" s="631" t="s">
        <v>150</v>
      </c>
      <c r="L281" s="631" t="s">
        <v>150</v>
      </c>
    </row>
    <row r="282" spans="3:12">
      <c r="C282" s="631" t="s">
        <v>150</v>
      </c>
      <c r="D282" s="631" t="s">
        <v>150</v>
      </c>
      <c r="E282" s="631" t="s">
        <v>150</v>
      </c>
      <c r="F282" s="631" t="s">
        <v>150</v>
      </c>
      <c r="G282" s="631" t="s">
        <v>150</v>
      </c>
      <c r="H282" s="1009" t="s">
        <v>150</v>
      </c>
      <c r="I282" s="631" t="s">
        <v>150</v>
      </c>
      <c r="J282" s="631" t="s">
        <v>150</v>
      </c>
      <c r="K282" s="631" t="s">
        <v>150</v>
      </c>
      <c r="L282" s="631" t="s">
        <v>150</v>
      </c>
    </row>
    <row r="283" spans="3:12">
      <c r="C283" s="631" t="s">
        <v>150</v>
      </c>
      <c r="D283" s="631" t="s">
        <v>150</v>
      </c>
      <c r="E283" s="631" t="s">
        <v>150</v>
      </c>
      <c r="F283" s="631" t="s">
        <v>150</v>
      </c>
      <c r="G283" s="631" t="s">
        <v>150</v>
      </c>
      <c r="H283" s="1009" t="s">
        <v>150</v>
      </c>
      <c r="I283" s="631" t="s">
        <v>150</v>
      </c>
      <c r="J283" s="631" t="s">
        <v>150</v>
      </c>
      <c r="K283" s="631" t="s">
        <v>150</v>
      </c>
      <c r="L283" s="631" t="s">
        <v>150</v>
      </c>
    </row>
    <row r="284" spans="3:12">
      <c r="C284" s="631" t="s">
        <v>150</v>
      </c>
      <c r="D284" s="631" t="s">
        <v>150</v>
      </c>
      <c r="E284" s="631" t="s">
        <v>150</v>
      </c>
      <c r="F284" s="631" t="s">
        <v>150</v>
      </c>
      <c r="G284" s="631" t="s">
        <v>150</v>
      </c>
      <c r="H284" s="1009" t="s">
        <v>150</v>
      </c>
      <c r="I284" s="631" t="s">
        <v>150</v>
      </c>
      <c r="J284" s="631" t="s">
        <v>150</v>
      </c>
      <c r="K284" s="631" t="s">
        <v>150</v>
      </c>
      <c r="L284" s="631" t="s">
        <v>150</v>
      </c>
    </row>
    <row r="285" spans="3:12">
      <c r="C285" s="631" t="s">
        <v>150</v>
      </c>
      <c r="D285" s="631" t="s">
        <v>150</v>
      </c>
      <c r="E285" s="631" t="s">
        <v>150</v>
      </c>
      <c r="F285" s="631" t="s">
        <v>150</v>
      </c>
      <c r="G285" s="631" t="s">
        <v>150</v>
      </c>
      <c r="H285" s="1009" t="s">
        <v>150</v>
      </c>
      <c r="I285" s="631" t="s">
        <v>150</v>
      </c>
      <c r="J285" s="631" t="s">
        <v>150</v>
      </c>
      <c r="K285" s="631" t="s">
        <v>150</v>
      </c>
      <c r="L285" s="631" t="s">
        <v>150</v>
      </c>
    </row>
    <row r="286" spans="3:12">
      <c r="C286" s="631" t="s">
        <v>150</v>
      </c>
      <c r="D286" s="631" t="s">
        <v>150</v>
      </c>
      <c r="E286" s="631" t="s">
        <v>150</v>
      </c>
      <c r="F286" s="631" t="s">
        <v>150</v>
      </c>
      <c r="G286" s="631" t="s">
        <v>150</v>
      </c>
      <c r="H286" s="1009" t="s">
        <v>150</v>
      </c>
      <c r="I286" s="631" t="s">
        <v>150</v>
      </c>
      <c r="J286" s="631" t="s">
        <v>150</v>
      </c>
      <c r="K286" s="631" t="s">
        <v>150</v>
      </c>
      <c r="L286" s="631" t="s">
        <v>150</v>
      </c>
    </row>
    <row r="287" spans="3:12">
      <c r="C287" s="631" t="s">
        <v>150</v>
      </c>
      <c r="D287" s="631" t="s">
        <v>150</v>
      </c>
      <c r="E287" s="631" t="s">
        <v>150</v>
      </c>
      <c r="F287" s="631" t="s">
        <v>150</v>
      </c>
      <c r="G287" s="631" t="s">
        <v>150</v>
      </c>
      <c r="H287" s="1009" t="s">
        <v>150</v>
      </c>
      <c r="I287" s="631" t="s">
        <v>150</v>
      </c>
      <c r="J287" s="631" t="s">
        <v>150</v>
      </c>
      <c r="K287" s="631" t="s">
        <v>150</v>
      </c>
      <c r="L287" s="631" t="s">
        <v>150</v>
      </c>
    </row>
    <row r="288" spans="3:12">
      <c r="C288" s="631" t="s">
        <v>150</v>
      </c>
      <c r="D288" s="631" t="s">
        <v>150</v>
      </c>
      <c r="E288" s="631" t="s">
        <v>150</v>
      </c>
      <c r="F288" s="631" t="s">
        <v>150</v>
      </c>
      <c r="G288" s="631" t="s">
        <v>150</v>
      </c>
      <c r="H288" s="1009" t="s">
        <v>150</v>
      </c>
      <c r="I288" s="631" t="s">
        <v>150</v>
      </c>
      <c r="J288" s="631" t="s">
        <v>150</v>
      </c>
      <c r="K288" s="631" t="s">
        <v>150</v>
      </c>
      <c r="L288" s="631" t="s">
        <v>150</v>
      </c>
    </row>
    <row r="289" spans="3:12">
      <c r="C289" s="631" t="s">
        <v>150</v>
      </c>
      <c r="D289" s="631" t="s">
        <v>150</v>
      </c>
      <c r="E289" s="631" t="s">
        <v>150</v>
      </c>
      <c r="F289" s="631" t="s">
        <v>150</v>
      </c>
      <c r="G289" s="631" t="s">
        <v>150</v>
      </c>
      <c r="H289" s="1009" t="s">
        <v>150</v>
      </c>
      <c r="I289" s="631" t="s">
        <v>150</v>
      </c>
      <c r="J289" s="631" t="s">
        <v>150</v>
      </c>
      <c r="K289" s="631" t="s">
        <v>150</v>
      </c>
      <c r="L289" s="631" t="s">
        <v>150</v>
      </c>
    </row>
    <row r="290" spans="3:12">
      <c r="C290" s="631" t="s">
        <v>150</v>
      </c>
      <c r="D290" s="631" t="s">
        <v>150</v>
      </c>
      <c r="E290" s="631" t="s">
        <v>150</v>
      </c>
      <c r="F290" s="631" t="s">
        <v>150</v>
      </c>
      <c r="G290" s="631" t="s">
        <v>150</v>
      </c>
      <c r="H290" s="1009" t="s">
        <v>150</v>
      </c>
      <c r="I290" s="631" t="s">
        <v>150</v>
      </c>
      <c r="J290" s="631" t="s">
        <v>150</v>
      </c>
      <c r="K290" s="631" t="s">
        <v>150</v>
      </c>
      <c r="L290" s="631" t="s">
        <v>150</v>
      </c>
    </row>
    <row r="291" spans="3:12">
      <c r="C291" s="631" t="s">
        <v>150</v>
      </c>
      <c r="D291" s="631" t="s">
        <v>150</v>
      </c>
      <c r="E291" s="631" t="s">
        <v>150</v>
      </c>
      <c r="F291" s="631" t="s">
        <v>150</v>
      </c>
      <c r="G291" s="631" t="s">
        <v>150</v>
      </c>
      <c r="H291" s="1009" t="s">
        <v>150</v>
      </c>
      <c r="I291" s="631" t="s">
        <v>150</v>
      </c>
      <c r="J291" s="631" t="s">
        <v>150</v>
      </c>
      <c r="K291" s="631" t="s">
        <v>150</v>
      </c>
      <c r="L291" s="631" t="s">
        <v>150</v>
      </c>
    </row>
    <row r="292" spans="3:12">
      <c r="C292" s="631" t="s">
        <v>150</v>
      </c>
      <c r="D292" s="631" t="s">
        <v>150</v>
      </c>
      <c r="E292" s="631" t="s">
        <v>150</v>
      </c>
      <c r="F292" s="631" t="s">
        <v>150</v>
      </c>
      <c r="G292" s="631" t="s">
        <v>150</v>
      </c>
      <c r="H292" s="1009" t="s">
        <v>150</v>
      </c>
      <c r="I292" s="631" t="s">
        <v>150</v>
      </c>
      <c r="J292" s="631" t="s">
        <v>150</v>
      </c>
      <c r="K292" s="631" t="s">
        <v>150</v>
      </c>
      <c r="L292" s="631" t="s">
        <v>150</v>
      </c>
    </row>
    <row r="293" spans="3:12">
      <c r="C293" s="631" t="s">
        <v>150</v>
      </c>
      <c r="D293" s="631" t="s">
        <v>150</v>
      </c>
      <c r="E293" s="631" t="s">
        <v>150</v>
      </c>
      <c r="F293" s="631" t="s">
        <v>150</v>
      </c>
      <c r="G293" s="631" t="s">
        <v>150</v>
      </c>
      <c r="H293" s="1009" t="s">
        <v>150</v>
      </c>
      <c r="I293" s="631" t="s">
        <v>150</v>
      </c>
      <c r="J293" s="631" t="s">
        <v>150</v>
      </c>
      <c r="K293" s="631" t="s">
        <v>150</v>
      </c>
      <c r="L293" s="631" t="s">
        <v>150</v>
      </c>
    </row>
    <row r="294" spans="3:12">
      <c r="C294" s="631" t="s">
        <v>150</v>
      </c>
      <c r="D294" s="631" t="s">
        <v>150</v>
      </c>
      <c r="E294" s="631" t="s">
        <v>150</v>
      </c>
      <c r="F294" s="631" t="s">
        <v>150</v>
      </c>
      <c r="G294" s="631" t="s">
        <v>150</v>
      </c>
      <c r="H294" s="1009" t="s">
        <v>150</v>
      </c>
      <c r="I294" s="631" t="s">
        <v>150</v>
      </c>
      <c r="J294" s="631" t="s">
        <v>150</v>
      </c>
      <c r="K294" s="631" t="s">
        <v>150</v>
      </c>
      <c r="L294" s="631" t="s">
        <v>150</v>
      </c>
    </row>
    <row r="295" spans="3:12">
      <c r="C295" s="631" t="s">
        <v>150</v>
      </c>
      <c r="D295" s="631" t="s">
        <v>150</v>
      </c>
      <c r="E295" s="631" t="s">
        <v>150</v>
      </c>
      <c r="F295" s="631" t="s">
        <v>150</v>
      </c>
      <c r="G295" s="631" t="s">
        <v>150</v>
      </c>
      <c r="H295" s="1009" t="s">
        <v>150</v>
      </c>
      <c r="I295" s="631" t="s">
        <v>150</v>
      </c>
      <c r="J295" s="631" t="s">
        <v>150</v>
      </c>
      <c r="K295" s="631" t="s">
        <v>150</v>
      </c>
      <c r="L295" s="631" t="s">
        <v>150</v>
      </c>
    </row>
    <row r="296" spans="3:12">
      <c r="C296" s="631" t="s">
        <v>150</v>
      </c>
      <c r="D296" s="631" t="s">
        <v>150</v>
      </c>
      <c r="E296" s="631" t="s">
        <v>150</v>
      </c>
      <c r="F296" s="631" t="s">
        <v>150</v>
      </c>
      <c r="G296" s="631" t="s">
        <v>150</v>
      </c>
      <c r="H296" s="1009" t="s">
        <v>150</v>
      </c>
      <c r="I296" s="631" t="s">
        <v>150</v>
      </c>
      <c r="J296" s="631" t="s">
        <v>150</v>
      </c>
      <c r="K296" s="631" t="s">
        <v>150</v>
      </c>
      <c r="L296" s="631" t="s">
        <v>150</v>
      </c>
    </row>
    <row r="297" spans="3:12">
      <c r="C297" s="631" t="s">
        <v>150</v>
      </c>
      <c r="D297" s="631" t="s">
        <v>150</v>
      </c>
      <c r="E297" s="631" t="s">
        <v>150</v>
      </c>
      <c r="F297" s="631" t="s">
        <v>150</v>
      </c>
      <c r="G297" s="631" t="s">
        <v>150</v>
      </c>
      <c r="H297" s="1009" t="s">
        <v>150</v>
      </c>
      <c r="I297" s="631" t="s">
        <v>150</v>
      </c>
      <c r="J297" s="631" t="s">
        <v>150</v>
      </c>
      <c r="K297" s="631" t="s">
        <v>150</v>
      </c>
      <c r="L297" s="631" t="s">
        <v>150</v>
      </c>
    </row>
    <row r="298" spans="3:12">
      <c r="C298" s="631" t="s">
        <v>150</v>
      </c>
      <c r="D298" s="631" t="s">
        <v>150</v>
      </c>
      <c r="E298" s="631" t="s">
        <v>150</v>
      </c>
      <c r="F298" s="631" t="s">
        <v>150</v>
      </c>
      <c r="G298" s="631" t="s">
        <v>150</v>
      </c>
      <c r="H298" s="1009" t="s">
        <v>150</v>
      </c>
      <c r="I298" s="631" t="s">
        <v>150</v>
      </c>
      <c r="J298" s="631" t="s">
        <v>150</v>
      </c>
      <c r="K298" s="631" t="s">
        <v>150</v>
      </c>
      <c r="L298" s="631" t="s">
        <v>150</v>
      </c>
    </row>
    <row r="299" spans="3:12">
      <c r="C299" s="631" t="s">
        <v>150</v>
      </c>
      <c r="D299" s="631" t="s">
        <v>150</v>
      </c>
      <c r="E299" s="631" t="s">
        <v>150</v>
      </c>
      <c r="F299" s="631" t="s">
        <v>150</v>
      </c>
      <c r="G299" s="631" t="s">
        <v>150</v>
      </c>
      <c r="H299" s="1009" t="s">
        <v>150</v>
      </c>
      <c r="I299" s="631" t="s">
        <v>150</v>
      </c>
      <c r="J299" s="631" t="s">
        <v>150</v>
      </c>
      <c r="K299" s="631" t="s">
        <v>150</v>
      </c>
      <c r="L299" s="631" t="s">
        <v>150</v>
      </c>
    </row>
    <row r="300" spans="3:12">
      <c r="C300" s="631" t="s">
        <v>150</v>
      </c>
      <c r="D300" s="631" t="s">
        <v>150</v>
      </c>
      <c r="E300" s="631" t="s">
        <v>150</v>
      </c>
      <c r="F300" s="631" t="s">
        <v>150</v>
      </c>
      <c r="G300" s="631" t="s">
        <v>150</v>
      </c>
      <c r="H300" s="1009" t="s">
        <v>150</v>
      </c>
      <c r="I300" s="631" t="s">
        <v>150</v>
      </c>
      <c r="J300" s="631" t="s">
        <v>150</v>
      </c>
      <c r="K300" s="631" t="s">
        <v>150</v>
      </c>
      <c r="L300" s="631" t="s">
        <v>150</v>
      </c>
    </row>
    <row r="301" spans="3:12">
      <c r="C301" s="631" t="s">
        <v>150</v>
      </c>
      <c r="D301" s="631" t="s">
        <v>150</v>
      </c>
      <c r="E301" s="631" t="s">
        <v>150</v>
      </c>
      <c r="F301" s="631" t="s">
        <v>150</v>
      </c>
      <c r="G301" s="631" t="s">
        <v>150</v>
      </c>
      <c r="H301" s="1009" t="s">
        <v>150</v>
      </c>
      <c r="I301" s="631" t="s">
        <v>150</v>
      </c>
      <c r="J301" s="631" t="s">
        <v>150</v>
      </c>
      <c r="K301" s="631" t="s">
        <v>150</v>
      </c>
      <c r="L301" s="631" t="s">
        <v>150</v>
      </c>
    </row>
    <row r="302" spans="3:12">
      <c r="C302" s="631" t="s">
        <v>150</v>
      </c>
      <c r="D302" s="631" t="s">
        <v>150</v>
      </c>
      <c r="E302" s="631" t="s">
        <v>150</v>
      </c>
      <c r="F302" s="631" t="s">
        <v>150</v>
      </c>
      <c r="G302" s="631" t="s">
        <v>150</v>
      </c>
      <c r="H302" s="1009" t="s">
        <v>150</v>
      </c>
      <c r="I302" s="631" t="s">
        <v>150</v>
      </c>
      <c r="J302" s="631" t="s">
        <v>150</v>
      </c>
      <c r="K302" s="631" t="s">
        <v>150</v>
      </c>
      <c r="L302" s="631" t="s">
        <v>150</v>
      </c>
    </row>
    <row r="303" spans="3:12">
      <c r="C303" s="631" t="s">
        <v>150</v>
      </c>
      <c r="D303" s="631" t="s">
        <v>150</v>
      </c>
      <c r="E303" s="631" t="s">
        <v>150</v>
      </c>
      <c r="F303" s="631" t="s">
        <v>150</v>
      </c>
      <c r="G303" s="631" t="s">
        <v>150</v>
      </c>
      <c r="H303" s="1009" t="s">
        <v>150</v>
      </c>
      <c r="I303" s="631" t="s">
        <v>150</v>
      </c>
      <c r="J303" s="631" t="s">
        <v>150</v>
      </c>
      <c r="K303" s="631" t="s">
        <v>150</v>
      </c>
      <c r="L303" s="631" t="s">
        <v>150</v>
      </c>
    </row>
    <row r="304" spans="3:12">
      <c r="C304" s="631" t="s">
        <v>150</v>
      </c>
      <c r="D304" s="631" t="s">
        <v>150</v>
      </c>
      <c r="E304" s="631" t="s">
        <v>150</v>
      </c>
      <c r="F304" s="631" t="s">
        <v>150</v>
      </c>
      <c r="G304" s="631" t="s">
        <v>150</v>
      </c>
      <c r="H304" s="1009" t="s">
        <v>150</v>
      </c>
      <c r="I304" s="631" t="s">
        <v>150</v>
      </c>
      <c r="J304" s="631" t="s">
        <v>150</v>
      </c>
      <c r="K304" s="631" t="s">
        <v>150</v>
      </c>
      <c r="L304" s="631" t="s">
        <v>150</v>
      </c>
    </row>
    <row r="305" spans="3:12">
      <c r="C305" s="631" t="s">
        <v>150</v>
      </c>
      <c r="D305" s="631" t="s">
        <v>150</v>
      </c>
      <c r="E305" s="631" t="s">
        <v>150</v>
      </c>
      <c r="F305" s="631" t="s">
        <v>150</v>
      </c>
      <c r="G305" s="631" t="s">
        <v>150</v>
      </c>
      <c r="H305" s="1009" t="s">
        <v>150</v>
      </c>
      <c r="I305" s="631" t="s">
        <v>150</v>
      </c>
      <c r="J305" s="631" t="s">
        <v>150</v>
      </c>
      <c r="K305" s="631" t="s">
        <v>150</v>
      </c>
      <c r="L305" s="631" t="s">
        <v>150</v>
      </c>
    </row>
    <row r="306" spans="3:12">
      <c r="C306" s="631" t="s">
        <v>150</v>
      </c>
      <c r="D306" s="631" t="s">
        <v>150</v>
      </c>
      <c r="E306" s="631" t="s">
        <v>150</v>
      </c>
      <c r="F306" s="631" t="s">
        <v>150</v>
      </c>
      <c r="G306" s="631" t="s">
        <v>150</v>
      </c>
      <c r="H306" s="1009" t="s">
        <v>150</v>
      </c>
      <c r="I306" s="631" t="s">
        <v>150</v>
      </c>
      <c r="J306" s="631" t="s">
        <v>150</v>
      </c>
      <c r="K306" s="631" t="s">
        <v>150</v>
      </c>
      <c r="L306" s="631" t="s">
        <v>150</v>
      </c>
    </row>
    <row r="307" spans="3:12">
      <c r="C307" s="631" t="s">
        <v>150</v>
      </c>
      <c r="D307" s="631" t="s">
        <v>150</v>
      </c>
      <c r="E307" s="631" t="s">
        <v>150</v>
      </c>
      <c r="F307" s="631" t="s">
        <v>150</v>
      </c>
      <c r="G307" s="631" t="s">
        <v>150</v>
      </c>
      <c r="H307" s="1009" t="s">
        <v>150</v>
      </c>
      <c r="I307" s="631" t="s">
        <v>150</v>
      </c>
      <c r="J307" s="631" t="s">
        <v>150</v>
      </c>
      <c r="K307" s="631" t="s">
        <v>150</v>
      </c>
      <c r="L307" s="631" t="s">
        <v>150</v>
      </c>
    </row>
    <row r="308" spans="3:12">
      <c r="C308" s="631" t="s">
        <v>150</v>
      </c>
      <c r="D308" s="631" t="s">
        <v>150</v>
      </c>
      <c r="E308" s="631" t="s">
        <v>150</v>
      </c>
      <c r="F308" s="631" t="s">
        <v>150</v>
      </c>
      <c r="G308" s="631" t="s">
        <v>150</v>
      </c>
      <c r="H308" s="1009" t="s">
        <v>150</v>
      </c>
      <c r="I308" s="631" t="s">
        <v>150</v>
      </c>
      <c r="J308" s="631" t="s">
        <v>150</v>
      </c>
      <c r="K308" s="631" t="s">
        <v>150</v>
      </c>
      <c r="L308" s="631" t="s">
        <v>150</v>
      </c>
    </row>
    <row r="309" spans="3:12">
      <c r="C309" s="631" t="s">
        <v>150</v>
      </c>
      <c r="D309" s="631" t="s">
        <v>150</v>
      </c>
      <c r="E309" s="631" t="s">
        <v>150</v>
      </c>
      <c r="F309" s="631" t="s">
        <v>150</v>
      </c>
      <c r="G309" s="631" t="s">
        <v>150</v>
      </c>
      <c r="H309" s="1009" t="s">
        <v>150</v>
      </c>
      <c r="I309" s="631" t="s">
        <v>150</v>
      </c>
      <c r="J309" s="631" t="s">
        <v>150</v>
      </c>
      <c r="K309" s="631" t="s">
        <v>150</v>
      </c>
      <c r="L309" s="631" t="s">
        <v>150</v>
      </c>
    </row>
    <row r="310" spans="3:12">
      <c r="C310" s="631" t="s">
        <v>150</v>
      </c>
      <c r="D310" s="631" t="s">
        <v>150</v>
      </c>
      <c r="E310" s="631" t="s">
        <v>150</v>
      </c>
      <c r="F310" s="631" t="s">
        <v>150</v>
      </c>
      <c r="G310" s="631" t="s">
        <v>150</v>
      </c>
      <c r="H310" s="1009" t="s">
        <v>150</v>
      </c>
      <c r="I310" s="631" t="s">
        <v>150</v>
      </c>
      <c r="J310" s="631" t="s">
        <v>150</v>
      </c>
      <c r="K310" s="631" t="s">
        <v>150</v>
      </c>
      <c r="L310" s="631" t="s">
        <v>150</v>
      </c>
    </row>
    <row r="311" spans="3:12">
      <c r="C311" s="631" t="s">
        <v>150</v>
      </c>
      <c r="D311" s="631" t="s">
        <v>150</v>
      </c>
      <c r="E311" s="631" t="s">
        <v>150</v>
      </c>
      <c r="F311" s="631" t="s">
        <v>150</v>
      </c>
      <c r="G311" s="631" t="s">
        <v>150</v>
      </c>
      <c r="H311" s="1009" t="s">
        <v>150</v>
      </c>
      <c r="I311" s="631" t="s">
        <v>150</v>
      </c>
      <c r="J311" s="631" t="s">
        <v>150</v>
      </c>
      <c r="K311" s="631" t="s">
        <v>150</v>
      </c>
      <c r="L311" s="631" t="s">
        <v>150</v>
      </c>
    </row>
    <row r="312" spans="3:12">
      <c r="C312" s="631" t="s">
        <v>150</v>
      </c>
      <c r="D312" s="631" t="s">
        <v>150</v>
      </c>
      <c r="E312" s="631" t="s">
        <v>150</v>
      </c>
      <c r="F312" s="631" t="s">
        <v>150</v>
      </c>
      <c r="G312" s="631" t="s">
        <v>150</v>
      </c>
      <c r="H312" s="1009" t="s">
        <v>150</v>
      </c>
      <c r="I312" s="631" t="s">
        <v>150</v>
      </c>
      <c r="J312" s="631" t="s">
        <v>150</v>
      </c>
      <c r="K312" s="631" t="s">
        <v>150</v>
      </c>
      <c r="L312" s="631" t="s">
        <v>150</v>
      </c>
    </row>
    <row r="313" spans="3:12">
      <c r="C313" s="631" t="s">
        <v>150</v>
      </c>
      <c r="D313" s="631" t="s">
        <v>150</v>
      </c>
      <c r="E313" s="631" t="s">
        <v>150</v>
      </c>
      <c r="F313" s="631" t="s">
        <v>150</v>
      </c>
      <c r="G313" s="631" t="s">
        <v>150</v>
      </c>
      <c r="H313" s="1009" t="s">
        <v>150</v>
      </c>
      <c r="I313" s="631" t="s">
        <v>150</v>
      </c>
      <c r="J313" s="631" t="s">
        <v>150</v>
      </c>
      <c r="K313" s="631" t="s">
        <v>150</v>
      </c>
      <c r="L313" s="631" t="s">
        <v>150</v>
      </c>
    </row>
    <row r="314" spans="3:12">
      <c r="C314" s="631" t="s">
        <v>150</v>
      </c>
      <c r="D314" s="631" t="s">
        <v>150</v>
      </c>
      <c r="E314" s="631" t="s">
        <v>150</v>
      </c>
      <c r="F314" s="631" t="s">
        <v>150</v>
      </c>
      <c r="G314" s="631" t="s">
        <v>150</v>
      </c>
      <c r="H314" s="1009" t="s">
        <v>150</v>
      </c>
      <c r="I314" s="631" t="s">
        <v>150</v>
      </c>
      <c r="J314" s="631" t="s">
        <v>150</v>
      </c>
      <c r="K314" s="631" t="s">
        <v>150</v>
      </c>
      <c r="L314" s="631" t="s">
        <v>150</v>
      </c>
    </row>
    <row r="315" spans="3:12">
      <c r="C315" s="631" t="s">
        <v>150</v>
      </c>
      <c r="D315" s="631" t="s">
        <v>150</v>
      </c>
      <c r="E315" s="631" t="s">
        <v>150</v>
      </c>
      <c r="F315" s="631" t="s">
        <v>150</v>
      </c>
      <c r="G315" s="631" t="s">
        <v>150</v>
      </c>
      <c r="H315" s="1009" t="s">
        <v>150</v>
      </c>
      <c r="I315" s="631" t="s">
        <v>150</v>
      </c>
      <c r="J315" s="631" t="s">
        <v>150</v>
      </c>
      <c r="K315" s="631" t="s">
        <v>150</v>
      </c>
      <c r="L315" s="631" t="s">
        <v>150</v>
      </c>
    </row>
    <row r="316" spans="3:12">
      <c r="C316" s="631" t="s">
        <v>150</v>
      </c>
      <c r="D316" s="631" t="s">
        <v>150</v>
      </c>
      <c r="E316" s="631" t="s">
        <v>150</v>
      </c>
      <c r="F316" s="631" t="s">
        <v>150</v>
      </c>
      <c r="G316" s="631" t="s">
        <v>150</v>
      </c>
      <c r="H316" s="1009" t="s">
        <v>150</v>
      </c>
      <c r="I316" s="631" t="s">
        <v>150</v>
      </c>
      <c r="J316" s="631" t="s">
        <v>150</v>
      </c>
      <c r="K316" s="631" t="s">
        <v>150</v>
      </c>
      <c r="L316" s="631" t="s">
        <v>150</v>
      </c>
    </row>
    <row r="317" spans="3:12">
      <c r="C317" s="631" t="s">
        <v>150</v>
      </c>
      <c r="D317" s="631" t="s">
        <v>150</v>
      </c>
      <c r="E317" s="631" t="s">
        <v>150</v>
      </c>
      <c r="F317" s="631" t="s">
        <v>150</v>
      </c>
      <c r="G317" s="631" t="s">
        <v>150</v>
      </c>
      <c r="H317" s="1009" t="s">
        <v>150</v>
      </c>
      <c r="I317" s="631" t="s">
        <v>150</v>
      </c>
      <c r="J317" s="631" t="s">
        <v>150</v>
      </c>
      <c r="K317" s="631" t="s">
        <v>150</v>
      </c>
      <c r="L317" s="631" t="s">
        <v>150</v>
      </c>
    </row>
    <row r="318" spans="3:12">
      <c r="C318" s="631" t="s">
        <v>150</v>
      </c>
      <c r="D318" s="631" t="s">
        <v>150</v>
      </c>
      <c r="E318" s="631" t="s">
        <v>150</v>
      </c>
      <c r="F318" s="631" t="s">
        <v>150</v>
      </c>
      <c r="G318" s="631" t="s">
        <v>150</v>
      </c>
      <c r="H318" s="1009" t="s">
        <v>150</v>
      </c>
      <c r="I318" s="631" t="s">
        <v>150</v>
      </c>
      <c r="J318" s="631" t="s">
        <v>150</v>
      </c>
      <c r="K318" s="631" t="s">
        <v>150</v>
      </c>
      <c r="L318" s="631" t="s">
        <v>150</v>
      </c>
    </row>
    <row r="319" spans="3:12">
      <c r="C319" s="631" t="s">
        <v>150</v>
      </c>
      <c r="D319" s="631" t="s">
        <v>150</v>
      </c>
      <c r="E319" s="631" t="s">
        <v>150</v>
      </c>
      <c r="F319" s="631" t="s">
        <v>150</v>
      </c>
      <c r="G319" s="631" t="s">
        <v>150</v>
      </c>
      <c r="H319" s="1009" t="s">
        <v>150</v>
      </c>
      <c r="I319" s="631" t="s">
        <v>150</v>
      </c>
      <c r="J319" s="631" t="s">
        <v>150</v>
      </c>
      <c r="K319" s="631" t="s">
        <v>150</v>
      </c>
      <c r="L319" s="631" t="s">
        <v>150</v>
      </c>
    </row>
    <row r="320" spans="3:12">
      <c r="C320" s="631" t="s">
        <v>150</v>
      </c>
      <c r="D320" s="631" t="s">
        <v>150</v>
      </c>
      <c r="E320" s="631" t="s">
        <v>150</v>
      </c>
      <c r="F320" s="631" t="s">
        <v>150</v>
      </c>
      <c r="G320" s="631" t="s">
        <v>150</v>
      </c>
      <c r="H320" s="1009" t="s">
        <v>150</v>
      </c>
      <c r="I320" s="631" t="s">
        <v>150</v>
      </c>
      <c r="J320" s="631" t="s">
        <v>150</v>
      </c>
      <c r="K320" s="631" t="s">
        <v>150</v>
      </c>
      <c r="L320" s="631" t="s">
        <v>150</v>
      </c>
    </row>
    <row r="321" spans="3:12">
      <c r="C321" s="631" t="s">
        <v>150</v>
      </c>
      <c r="D321" s="631" t="s">
        <v>150</v>
      </c>
      <c r="E321" s="631" t="s">
        <v>150</v>
      </c>
      <c r="F321" s="631" t="s">
        <v>150</v>
      </c>
      <c r="G321" s="631" t="s">
        <v>150</v>
      </c>
      <c r="H321" s="1009" t="s">
        <v>150</v>
      </c>
      <c r="I321" s="631" t="s">
        <v>150</v>
      </c>
      <c r="J321" s="631" t="s">
        <v>150</v>
      </c>
      <c r="K321" s="631" t="s">
        <v>150</v>
      </c>
      <c r="L321" s="631" t="s">
        <v>150</v>
      </c>
    </row>
    <row r="322" spans="3:12">
      <c r="C322" s="631" t="s">
        <v>150</v>
      </c>
      <c r="D322" s="631" t="s">
        <v>150</v>
      </c>
      <c r="E322" s="631" t="s">
        <v>150</v>
      </c>
      <c r="F322" s="631" t="s">
        <v>150</v>
      </c>
      <c r="G322" s="631" t="s">
        <v>150</v>
      </c>
      <c r="H322" s="1009" t="s">
        <v>150</v>
      </c>
      <c r="I322" s="631" t="s">
        <v>150</v>
      </c>
      <c r="J322" s="631" t="s">
        <v>150</v>
      </c>
      <c r="K322" s="631" t="s">
        <v>150</v>
      </c>
      <c r="L322" s="631" t="s">
        <v>150</v>
      </c>
    </row>
    <row r="323" spans="3:12">
      <c r="C323" s="631" t="s">
        <v>150</v>
      </c>
      <c r="D323" s="631" t="s">
        <v>150</v>
      </c>
      <c r="E323" s="631" t="s">
        <v>150</v>
      </c>
      <c r="F323" s="631" t="s">
        <v>150</v>
      </c>
      <c r="G323" s="631" t="s">
        <v>150</v>
      </c>
      <c r="H323" s="1009" t="s">
        <v>150</v>
      </c>
      <c r="I323" s="631" t="s">
        <v>150</v>
      </c>
      <c r="J323" s="631" t="s">
        <v>150</v>
      </c>
      <c r="K323" s="631" t="s">
        <v>150</v>
      </c>
      <c r="L323" s="631" t="s">
        <v>150</v>
      </c>
    </row>
    <row r="324" spans="3:12">
      <c r="C324" s="631" t="s">
        <v>150</v>
      </c>
      <c r="D324" s="631" t="s">
        <v>150</v>
      </c>
      <c r="E324" s="631" t="s">
        <v>150</v>
      </c>
      <c r="F324" s="631" t="s">
        <v>150</v>
      </c>
      <c r="G324" s="631" t="s">
        <v>150</v>
      </c>
      <c r="H324" s="1009" t="s">
        <v>150</v>
      </c>
      <c r="I324" s="631" t="s">
        <v>150</v>
      </c>
      <c r="J324" s="631" t="s">
        <v>150</v>
      </c>
      <c r="K324" s="631" t="s">
        <v>150</v>
      </c>
      <c r="L324" s="631" t="s">
        <v>150</v>
      </c>
    </row>
    <row r="325" spans="3:12">
      <c r="C325" s="631" t="s">
        <v>150</v>
      </c>
      <c r="D325" s="631" t="s">
        <v>150</v>
      </c>
      <c r="E325" s="631" t="s">
        <v>150</v>
      </c>
      <c r="F325" s="631" t="s">
        <v>150</v>
      </c>
      <c r="G325" s="631" t="s">
        <v>150</v>
      </c>
      <c r="H325" s="1009" t="s">
        <v>150</v>
      </c>
      <c r="I325" s="631" t="s">
        <v>150</v>
      </c>
      <c r="J325" s="631" t="s">
        <v>150</v>
      </c>
      <c r="K325" s="631" t="s">
        <v>150</v>
      </c>
      <c r="L325" s="631" t="s">
        <v>150</v>
      </c>
    </row>
    <row r="326" spans="3:12">
      <c r="C326" s="631" t="s">
        <v>150</v>
      </c>
      <c r="D326" s="631" t="s">
        <v>150</v>
      </c>
      <c r="E326" s="631" t="s">
        <v>150</v>
      </c>
      <c r="F326" s="631" t="s">
        <v>150</v>
      </c>
      <c r="G326" s="631" t="s">
        <v>150</v>
      </c>
      <c r="H326" s="1009" t="s">
        <v>150</v>
      </c>
      <c r="I326" s="631" t="s">
        <v>150</v>
      </c>
      <c r="J326" s="631" t="s">
        <v>150</v>
      </c>
      <c r="K326" s="631" t="s">
        <v>150</v>
      </c>
      <c r="L326" s="631" t="s">
        <v>150</v>
      </c>
    </row>
    <row r="327" spans="3:12">
      <c r="C327" s="631" t="s">
        <v>150</v>
      </c>
      <c r="D327" s="631" t="s">
        <v>150</v>
      </c>
      <c r="E327" s="631" t="s">
        <v>150</v>
      </c>
      <c r="F327" s="631" t="s">
        <v>150</v>
      </c>
      <c r="G327" s="631" t="s">
        <v>150</v>
      </c>
      <c r="H327" s="1009" t="s">
        <v>150</v>
      </c>
      <c r="I327" s="631" t="s">
        <v>150</v>
      </c>
      <c r="J327" s="631" t="s">
        <v>150</v>
      </c>
      <c r="K327" s="631" t="s">
        <v>150</v>
      </c>
      <c r="L327" s="631" t="s">
        <v>150</v>
      </c>
    </row>
    <row r="328" spans="3:12">
      <c r="C328" s="631" t="s">
        <v>150</v>
      </c>
      <c r="D328" s="631" t="s">
        <v>150</v>
      </c>
      <c r="E328" s="631" t="s">
        <v>150</v>
      </c>
      <c r="F328" s="631" t="s">
        <v>150</v>
      </c>
      <c r="G328" s="631" t="s">
        <v>150</v>
      </c>
      <c r="H328" s="1009" t="s">
        <v>150</v>
      </c>
      <c r="I328" s="631" t="s">
        <v>150</v>
      </c>
      <c r="J328" s="631" t="s">
        <v>150</v>
      </c>
      <c r="K328" s="631" t="s">
        <v>150</v>
      </c>
      <c r="L328" s="631" t="s">
        <v>150</v>
      </c>
    </row>
    <row r="329" spans="3:12">
      <c r="C329" s="631" t="s">
        <v>150</v>
      </c>
      <c r="D329" s="631" t="s">
        <v>150</v>
      </c>
      <c r="E329" s="631" t="s">
        <v>150</v>
      </c>
      <c r="F329" s="631" t="s">
        <v>150</v>
      </c>
      <c r="G329" s="631" t="s">
        <v>150</v>
      </c>
      <c r="H329" s="1009" t="s">
        <v>150</v>
      </c>
      <c r="I329" s="631" t="s">
        <v>150</v>
      </c>
      <c r="J329" s="631" t="s">
        <v>150</v>
      </c>
      <c r="K329" s="631" t="s">
        <v>150</v>
      </c>
      <c r="L329" s="631" t="s">
        <v>150</v>
      </c>
    </row>
    <row r="330" spans="3:12">
      <c r="C330" s="631" t="s">
        <v>150</v>
      </c>
      <c r="D330" s="631" t="s">
        <v>150</v>
      </c>
      <c r="E330" s="631" t="s">
        <v>150</v>
      </c>
      <c r="F330" s="631" t="s">
        <v>150</v>
      </c>
      <c r="G330" s="631" t="s">
        <v>150</v>
      </c>
      <c r="H330" s="1009" t="s">
        <v>150</v>
      </c>
      <c r="I330" s="631" t="s">
        <v>150</v>
      </c>
      <c r="J330" s="631" t="s">
        <v>150</v>
      </c>
      <c r="K330" s="631" t="s">
        <v>150</v>
      </c>
      <c r="L330" s="631" t="s">
        <v>150</v>
      </c>
    </row>
    <row r="331" spans="3:12">
      <c r="C331" s="631" t="s">
        <v>150</v>
      </c>
      <c r="D331" s="631" t="s">
        <v>150</v>
      </c>
      <c r="E331" s="631" t="s">
        <v>150</v>
      </c>
      <c r="F331" s="631" t="s">
        <v>150</v>
      </c>
      <c r="G331" s="631" t="s">
        <v>150</v>
      </c>
      <c r="H331" s="1009" t="s">
        <v>150</v>
      </c>
      <c r="I331" s="631" t="s">
        <v>150</v>
      </c>
      <c r="J331" s="631" t="s">
        <v>150</v>
      </c>
      <c r="K331" s="631" t="s">
        <v>150</v>
      </c>
      <c r="L331" s="631" t="s">
        <v>150</v>
      </c>
    </row>
    <row r="332" spans="3:12">
      <c r="C332" s="631" t="s">
        <v>150</v>
      </c>
      <c r="D332" s="631" t="s">
        <v>150</v>
      </c>
      <c r="E332" s="631" t="s">
        <v>150</v>
      </c>
      <c r="F332" s="631" t="s">
        <v>150</v>
      </c>
      <c r="G332" s="631" t="s">
        <v>150</v>
      </c>
      <c r="H332" s="1009" t="s">
        <v>150</v>
      </c>
      <c r="I332" s="631" t="s">
        <v>150</v>
      </c>
      <c r="J332" s="631" t="s">
        <v>150</v>
      </c>
      <c r="K332" s="631" t="s">
        <v>150</v>
      </c>
      <c r="L332" s="631" t="s">
        <v>150</v>
      </c>
    </row>
    <row r="333" spans="3:12">
      <c r="C333" s="631" t="s">
        <v>150</v>
      </c>
      <c r="D333" s="631" t="s">
        <v>150</v>
      </c>
      <c r="E333" s="631" t="s">
        <v>150</v>
      </c>
      <c r="F333" s="631" t="s">
        <v>150</v>
      </c>
      <c r="G333" s="631" t="s">
        <v>150</v>
      </c>
      <c r="H333" s="1009" t="s">
        <v>150</v>
      </c>
      <c r="I333" s="631" t="s">
        <v>150</v>
      </c>
      <c r="J333" s="631" t="s">
        <v>150</v>
      </c>
      <c r="K333" s="631" t="s">
        <v>150</v>
      </c>
      <c r="L333" s="631" t="s">
        <v>150</v>
      </c>
    </row>
    <row r="334" spans="3:12">
      <c r="C334" s="631" t="s">
        <v>150</v>
      </c>
      <c r="D334" s="631" t="s">
        <v>150</v>
      </c>
      <c r="E334" s="631" t="s">
        <v>150</v>
      </c>
      <c r="F334" s="631" t="s">
        <v>150</v>
      </c>
      <c r="G334" s="631" t="s">
        <v>150</v>
      </c>
      <c r="H334" s="1009" t="s">
        <v>150</v>
      </c>
      <c r="I334" s="631" t="s">
        <v>150</v>
      </c>
      <c r="J334" s="631" t="s">
        <v>150</v>
      </c>
      <c r="K334" s="631" t="s">
        <v>150</v>
      </c>
      <c r="L334" s="631" t="s">
        <v>150</v>
      </c>
    </row>
    <row r="335" spans="3:12">
      <c r="C335" s="631" t="s">
        <v>150</v>
      </c>
      <c r="D335" s="631" t="s">
        <v>150</v>
      </c>
      <c r="E335" s="631" t="s">
        <v>150</v>
      </c>
      <c r="F335" s="631" t="s">
        <v>150</v>
      </c>
      <c r="G335" s="631" t="s">
        <v>150</v>
      </c>
      <c r="H335" s="1009" t="s">
        <v>150</v>
      </c>
      <c r="I335" s="631" t="s">
        <v>150</v>
      </c>
      <c r="J335" s="631" t="s">
        <v>150</v>
      </c>
      <c r="K335" s="631" t="s">
        <v>150</v>
      </c>
      <c r="L335" s="631" t="s">
        <v>150</v>
      </c>
    </row>
    <row r="336" spans="3:12">
      <c r="C336" s="631" t="s">
        <v>150</v>
      </c>
      <c r="D336" s="631" t="s">
        <v>150</v>
      </c>
      <c r="E336" s="631" t="s">
        <v>150</v>
      </c>
      <c r="F336" s="631" t="s">
        <v>150</v>
      </c>
      <c r="G336" s="631" t="s">
        <v>150</v>
      </c>
      <c r="H336" s="1009" t="s">
        <v>150</v>
      </c>
      <c r="I336" s="631" t="s">
        <v>150</v>
      </c>
      <c r="J336" s="631" t="s">
        <v>150</v>
      </c>
      <c r="K336" s="631" t="s">
        <v>150</v>
      </c>
      <c r="L336" s="631" t="s">
        <v>150</v>
      </c>
    </row>
    <row r="337" spans="3:12">
      <c r="C337" s="631" t="s">
        <v>150</v>
      </c>
      <c r="D337" s="631" t="s">
        <v>150</v>
      </c>
      <c r="E337" s="631" t="s">
        <v>150</v>
      </c>
      <c r="F337" s="631" t="s">
        <v>150</v>
      </c>
      <c r="G337" s="631" t="s">
        <v>150</v>
      </c>
      <c r="H337" s="1009" t="s">
        <v>150</v>
      </c>
      <c r="I337" s="631" t="s">
        <v>150</v>
      </c>
      <c r="J337" s="631" t="s">
        <v>150</v>
      </c>
      <c r="K337" s="631" t="s">
        <v>150</v>
      </c>
      <c r="L337" s="631" t="s">
        <v>150</v>
      </c>
    </row>
    <row r="338" spans="3:12">
      <c r="C338" s="631" t="s">
        <v>150</v>
      </c>
      <c r="D338" s="631" t="s">
        <v>150</v>
      </c>
      <c r="E338" s="631" t="s">
        <v>150</v>
      </c>
      <c r="F338" s="631" t="s">
        <v>150</v>
      </c>
      <c r="G338" s="631" t="s">
        <v>150</v>
      </c>
      <c r="H338" s="1009" t="s">
        <v>150</v>
      </c>
      <c r="I338" s="631" t="s">
        <v>150</v>
      </c>
      <c r="J338" s="631" t="s">
        <v>150</v>
      </c>
      <c r="K338" s="631" t="s">
        <v>150</v>
      </c>
      <c r="L338" s="631" t="s">
        <v>150</v>
      </c>
    </row>
    <row r="339" spans="3:12">
      <c r="C339" s="631" t="s">
        <v>150</v>
      </c>
      <c r="D339" s="631" t="s">
        <v>150</v>
      </c>
      <c r="E339" s="631" t="s">
        <v>150</v>
      </c>
      <c r="F339" s="631" t="s">
        <v>150</v>
      </c>
      <c r="G339" s="631" t="s">
        <v>150</v>
      </c>
      <c r="H339" s="1009" t="s">
        <v>150</v>
      </c>
      <c r="I339" s="631" t="s">
        <v>150</v>
      </c>
      <c r="J339" s="631" t="s">
        <v>150</v>
      </c>
      <c r="K339" s="631" t="s">
        <v>150</v>
      </c>
      <c r="L339" s="631" t="s">
        <v>150</v>
      </c>
    </row>
    <row r="340" spans="3:12">
      <c r="C340" s="631" t="s">
        <v>150</v>
      </c>
      <c r="D340" s="631" t="s">
        <v>150</v>
      </c>
      <c r="E340" s="631" t="s">
        <v>150</v>
      </c>
      <c r="F340" s="631" t="s">
        <v>150</v>
      </c>
      <c r="G340" s="631" t="s">
        <v>150</v>
      </c>
      <c r="H340" s="1009" t="s">
        <v>150</v>
      </c>
      <c r="I340" s="631" t="s">
        <v>150</v>
      </c>
      <c r="J340" s="631" t="s">
        <v>150</v>
      </c>
      <c r="K340" s="631" t="s">
        <v>150</v>
      </c>
      <c r="L340" s="631" t="s">
        <v>150</v>
      </c>
    </row>
    <row r="341" spans="3:12">
      <c r="C341" s="631" t="s">
        <v>150</v>
      </c>
      <c r="D341" s="631" t="s">
        <v>150</v>
      </c>
      <c r="E341" s="631" t="s">
        <v>150</v>
      </c>
      <c r="F341" s="631" t="s">
        <v>150</v>
      </c>
      <c r="G341" s="631" t="s">
        <v>150</v>
      </c>
      <c r="H341" s="1009" t="s">
        <v>150</v>
      </c>
      <c r="I341" s="631" t="s">
        <v>150</v>
      </c>
      <c r="J341" s="631" t="s">
        <v>150</v>
      </c>
      <c r="K341" s="631" t="s">
        <v>150</v>
      </c>
      <c r="L341" s="631" t="s">
        <v>150</v>
      </c>
    </row>
    <row r="342" spans="3:12">
      <c r="C342" s="631" t="s">
        <v>150</v>
      </c>
      <c r="D342" s="631" t="s">
        <v>150</v>
      </c>
      <c r="E342" s="631" t="s">
        <v>150</v>
      </c>
      <c r="F342" s="631" t="s">
        <v>150</v>
      </c>
      <c r="G342" s="631" t="s">
        <v>150</v>
      </c>
      <c r="H342" s="1009" t="s">
        <v>150</v>
      </c>
      <c r="I342" s="631" t="s">
        <v>150</v>
      </c>
      <c r="J342" s="631" t="s">
        <v>150</v>
      </c>
      <c r="K342" s="631" t="s">
        <v>150</v>
      </c>
      <c r="L342" s="631" t="s">
        <v>150</v>
      </c>
    </row>
    <row r="343" spans="3:12">
      <c r="C343" s="631" t="s">
        <v>150</v>
      </c>
      <c r="D343" s="631" t="s">
        <v>150</v>
      </c>
      <c r="E343" s="631" t="s">
        <v>150</v>
      </c>
      <c r="F343" s="631" t="s">
        <v>150</v>
      </c>
      <c r="G343" s="631" t="s">
        <v>150</v>
      </c>
      <c r="H343" s="1009" t="s">
        <v>150</v>
      </c>
      <c r="I343" s="631" t="s">
        <v>150</v>
      </c>
      <c r="J343" s="631" t="s">
        <v>150</v>
      </c>
      <c r="K343" s="631" t="s">
        <v>150</v>
      </c>
      <c r="L343" s="631" t="s">
        <v>150</v>
      </c>
    </row>
    <row r="344" spans="3:12">
      <c r="C344" s="631" t="s">
        <v>150</v>
      </c>
      <c r="D344" s="631" t="s">
        <v>150</v>
      </c>
      <c r="E344" s="631" t="s">
        <v>150</v>
      </c>
      <c r="F344" s="631" t="s">
        <v>150</v>
      </c>
      <c r="G344" s="631" t="s">
        <v>150</v>
      </c>
      <c r="H344" s="1009" t="s">
        <v>150</v>
      </c>
      <c r="I344" s="631" t="s">
        <v>150</v>
      </c>
      <c r="J344" s="631" t="s">
        <v>150</v>
      </c>
      <c r="K344" s="631" t="s">
        <v>150</v>
      </c>
      <c r="L344" s="631" t="s">
        <v>150</v>
      </c>
    </row>
    <row r="345" spans="3:12">
      <c r="C345" s="631" t="s">
        <v>150</v>
      </c>
      <c r="D345" s="631" t="s">
        <v>150</v>
      </c>
      <c r="E345" s="631" t="s">
        <v>150</v>
      </c>
      <c r="F345" s="631" t="s">
        <v>150</v>
      </c>
      <c r="G345" s="631" t="s">
        <v>150</v>
      </c>
      <c r="H345" s="1009" t="s">
        <v>150</v>
      </c>
      <c r="I345" s="631" t="s">
        <v>150</v>
      </c>
      <c r="J345" s="631" t="s">
        <v>150</v>
      </c>
      <c r="K345" s="631" t="s">
        <v>150</v>
      </c>
      <c r="L345" s="631" t="s">
        <v>150</v>
      </c>
    </row>
    <row r="346" spans="3:12">
      <c r="C346" s="631" t="s">
        <v>150</v>
      </c>
      <c r="D346" s="631" t="s">
        <v>150</v>
      </c>
      <c r="E346" s="631" t="s">
        <v>150</v>
      </c>
      <c r="F346" s="631" t="s">
        <v>150</v>
      </c>
      <c r="G346" s="631" t="s">
        <v>150</v>
      </c>
      <c r="H346" s="1009" t="s">
        <v>150</v>
      </c>
      <c r="I346" s="631" t="s">
        <v>150</v>
      </c>
      <c r="J346" s="631" t="s">
        <v>150</v>
      </c>
      <c r="K346" s="631" t="s">
        <v>150</v>
      </c>
      <c r="L346" s="631" t="s">
        <v>150</v>
      </c>
    </row>
    <row r="347" spans="3:12">
      <c r="C347" s="631" t="s">
        <v>150</v>
      </c>
      <c r="D347" s="631" t="s">
        <v>150</v>
      </c>
      <c r="E347" s="631" t="s">
        <v>150</v>
      </c>
      <c r="F347" s="631" t="s">
        <v>150</v>
      </c>
      <c r="G347" s="631" t="s">
        <v>150</v>
      </c>
      <c r="H347" s="1009" t="s">
        <v>150</v>
      </c>
      <c r="I347" s="631" t="s">
        <v>150</v>
      </c>
      <c r="J347" s="631" t="s">
        <v>150</v>
      </c>
      <c r="K347" s="631" t="s">
        <v>150</v>
      </c>
      <c r="L347" s="631" t="s">
        <v>150</v>
      </c>
    </row>
    <row r="348" spans="3:12">
      <c r="C348" s="631" t="s">
        <v>150</v>
      </c>
      <c r="D348" s="631" t="s">
        <v>150</v>
      </c>
      <c r="E348" s="631" t="s">
        <v>150</v>
      </c>
      <c r="F348" s="631" t="s">
        <v>150</v>
      </c>
      <c r="G348" s="631" t="s">
        <v>150</v>
      </c>
      <c r="H348" s="1009" t="s">
        <v>150</v>
      </c>
      <c r="I348" s="631" t="s">
        <v>150</v>
      </c>
      <c r="J348" s="631" t="s">
        <v>150</v>
      </c>
      <c r="K348" s="631" t="s">
        <v>150</v>
      </c>
      <c r="L348" s="631" t="s">
        <v>150</v>
      </c>
    </row>
    <row r="349" spans="3:12">
      <c r="C349" s="631" t="s">
        <v>150</v>
      </c>
      <c r="D349" s="631" t="s">
        <v>150</v>
      </c>
      <c r="E349" s="631" t="s">
        <v>150</v>
      </c>
      <c r="F349" s="631" t="s">
        <v>150</v>
      </c>
      <c r="G349" s="631" t="s">
        <v>150</v>
      </c>
      <c r="H349" s="1009" t="s">
        <v>150</v>
      </c>
      <c r="I349" s="631" t="s">
        <v>150</v>
      </c>
      <c r="J349" s="631" t="s">
        <v>150</v>
      </c>
      <c r="K349" s="631" t="s">
        <v>150</v>
      </c>
      <c r="L349" s="631" t="s">
        <v>150</v>
      </c>
    </row>
    <row r="350" spans="3:12">
      <c r="C350" s="631" t="s">
        <v>150</v>
      </c>
      <c r="D350" s="631" t="s">
        <v>150</v>
      </c>
      <c r="E350" s="631" t="s">
        <v>150</v>
      </c>
      <c r="F350" s="631" t="s">
        <v>150</v>
      </c>
      <c r="G350" s="631" t="s">
        <v>150</v>
      </c>
      <c r="H350" s="1009" t="s">
        <v>150</v>
      </c>
      <c r="I350" s="631" t="s">
        <v>150</v>
      </c>
      <c r="J350" s="631" t="s">
        <v>150</v>
      </c>
      <c r="K350" s="631" t="s">
        <v>150</v>
      </c>
      <c r="L350" s="631" t="s">
        <v>150</v>
      </c>
    </row>
    <row r="351" spans="3:12">
      <c r="C351" s="631" t="s">
        <v>150</v>
      </c>
      <c r="D351" s="631" t="s">
        <v>150</v>
      </c>
      <c r="E351" s="631" t="s">
        <v>150</v>
      </c>
      <c r="F351" s="631" t="s">
        <v>150</v>
      </c>
      <c r="G351" s="631" t="s">
        <v>150</v>
      </c>
      <c r="H351" s="1009" t="s">
        <v>150</v>
      </c>
      <c r="I351" s="631" t="s">
        <v>150</v>
      </c>
      <c r="J351" s="631" t="s">
        <v>150</v>
      </c>
      <c r="K351" s="631" t="s">
        <v>150</v>
      </c>
      <c r="L351" s="631" t="s">
        <v>150</v>
      </c>
    </row>
    <row r="352" spans="3:12">
      <c r="C352" s="631" t="s">
        <v>150</v>
      </c>
      <c r="D352" s="631" t="s">
        <v>150</v>
      </c>
      <c r="E352" s="631" t="s">
        <v>150</v>
      </c>
      <c r="F352" s="631" t="s">
        <v>150</v>
      </c>
      <c r="G352" s="631" t="s">
        <v>150</v>
      </c>
      <c r="H352" s="1009" t="s">
        <v>150</v>
      </c>
      <c r="I352" s="631" t="s">
        <v>150</v>
      </c>
      <c r="J352" s="631" t="s">
        <v>150</v>
      </c>
      <c r="K352" s="631" t="s">
        <v>150</v>
      </c>
      <c r="L352" s="631" t="s">
        <v>150</v>
      </c>
    </row>
    <row r="353" spans="3:12">
      <c r="C353" s="631" t="s">
        <v>150</v>
      </c>
      <c r="D353" s="631" t="s">
        <v>150</v>
      </c>
      <c r="E353" s="631" t="s">
        <v>150</v>
      </c>
      <c r="F353" s="631" t="s">
        <v>150</v>
      </c>
      <c r="G353" s="631" t="s">
        <v>150</v>
      </c>
      <c r="H353" s="1009" t="s">
        <v>150</v>
      </c>
      <c r="I353" s="631" t="s">
        <v>150</v>
      </c>
      <c r="J353" s="631" t="s">
        <v>150</v>
      </c>
      <c r="K353" s="631" t="s">
        <v>150</v>
      </c>
      <c r="L353" s="631" t="s">
        <v>150</v>
      </c>
    </row>
    <row r="354" spans="3:12">
      <c r="C354" s="631" t="s">
        <v>150</v>
      </c>
      <c r="D354" s="631" t="s">
        <v>150</v>
      </c>
      <c r="E354" s="631" t="s">
        <v>150</v>
      </c>
      <c r="F354" s="631" t="s">
        <v>150</v>
      </c>
      <c r="G354" s="631" t="s">
        <v>150</v>
      </c>
      <c r="H354" s="1009" t="s">
        <v>150</v>
      </c>
      <c r="I354" s="631" t="s">
        <v>150</v>
      </c>
      <c r="J354" s="631" t="s">
        <v>150</v>
      </c>
      <c r="K354" s="631" t="s">
        <v>150</v>
      </c>
      <c r="L354" s="631" t="s">
        <v>150</v>
      </c>
    </row>
    <row r="355" spans="3:12">
      <c r="C355" s="631" t="s">
        <v>150</v>
      </c>
      <c r="D355" s="631" t="s">
        <v>150</v>
      </c>
      <c r="E355" s="631" t="s">
        <v>150</v>
      </c>
      <c r="F355" s="631" t="s">
        <v>150</v>
      </c>
      <c r="G355" s="631" t="s">
        <v>150</v>
      </c>
      <c r="H355" s="1009" t="s">
        <v>150</v>
      </c>
      <c r="I355" s="631" t="s">
        <v>150</v>
      </c>
      <c r="J355" s="631" t="s">
        <v>150</v>
      </c>
      <c r="K355" s="631" t="s">
        <v>150</v>
      </c>
      <c r="L355" s="631" t="s">
        <v>150</v>
      </c>
    </row>
    <row r="356" spans="3:12">
      <c r="C356" s="631" t="s">
        <v>150</v>
      </c>
      <c r="D356" s="631" t="s">
        <v>150</v>
      </c>
      <c r="E356" s="631" t="s">
        <v>150</v>
      </c>
      <c r="F356" s="631" t="s">
        <v>150</v>
      </c>
      <c r="G356" s="631" t="s">
        <v>150</v>
      </c>
      <c r="H356" s="1009" t="s">
        <v>150</v>
      </c>
      <c r="I356" s="631" t="s">
        <v>150</v>
      </c>
      <c r="J356" s="631" t="s">
        <v>150</v>
      </c>
      <c r="K356" s="631" t="s">
        <v>150</v>
      </c>
      <c r="L356" s="631" t="s">
        <v>150</v>
      </c>
    </row>
    <row r="357" spans="3:12">
      <c r="C357" s="631" t="s">
        <v>150</v>
      </c>
      <c r="D357" s="631" t="s">
        <v>150</v>
      </c>
      <c r="E357" s="631" t="s">
        <v>150</v>
      </c>
      <c r="F357" s="631" t="s">
        <v>150</v>
      </c>
      <c r="G357" s="631" t="s">
        <v>150</v>
      </c>
      <c r="H357" s="1009" t="s">
        <v>150</v>
      </c>
      <c r="I357" s="631" t="s">
        <v>150</v>
      </c>
      <c r="J357" s="631" t="s">
        <v>150</v>
      </c>
      <c r="K357" s="631" t="s">
        <v>150</v>
      </c>
      <c r="L357" s="631" t="s">
        <v>150</v>
      </c>
    </row>
    <row r="358" spans="3:12">
      <c r="C358" s="631" t="s">
        <v>150</v>
      </c>
      <c r="D358" s="631" t="s">
        <v>150</v>
      </c>
      <c r="E358" s="631" t="s">
        <v>150</v>
      </c>
      <c r="F358" s="631" t="s">
        <v>150</v>
      </c>
      <c r="G358" s="631" t="s">
        <v>150</v>
      </c>
      <c r="H358" s="1009" t="s">
        <v>150</v>
      </c>
      <c r="I358" s="631" t="s">
        <v>150</v>
      </c>
      <c r="J358" s="631" t="s">
        <v>150</v>
      </c>
      <c r="K358" s="631" t="s">
        <v>150</v>
      </c>
      <c r="L358" s="631" t="s">
        <v>150</v>
      </c>
    </row>
    <row r="359" spans="3:12">
      <c r="C359" s="631" t="s">
        <v>150</v>
      </c>
      <c r="D359" s="631" t="s">
        <v>150</v>
      </c>
      <c r="E359" s="631" t="s">
        <v>150</v>
      </c>
      <c r="F359" s="631" t="s">
        <v>150</v>
      </c>
      <c r="G359" s="631" t="s">
        <v>150</v>
      </c>
      <c r="H359" s="1009" t="s">
        <v>150</v>
      </c>
      <c r="I359" s="631" t="s">
        <v>150</v>
      </c>
      <c r="J359" s="631" t="s">
        <v>150</v>
      </c>
      <c r="K359" s="631" t="s">
        <v>150</v>
      </c>
      <c r="L359" s="631" t="s">
        <v>150</v>
      </c>
    </row>
    <row r="360" spans="3:12">
      <c r="C360" s="631" t="s">
        <v>150</v>
      </c>
      <c r="D360" s="631" t="s">
        <v>150</v>
      </c>
      <c r="E360" s="631" t="s">
        <v>150</v>
      </c>
      <c r="F360" s="631" t="s">
        <v>150</v>
      </c>
      <c r="G360" s="631" t="s">
        <v>150</v>
      </c>
      <c r="H360" s="1009" t="s">
        <v>150</v>
      </c>
      <c r="I360" s="631" t="s">
        <v>150</v>
      </c>
      <c r="J360" s="631" t="s">
        <v>150</v>
      </c>
      <c r="K360" s="631" t="s">
        <v>150</v>
      </c>
      <c r="L360" s="631" t="s">
        <v>150</v>
      </c>
    </row>
    <row r="361" spans="3:12">
      <c r="C361" s="631" t="s">
        <v>150</v>
      </c>
      <c r="D361" s="631" t="s">
        <v>150</v>
      </c>
      <c r="E361" s="631" t="s">
        <v>150</v>
      </c>
      <c r="F361" s="631" t="s">
        <v>150</v>
      </c>
      <c r="G361" s="631" t="s">
        <v>150</v>
      </c>
      <c r="H361" s="1009" t="s">
        <v>150</v>
      </c>
      <c r="I361" s="631" t="s">
        <v>150</v>
      </c>
      <c r="J361" s="631" t="s">
        <v>150</v>
      </c>
      <c r="K361" s="631" t="s">
        <v>150</v>
      </c>
      <c r="L361" s="631" t="s">
        <v>150</v>
      </c>
    </row>
    <row r="362" spans="3:12">
      <c r="C362" s="631" t="s">
        <v>150</v>
      </c>
      <c r="D362" s="631" t="s">
        <v>150</v>
      </c>
      <c r="E362" s="631" t="s">
        <v>150</v>
      </c>
      <c r="F362" s="631" t="s">
        <v>150</v>
      </c>
      <c r="G362" s="631" t="s">
        <v>150</v>
      </c>
      <c r="H362" s="1009" t="s">
        <v>150</v>
      </c>
      <c r="I362" s="631" t="s">
        <v>150</v>
      </c>
      <c r="J362" s="631" t="s">
        <v>150</v>
      </c>
      <c r="K362" s="631" t="s">
        <v>150</v>
      </c>
      <c r="L362" s="631" t="s">
        <v>150</v>
      </c>
    </row>
    <row r="363" spans="3:12">
      <c r="C363" s="631" t="s">
        <v>150</v>
      </c>
      <c r="D363" s="631" t="s">
        <v>150</v>
      </c>
      <c r="E363" s="631" t="s">
        <v>150</v>
      </c>
      <c r="F363" s="631" t="s">
        <v>150</v>
      </c>
      <c r="G363" s="631" t="s">
        <v>150</v>
      </c>
      <c r="H363" s="1009" t="s">
        <v>150</v>
      </c>
      <c r="I363" s="631" t="s">
        <v>150</v>
      </c>
      <c r="J363" s="631" t="s">
        <v>150</v>
      </c>
      <c r="K363" s="631" t="s">
        <v>150</v>
      </c>
      <c r="L363" s="631" t="s">
        <v>150</v>
      </c>
    </row>
    <row r="364" spans="3:12">
      <c r="C364" s="631" t="s">
        <v>150</v>
      </c>
      <c r="D364" s="631" t="s">
        <v>150</v>
      </c>
      <c r="E364" s="631" t="s">
        <v>150</v>
      </c>
      <c r="F364" s="631" t="s">
        <v>150</v>
      </c>
      <c r="G364" s="631" t="s">
        <v>150</v>
      </c>
      <c r="H364" s="1009" t="s">
        <v>150</v>
      </c>
      <c r="I364" s="631" t="s">
        <v>150</v>
      </c>
      <c r="J364" s="631" t="s">
        <v>150</v>
      </c>
      <c r="K364" s="631" t="s">
        <v>150</v>
      </c>
      <c r="L364" s="631" t="s">
        <v>150</v>
      </c>
    </row>
    <row r="365" spans="3:12">
      <c r="C365" s="631" t="s">
        <v>150</v>
      </c>
      <c r="D365" s="631" t="s">
        <v>150</v>
      </c>
      <c r="E365" s="631" t="s">
        <v>150</v>
      </c>
      <c r="F365" s="631" t="s">
        <v>150</v>
      </c>
      <c r="G365" s="631" t="s">
        <v>150</v>
      </c>
      <c r="H365" s="1009" t="s">
        <v>150</v>
      </c>
      <c r="I365" s="631" t="s">
        <v>150</v>
      </c>
      <c r="J365" s="631" t="s">
        <v>150</v>
      </c>
      <c r="K365" s="631" t="s">
        <v>150</v>
      </c>
      <c r="L365" s="631" t="s">
        <v>150</v>
      </c>
    </row>
    <row r="366" spans="3:12">
      <c r="C366" s="631" t="s">
        <v>150</v>
      </c>
      <c r="D366" s="631" t="s">
        <v>150</v>
      </c>
      <c r="E366" s="631" t="s">
        <v>150</v>
      </c>
      <c r="F366" s="631" t="s">
        <v>150</v>
      </c>
      <c r="G366" s="631" t="s">
        <v>150</v>
      </c>
      <c r="H366" s="1009" t="s">
        <v>150</v>
      </c>
      <c r="I366" s="631" t="s">
        <v>150</v>
      </c>
      <c r="J366" s="631" t="s">
        <v>150</v>
      </c>
      <c r="K366" s="631" t="s">
        <v>150</v>
      </c>
      <c r="L366" s="631" t="s">
        <v>150</v>
      </c>
    </row>
    <row r="367" spans="3:12">
      <c r="C367" s="631" t="s">
        <v>150</v>
      </c>
      <c r="D367" s="631" t="s">
        <v>150</v>
      </c>
      <c r="E367" s="631" t="s">
        <v>150</v>
      </c>
      <c r="F367" s="631" t="s">
        <v>150</v>
      </c>
      <c r="G367" s="631" t="s">
        <v>150</v>
      </c>
      <c r="H367" s="1009" t="s">
        <v>150</v>
      </c>
      <c r="I367" s="631" t="s">
        <v>150</v>
      </c>
      <c r="J367" s="631" t="s">
        <v>150</v>
      </c>
      <c r="K367" s="631" t="s">
        <v>150</v>
      </c>
      <c r="L367" s="631" t="s">
        <v>150</v>
      </c>
    </row>
    <row r="368" spans="3:12">
      <c r="C368" s="631" t="s">
        <v>150</v>
      </c>
      <c r="D368" s="631" t="s">
        <v>150</v>
      </c>
      <c r="E368" s="631" t="s">
        <v>150</v>
      </c>
      <c r="F368" s="631" t="s">
        <v>150</v>
      </c>
      <c r="G368" s="631" t="s">
        <v>150</v>
      </c>
      <c r="H368" s="1009" t="s">
        <v>150</v>
      </c>
      <c r="I368" s="631" t="s">
        <v>150</v>
      </c>
      <c r="J368" s="631" t="s">
        <v>150</v>
      </c>
      <c r="K368" s="631" t="s">
        <v>150</v>
      </c>
      <c r="L368" s="631" t="s">
        <v>150</v>
      </c>
    </row>
    <row r="369" spans="3:12">
      <c r="C369" s="631" t="s">
        <v>150</v>
      </c>
      <c r="D369" s="631" t="s">
        <v>150</v>
      </c>
      <c r="E369" s="631" t="s">
        <v>150</v>
      </c>
      <c r="F369" s="631" t="s">
        <v>150</v>
      </c>
      <c r="G369" s="631" t="s">
        <v>150</v>
      </c>
      <c r="H369" s="1009" t="s">
        <v>150</v>
      </c>
      <c r="I369" s="631" t="s">
        <v>150</v>
      </c>
      <c r="J369" s="631" t="s">
        <v>150</v>
      </c>
      <c r="K369" s="631" t="s">
        <v>150</v>
      </c>
      <c r="L369" s="631" t="s">
        <v>150</v>
      </c>
    </row>
    <row r="370" spans="3:12">
      <c r="C370" s="631" t="s">
        <v>150</v>
      </c>
      <c r="D370" s="631" t="s">
        <v>150</v>
      </c>
      <c r="E370" s="631" t="s">
        <v>150</v>
      </c>
      <c r="F370" s="631" t="s">
        <v>150</v>
      </c>
      <c r="G370" s="631" t="s">
        <v>150</v>
      </c>
      <c r="H370" s="1009" t="s">
        <v>150</v>
      </c>
      <c r="I370" s="631" t="s">
        <v>150</v>
      </c>
      <c r="J370" s="631" t="s">
        <v>150</v>
      </c>
      <c r="K370" s="631" t="s">
        <v>150</v>
      </c>
      <c r="L370" s="631" t="s">
        <v>150</v>
      </c>
    </row>
    <row r="371" spans="3:12">
      <c r="C371" s="631" t="s">
        <v>150</v>
      </c>
      <c r="D371" s="631" t="s">
        <v>150</v>
      </c>
      <c r="E371" s="631" t="s">
        <v>150</v>
      </c>
      <c r="F371" s="631" t="s">
        <v>150</v>
      </c>
      <c r="G371" s="631" t="s">
        <v>150</v>
      </c>
      <c r="H371" s="1009" t="s">
        <v>150</v>
      </c>
      <c r="I371" s="631" t="s">
        <v>150</v>
      </c>
      <c r="J371" s="631" t="s">
        <v>150</v>
      </c>
      <c r="K371" s="631" t="s">
        <v>150</v>
      </c>
      <c r="L371" s="631" t="s">
        <v>150</v>
      </c>
    </row>
    <row r="372" spans="3:12">
      <c r="C372" s="631" t="s">
        <v>150</v>
      </c>
      <c r="D372" s="631" t="s">
        <v>150</v>
      </c>
      <c r="E372" s="631" t="s">
        <v>150</v>
      </c>
      <c r="F372" s="631" t="s">
        <v>150</v>
      </c>
      <c r="G372" s="631" t="s">
        <v>150</v>
      </c>
      <c r="H372" s="1009" t="s">
        <v>150</v>
      </c>
      <c r="I372" s="631" t="s">
        <v>150</v>
      </c>
      <c r="J372" s="631" t="s">
        <v>150</v>
      </c>
      <c r="K372" s="631" t="s">
        <v>150</v>
      </c>
      <c r="L372" s="631" t="s">
        <v>150</v>
      </c>
    </row>
    <row r="373" spans="3:12">
      <c r="C373" s="631" t="s">
        <v>150</v>
      </c>
      <c r="D373" s="631" t="s">
        <v>150</v>
      </c>
      <c r="E373" s="631" t="s">
        <v>150</v>
      </c>
      <c r="F373" s="631" t="s">
        <v>150</v>
      </c>
      <c r="G373" s="631" t="s">
        <v>150</v>
      </c>
      <c r="H373" s="1009" t="s">
        <v>150</v>
      </c>
      <c r="I373" s="631" t="s">
        <v>150</v>
      </c>
      <c r="J373" s="631" t="s">
        <v>150</v>
      </c>
      <c r="K373" s="631" t="s">
        <v>150</v>
      </c>
      <c r="L373" s="631" t="s">
        <v>150</v>
      </c>
    </row>
    <row r="374" spans="3:12">
      <c r="C374" s="631" t="s">
        <v>150</v>
      </c>
      <c r="D374" s="631" t="s">
        <v>150</v>
      </c>
      <c r="E374" s="631" t="s">
        <v>150</v>
      </c>
      <c r="F374" s="631" t="s">
        <v>150</v>
      </c>
      <c r="G374" s="631" t="s">
        <v>150</v>
      </c>
      <c r="H374" s="1009" t="s">
        <v>150</v>
      </c>
      <c r="I374" s="631" t="s">
        <v>150</v>
      </c>
      <c r="J374" s="631" t="s">
        <v>150</v>
      </c>
      <c r="K374" s="631" t="s">
        <v>150</v>
      </c>
      <c r="L374" s="631" t="s">
        <v>150</v>
      </c>
    </row>
    <row r="375" spans="3:12">
      <c r="C375" s="631" t="s">
        <v>150</v>
      </c>
      <c r="D375" s="631" t="s">
        <v>150</v>
      </c>
      <c r="E375" s="631" t="s">
        <v>150</v>
      </c>
      <c r="F375" s="631" t="s">
        <v>150</v>
      </c>
      <c r="G375" s="631" t="s">
        <v>150</v>
      </c>
      <c r="H375" s="1009" t="s">
        <v>150</v>
      </c>
      <c r="I375" s="631" t="s">
        <v>150</v>
      </c>
      <c r="J375" s="631" t="s">
        <v>150</v>
      </c>
      <c r="K375" s="631" t="s">
        <v>150</v>
      </c>
      <c r="L375" s="631" t="s">
        <v>150</v>
      </c>
    </row>
    <row r="376" spans="3:12">
      <c r="C376" s="631" t="s">
        <v>150</v>
      </c>
      <c r="D376" s="631" t="s">
        <v>150</v>
      </c>
      <c r="E376" s="631" t="s">
        <v>150</v>
      </c>
      <c r="F376" s="631" t="s">
        <v>150</v>
      </c>
      <c r="G376" s="631" t="s">
        <v>150</v>
      </c>
      <c r="H376" s="1009" t="s">
        <v>150</v>
      </c>
      <c r="I376" s="631" t="s">
        <v>150</v>
      </c>
      <c r="J376" s="631" t="s">
        <v>150</v>
      </c>
      <c r="K376" s="631" t="s">
        <v>150</v>
      </c>
      <c r="L376" s="631" t="s">
        <v>150</v>
      </c>
    </row>
    <row r="377" spans="3:12">
      <c r="C377" s="631" t="s">
        <v>150</v>
      </c>
      <c r="D377" s="631" t="s">
        <v>150</v>
      </c>
      <c r="E377" s="631" t="s">
        <v>150</v>
      </c>
      <c r="F377" s="631" t="s">
        <v>150</v>
      </c>
      <c r="G377" s="631" t="s">
        <v>150</v>
      </c>
      <c r="H377" s="1009" t="s">
        <v>150</v>
      </c>
      <c r="I377" s="631" t="s">
        <v>150</v>
      </c>
      <c r="J377" s="631" t="s">
        <v>150</v>
      </c>
      <c r="K377" s="631" t="s">
        <v>150</v>
      </c>
      <c r="L377" s="631" t="s">
        <v>150</v>
      </c>
    </row>
    <row r="378" spans="3:12">
      <c r="C378" s="631" t="s">
        <v>150</v>
      </c>
      <c r="D378" s="631" t="s">
        <v>150</v>
      </c>
      <c r="E378" s="631" t="s">
        <v>150</v>
      </c>
      <c r="F378" s="631" t="s">
        <v>150</v>
      </c>
      <c r="G378" s="631" t="s">
        <v>150</v>
      </c>
      <c r="H378" s="1009" t="s">
        <v>150</v>
      </c>
      <c r="I378" s="631" t="s">
        <v>150</v>
      </c>
      <c r="J378" s="631" t="s">
        <v>150</v>
      </c>
      <c r="K378" s="631" t="s">
        <v>150</v>
      </c>
      <c r="L378" s="631" t="s">
        <v>150</v>
      </c>
    </row>
    <row r="379" spans="3:12">
      <c r="C379" s="631" t="s">
        <v>150</v>
      </c>
      <c r="D379" s="631" t="s">
        <v>150</v>
      </c>
      <c r="E379" s="631" t="s">
        <v>150</v>
      </c>
      <c r="F379" s="631" t="s">
        <v>150</v>
      </c>
      <c r="G379" s="631" t="s">
        <v>150</v>
      </c>
      <c r="H379" s="1009" t="s">
        <v>150</v>
      </c>
      <c r="I379" s="631" t="s">
        <v>150</v>
      </c>
      <c r="J379" s="631" t="s">
        <v>150</v>
      </c>
      <c r="K379" s="631" t="s">
        <v>150</v>
      </c>
      <c r="L379" s="631" t="s">
        <v>150</v>
      </c>
    </row>
    <row r="380" spans="3:12">
      <c r="C380" s="631" t="s">
        <v>150</v>
      </c>
      <c r="D380" s="631" t="s">
        <v>150</v>
      </c>
      <c r="E380" s="631" t="s">
        <v>150</v>
      </c>
      <c r="F380" s="631" t="s">
        <v>150</v>
      </c>
      <c r="G380" s="631" t="s">
        <v>150</v>
      </c>
      <c r="H380" s="1009" t="s">
        <v>150</v>
      </c>
      <c r="I380" s="631" t="s">
        <v>150</v>
      </c>
      <c r="J380" s="631" t="s">
        <v>150</v>
      </c>
      <c r="K380" s="631" t="s">
        <v>150</v>
      </c>
      <c r="L380" s="631" t="s">
        <v>150</v>
      </c>
    </row>
    <row r="381" spans="3:12">
      <c r="C381" s="631" t="s">
        <v>150</v>
      </c>
      <c r="D381" s="631" t="s">
        <v>150</v>
      </c>
      <c r="E381" s="631" t="s">
        <v>150</v>
      </c>
      <c r="F381" s="631" t="s">
        <v>150</v>
      </c>
      <c r="G381" s="631" t="s">
        <v>150</v>
      </c>
      <c r="H381" s="1009" t="s">
        <v>150</v>
      </c>
      <c r="I381" s="631" t="s">
        <v>150</v>
      </c>
      <c r="J381" s="631" t="s">
        <v>150</v>
      </c>
      <c r="K381" s="631" t="s">
        <v>150</v>
      </c>
      <c r="L381" s="631" t="s">
        <v>150</v>
      </c>
    </row>
    <row r="382" spans="3:12">
      <c r="C382" s="631" t="s">
        <v>150</v>
      </c>
      <c r="D382" s="631" t="s">
        <v>150</v>
      </c>
      <c r="E382" s="631" t="s">
        <v>150</v>
      </c>
      <c r="F382" s="631" t="s">
        <v>150</v>
      </c>
      <c r="G382" s="631" t="s">
        <v>150</v>
      </c>
      <c r="H382" s="1009" t="s">
        <v>150</v>
      </c>
      <c r="I382" s="631" t="s">
        <v>150</v>
      </c>
      <c r="J382" s="631" t="s">
        <v>150</v>
      </c>
      <c r="K382" s="631" t="s">
        <v>150</v>
      </c>
      <c r="L382" s="631" t="s">
        <v>150</v>
      </c>
    </row>
    <row r="383" spans="3:12">
      <c r="C383" s="631" t="s">
        <v>150</v>
      </c>
      <c r="D383" s="631" t="s">
        <v>150</v>
      </c>
      <c r="E383" s="631" t="s">
        <v>150</v>
      </c>
      <c r="F383" s="631" t="s">
        <v>150</v>
      </c>
      <c r="G383" s="631" t="s">
        <v>150</v>
      </c>
      <c r="H383" s="1009" t="s">
        <v>150</v>
      </c>
      <c r="I383" s="631" t="s">
        <v>150</v>
      </c>
      <c r="J383" s="631" t="s">
        <v>150</v>
      </c>
      <c r="K383" s="631" t="s">
        <v>150</v>
      </c>
      <c r="L383" s="631" t="s">
        <v>150</v>
      </c>
    </row>
    <row r="384" spans="3:12">
      <c r="C384" s="631" t="s">
        <v>150</v>
      </c>
      <c r="D384" s="631" t="s">
        <v>150</v>
      </c>
      <c r="E384" s="631" t="s">
        <v>150</v>
      </c>
      <c r="F384" s="631" t="s">
        <v>150</v>
      </c>
      <c r="G384" s="631" t="s">
        <v>150</v>
      </c>
      <c r="H384" s="1009" t="s">
        <v>150</v>
      </c>
      <c r="I384" s="631" t="s">
        <v>150</v>
      </c>
      <c r="J384" s="631" t="s">
        <v>150</v>
      </c>
      <c r="K384" s="631" t="s">
        <v>150</v>
      </c>
      <c r="L384" s="631" t="s">
        <v>150</v>
      </c>
    </row>
    <row r="385" spans="3:12">
      <c r="C385" s="631" t="s">
        <v>150</v>
      </c>
      <c r="D385" s="631" t="s">
        <v>150</v>
      </c>
      <c r="E385" s="631" t="s">
        <v>150</v>
      </c>
      <c r="F385" s="631" t="s">
        <v>150</v>
      </c>
      <c r="G385" s="631" t="s">
        <v>150</v>
      </c>
      <c r="H385" s="1009" t="s">
        <v>150</v>
      </c>
      <c r="I385" s="631" t="s">
        <v>150</v>
      </c>
      <c r="J385" s="631" t="s">
        <v>150</v>
      </c>
      <c r="K385" s="631" t="s">
        <v>150</v>
      </c>
      <c r="L385" s="631" t="s">
        <v>150</v>
      </c>
    </row>
    <row r="386" spans="3:12">
      <c r="C386" s="631" t="s">
        <v>150</v>
      </c>
      <c r="D386" s="631" t="s">
        <v>150</v>
      </c>
      <c r="E386" s="631" t="s">
        <v>150</v>
      </c>
      <c r="F386" s="631" t="s">
        <v>150</v>
      </c>
      <c r="G386" s="631" t="s">
        <v>150</v>
      </c>
      <c r="H386" s="1009" t="s">
        <v>150</v>
      </c>
      <c r="I386" s="631" t="s">
        <v>150</v>
      </c>
      <c r="J386" s="631" t="s">
        <v>150</v>
      </c>
      <c r="K386" s="631" t="s">
        <v>150</v>
      </c>
      <c r="L386" s="631" t="s">
        <v>150</v>
      </c>
    </row>
    <row r="387" spans="3:12">
      <c r="C387" s="631" t="s">
        <v>150</v>
      </c>
      <c r="D387" s="631" t="s">
        <v>150</v>
      </c>
      <c r="E387" s="631" t="s">
        <v>150</v>
      </c>
      <c r="F387" s="631" t="s">
        <v>150</v>
      </c>
      <c r="G387" s="631" t="s">
        <v>150</v>
      </c>
      <c r="H387" s="1009" t="s">
        <v>150</v>
      </c>
      <c r="I387" s="631" t="s">
        <v>150</v>
      </c>
      <c r="J387" s="631" t="s">
        <v>150</v>
      </c>
      <c r="K387" s="631" t="s">
        <v>150</v>
      </c>
      <c r="L387" s="631" t="s">
        <v>150</v>
      </c>
    </row>
    <row r="388" spans="3:12">
      <c r="C388" s="631" t="s">
        <v>150</v>
      </c>
      <c r="D388" s="631" t="s">
        <v>150</v>
      </c>
      <c r="E388" s="631" t="s">
        <v>150</v>
      </c>
      <c r="F388" s="631" t="s">
        <v>150</v>
      </c>
      <c r="G388" s="631" t="s">
        <v>150</v>
      </c>
      <c r="H388" s="1009" t="s">
        <v>150</v>
      </c>
      <c r="I388" s="631" t="s">
        <v>150</v>
      </c>
      <c r="J388" s="631" t="s">
        <v>150</v>
      </c>
      <c r="K388" s="631" t="s">
        <v>150</v>
      </c>
      <c r="L388" s="631" t="s">
        <v>150</v>
      </c>
    </row>
    <row r="389" spans="3:12">
      <c r="C389" s="631" t="s">
        <v>150</v>
      </c>
      <c r="D389" s="631" t="s">
        <v>150</v>
      </c>
      <c r="E389" s="631" t="s">
        <v>150</v>
      </c>
      <c r="F389" s="631" t="s">
        <v>150</v>
      </c>
      <c r="G389" s="631" t="s">
        <v>150</v>
      </c>
      <c r="H389" s="1009" t="s">
        <v>150</v>
      </c>
      <c r="I389" s="631" t="s">
        <v>150</v>
      </c>
      <c r="J389" s="631" t="s">
        <v>150</v>
      </c>
      <c r="K389" s="631" t="s">
        <v>150</v>
      </c>
      <c r="L389" s="631" t="s">
        <v>150</v>
      </c>
    </row>
    <row r="390" spans="3:12">
      <c r="C390" s="631" t="s">
        <v>150</v>
      </c>
      <c r="D390" s="631" t="s">
        <v>150</v>
      </c>
      <c r="E390" s="631" t="s">
        <v>150</v>
      </c>
      <c r="F390" s="631" t="s">
        <v>150</v>
      </c>
      <c r="G390" s="631" t="s">
        <v>150</v>
      </c>
      <c r="H390" s="1009" t="s">
        <v>150</v>
      </c>
      <c r="I390" s="631" t="s">
        <v>150</v>
      </c>
      <c r="J390" s="631" t="s">
        <v>150</v>
      </c>
      <c r="K390" s="631" t="s">
        <v>150</v>
      </c>
      <c r="L390" s="631" t="s">
        <v>150</v>
      </c>
    </row>
    <row r="391" spans="3:12">
      <c r="C391" s="631" t="s">
        <v>150</v>
      </c>
      <c r="D391" s="631" t="s">
        <v>150</v>
      </c>
      <c r="E391" s="631" t="s">
        <v>150</v>
      </c>
      <c r="F391" s="631" t="s">
        <v>150</v>
      </c>
      <c r="G391" s="631" t="s">
        <v>150</v>
      </c>
      <c r="H391" s="1009" t="s">
        <v>150</v>
      </c>
      <c r="I391" s="631" t="s">
        <v>150</v>
      </c>
      <c r="J391" s="631" t="s">
        <v>150</v>
      </c>
      <c r="K391" s="631" t="s">
        <v>150</v>
      </c>
      <c r="L391" s="631" t="s">
        <v>150</v>
      </c>
    </row>
    <row r="392" spans="3:12">
      <c r="C392" s="631" t="s">
        <v>150</v>
      </c>
      <c r="D392" s="631" t="s">
        <v>150</v>
      </c>
      <c r="E392" s="631" t="s">
        <v>150</v>
      </c>
      <c r="F392" s="631" t="s">
        <v>150</v>
      </c>
      <c r="G392" s="631" t="s">
        <v>150</v>
      </c>
      <c r="H392" s="1009" t="s">
        <v>150</v>
      </c>
      <c r="I392" s="631" t="s">
        <v>150</v>
      </c>
      <c r="J392" s="631" t="s">
        <v>150</v>
      </c>
      <c r="K392" s="631" t="s">
        <v>150</v>
      </c>
      <c r="L392" s="631" t="s">
        <v>150</v>
      </c>
    </row>
    <row r="393" spans="3:12">
      <c r="C393" s="631" t="s">
        <v>150</v>
      </c>
      <c r="D393" s="631" t="s">
        <v>150</v>
      </c>
      <c r="E393" s="631" t="s">
        <v>150</v>
      </c>
      <c r="F393" s="631" t="s">
        <v>150</v>
      </c>
      <c r="G393" s="631" t="s">
        <v>150</v>
      </c>
      <c r="H393" s="1009" t="s">
        <v>150</v>
      </c>
      <c r="I393" s="631" t="s">
        <v>150</v>
      </c>
      <c r="J393" s="631" t="s">
        <v>150</v>
      </c>
      <c r="K393" s="631" t="s">
        <v>150</v>
      </c>
      <c r="L393" s="631" t="s">
        <v>150</v>
      </c>
    </row>
    <row r="394" spans="3:12">
      <c r="C394" s="631" t="s">
        <v>150</v>
      </c>
      <c r="D394" s="631" t="s">
        <v>150</v>
      </c>
      <c r="E394" s="631" t="s">
        <v>150</v>
      </c>
      <c r="F394" s="631" t="s">
        <v>150</v>
      </c>
      <c r="G394" s="631" t="s">
        <v>150</v>
      </c>
      <c r="H394" s="1009" t="s">
        <v>150</v>
      </c>
      <c r="I394" s="631" t="s">
        <v>150</v>
      </c>
      <c r="J394" s="631" t="s">
        <v>150</v>
      </c>
      <c r="K394" s="631" t="s">
        <v>150</v>
      </c>
      <c r="L394" s="631" t="s">
        <v>150</v>
      </c>
    </row>
    <row r="395" spans="3:12">
      <c r="C395" s="631" t="s">
        <v>150</v>
      </c>
      <c r="D395" s="631" t="s">
        <v>150</v>
      </c>
      <c r="E395" s="631" t="s">
        <v>150</v>
      </c>
      <c r="F395" s="631" t="s">
        <v>150</v>
      </c>
      <c r="G395" s="631" t="s">
        <v>150</v>
      </c>
      <c r="H395" s="1009" t="s">
        <v>150</v>
      </c>
      <c r="I395" s="631" t="s">
        <v>150</v>
      </c>
      <c r="J395" s="631" t="s">
        <v>150</v>
      </c>
      <c r="K395" s="631" t="s">
        <v>150</v>
      </c>
      <c r="L395" s="631" t="s">
        <v>150</v>
      </c>
    </row>
    <row r="396" spans="3:12">
      <c r="C396" s="631" t="s">
        <v>150</v>
      </c>
      <c r="D396" s="631" t="s">
        <v>150</v>
      </c>
      <c r="E396" s="631" t="s">
        <v>150</v>
      </c>
      <c r="F396" s="631" t="s">
        <v>150</v>
      </c>
      <c r="G396" s="631" t="s">
        <v>150</v>
      </c>
      <c r="H396" s="1009" t="s">
        <v>150</v>
      </c>
      <c r="I396" s="631" t="s">
        <v>150</v>
      </c>
      <c r="J396" s="631" t="s">
        <v>150</v>
      </c>
      <c r="K396" s="631" t="s">
        <v>150</v>
      </c>
      <c r="L396" s="631" t="s">
        <v>150</v>
      </c>
    </row>
    <row r="397" spans="3:12">
      <c r="C397" s="631" t="s">
        <v>150</v>
      </c>
      <c r="D397" s="631" t="s">
        <v>150</v>
      </c>
      <c r="E397" s="631" t="s">
        <v>150</v>
      </c>
      <c r="F397" s="631" t="s">
        <v>150</v>
      </c>
      <c r="G397" s="631" t="s">
        <v>150</v>
      </c>
      <c r="H397" s="1009" t="s">
        <v>150</v>
      </c>
      <c r="I397" s="631" t="s">
        <v>150</v>
      </c>
      <c r="J397" s="631" t="s">
        <v>150</v>
      </c>
      <c r="K397" s="631" t="s">
        <v>150</v>
      </c>
      <c r="L397" s="631" t="s">
        <v>150</v>
      </c>
    </row>
    <row r="398" spans="3:12">
      <c r="C398" s="631" t="s">
        <v>150</v>
      </c>
      <c r="D398" s="631" t="s">
        <v>150</v>
      </c>
      <c r="E398" s="631" t="s">
        <v>150</v>
      </c>
      <c r="F398" s="631" t="s">
        <v>150</v>
      </c>
      <c r="G398" s="631" t="s">
        <v>150</v>
      </c>
      <c r="H398" s="1009" t="s">
        <v>150</v>
      </c>
      <c r="I398" s="631" t="s">
        <v>150</v>
      </c>
      <c r="J398" s="631" t="s">
        <v>150</v>
      </c>
      <c r="K398" s="631" t="s">
        <v>150</v>
      </c>
      <c r="L398" s="631" t="s">
        <v>150</v>
      </c>
    </row>
    <row r="399" spans="3:12">
      <c r="C399" s="631" t="s">
        <v>150</v>
      </c>
      <c r="D399" s="631" t="s">
        <v>150</v>
      </c>
      <c r="E399" s="631" t="s">
        <v>150</v>
      </c>
      <c r="F399" s="631" t="s">
        <v>150</v>
      </c>
      <c r="G399" s="631" t="s">
        <v>150</v>
      </c>
      <c r="H399" s="1009" t="s">
        <v>150</v>
      </c>
      <c r="I399" s="631" t="s">
        <v>150</v>
      </c>
      <c r="J399" s="631" t="s">
        <v>150</v>
      </c>
      <c r="K399" s="631" t="s">
        <v>150</v>
      </c>
      <c r="L399" s="631" t="s">
        <v>150</v>
      </c>
    </row>
    <row r="400" spans="3:12">
      <c r="C400" s="631" t="s">
        <v>150</v>
      </c>
      <c r="D400" s="631" t="s">
        <v>150</v>
      </c>
      <c r="E400" s="631" t="s">
        <v>150</v>
      </c>
      <c r="F400" s="631" t="s">
        <v>150</v>
      </c>
      <c r="G400" s="631" t="s">
        <v>150</v>
      </c>
      <c r="H400" s="1009" t="s">
        <v>150</v>
      </c>
      <c r="I400" s="631" t="s">
        <v>150</v>
      </c>
      <c r="J400" s="631" t="s">
        <v>150</v>
      </c>
      <c r="K400" s="631" t="s">
        <v>150</v>
      </c>
      <c r="L400" s="631" t="s">
        <v>150</v>
      </c>
    </row>
    <row r="401" spans="3:12">
      <c r="C401" s="631" t="s">
        <v>150</v>
      </c>
      <c r="D401" s="631" t="s">
        <v>150</v>
      </c>
      <c r="E401" s="631" t="s">
        <v>150</v>
      </c>
      <c r="F401" s="631" t="s">
        <v>150</v>
      </c>
      <c r="G401" s="631" t="s">
        <v>150</v>
      </c>
      <c r="H401" s="1009" t="s">
        <v>150</v>
      </c>
      <c r="I401" s="631" t="s">
        <v>150</v>
      </c>
      <c r="J401" s="631" t="s">
        <v>150</v>
      </c>
      <c r="K401" s="631" t="s">
        <v>150</v>
      </c>
      <c r="L401" s="631" t="s">
        <v>150</v>
      </c>
    </row>
    <row r="402" spans="3:12">
      <c r="C402" s="631" t="s">
        <v>150</v>
      </c>
      <c r="D402" s="631" t="s">
        <v>150</v>
      </c>
      <c r="E402" s="631" t="s">
        <v>150</v>
      </c>
      <c r="F402" s="631" t="s">
        <v>150</v>
      </c>
      <c r="G402" s="631" t="s">
        <v>150</v>
      </c>
      <c r="H402" s="1009" t="s">
        <v>150</v>
      </c>
      <c r="I402" s="631" t="s">
        <v>150</v>
      </c>
      <c r="J402" s="631" t="s">
        <v>150</v>
      </c>
      <c r="K402" s="631" t="s">
        <v>150</v>
      </c>
      <c r="L402" s="631" t="s">
        <v>150</v>
      </c>
    </row>
    <row r="403" spans="3:12">
      <c r="C403" s="631" t="s">
        <v>150</v>
      </c>
      <c r="D403" s="631" t="s">
        <v>150</v>
      </c>
      <c r="E403" s="631" t="s">
        <v>150</v>
      </c>
      <c r="F403" s="631" t="s">
        <v>150</v>
      </c>
      <c r="G403" s="631" t="s">
        <v>150</v>
      </c>
      <c r="H403" s="1009" t="s">
        <v>150</v>
      </c>
      <c r="I403" s="631" t="s">
        <v>150</v>
      </c>
      <c r="J403" s="631" t="s">
        <v>150</v>
      </c>
      <c r="K403" s="631" t="s">
        <v>150</v>
      </c>
      <c r="L403" s="631" t="s">
        <v>150</v>
      </c>
    </row>
    <row r="404" spans="3:12">
      <c r="C404" s="631" t="s">
        <v>150</v>
      </c>
      <c r="D404" s="631" t="s">
        <v>150</v>
      </c>
      <c r="E404" s="631" t="s">
        <v>150</v>
      </c>
      <c r="F404" s="631" t="s">
        <v>150</v>
      </c>
      <c r="G404" s="631" t="s">
        <v>150</v>
      </c>
      <c r="H404" s="1009" t="s">
        <v>150</v>
      </c>
      <c r="I404" s="631" t="s">
        <v>150</v>
      </c>
      <c r="J404" s="631" t="s">
        <v>150</v>
      </c>
      <c r="K404" s="631" t="s">
        <v>150</v>
      </c>
      <c r="L404" s="631" t="s">
        <v>150</v>
      </c>
    </row>
    <row r="405" spans="3:12">
      <c r="C405" s="631" t="s">
        <v>150</v>
      </c>
      <c r="D405" s="631" t="s">
        <v>150</v>
      </c>
      <c r="E405" s="631" t="s">
        <v>150</v>
      </c>
      <c r="F405" s="631" t="s">
        <v>150</v>
      </c>
      <c r="G405" s="631" t="s">
        <v>150</v>
      </c>
      <c r="H405" s="1009" t="s">
        <v>150</v>
      </c>
      <c r="I405" s="631" t="s">
        <v>150</v>
      </c>
      <c r="J405" s="631" t="s">
        <v>150</v>
      </c>
      <c r="K405" s="631" t="s">
        <v>150</v>
      </c>
      <c r="L405" s="631" t="s">
        <v>150</v>
      </c>
    </row>
    <row r="406" spans="3:12">
      <c r="C406" s="631" t="s">
        <v>150</v>
      </c>
      <c r="D406" s="631" t="s">
        <v>150</v>
      </c>
      <c r="E406" s="631" t="s">
        <v>150</v>
      </c>
      <c r="F406" s="631" t="s">
        <v>150</v>
      </c>
      <c r="G406" s="631" t="s">
        <v>150</v>
      </c>
      <c r="H406" s="1009" t="s">
        <v>150</v>
      </c>
      <c r="I406" s="631" t="s">
        <v>150</v>
      </c>
      <c r="J406" s="631" t="s">
        <v>150</v>
      </c>
      <c r="K406" s="631" t="s">
        <v>150</v>
      </c>
      <c r="L406" s="631" t="s">
        <v>150</v>
      </c>
    </row>
    <row r="407" spans="3:12">
      <c r="C407" s="631" t="s">
        <v>150</v>
      </c>
      <c r="D407" s="631" t="s">
        <v>150</v>
      </c>
      <c r="E407" s="631" t="s">
        <v>150</v>
      </c>
      <c r="F407" s="631" t="s">
        <v>150</v>
      </c>
      <c r="G407" s="631" t="s">
        <v>150</v>
      </c>
      <c r="H407" s="1009" t="s">
        <v>150</v>
      </c>
      <c r="I407" s="631" t="s">
        <v>150</v>
      </c>
      <c r="J407" s="631" t="s">
        <v>150</v>
      </c>
      <c r="K407" s="631" t="s">
        <v>150</v>
      </c>
      <c r="L407" s="631" t="s">
        <v>150</v>
      </c>
    </row>
    <row r="408" spans="3:12">
      <c r="C408" s="631" t="s">
        <v>150</v>
      </c>
      <c r="D408" s="631" t="s">
        <v>150</v>
      </c>
      <c r="E408" s="631" t="s">
        <v>150</v>
      </c>
      <c r="F408" s="631" t="s">
        <v>150</v>
      </c>
      <c r="G408" s="631" t="s">
        <v>150</v>
      </c>
      <c r="H408" s="1009" t="s">
        <v>150</v>
      </c>
      <c r="I408" s="631" t="s">
        <v>150</v>
      </c>
      <c r="J408" s="631" t="s">
        <v>150</v>
      </c>
      <c r="K408" s="631" t="s">
        <v>150</v>
      </c>
      <c r="L408" s="631" t="s">
        <v>150</v>
      </c>
    </row>
    <row r="409" spans="3:12">
      <c r="C409" s="631" t="s">
        <v>150</v>
      </c>
      <c r="D409" s="631" t="s">
        <v>150</v>
      </c>
      <c r="E409" s="631" t="s">
        <v>150</v>
      </c>
      <c r="F409" s="631" t="s">
        <v>150</v>
      </c>
      <c r="G409" s="631" t="s">
        <v>150</v>
      </c>
      <c r="H409" s="1009" t="s">
        <v>150</v>
      </c>
      <c r="I409" s="631" t="s">
        <v>150</v>
      </c>
      <c r="J409" s="631" t="s">
        <v>150</v>
      </c>
      <c r="K409" s="631" t="s">
        <v>150</v>
      </c>
      <c r="L409" s="631" t="s">
        <v>150</v>
      </c>
    </row>
    <row r="410" spans="3:12">
      <c r="C410" s="631" t="s">
        <v>150</v>
      </c>
      <c r="D410" s="631" t="s">
        <v>150</v>
      </c>
      <c r="E410" s="631" t="s">
        <v>150</v>
      </c>
      <c r="F410" s="631" t="s">
        <v>150</v>
      </c>
      <c r="G410" s="631" t="s">
        <v>150</v>
      </c>
      <c r="H410" s="1009" t="s">
        <v>150</v>
      </c>
      <c r="I410" s="631" t="s">
        <v>150</v>
      </c>
      <c r="J410" s="631" t="s">
        <v>150</v>
      </c>
      <c r="K410" s="631" t="s">
        <v>150</v>
      </c>
      <c r="L410" s="631" t="s">
        <v>150</v>
      </c>
    </row>
    <row r="411" spans="3:12">
      <c r="C411" s="631" t="s">
        <v>150</v>
      </c>
      <c r="D411" s="631" t="s">
        <v>150</v>
      </c>
      <c r="E411" s="631" t="s">
        <v>150</v>
      </c>
      <c r="F411" s="631" t="s">
        <v>150</v>
      </c>
      <c r="G411" s="631" t="s">
        <v>150</v>
      </c>
      <c r="H411" s="1009" t="s">
        <v>150</v>
      </c>
      <c r="I411" s="631" t="s">
        <v>150</v>
      </c>
      <c r="J411" s="631" t="s">
        <v>150</v>
      </c>
      <c r="K411" s="631" t="s">
        <v>150</v>
      </c>
      <c r="L411" s="631" t="s">
        <v>150</v>
      </c>
    </row>
    <row r="412" spans="3:12">
      <c r="C412" s="631" t="s">
        <v>150</v>
      </c>
      <c r="D412" s="631" t="s">
        <v>150</v>
      </c>
      <c r="E412" s="631" t="s">
        <v>150</v>
      </c>
      <c r="F412" s="631" t="s">
        <v>150</v>
      </c>
      <c r="G412" s="631" t="s">
        <v>150</v>
      </c>
      <c r="H412" s="1009" t="s">
        <v>150</v>
      </c>
      <c r="I412" s="631" t="s">
        <v>150</v>
      </c>
      <c r="J412" s="631" t="s">
        <v>150</v>
      </c>
      <c r="K412" s="631" t="s">
        <v>150</v>
      </c>
      <c r="L412" s="631" t="s">
        <v>150</v>
      </c>
    </row>
    <row r="413" spans="3:12">
      <c r="C413" s="631" t="s">
        <v>150</v>
      </c>
      <c r="D413" s="631" t="s">
        <v>150</v>
      </c>
      <c r="E413" s="631" t="s">
        <v>150</v>
      </c>
      <c r="F413" s="631" t="s">
        <v>150</v>
      </c>
      <c r="G413" s="631" t="s">
        <v>150</v>
      </c>
      <c r="H413" s="1009" t="s">
        <v>150</v>
      </c>
      <c r="I413" s="631" t="s">
        <v>150</v>
      </c>
      <c r="J413" s="631" t="s">
        <v>150</v>
      </c>
      <c r="K413" s="631" t="s">
        <v>150</v>
      </c>
      <c r="L413" s="631" t="s">
        <v>150</v>
      </c>
    </row>
    <row r="414" spans="3:12">
      <c r="C414" s="631" t="s">
        <v>150</v>
      </c>
      <c r="D414" s="631" t="s">
        <v>150</v>
      </c>
      <c r="E414" s="631" t="s">
        <v>150</v>
      </c>
      <c r="F414" s="631" t="s">
        <v>150</v>
      </c>
      <c r="G414" s="631" t="s">
        <v>150</v>
      </c>
      <c r="H414" s="1009" t="s">
        <v>150</v>
      </c>
      <c r="I414" s="631" t="s">
        <v>150</v>
      </c>
      <c r="J414" s="631" t="s">
        <v>150</v>
      </c>
      <c r="K414" s="631" t="s">
        <v>150</v>
      </c>
      <c r="L414" s="631" t="s">
        <v>150</v>
      </c>
    </row>
    <row r="415" spans="3:12">
      <c r="C415" s="631" t="s">
        <v>150</v>
      </c>
      <c r="D415" s="631" t="s">
        <v>150</v>
      </c>
      <c r="E415" s="631" t="s">
        <v>150</v>
      </c>
      <c r="F415" s="631" t="s">
        <v>150</v>
      </c>
      <c r="G415" s="631" t="s">
        <v>150</v>
      </c>
      <c r="H415" s="1009" t="s">
        <v>150</v>
      </c>
      <c r="I415" s="631" t="s">
        <v>150</v>
      </c>
      <c r="J415" s="631" t="s">
        <v>150</v>
      </c>
      <c r="K415" s="631" t="s">
        <v>150</v>
      </c>
      <c r="L415" s="631" t="s">
        <v>150</v>
      </c>
    </row>
    <row r="416" spans="3:12">
      <c r="C416" s="631" t="s">
        <v>150</v>
      </c>
      <c r="D416" s="631" t="s">
        <v>150</v>
      </c>
      <c r="E416" s="631" t="s">
        <v>150</v>
      </c>
      <c r="F416" s="631" t="s">
        <v>150</v>
      </c>
      <c r="G416" s="631" t="s">
        <v>150</v>
      </c>
      <c r="H416" s="1009" t="s">
        <v>150</v>
      </c>
      <c r="I416" s="631" t="s">
        <v>150</v>
      </c>
      <c r="J416" s="631" t="s">
        <v>150</v>
      </c>
      <c r="K416" s="631" t="s">
        <v>150</v>
      </c>
      <c r="L416" s="631" t="s">
        <v>150</v>
      </c>
    </row>
    <row r="417" spans="3:12">
      <c r="C417" s="631" t="s">
        <v>150</v>
      </c>
      <c r="D417" s="631" t="s">
        <v>150</v>
      </c>
      <c r="E417" s="631" t="s">
        <v>150</v>
      </c>
      <c r="F417" s="631" t="s">
        <v>150</v>
      </c>
      <c r="G417" s="631" t="s">
        <v>150</v>
      </c>
      <c r="H417" s="1009" t="s">
        <v>150</v>
      </c>
      <c r="I417" s="631" t="s">
        <v>150</v>
      </c>
      <c r="J417" s="631" t="s">
        <v>150</v>
      </c>
      <c r="K417" s="631" t="s">
        <v>150</v>
      </c>
      <c r="L417" s="631" t="s">
        <v>150</v>
      </c>
    </row>
    <row r="418" spans="3:12">
      <c r="C418" s="631" t="s">
        <v>150</v>
      </c>
      <c r="D418" s="631" t="s">
        <v>150</v>
      </c>
      <c r="E418" s="631" t="s">
        <v>150</v>
      </c>
      <c r="F418" s="631" t="s">
        <v>150</v>
      </c>
      <c r="G418" s="631" t="s">
        <v>150</v>
      </c>
      <c r="H418" s="1009" t="s">
        <v>150</v>
      </c>
      <c r="I418" s="631" t="s">
        <v>150</v>
      </c>
      <c r="J418" s="631" t="s">
        <v>150</v>
      </c>
      <c r="K418" s="631" t="s">
        <v>150</v>
      </c>
      <c r="L418" s="631" t="s">
        <v>150</v>
      </c>
    </row>
    <row r="419" spans="3:12">
      <c r="C419" s="631" t="s">
        <v>150</v>
      </c>
      <c r="D419" s="631" t="s">
        <v>150</v>
      </c>
      <c r="E419" s="631" t="s">
        <v>150</v>
      </c>
      <c r="F419" s="631" t="s">
        <v>150</v>
      </c>
      <c r="G419" s="631" t="s">
        <v>150</v>
      </c>
      <c r="H419" s="1009" t="s">
        <v>150</v>
      </c>
      <c r="I419" s="631" t="s">
        <v>150</v>
      </c>
      <c r="J419" s="631" t="s">
        <v>150</v>
      </c>
      <c r="K419" s="631" t="s">
        <v>150</v>
      </c>
      <c r="L419" s="631" t="s">
        <v>150</v>
      </c>
    </row>
    <row r="420" spans="3:12">
      <c r="C420" s="631" t="s">
        <v>150</v>
      </c>
      <c r="D420" s="631" t="s">
        <v>150</v>
      </c>
      <c r="E420" s="631" t="s">
        <v>150</v>
      </c>
      <c r="F420" s="631" t="s">
        <v>150</v>
      </c>
      <c r="G420" s="631" t="s">
        <v>150</v>
      </c>
      <c r="H420" s="1009" t="s">
        <v>150</v>
      </c>
      <c r="I420" s="631" t="s">
        <v>150</v>
      </c>
      <c r="J420" s="631" t="s">
        <v>150</v>
      </c>
      <c r="K420" s="631" t="s">
        <v>150</v>
      </c>
      <c r="L420" s="631" t="s">
        <v>150</v>
      </c>
    </row>
    <row r="421" spans="3:12">
      <c r="C421" s="631" t="s">
        <v>150</v>
      </c>
      <c r="D421" s="631" t="s">
        <v>150</v>
      </c>
      <c r="E421" s="631" t="s">
        <v>150</v>
      </c>
      <c r="F421" s="631" t="s">
        <v>150</v>
      </c>
      <c r="G421" s="631" t="s">
        <v>150</v>
      </c>
      <c r="H421" s="1009" t="s">
        <v>150</v>
      </c>
      <c r="I421" s="631" t="s">
        <v>150</v>
      </c>
      <c r="J421" s="631" t="s">
        <v>150</v>
      </c>
      <c r="K421" s="631" t="s">
        <v>150</v>
      </c>
      <c r="L421" s="631" t="s">
        <v>150</v>
      </c>
    </row>
    <row r="422" spans="3:12">
      <c r="C422" s="631" t="s">
        <v>150</v>
      </c>
      <c r="D422" s="631" t="s">
        <v>150</v>
      </c>
      <c r="E422" s="631" t="s">
        <v>150</v>
      </c>
      <c r="F422" s="631" t="s">
        <v>150</v>
      </c>
      <c r="G422" s="631" t="s">
        <v>150</v>
      </c>
      <c r="H422" s="1009" t="s">
        <v>150</v>
      </c>
      <c r="I422" s="631" t="s">
        <v>150</v>
      </c>
      <c r="J422" s="631" t="s">
        <v>150</v>
      </c>
      <c r="K422" s="631" t="s">
        <v>150</v>
      </c>
      <c r="L422" s="631" t="s">
        <v>150</v>
      </c>
    </row>
    <row r="423" spans="3:12">
      <c r="C423" s="631" t="s">
        <v>150</v>
      </c>
      <c r="D423" s="631" t="s">
        <v>150</v>
      </c>
      <c r="E423" s="631" t="s">
        <v>150</v>
      </c>
      <c r="F423" s="631" t="s">
        <v>150</v>
      </c>
      <c r="G423" s="631" t="s">
        <v>150</v>
      </c>
      <c r="H423" s="1009" t="s">
        <v>150</v>
      </c>
      <c r="I423" s="631" t="s">
        <v>150</v>
      </c>
      <c r="J423" s="631" t="s">
        <v>150</v>
      </c>
      <c r="K423" s="631" t="s">
        <v>150</v>
      </c>
      <c r="L423" s="631" t="s">
        <v>150</v>
      </c>
    </row>
    <row r="424" spans="3:12">
      <c r="C424" s="631" t="s">
        <v>150</v>
      </c>
      <c r="D424" s="631" t="s">
        <v>150</v>
      </c>
      <c r="E424" s="631" t="s">
        <v>150</v>
      </c>
      <c r="F424" s="631" t="s">
        <v>150</v>
      </c>
      <c r="G424" s="631" t="s">
        <v>150</v>
      </c>
      <c r="H424" s="1009" t="s">
        <v>150</v>
      </c>
      <c r="I424" s="631" t="s">
        <v>150</v>
      </c>
      <c r="J424" s="631" t="s">
        <v>150</v>
      </c>
      <c r="K424" s="631" t="s">
        <v>150</v>
      </c>
      <c r="L424" s="631" t="s">
        <v>150</v>
      </c>
    </row>
    <row r="425" spans="3:12">
      <c r="C425" s="631" t="s">
        <v>150</v>
      </c>
      <c r="D425" s="631" t="s">
        <v>150</v>
      </c>
      <c r="E425" s="631" t="s">
        <v>150</v>
      </c>
      <c r="F425" s="631" t="s">
        <v>150</v>
      </c>
      <c r="G425" s="631" t="s">
        <v>150</v>
      </c>
      <c r="H425" s="1009" t="s">
        <v>150</v>
      </c>
      <c r="I425" s="631" t="s">
        <v>150</v>
      </c>
      <c r="J425" s="631" t="s">
        <v>150</v>
      </c>
      <c r="K425" s="631" t="s">
        <v>150</v>
      </c>
      <c r="L425" s="631" t="s">
        <v>150</v>
      </c>
    </row>
    <row r="426" spans="3:12">
      <c r="C426" s="631" t="s">
        <v>150</v>
      </c>
      <c r="D426" s="631" t="s">
        <v>150</v>
      </c>
      <c r="E426" s="631" t="s">
        <v>150</v>
      </c>
      <c r="F426" s="631" t="s">
        <v>150</v>
      </c>
      <c r="G426" s="631" t="s">
        <v>150</v>
      </c>
      <c r="H426" s="1009" t="s">
        <v>150</v>
      </c>
      <c r="I426" s="631" t="s">
        <v>150</v>
      </c>
      <c r="J426" s="631" t="s">
        <v>150</v>
      </c>
      <c r="K426" s="631" t="s">
        <v>150</v>
      </c>
      <c r="L426" s="631" t="s">
        <v>150</v>
      </c>
    </row>
    <row r="427" spans="3:12">
      <c r="C427" s="631" t="s">
        <v>150</v>
      </c>
      <c r="D427" s="631" t="s">
        <v>150</v>
      </c>
      <c r="E427" s="631" t="s">
        <v>150</v>
      </c>
      <c r="F427" s="631" t="s">
        <v>150</v>
      </c>
      <c r="G427" s="631" t="s">
        <v>150</v>
      </c>
      <c r="H427" s="1009" t="s">
        <v>150</v>
      </c>
      <c r="I427" s="631" t="s">
        <v>150</v>
      </c>
      <c r="J427" s="631" t="s">
        <v>150</v>
      </c>
      <c r="K427" s="631" t="s">
        <v>150</v>
      </c>
      <c r="L427" s="631" t="s">
        <v>150</v>
      </c>
    </row>
    <row r="428" spans="3:12">
      <c r="C428" s="631" t="s">
        <v>150</v>
      </c>
      <c r="D428" s="631" t="s">
        <v>150</v>
      </c>
      <c r="E428" s="631" t="s">
        <v>150</v>
      </c>
      <c r="F428" s="631" t="s">
        <v>150</v>
      </c>
      <c r="G428" s="631" t="s">
        <v>150</v>
      </c>
      <c r="H428" s="1009" t="s">
        <v>150</v>
      </c>
      <c r="I428" s="631" t="s">
        <v>150</v>
      </c>
      <c r="J428" s="631" t="s">
        <v>150</v>
      </c>
      <c r="K428" s="631" t="s">
        <v>150</v>
      </c>
      <c r="L428" s="631" t="s">
        <v>150</v>
      </c>
    </row>
    <row r="429" spans="3:12">
      <c r="C429" s="631" t="s">
        <v>150</v>
      </c>
      <c r="D429" s="631" t="s">
        <v>150</v>
      </c>
      <c r="E429" s="631" t="s">
        <v>150</v>
      </c>
      <c r="F429" s="631" t="s">
        <v>150</v>
      </c>
      <c r="G429" s="631" t="s">
        <v>150</v>
      </c>
      <c r="H429" s="1009" t="s">
        <v>150</v>
      </c>
      <c r="I429" s="631" t="s">
        <v>150</v>
      </c>
      <c r="J429" s="631" t="s">
        <v>150</v>
      </c>
      <c r="K429" s="631" t="s">
        <v>150</v>
      </c>
      <c r="L429" s="631" t="s">
        <v>150</v>
      </c>
    </row>
    <row r="430" spans="3:12">
      <c r="C430" s="631" t="s">
        <v>150</v>
      </c>
      <c r="D430" s="631" t="s">
        <v>150</v>
      </c>
      <c r="E430" s="631" t="s">
        <v>150</v>
      </c>
      <c r="F430" s="631" t="s">
        <v>150</v>
      </c>
      <c r="G430" s="631" t="s">
        <v>150</v>
      </c>
      <c r="H430" s="1009" t="s">
        <v>150</v>
      </c>
      <c r="I430" s="631" t="s">
        <v>150</v>
      </c>
      <c r="J430" s="631" t="s">
        <v>150</v>
      </c>
      <c r="K430" s="631" t="s">
        <v>150</v>
      </c>
      <c r="L430" s="631" t="s">
        <v>150</v>
      </c>
    </row>
    <row r="431" spans="3:12">
      <c r="C431" s="631" t="s">
        <v>150</v>
      </c>
      <c r="D431" s="631" t="s">
        <v>150</v>
      </c>
      <c r="E431" s="631" t="s">
        <v>150</v>
      </c>
      <c r="F431" s="631" t="s">
        <v>150</v>
      </c>
      <c r="G431" s="631" t="s">
        <v>150</v>
      </c>
      <c r="H431" s="1009" t="s">
        <v>150</v>
      </c>
      <c r="I431" s="631" t="s">
        <v>150</v>
      </c>
      <c r="J431" s="631" t="s">
        <v>150</v>
      </c>
      <c r="K431" s="631" t="s">
        <v>150</v>
      </c>
      <c r="L431" s="631" t="s">
        <v>150</v>
      </c>
    </row>
    <row r="432" spans="3:12">
      <c r="C432" s="631" t="s">
        <v>150</v>
      </c>
      <c r="D432" s="631" t="s">
        <v>150</v>
      </c>
      <c r="E432" s="631" t="s">
        <v>150</v>
      </c>
      <c r="F432" s="631" t="s">
        <v>150</v>
      </c>
      <c r="G432" s="631" t="s">
        <v>150</v>
      </c>
      <c r="H432" s="1009" t="s">
        <v>150</v>
      </c>
      <c r="I432" s="631" t="s">
        <v>150</v>
      </c>
      <c r="J432" s="631" t="s">
        <v>150</v>
      </c>
      <c r="K432" s="631" t="s">
        <v>150</v>
      </c>
      <c r="L432" s="631" t="s">
        <v>150</v>
      </c>
    </row>
    <row r="433" spans="3:12">
      <c r="C433" s="631" t="s">
        <v>150</v>
      </c>
      <c r="D433" s="631" t="s">
        <v>150</v>
      </c>
      <c r="E433" s="631" t="s">
        <v>150</v>
      </c>
      <c r="F433" s="631" t="s">
        <v>150</v>
      </c>
      <c r="G433" s="631" t="s">
        <v>150</v>
      </c>
      <c r="H433" s="1009" t="s">
        <v>150</v>
      </c>
      <c r="I433" s="631" t="s">
        <v>150</v>
      </c>
      <c r="J433" s="631" t="s">
        <v>150</v>
      </c>
      <c r="K433" s="631" t="s">
        <v>150</v>
      </c>
      <c r="L433" s="631" t="s">
        <v>150</v>
      </c>
    </row>
    <row r="434" spans="3:12">
      <c r="C434" s="631" t="s">
        <v>150</v>
      </c>
      <c r="D434" s="631" t="s">
        <v>150</v>
      </c>
      <c r="E434" s="631" t="s">
        <v>150</v>
      </c>
      <c r="F434" s="631" t="s">
        <v>150</v>
      </c>
      <c r="G434" s="631" t="s">
        <v>150</v>
      </c>
      <c r="H434" s="1009" t="s">
        <v>150</v>
      </c>
      <c r="I434" s="631" t="s">
        <v>150</v>
      </c>
      <c r="J434" s="631" t="s">
        <v>150</v>
      </c>
      <c r="K434" s="631" t="s">
        <v>150</v>
      </c>
      <c r="L434" s="631" t="s">
        <v>150</v>
      </c>
    </row>
    <row r="435" spans="3:12">
      <c r="C435" s="631" t="s">
        <v>150</v>
      </c>
      <c r="D435" s="631" t="s">
        <v>150</v>
      </c>
      <c r="E435" s="631" t="s">
        <v>150</v>
      </c>
      <c r="F435" s="631" t="s">
        <v>150</v>
      </c>
      <c r="G435" s="631" t="s">
        <v>150</v>
      </c>
      <c r="H435" s="1009" t="s">
        <v>150</v>
      </c>
      <c r="I435" s="631" t="s">
        <v>150</v>
      </c>
      <c r="J435" s="631" t="s">
        <v>150</v>
      </c>
      <c r="K435" s="631" t="s">
        <v>150</v>
      </c>
      <c r="L435" s="631" t="s">
        <v>150</v>
      </c>
    </row>
    <row r="436" spans="3:12">
      <c r="C436" s="631" t="s">
        <v>150</v>
      </c>
      <c r="D436" s="631" t="s">
        <v>150</v>
      </c>
      <c r="E436" s="631" t="s">
        <v>150</v>
      </c>
      <c r="F436" s="631" t="s">
        <v>150</v>
      </c>
      <c r="G436" s="631" t="s">
        <v>150</v>
      </c>
      <c r="H436" s="1009" t="s">
        <v>150</v>
      </c>
      <c r="I436" s="631" t="s">
        <v>150</v>
      </c>
      <c r="J436" s="631" t="s">
        <v>150</v>
      </c>
      <c r="K436" s="631" t="s">
        <v>150</v>
      </c>
      <c r="L436" s="631" t="s">
        <v>150</v>
      </c>
    </row>
    <row r="437" spans="3:12">
      <c r="C437" s="631" t="s">
        <v>150</v>
      </c>
      <c r="D437" s="631" t="s">
        <v>150</v>
      </c>
      <c r="E437" s="631" t="s">
        <v>150</v>
      </c>
      <c r="F437" s="631" t="s">
        <v>150</v>
      </c>
      <c r="G437" s="631" t="s">
        <v>150</v>
      </c>
      <c r="H437" s="1009" t="s">
        <v>150</v>
      </c>
      <c r="I437" s="631" t="s">
        <v>150</v>
      </c>
      <c r="J437" s="631" t="s">
        <v>150</v>
      </c>
      <c r="K437" s="631" t="s">
        <v>150</v>
      </c>
      <c r="L437" s="631" t="s">
        <v>150</v>
      </c>
    </row>
    <row r="438" spans="3:12">
      <c r="C438" s="631" t="s">
        <v>150</v>
      </c>
      <c r="D438" s="631" t="s">
        <v>150</v>
      </c>
      <c r="E438" s="631" t="s">
        <v>150</v>
      </c>
      <c r="F438" s="631" t="s">
        <v>150</v>
      </c>
      <c r="G438" s="631" t="s">
        <v>150</v>
      </c>
      <c r="H438" s="1009" t="s">
        <v>150</v>
      </c>
      <c r="I438" s="631" t="s">
        <v>150</v>
      </c>
      <c r="J438" s="631" t="s">
        <v>150</v>
      </c>
      <c r="K438" s="631" t="s">
        <v>150</v>
      </c>
      <c r="L438" s="631" t="s">
        <v>150</v>
      </c>
    </row>
    <row r="439" spans="3:12">
      <c r="C439" s="631" t="s">
        <v>150</v>
      </c>
      <c r="D439" s="631" t="s">
        <v>150</v>
      </c>
      <c r="E439" s="631" t="s">
        <v>150</v>
      </c>
      <c r="F439" s="631" t="s">
        <v>150</v>
      </c>
      <c r="G439" s="631" t="s">
        <v>150</v>
      </c>
      <c r="H439" s="1009" t="s">
        <v>150</v>
      </c>
      <c r="I439" s="631" t="s">
        <v>150</v>
      </c>
      <c r="J439" s="631" t="s">
        <v>150</v>
      </c>
      <c r="K439" s="631" t="s">
        <v>150</v>
      </c>
      <c r="L439" s="631" t="s">
        <v>150</v>
      </c>
    </row>
    <row r="440" spans="3:12">
      <c r="C440" s="631" t="s">
        <v>150</v>
      </c>
      <c r="D440" s="631" t="s">
        <v>150</v>
      </c>
      <c r="E440" s="631" t="s">
        <v>150</v>
      </c>
      <c r="F440" s="631" t="s">
        <v>150</v>
      </c>
      <c r="G440" s="631" t="s">
        <v>150</v>
      </c>
      <c r="H440" s="1009" t="s">
        <v>150</v>
      </c>
      <c r="I440" s="631" t="s">
        <v>150</v>
      </c>
      <c r="J440" s="631" t="s">
        <v>150</v>
      </c>
      <c r="K440" s="631" t="s">
        <v>150</v>
      </c>
      <c r="L440" s="631" t="s">
        <v>150</v>
      </c>
    </row>
    <row r="441" spans="3:12">
      <c r="C441" s="631" t="s">
        <v>150</v>
      </c>
      <c r="D441" s="631" t="s">
        <v>150</v>
      </c>
      <c r="E441" s="631" t="s">
        <v>150</v>
      </c>
      <c r="F441" s="631" t="s">
        <v>150</v>
      </c>
      <c r="G441" s="631" t="s">
        <v>150</v>
      </c>
      <c r="H441" s="1009" t="s">
        <v>150</v>
      </c>
      <c r="I441" s="631" t="s">
        <v>150</v>
      </c>
      <c r="J441" s="631" t="s">
        <v>150</v>
      </c>
      <c r="K441" s="631" t="s">
        <v>150</v>
      </c>
      <c r="L441" s="631" t="s">
        <v>150</v>
      </c>
    </row>
    <row r="442" spans="3:12">
      <c r="C442" s="631" t="s">
        <v>150</v>
      </c>
      <c r="D442" s="631" t="s">
        <v>150</v>
      </c>
      <c r="E442" s="631" t="s">
        <v>150</v>
      </c>
      <c r="F442" s="631" t="s">
        <v>150</v>
      </c>
      <c r="G442" s="631" t="s">
        <v>150</v>
      </c>
      <c r="H442" s="1009" t="s">
        <v>150</v>
      </c>
      <c r="I442" s="631" t="s">
        <v>150</v>
      </c>
      <c r="J442" s="631" t="s">
        <v>150</v>
      </c>
      <c r="K442" s="631" t="s">
        <v>150</v>
      </c>
      <c r="L442" s="631" t="s">
        <v>150</v>
      </c>
    </row>
    <row r="443" spans="3:12">
      <c r="C443" s="631" t="s">
        <v>150</v>
      </c>
      <c r="D443" s="631" t="s">
        <v>150</v>
      </c>
      <c r="E443" s="631" t="s">
        <v>150</v>
      </c>
      <c r="F443" s="631" t="s">
        <v>150</v>
      </c>
      <c r="G443" s="631" t="s">
        <v>150</v>
      </c>
      <c r="H443" s="1009" t="s">
        <v>150</v>
      </c>
      <c r="I443" s="631" t="s">
        <v>150</v>
      </c>
      <c r="J443" s="631" t="s">
        <v>150</v>
      </c>
      <c r="K443" s="631" t="s">
        <v>150</v>
      </c>
      <c r="L443" s="631" t="s">
        <v>150</v>
      </c>
    </row>
    <row r="444" spans="3:12">
      <c r="C444" s="631" t="s">
        <v>150</v>
      </c>
      <c r="D444" s="631" t="s">
        <v>150</v>
      </c>
      <c r="E444" s="631" t="s">
        <v>150</v>
      </c>
      <c r="F444" s="631" t="s">
        <v>150</v>
      </c>
      <c r="G444" s="631" t="s">
        <v>150</v>
      </c>
      <c r="H444" s="1009" t="s">
        <v>150</v>
      </c>
      <c r="I444" s="631" t="s">
        <v>150</v>
      </c>
      <c r="J444" s="631" t="s">
        <v>150</v>
      </c>
      <c r="K444" s="631" t="s">
        <v>150</v>
      </c>
      <c r="L444" s="631" t="s">
        <v>150</v>
      </c>
    </row>
    <row r="445" spans="3:12">
      <c r="C445" s="631" t="s">
        <v>150</v>
      </c>
      <c r="D445" s="631" t="s">
        <v>150</v>
      </c>
      <c r="E445" s="631" t="s">
        <v>150</v>
      </c>
      <c r="F445" s="631" t="s">
        <v>150</v>
      </c>
      <c r="G445" s="631" t="s">
        <v>150</v>
      </c>
      <c r="H445" s="1009" t="s">
        <v>150</v>
      </c>
      <c r="I445" s="631" t="s">
        <v>150</v>
      </c>
      <c r="J445" s="631" t="s">
        <v>150</v>
      </c>
      <c r="K445" s="631" t="s">
        <v>150</v>
      </c>
      <c r="L445" s="631" t="s">
        <v>150</v>
      </c>
    </row>
    <row r="446" spans="3:12">
      <c r="C446" s="631" t="s">
        <v>150</v>
      </c>
      <c r="D446" s="631" t="s">
        <v>150</v>
      </c>
      <c r="E446" s="631" t="s">
        <v>150</v>
      </c>
      <c r="F446" s="631" t="s">
        <v>150</v>
      </c>
      <c r="G446" s="631" t="s">
        <v>150</v>
      </c>
      <c r="H446" s="1009" t="s">
        <v>150</v>
      </c>
      <c r="I446" s="631" t="s">
        <v>150</v>
      </c>
      <c r="J446" s="631" t="s">
        <v>150</v>
      </c>
      <c r="K446" s="631" t="s">
        <v>150</v>
      </c>
      <c r="L446" s="631" t="s">
        <v>150</v>
      </c>
    </row>
    <row r="447" spans="3:12">
      <c r="C447" s="631" t="s">
        <v>150</v>
      </c>
      <c r="D447" s="631" t="s">
        <v>150</v>
      </c>
      <c r="E447" s="631" t="s">
        <v>150</v>
      </c>
      <c r="F447" s="631" t="s">
        <v>150</v>
      </c>
      <c r="G447" s="631" t="s">
        <v>150</v>
      </c>
      <c r="H447" s="1009" t="s">
        <v>150</v>
      </c>
      <c r="I447" s="631" t="s">
        <v>150</v>
      </c>
      <c r="J447" s="631" t="s">
        <v>150</v>
      </c>
      <c r="K447" s="631" t="s">
        <v>150</v>
      </c>
      <c r="L447" s="631" t="s">
        <v>150</v>
      </c>
    </row>
    <row r="448" spans="3:12">
      <c r="C448" s="631" t="s">
        <v>150</v>
      </c>
      <c r="D448" s="631" t="s">
        <v>150</v>
      </c>
      <c r="E448" s="631" t="s">
        <v>150</v>
      </c>
      <c r="F448" s="631" t="s">
        <v>150</v>
      </c>
      <c r="G448" s="631" t="s">
        <v>150</v>
      </c>
      <c r="H448" s="1009" t="s">
        <v>150</v>
      </c>
      <c r="I448" s="631" t="s">
        <v>150</v>
      </c>
      <c r="J448" s="631" t="s">
        <v>150</v>
      </c>
      <c r="K448" s="631" t="s">
        <v>150</v>
      </c>
      <c r="L448" s="631" t="s">
        <v>150</v>
      </c>
    </row>
    <row r="449" spans="3:12">
      <c r="C449" s="631" t="s">
        <v>150</v>
      </c>
      <c r="D449" s="631" t="s">
        <v>150</v>
      </c>
      <c r="E449" s="631" t="s">
        <v>150</v>
      </c>
      <c r="F449" s="631" t="s">
        <v>150</v>
      </c>
      <c r="G449" s="631" t="s">
        <v>150</v>
      </c>
      <c r="H449" s="1009" t="s">
        <v>150</v>
      </c>
      <c r="I449" s="631" t="s">
        <v>150</v>
      </c>
      <c r="J449" s="631" t="s">
        <v>150</v>
      </c>
      <c r="K449" s="631" t="s">
        <v>150</v>
      </c>
      <c r="L449" s="631" t="s">
        <v>150</v>
      </c>
    </row>
    <row r="450" spans="3:12">
      <c r="C450" s="631" t="s">
        <v>150</v>
      </c>
      <c r="D450" s="631" t="s">
        <v>150</v>
      </c>
      <c r="E450" s="631" t="s">
        <v>150</v>
      </c>
      <c r="F450" s="631" t="s">
        <v>150</v>
      </c>
      <c r="G450" s="631" t="s">
        <v>150</v>
      </c>
      <c r="H450" s="1009" t="s">
        <v>150</v>
      </c>
      <c r="I450" s="631" t="s">
        <v>150</v>
      </c>
      <c r="J450" s="631" t="s">
        <v>150</v>
      </c>
      <c r="K450" s="631" t="s">
        <v>150</v>
      </c>
      <c r="L450" s="631" t="s">
        <v>150</v>
      </c>
    </row>
    <row r="451" spans="3:12">
      <c r="C451" s="631" t="s">
        <v>150</v>
      </c>
      <c r="D451" s="631" t="s">
        <v>150</v>
      </c>
      <c r="E451" s="631" t="s">
        <v>150</v>
      </c>
      <c r="F451" s="631" t="s">
        <v>150</v>
      </c>
      <c r="G451" s="631" t="s">
        <v>150</v>
      </c>
      <c r="H451" s="1009" t="s">
        <v>150</v>
      </c>
      <c r="I451" s="631" t="s">
        <v>150</v>
      </c>
      <c r="J451" s="631" t="s">
        <v>150</v>
      </c>
      <c r="K451" s="631" t="s">
        <v>150</v>
      </c>
      <c r="L451" s="631" t="s">
        <v>150</v>
      </c>
    </row>
    <row r="452" spans="3:12">
      <c r="D452" s="631" t="s">
        <v>150</v>
      </c>
      <c r="E452" s="631" t="s">
        <v>150</v>
      </c>
      <c r="F452" s="631" t="s">
        <v>150</v>
      </c>
      <c r="G452" s="631" t="s">
        <v>150</v>
      </c>
      <c r="H452" s="1009" t="s">
        <v>150</v>
      </c>
      <c r="I452" s="631" t="s">
        <v>150</v>
      </c>
      <c r="J452" s="631" t="s">
        <v>150</v>
      </c>
      <c r="K452" s="631" t="s">
        <v>150</v>
      </c>
      <c r="L452" s="631" t="s">
        <v>150</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tabColor theme="0" tint="-0.249977111117893"/>
  </sheetPr>
  <dimension ref="A2:CY88"/>
  <sheetViews>
    <sheetView showGridLines="0" zoomScale="80" zoomScaleNormal="80" workbookViewId="0">
      <selection activeCell="B17" sqref="B17"/>
    </sheetView>
  </sheetViews>
  <sheetFormatPr baseColWidth="10"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6" width="18.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72" t="s">
        <v>103</v>
      </c>
      <c r="Q3" s="1272">
        <f>'00 - Cover'!$F$17</f>
        <v>45565</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hidden="1">
      <c r="B4" s="86"/>
      <c r="C4" s="86"/>
      <c r="D4" s="86"/>
      <c r="G4" s="86"/>
      <c r="H4" s="86"/>
      <c r="I4" s="86"/>
      <c r="J4" s="86"/>
      <c r="K4" s="86"/>
      <c r="L4" s="86"/>
      <c r="M4" s="86"/>
      <c r="N4" s="86"/>
      <c r="O4" s="86"/>
      <c r="P4" s="1272" t="s">
        <v>4</v>
      </c>
      <c r="Q4" s="1272">
        <f>'00 - Cover'!$F$19</f>
        <v>0</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hidden="1">
      <c r="B5" s="86"/>
      <c r="C5" s="86"/>
      <c r="D5" s="86"/>
      <c r="G5" s="86"/>
      <c r="H5" s="86"/>
      <c r="I5" s="86"/>
      <c r="J5" s="86"/>
      <c r="K5" s="86"/>
      <c r="L5" s="86"/>
      <c r="M5" s="86"/>
      <c r="N5" s="86"/>
      <c r="O5" s="86"/>
      <c r="P5" s="1272" t="s">
        <v>5</v>
      </c>
      <c r="Q5" s="1272">
        <f>'00 - Cover'!$F$20</f>
        <v>0</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663</v>
      </c>
      <c r="C8" s="44"/>
      <c r="D8" s="90"/>
      <c r="E8" s="90"/>
      <c r="F8" s="90"/>
      <c r="G8" s="90"/>
      <c r="H8" s="90"/>
      <c r="I8" s="90"/>
      <c r="J8" s="90"/>
      <c r="K8" s="90"/>
      <c r="L8" s="1682"/>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532"/>
      <c r="BJ8" s="45"/>
      <c r="BK8" s="45"/>
      <c r="BL8" s="45"/>
      <c r="BM8" s="45"/>
      <c r="BN8" s="45"/>
      <c r="BO8" s="45"/>
      <c r="BP8" s="45"/>
      <c r="BQ8" s="45"/>
      <c r="BR8" s="45"/>
      <c r="BS8" s="45"/>
      <c r="BT8" s="45"/>
      <c r="BU8" s="45"/>
      <c r="BV8" s="45"/>
      <c r="BW8" s="45"/>
      <c r="BX8" s="45"/>
      <c r="BY8" s="45"/>
      <c r="BZ8" s="45"/>
      <c r="CA8" s="45"/>
      <c r="CB8" s="45"/>
      <c r="CC8" s="45"/>
      <c r="CD8" s="45"/>
      <c r="CE8" s="45"/>
      <c r="CF8" s="45"/>
      <c r="CG8" s="1532"/>
      <c r="CH8" s="1532"/>
      <c r="CI8" s="1532"/>
      <c r="CJ8" s="45"/>
      <c r="CK8" s="45"/>
      <c r="CL8" s="45"/>
      <c r="CM8" s="45"/>
      <c r="CN8" s="45"/>
      <c r="CO8" s="45"/>
      <c r="CP8" s="45"/>
      <c r="CQ8" s="45"/>
      <c r="CR8" s="45"/>
      <c r="CS8" s="45"/>
      <c r="CT8" s="45"/>
      <c r="CU8" s="45"/>
      <c r="CV8" s="45"/>
      <c r="CW8" s="45"/>
      <c r="CX8" s="45"/>
      <c r="CY8" s="45"/>
    </row>
    <row r="10" spans="2:103" ht="15">
      <c r="L10" s="89">
        <f>M17+AK17+AL17</f>
        <v>0</v>
      </c>
      <c r="N10" s="93"/>
      <c r="Q10" s="89"/>
      <c r="R10" s="89"/>
      <c r="S10" s="89"/>
      <c r="T10" s="89"/>
      <c r="U10" s="89"/>
      <c r="AQ10" s="94"/>
      <c r="BV10" s="89"/>
    </row>
    <row r="11" spans="2:103" ht="13.5" thickBot="1">
      <c r="B11" s="95"/>
      <c r="O11" s="89"/>
      <c r="P11" s="93"/>
      <c r="Q11" s="93"/>
      <c r="R11" s="93"/>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533"/>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533"/>
      <c r="CH12" s="1533"/>
      <c r="CI12" s="1533"/>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683"/>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533"/>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533"/>
      <c r="CH13" s="1533"/>
      <c r="CI13" s="1533"/>
      <c r="CJ13" s="99"/>
      <c r="CK13" s="99"/>
      <c r="CL13" s="99"/>
      <c r="CM13" s="99"/>
      <c r="CN13" s="99"/>
      <c r="CO13" s="99"/>
      <c r="CP13" s="99"/>
      <c r="CQ13" s="99"/>
      <c r="CR13" s="99"/>
      <c r="CS13" s="99"/>
      <c r="CT13" s="99"/>
      <c r="CU13" s="99"/>
      <c r="CV13" s="99"/>
      <c r="CW13" s="99"/>
      <c r="CX13" s="100"/>
    </row>
    <row r="14" spans="2:103" ht="52.5" customHeight="1" thickBot="1">
      <c r="B14" s="1813" t="s">
        <v>48</v>
      </c>
      <c r="C14" s="1815" t="s">
        <v>49</v>
      </c>
      <c r="D14" s="1817" t="s">
        <v>50</v>
      </c>
      <c r="E14" s="1817" t="s">
        <v>51</v>
      </c>
      <c r="F14" s="1817" t="s">
        <v>52</v>
      </c>
      <c r="G14" s="1810" t="s">
        <v>53</v>
      </c>
      <c r="H14" s="1811"/>
      <c r="I14" s="1812"/>
      <c r="J14" s="1817" t="s">
        <v>54</v>
      </c>
      <c r="K14" s="1817" t="s">
        <v>55</v>
      </c>
      <c r="L14" s="1817" t="s">
        <v>1198</v>
      </c>
      <c r="M14" s="1817" t="s">
        <v>56</v>
      </c>
      <c r="N14" s="1817" t="s">
        <v>57</v>
      </c>
      <c r="O14" s="1822" t="s">
        <v>58</v>
      </c>
      <c r="P14" s="1824" t="s">
        <v>59</v>
      </c>
      <c r="Q14" s="1824" t="s">
        <v>60</v>
      </c>
      <c r="R14" s="1830" t="s">
        <v>808</v>
      </c>
      <c r="S14" s="107" t="s">
        <v>61</v>
      </c>
      <c r="T14" s="107"/>
      <c r="U14" s="107"/>
      <c r="V14" s="107" t="s">
        <v>62</v>
      </c>
      <c r="W14" s="107"/>
      <c r="X14" s="107"/>
      <c r="Y14" s="107" t="s">
        <v>63</v>
      </c>
      <c r="Z14" s="107"/>
      <c r="AA14" s="107"/>
      <c r="AB14" s="107" t="s">
        <v>1395</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26" t="s">
        <v>49</v>
      </c>
      <c r="BB14" s="1828" t="s">
        <v>51</v>
      </c>
      <c r="BC14" s="1828" t="s">
        <v>52</v>
      </c>
      <c r="BD14" s="1819" t="s">
        <v>53</v>
      </c>
      <c r="BE14" s="1820"/>
      <c r="BF14" s="1821"/>
      <c r="BG14" s="1828" t="s">
        <v>54</v>
      </c>
      <c r="BH14" s="1828" t="s">
        <v>55</v>
      </c>
      <c r="BI14" s="1828" t="s">
        <v>1198</v>
      </c>
      <c r="BJ14" s="1828" t="s">
        <v>56</v>
      </c>
      <c r="BK14" s="1828" t="s">
        <v>71</v>
      </c>
      <c r="BL14" s="1831" t="s">
        <v>58</v>
      </c>
      <c r="BM14" s="1831" t="s">
        <v>59</v>
      </c>
      <c r="BN14" s="1833" t="s">
        <v>60</v>
      </c>
      <c r="BO14" s="112" t="s">
        <v>61</v>
      </c>
      <c r="BP14" s="112"/>
      <c r="BQ14" s="112"/>
      <c r="BR14" s="112" t="s">
        <v>62</v>
      </c>
      <c r="BS14" s="112"/>
      <c r="BT14" s="112"/>
      <c r="BU14" s="112" t="s">
        <v>63</v>
      </c>
      <c r="BV14" s="112"/>
      <c r="BW14" s="112"/>
      <c r="BX14" s="112" t="s">
        <v>64</v>
      </c>
      <c r="BY14" s="112"/>
      <c r="BZ14" s="112"/>
      <c r="CA14" s="112" t="s">
        <v>65</v>
      </c>
      <c r="CB14" s="112"/>
      <c r="CC14" s="112"/>
      <c r="CD14" s="112" t="s">
        <v>1396</v>
      </c>
      <c r="CE14" s="112"/>
      <c r="CF14" s="112"/>
      <c r="CG14" s="112" t="s">
        <v>1397</v>
      </c>
      <c r="CH14" s="1684"/>
      <c r="CI14" s="1684"/>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14"/>
      <c r="C15" s="1816"/>
      <c r="D15" s="1818"/>
      <c r="E15" s="1818"/>
      <c r="F15" s="1818"/>
      <c r="G15" s="105" t="s">
        <v>72</v>
      </c>
      <c r="H15" s="116" t="s">
        <v>73</v>
      </c>
      <c r="I15" s="106" t="s">
        <v>74</v>
      </c>
      <c r="J15" s="1818"/>
      <c r="K15" s="1818"/>
      <c r="L15" s="1818"/>
      <c r="M15" s="1818"/>
      <c r="N15" s="1818"/>
      <c r="O15" s="1823"/>
      <c r="P15" s="1825"/>
      <c r="Q15" s="1825"/>
      <c r="R15" s="1825"/>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27"/>
      <c r="BB15" s="1829"/>
      <c r="BC15" s="1829"/>
      <c r="BD15" s="120" t="s">
        <v>72</v>
      </c>
      <c r="BE15" s="120" t="s">
        <v>73</v>
      </c>
      <c r="BF15" s="120" t="s">
        <v>74</v>
      </c>
      <c r="BG15" s="1829"/>
      <c r="BH15" s="1829"/>
      <c r="BI15" s="1829"/>
      <c r="BJ15" s="1829"/>
      <c r="BK15" s="1829"/>
      <c r="BL15" s="1832"/>
      <c r="BM15" s="1832"/>
      <c r="BN15" s="1834"/>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3" s="95" customFormat="1">
      <c r="B17" s="1338">
        <f>'00 - Cover'!F16</f>
        <v>45565</v>
      </c>
      <c r="C17" s="129">
        <f>IF($B17=0,"",SUMIFS(INPUT_DATA!C:C,INPUT_DATA!$A:$A,$B17,INPUT_DATA!$B:$B,"S"))</f>
        <v>0</v>
      </c>
      <c r="D17" s="130">
        <f>IF($B17=0,"",SUMIFS(INPUT_DATA!D:D,INPUT_DATA!$A:$A,$B17,INPUT_DATA!$B:$B,"S"))</f>
        <v>8182368484.4700003</v>
      </c>
      <c r="E17" s="131">
        <f>IF($B17=0,"",SUMIFS(INPUT_DATA!E:E,INPUT_DATA!$A:$A,$B17,INPUT_DATA!$B:$B,"S"))</f>
        <v>0</v>
      </c>
      <c r="F17" s="131">
        <f>IF($B17=0,"",SUMIFS(INPUT_DATA!F:F,INPUT_DATA!$A:$A,$B17,INPUT_DATA!$B:$B,"S"))</f>
        <v>0</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0</v>
      </c>
      <c r="L17" s="131">
        <f>IF($B17=0,"",SUMIFS(INPUT_DATA!L:L,INPUT_DATA!$A:$A,$B17,INPUT_DATA!$B:$B,"S"))</f>
        <v>0</v>
      </c>
      <c r="M17" s="131">
        <f>IF($B17=0,"",SUMIFS(INPUT_DATA!M:M,INPUT_DATA!$A:$A,$B17,INPUT_DATA!$B:$B,"S"))</f>
        <v>0</v>
      </c>
      <c r="N17" s="131">
        <f>IF($B17=0,"",SUMIFS(INPUT_DATA!N:N,INPUT_DATA!$A:$A,$B17,INPUT_DATA!$B:$B,"S"))</f>
        <v>0</v>
      </c>
      <c r="O17" s="132">
        <f>IF($B17=0,"",C17+D17-E17-F17+G17+H17+I17-J17-K17-M17-N17-L17)</f>
        <v>8182368484.4700003</v>
      </c>
      <c r="P17" s="133">
        <f>IF($B17=0,"",SUMIFS(INPUT_DATA!O:O,INPUT_DATA!$A:$A,$B17,INPUT_DATA!$B:$B,"S"))</f>
        <v>8182368484.4700003</v>
      </c>
      <c r="Q17" s="133">
        <f>IF($B17=0,"",O17-P17)</f>
        <v>0</v>
      </c>
      <c r="R17" s="133">
        <f>IF($B17=0,"",SUMIFS(INPUT_DATA!BL:BL,INPUT_DATA!$A:$A,$B17,INPUT_DATA!$B:$B,"S"))</f>
        <v>8022567.3799999999</v>
      </c>
      <c r="S17" s="134">
        <f>IF($B17=0,"",SUMIFS(INPUT_DATA!P:P,INPUT_DATA!$A:$A,$B17,INPUT_DATA!$B:$B,"S"))</f>
        <v>0</v>
      </c>
      <c r="T17" s="134">
        <f>IF($B17=0,"",SUMIFS(INPUT_DATA!Q:Q,INPUT_DATA!$A:$A,$B17,INPUT_DATA!$B:$B,"S"))</f>
        <v>0</v>
      </c>
      <c r="U17" s="134">
        <f>IF($B17=0,"",SUMIFS(INPUT_DATA!R:R,INPUT_DATA!$A:$A,$B17,INPUT_DATA!$B:$B,"S"))</f>
        <v>0</v>
      </c>
      <c r="V17" s="134">
        <f>IF($B17=0,"",SUMIFS(INPUT_DATA!S:S,INPUT_DATA!$A:$A,$B17,INPUT_DATA!$B:$B,"S"))</f>
        <v>0</v>
      </c>
      <c r="W17" s="134">
        <f>IF($B17=0,"",SUMIFS(INPUT_DATA!T:T,INPUT_DATA!$A:$A,$B17,INPUT_DATA!$B:$B,"S"))</f>
        <v>0</v>
      </c>
      <c r="X17" s="134">
        <f>IF($B17=0,"",SUMIFS(INPUT_DATA!U:U,INPUT_DATA!$A:$A,$B17,INPUT_DATA!$B:$B,"S"))</f>
        <v>0</v>
      </c>
      <c r="Y17" s="134">
        <f>IF($B17=0,"",SUMIFS(INPUT_DATA!V:V,INPUT_DATA!$A:$A,$B17,INPUT_DATA!$B:$B,"S"))</f>
        <v>0</v>
      </c>
      <c r="Z17" s="134">
        <f>IF($B17=0,"",SUMIFS(INPUT_DATA!W:W,INPUT_DATA!$A:$A,$B17,INPUT_DATA!$B:$B,"S"))</f>
        <v>0</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0</v>
      </c>
      <c r="AR17" s="136">
        <f>IF($B17=0,"",T17+W17-Z17-AC17-AF17-AI17-AL17-AO17)</f>
        <v>0</v>
      </c>
      <c r="AS17" s="137">
        <f>IF($B17=0,"",U17+X17-AA17-AD17-AG17-AJ17-AM17-AP17)</f>
        <v>0</v>
      </c>
      <c r="AT17" s="135">
        <f>IF($B17=0,"",SUMIFS(INPUT_DATA!AQ:AQ,INPUT_DATA!$A:$A,$B17,INPUT_DATA!$B:$B,"S"))</f>
        <v>0</v>
      </c>
      <c r="AU17" s="136">
        <f>IF($B17=0,"",SUMIFS(INPUT_DATA!AR:AR,INPUT_DATA!$A:$A,$B17,INPUT_DATA!$B:$B,"S"))</f>
        <v>0</v>
      </c>
      <c r="AV17" s="137">
        <f>IF($B17=0,"",SUMIFS(INPUT_DATA!AS:AS,INPUT_DATA!$A:$A,$B17,INPUT_DATA!$B:$B,"S"))</f>
        <v>0</v>
      </c>
      <c r="AW17" s="135">
        <f>IF($B17=0,"",AQ17-AT17)</f>
        <v>0</v>
      </c>
      <c r="AX17" s="136">
        <f t="shared" ref="AX17:AY18" si="1">IF($B17=0,"",AR17-AU17)</f>
        <v>0</v>
      </c>
      <c r="AY17" s="137">
        <f t="shared" si="1"/>
        <v>0</v>
      </c>
      <c r="AZ17" s="138"/>
      <c r="BA17" s="129">
        <f>IF($B17=0,"",SUMIFS(INPUT_DATA!C:C,INPUT_DATA!$A:$A,$B17,INPUT_DATA!$B:$B,"D"))</f>
        <v>0</v>
      </c>
      <c r="BB17" s="139">
        <f>IF($B17=0,"",SUMIFS(INPUT_DATA!E:E,INPUT_DATA!$A:$A,$B17,INPUT_DATA!$B:$B,"D"))</f>
        <v>0</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0</v>
      </c>
      <c r="BI17" s="139">
        <f>IF($B17=0,"",SUMIFS(INPUT_DATA!L:L,INPUT_DATA!$A:$A,$B17,INPUT_DATA!$B:$B,"D"))</f>
        <v>0</v>
      </c>
      <c r="BJ17" s="139">
        <f>IF($B17=0,"",SUMIFS(INPUT_DATA!M:M,INPUT_DATA!$A:$A,$B17,INPUT_DATA!$B:$B,"D"))</f>
        <v>0</v>
      </c>
      <c r="BK17" s="139">
        <f>IF($B17=0,"",SUMIFS(INPUT_DATA!N:N,INPUT_DATA!$A:$A,$B17,INPUT_DATA!$B:$B,"D"))</f>
        <v>0</v>
      </c>
      <c r="BL17" s="140">
        <f>IF($B17=0,"",BA17-BB17-BC17+BD17+BE17+BF17-BG17+BH17-BJ17-BK17)</f>
        <v>0</v>
      </c>
      <c r="BM17" s="140">
        <f>IF($B17=0,"",SUMIFS(INPUT_DATA!O:O,INPUT_DATA!$A:$A,$B17,INPUT_DATA!$B:$B,"D"))</f>
        <v>0</v>
      </c>
      <c r="BN17" s="140">
        <f>IF($B17=0,"",BL17-BM17)</f>
        <v>0</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IF($B17=0,"",0)</f>
        <v>0</v>
      </c>
      <c r="CR17" s="136">
        <f>IF($B17=0,"",BQ17+BT17-BW17-BZ17-CC17-CF17--CI17-CL17-CO17)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2">IF($B17=0,"",CQ17-CT17)</f>
        <v>0</v>
      </c>
      <c r="CX17" s="142">
        <f t="shared" ref="CX17:CX18" si="3">IF($B17=0,"",CR17-CU17)</f>
        <v>0</v>
      </c>
      <c r="CY17" s="138"/>
    </row>
    <row r="18" spans="2:103">
      <c r="B18" s="143">
        <f>INPUT_DATA!CL5</f>
        <v>0</v>
      </c>
      <c r="C18" s="145" t="str">
        <f>IF($B18=0,"",SUMIFS(INPUT_DATA!C:C,INPUT_DATA!$A:$A,$B18,INPUT_DATA!$B:$B,"S"))</f>
        <v/>
      </c>
      <c r="D18" s="145" t="str">
        <f>IF($B18=0,"",SUMIFS(INPUT_DATA!D:D,INPUT_DATA!$A:$A,$B18,INPUT_DATA!$B:$B,"S"))</f>
        <v/>
      </c>
      <c r="E18" s="146" t="str">
        <f>IF($B18=0,"",SUMIFS(INPUT_DATA!E:E,INPUT_DATA!$A:$A,$B18,INPUT_DATA!$B:$B,"S"))</f>
        <v/>
      </c>
      <c r="F18" s="146" t="str">
        <f>IF($B18=0,"",SUMIFS(INPUT_DATA!F:F,INPUT_DATA!$A:$A,$B18,INPUT_DATA!$B:$B,"S"))</f>
        <v/>
      </c>
      <c r="G18" s="146" t="str">
        <f>IF($B18=0,"",SUMIFS(INPUT_DATA!G:G,INPUT_DATA!$A:$A,$B18,INPUT_DATA!$B:$B,"S"))</f>
        <v/>
      </c>
      <c r="H18" s="146" t="str">
        <f>IF($B18=0,"",SUMIFS(INPUT_DATA!H:H,INPUT_DATA!$A:$A,$B18,INPUT_DATA!$B:$B,"S"))</f>
        <v/>
      </c>
      <c r="I18" s="146" t="str">
        <f>IF($B18=0,"",SUMIFS(INPUT_DATA!I:I,INPUT_DATA!$A:$A,$B18,INPUT_DATA!$B:$B,"S"))</f>
        <v/>
      </c>
      <c r="J18" s="146" t="str">
        <f>IF($B18=0,"",SUMIFS(INPUT_DATA!J:J,INPUT_DATA!$A:$A,$B18,INPUT_DATA!$B:$B,"S"))</f>
        <v/>
      </c>
      <c r="K18" s="146" t="str">
        <f>IF($B18=0,"",SUMIFS(INPUT_DATA!K:K,INPUT_DATA!$A:$A,$B18,INPUT_DATA!$B:$B,"S"))</f>
        <v/>
      </c>
      <c r="L18" s="146" t="str">
        <f>IF($B18=0,"",SUMIFS(INPUT_DATA!L:L,INPUT_DATA!$A:$A,$B18,INPUT_DATA!$B:$B,"S"))</f>
        <v/>
      </c>
      <c r="M18" s="146" t="str">
        <f>IF($B18=0,"",SUMIFS(INPUT_DATA!M:M,INPUT_DATA!$A:$A,$B18,INPUT_DATA!$B:$B,"S"))</f>
        <v/>
      </c>
      <c r="N18" s="146" t="str">
        <f>IF($B18=0,"",SUMIFS(INPUT_DATA!N:N,INPUT_DATA!$A:$A,$B18,INPUT_DATA!$B:$B,"S"))</f>
        <v/>
      </c>
      <c r="O18" s="147" t="str">
        <f>IF($B18=0,"",C18+D18-E18-F18+G18+H18+I18-J18-K18-M18-N18-L18)</f>
        <v/>
      </c>
      <c r="P18" s="148" t="str">
        <f>IF($B18=0,"",SUMIFS(INPUT_DATA!O:O,INPUT_DATA!$A:$A,$B18,INPUT_DATA!$B:$B,"S"))</f>
        <v/>
      </c>
      <c r="Q18" s="148" t="str">
        <f>IF($B18=0,"",O18-P18)</f>
        <v/>
      </c>
      <c r="R18" s="148" t="str">
        <f>IF($B18=0,"",SUMIFS(INPUT_DATA!BL:BL,INPUT_DATA!$A:$A,$B18,INPUT_DATA!$B:$B,"S"))</f>
        <v/>
      </c>
      <c r="S18" s="149" t="str">
        <f>IF($B18=0,"",SUMIFS(INPUT_DATA!P:P,INPUT_DATA!$A:$A,$B18,INPUT_DATA!$B:$B,"S"))</f>
        <v/>
      </c>
      <c r="T18" s="149" t="str">
        <f>IF($B18=0,"",SUMIFS(INPUT_DATA!Q:Q,INPUT_DATA!$A:$A,$B18,INPUT_DATA!$B:$B,"S"))</f>
        <v/>
      </c>
      <c r="U18" s="149" t="str">
        <f>IF($B18=0,"",SUMIFS(INPUT_DATA!R:R,INPUT_DATA!$A:$A,$B18,INPUT_DATA!$B:$B,"S"))</f>
        <v/>
      </c>
      <c r="V18" s="150" t="str">
        <f>IF($B18=0,"",SUMIFS(INPUT_DATA!S:S,INPUT_DATA!$A:$A,$B18,INPUT_DATA!$B:$B,"S"))</f>
        <v/>
      </c>
      <c r="W18" s="150" t="str">
        <f>IF($B18=0,"",SUMIFS(INPUT_DATA!T:T,INPUT_DATA!$A:$A,$B18,INPUT_DATA!$B:$B,"S"))</f>
        <v/>
      </c>
      <c r="X18" s="150" t="str">
        <f>IF($B18=0,"",SUMIFS(INPUT_DATA!U:U,INPUT_DATA!$A:$A,$B18,INPUT_DATA!$B:$B,"S"))</f>
        <v/>
      </c>
      <c r="Y18" s="150" t="str">
        <f>IF($B18=0,"",SUMIFS(INPUT_DATA!V:V,INPUT_DATA!$A:$A,$B18,INPUT_DATA!$B:$B,"S"))</f>
        <v/>
      </c>
      <c r="Z18" s="150" t="str">
        <f>IF($B18=0,"",SUMIFS(INPUT_DATA!W:W,INPUT_DATA!$A:$A,$B18,INPUT_DATA!$B:$B,"S"))</f>
        <v/>
      </c>
      <c r="AA18" s="150" t="str">
        <f>IF($B18=0,"",SUMIFS(INPUT_DATA!X:X,INPUT_DATA!$A:$A,$B18,INPUT_DATA!$B:$B,"S"))</f>
        <v/>
      </c>
      <c r="AB18" s="150" t="str">
        <f>IF($B18=0,"",SUMIFS(INPUT_DATA!Y:Y,INPUT_DATA!$A:$A,$B18,INPUT_DATA!$B:$B,"S"))</f>
        <v/>
      </c>
      <c r="AC18" s="150" t="str">
        <f>IF($B18=0,"",SUMIFS(INPUT_DATA!Z:Z,INPUT_DATA!$A:$A,$B18,INPUT_DATA!$B:$B,"S"))</f>
        <v/>
      </c>
      <c r="AD18" s="150" t="str">
        <f>IF($B18=0,"",SUMIFS(INPUT_DATA!AA:AA,INPUT_DATA!$A:$A,$B18,INPUT_DATA!$B:$B,"S"))</f>
        <v/>
      </c>
      <c r="AE18" s="150" t="str">
        <f>IF($B18=0,"",SUMIFS(INPUT_DATA!AB:AB,INPUT_DATA!$A:$A,$B18,INPUT_DATA!$B:$B,"S"))</f>
        <v/>
      </c>
      <c r="AF18" s="150" t="str">
        <f>IF($B18=0,"",SUMIFS(INPUT_DATA!AC:AC,INPUT_DATA!$A:$A,$B18,INPUT_DATA!$B:$B,"S"))</f>
        <v/>
      </c>
      <c r="AG18" s="150" t="str">
        <f>IF($B18=0,"",SUMIFS(INPUT_DATA!AD:AD,INPUT_DATA!$A:$A,$B18,INPUT_DATA!$B:$B,"S"))</f>
        <v/>
      </c>
      <c r="AH18" s="150" t="str">
        <f>IF($B18=0,"",SUMIFS(INPUT_DATA!AE:AE,INPUT_DATA!$A:$A,$B18,INPUT_DATA!$B:$B,"S"))</f>
        <v/>
      </c>
      <c r="AI18" s="150" t="str">
        <f>IF($B18=0,"",SUMIFS(INPUT_DATA!AF:AF,INPUT_DATA!$A:$A,$B18,INPUT_DATA!$B:$B,"S"))</f>
        <v/>
      </c>
      <c r="AJ18" s="150" t="str">
        <f>IF($B18=0,"",SUMIFS(INPUT_DATA!AG:AG,INPUT_DATA!$A:$A,$B18,INPUT_DATA!$B:$B,"S"))</f>
        <v/>
      </c>
      <c r="AK18" s="150" t="str">
        <f>IF($B18=0,"",SUMIFS(INPUT_DATA!AK:AK,INPUT_DATA!$A:$A,$B18,INPUT_DATA!$B:$B,"S"))</f>
        <v/>
      </c>
      <c r="AL18" s="150" t="str">
        <f>IF($B18=0,"",SUMIFS(INPUT_DATA!AL:AL,INPUT_DATA!$A:$A,$B18,INPUT_DATA!$B:$B,"S"))</f>
        <v/>
      </c>
      <c r="AM18" s="150" t="str">
        <f>IF($B18=0,"",SUMIFS(INPUT_DATA!AM:AM,INPUT_DATA!$A:$A,$B18,INPUT_DATA!$B:$B,"S"))</f>
        <v/>
      </c>
      <c r="AN18" s="150" t="str">
        <f>IF($B18=0,"",SUMIFS(INPUT_DATA!AN:AN,INPUT_DATA!$A:$A,$B18,INPUT_DATA!$B:$B,"S"))</f>
        <v/>
      </c>
      <c r="AO18" s="150" t="str">
        <f>IF($B18=0,"",SUMIFS(INPUT_DATA!AO:AO,INPUT_DATA!$A:$A,$B18,INPUT_DATA!$B:$B,"S"))</f>
        <v/>
      </c>
      <c r="AP18" s="150" t="str">
        <f>IF($B18=0,"",SUMIFS(INPUT_DATA!AP:AP,INPUT_DATA!$A:$A,$B18,INPUT_DATA!$B:$B,"S"))</f>
        <v/>
      </c>
      <c r="AQ18" s="151" t="str">
        <f t="shared" si="0"/>
        <v/>
      </c>
      <c r="AR18" s="152" t="str">
        <f>IF($B18=0,"",T18+W18-Z18-AC18-AF18-AI18-AL18-AO18)</f>
        <v/>
      </c>
      <c r="AS18" s="153" t="str">
        <f>IF($B18=0,"",U18+X18-AA18-AD18-AG18-AJ18-AM18-AP18)</f>
        <v/>
      </c>
      <c r="AT18" s="151" t="str">
        <f>IF($B18=0,"",SUMIFS(INPUT_DATA!AQ:AQ,INPUT_DATA!$A:$A,$B18,INPUT_DATA!$B:$B,"S"))</f>
        <v/>
      </c>
      <c r="AU18" s="152" t="str">
        <f>IF($B18=0,"",SUMIFS(INPUT_DATA!AR:AR,INPUT_DATA!$A:$A,$B18,INPUT_DATA!$B:$B,"S"))</f>
        <v/>
      </c>
      <c r="AV18" s="153" t="str">
        <f>IF($B18=0,"",SUMIFS(INPUT_DATA!AS:AS,INPUT_DATA!$A:$A,$B18,INPUT_DATA!$B:$B,"S"))</f>
        <v/>
      </c>
      <c r="AW18" s="151" t="str">
        <f>IF($B18=0,"",AQ18-AT18)</f>
        <v/>
      </c>
      <c r="AX18" s="152" t="str">
        <f t="shared" si="1"/>
        <v/>
      </c>
      <c r="AY18" s="153" t="str">
        <f t="shared" si="1"/>
        <v/>
      </c>
      <c r="AZ18" s="154"/>
      <c r="BA18" s="144" t="str">
        <f>IF($B18=0,"",SUMIFS(INPUT_DATA!C:C,INPUT_DATA!$A:$A,$B18,INPUT_DATA!$B:$B,"D"))</f>
        <v/>
      </c>
      <c r="BB18" s="155" t="str">
        <f>IF($B18=0,"",SUMIFS(INPUT_DATA!E:E,INPUT_DATA!$A:$A,$B18,INPUT_DATA!$B:$B,"D"))</f>
        <v/>
      </c>
      <c r="BC18" s="155" t="str">
        <f>IF($B18=0,"",SUMIFS(INPUT_DATA!F:F,INPUT_DATA!$A:$A,$B18,INPUT_DATA!$B:$B,"D"))</f>
        <v/>
      </c>
      <c r="BD18" s="155" t="str">
        <f>IF($B18=0,"",SUMIFS(INPUT_DATA!G:G,INPUT_DATA!$A:$A,$B18,INPUT_DATA!$B:$B,"D"))</f>
        <v/>
      </c>
      <c r="BE18" s="155" t="str">
        <f>IF($B18=0,"",SUMIFS(INPUT_DATA!H:H,INPUT_DATA!$A:$A,$B18,INPUT_DATA!$B:$B,"D"))</f>
        <v/>
      </c>
      <c r="BF18" s="155" t="str">
        <f>IF($B18=0,"",SUMIFS(INPUT_DATA!I:I,INPUT_DATA!$A:$A,$B18,INPUT_DATA!$B:$B,"D"))</f>
        <v/>
      </c>
      <c r="BG18" s="155" t="str">
        <f>IF($B18=0,"",SUMIFS(INPUT_DATA!J:J,INPUT_DATA!$A:$A,$B18,INPUT_DATA!$B:$B,"D"))</f>
        <v/>
      </c>
      <c r="BH18" s="155" t="str">
        <f>IF($B18=0,"",SUMIFS(INPUT_DATA!K:K,INPUT_DATA!$A:$A,$B18,INPUT_DATA!$B:$B,"D"))</f>
        <v/>
      </c>
      <c r="BI18" s="155" t="str">
        <f>IF($B18=0,"",SUMIFS(INPUT_DATA!L:L,INPUT_DATA!$A:$A,$B18,INPUT_DATA!$B:$B,"D"))</f>
        <v/>
      </c>
      <c r="BJ18" s="155" t="str">
        <f>IF($B18=0,"",SUMIFS(INPUT_DATA!M:M,INPUT_DATA!$A:$A,$B18,INPUT_DATA!$B:$B,"D"))</f>
        <v/>
      </c>
      <c r="BK18" s="155" t="str">
        <f>IF($B18=0,"",SUMIFS(INPUT_DATA!N:N,INPUT_DATA!$A:$A,$B18,INPUT_DATA!$B:$B,"D"))</f>
        <v/>
      </c>
      <c r="BL18" s="156" t="str">
        <f t="shared" ref="BL18:BL81" si="4">IF($B18=0,"",AZ18+BA18-BB18-BC18+BD18+BE18+BF18-BG18+BH18-BJ18-BK18)</f>
        <v/>
      </c>
      <c r="BM18" s="156" t="str">
        <f>IF($B18=0,"",SUMIFS(INPUT_DATA!O:O,INPUT_DATA!$A:$A,$B18,INPUT_DATA!$B:$B,"D"))</f>
        <v/>
      </c>
      <c r="BN18" s="156" t="str">
        <f>IF($B18=0,"",BL18-BM18)</f>
        <v/>
      </c>
      <c r="BO18" s="144" t="str">
        <f>IF($B18=0,"",SUMIFS(INPUT_DATA!P:P,INPUT_DATA!$A:$A,$B18,INPUT_DATA!$B:$B,"D"))</f>
        <v/>
      </c>
      <c r="BP18" s="157" t="str">
        <f>IF($B18=0,"",SUMIFS(INPUT_DATA!Q:Q,INPUT_DATA!$A:$A,$B18,INPUT_DATA!$B:$B,"D"))</f>
        <v/>
      </c>
      <c r="BQ18" s="157" t="str">
        <f>IF($B18=0,"",SUMIFS(INPUT_DATA!R:R,INPUT_DATA!$A:$A,$B18,INPUT_DATA!$B:$B,"D"))</f>
        <v/>
      </c>
      <c r="BR18" s="155" t="str">
        <f>IF($B18=0,"",SUMIFS(INPUT_DATA!S:S,INPUT_DATA!$A:$A,$B18,INPUT_DATA!$B:$B,"D"))</f>
        <v/>
      </c>
      <c r="BS18" s="155" t="str">
        <f>IF($B18=0,"",SUMIFS(INPUT_DATA!T:T,INPUT_DATA!$A:$A,$B18,INPUT_DATA!$B:$B,"D"))</f>
        <v/>
      </c>
      <c r="BT18" s="155" t="str">
        <f>IF($B18=0,"",SUMIFS(INPUT_DATA!U:U,INPUT_DATA!$A:$A,$B18,INPUT_DATA!$B:$B,"D"))</f>
        <v/>
      </c>
      <c r="BU18" s="155" t="str">
        <f>IF($B18=0,"",SUMIFS(INPUT_DATA!V:V,INPUT_DATA!$A:$A,$B18,INPUT_DATA!$B:$B,"D"))</f>
        <v/>
      </c>
      <c r="BV18" s="155" t="str">
        <f>IF($B18=0,"",SUMIFS(INPUT_DATA!W:W,INPUT_DATA!$A:$A,$B18,INPUT_DATA!$B:$B,"D"))</f>
        <v/>
      </c>
      <c r="BW18" s="155" t="str">
        <f>IF($B18=0,"",SUMIFS(INPUT_DATA!X:X,INPUT_DATA!$A:$A,$B18,INPUT_DATA!$B:$B,"D"))</f>
        <v/>
      </c>
      <c r="BX18" s="155" t="str">
        <f>IF($B18=0,"",SUMIFS(INPUT_DATA!Y:Y,INPUT_DATA!$A:$A,$B18,INPUT_DATA!$B:$B,"D"))</f>
        <v/>
      </c>
      <c r="BY18" s="155" t="str">
        <f>IF($B18=0,"",SUMIFS(INPUT_DATA!Z:Z,INPUT_DATA!$A:$A,$B18,INPUT_DATA!$B:$B,"D"))</f>
        <v/>
      </c>
      <c r="BZ18" s="155" t="str">
        <f>IF($B18=0,"",SUMIFS(INPUT_DATA!AA:AA,INPUT_DATA!$A:$A,$B18,INPUT_DATA!$B:$B,"D"))</f>
        <v/>
      </c>
      <c r="CA18" s="155" t="str">
        <f>IF($B18=0,"",SUMIFS(INPUT_DATA!AB:AB,INPUT_DATA!$A:$A,$B18,INPUT_DATA!$B:$B,"D"))</f>
        <v/>
      </c>
      <c r="CB18" s="155" t="str">
        <f>IF($B18=0,"",SUMIFS(INPUT_DATA!AC:AC,INPUT_DATA!$A:$A,$B18,INPUT_DATA!$B:$B,"D"))</f>
        <v/>
      </c>
      <c r="CC18" s="155" t="str">
        <f>IF($B18=0,"",SUMIFS(INPUT_DATA!AD:AD,INPUT_DATA!$A:$A,$B18,INPUT_DATA!$B:$B,"D"))</f>
        <v/>
      </c>
      <c r="CD18" s="155" t="str">
        <f>IF($B18=0,"",SUMIFS(INPUT_DATA!AE:AE,INPUT_DATA!$A:$A,$B18,INPUT_DATA!$B:$B,"D"))</f>
        <v/>
      </c>
      <c r="CE18" s="155" t="str">
        <f>IF($B18=0,"",SUMIFS(INPUT_DATA!AF:AF,INPUT_DATA!$A:$A,$B18,INPUT_DATA!$B:$B,"D"))</f>
        <v/>
      </c>
      <c r="CF18" s="155" t="str">
        <f>IF($B18=0,"",SUMIFS(INPUT_DATA!AG:AG,INPUT_DATA!$A:$A,$B18,INPUT_DATA!$B:$B,"D"))</f>
        <v/>
      </c>
      <c r="CG18" s="155" t="str">
        <f>IF($B18=0,"",SUMIFS(INPUT_DATA!AH:AH,INPUT_DATA!$A:$A,$B18,INPUT_DATA!$B:$B,"D"))</f>
        <v/>
      </c>
      <c r="CH18" s="155" t="str">
        <f>IF($B18=0,"",SUMIFS(INPUT_DATA!AI:AI,INPUT_DATA!$A:$A,$B18,INPUT_DATA!$B:$B,"D"))</f>
        <v/>
      </c>
      <c r="CI18" s="155" t="str">
        <f>IF($B18=0,"",SUMIFS(INPUT_DATA!AJ:AJ,INPUT_DATA!$A:$A,$B18,INPUT_DATA!$B:$B,"D"))</f>
        <v/>
      </c>
      <c r="CJ18" s="146" t="str">
        <f>IF($B18=0,"",SUMIFS(INPUT_DATA!AK:AK,INPUT_DATA!$A:$A,$B18,INPUT_DATA!$B:$B,"D"))</f>
        <v/>
      </c>
      <c r="CK18" s="146" t="str">
        <f>IF($B18=0,"",SUMIFS(INPUT_DATA!AL:AL,INPUT_DATA!$A:$A,$B18,INPUT_DATA!$B:$B,"D"))</f>
        <v/>
      </c>
      <c r="CL18" s="146" t="str">
        <f>IF($B18=0,"",SUMIFS(INPUT_DATA!AM:AM,INPUT_DATA!$A:$A,$B18,INPUT_DATA!$B:$B,"D"))</f>
        <v/>
      </c>
      <c r="CM18" s="146" t="str">
        <f>IF($B18=0,"",SUMIFS(INPUT_DATA!AN:AN,INPUT_DATA!$A:$A,$B18,INPUT_DATA!$B:$B,"D"))</f>
        <v/>
      </c>
      <c r="CN18" s="146" t="str">
        <f>IF($B18=0,"",SUMIFS(INPUT_DATA!AO:AO,INPUT_DATA!$A:$A,$B18,INPUT_DATA!$B:$B,"D"))</f>
        <v/>
      </c>
      <c r="CO18" s="146" t="str">
        <f>IF($B18=0,"",SUMIFS(INPUT_DATA!AP:AP,INPUT_DATA!$A:$A,$B18,INPUT_DATA!$B:$B,"D"))</f>
        <v/>
      </c>
      <c r="CP18" s="152" t="str">
        <f t="shared" ref="CP18:CP20" si="5">IF($B18=0,"",BO18+BR18-BU18-BX18-CA18-CD18-CJ18-CM18+CG18+BV18)</f>
        <v/>
      </c>
      <c r="CQ18" s="152" t="str">
        <f t="shared" ref="CQ18:CQ81" si="6">IF($B18=0,"",0)</f>
        <v/>
      </c>
      <c r="CR18" s="152" t="str">
        <f t="shared" ref="CR18" si="7">IF($B18=0,"",BQ18+BT18-BW18-BZ18-CC18-CF18-CL18-CO18)</f>
        <v/>
      </c>
      <c r="CS18" s="157" t="str">
        <f>IF($B18=0,"",SUMIFS(INPUT_DATA!AQ:AQ,INPUT_DATA!$A:$A,$B18,INPUT_DATA!$B:$B,"D"))</f>
        <v/>
      </c>
      <c r="CT18" s="157" t="str">
        <f>IF($B18=0,"",SUMIFS(INPUT_DATA!AR:AR,INPUT_DATA!$A:$A,$B18,INPUT_DATA!$B:$B,"D"))</f>
        <v/>
      </c>
      <c r="CU18" s="157" t="str">
        <f>IF($B18=0,"",SUMIFS(INPUT_DATA!AS:AS,INPUT_DATA!$A:$A,$B18,INPUT_DATA!$B:$B,"D"))</f>
        <v/>
      </c>
      <c r="CV18" s="157" t="str">
        <f>IF($B18=0,"",CP18-CS18)</f>
        <v/>
      </c>
      <c r="CW18" s="152" t="str">
        <f t="shared" si="2"/>
        <v/>
      </c>
      <c r="CX18" s="158" t="str">
        <f t="shared" si="3"/>
        <v/>
      </c>
      <c r="CY18" s="154"/>
    </row>
    <row r="19" spans="2:103">
      <c r="B19" s="143">
        <f>INPUT_DATA!CL6</f>
        <v>0</v>
      </c>
      <c r="C19" s="145" t="str">
        <f>IF($B19=0,"",SUMIFS(INPUT_DATA!C:C,INPUT_DATA!$A:$A,$B19,INPUT_DATA!$B:$B,"S"))</f>
        <v/>
      </c>
      <c r="D19" s="145" t="str">
        <f>IF($B19=0,"",SUMIFS(INPUT_DATA!D:D,INPUT_DATA!$A:$A,$B19,INPUT_DATA!$B:$B,"S"))</f>
        <v/>
      </c>
      <c r="E19" s="146" t="str">
        <f>IF($B19=0,"",SUMIFS(INPUT_DATA!E:E,INPUT_DATA!$A:$A,$B19,INPUT_DATA!$B:$B,"S"))</f>
        <v/>
      </c>
      <c r="F19" s="146" t="str">
        <f>IF($B19=0,"",SUMIFS(INPUT_DATA!F:F,INPUT_DATA!$A:$A,$B19,INPUT_DATA!$B:$B,"S"))</f>
        <v/>
      </c>
      <c r="G19" s="146" t="str">
        <f>IF($B19=0,"",SUMIFS(INPUT_DATA!G:G,INPUT_DATA!$A:$A,$B19,INPUT_DATA!$B:$B,"S"))</f>
        <v/>
      </c>
      <c r="H19" s="146" t="str">
        <f>IF($B19=0,"",SUMIFS(INPUT_DATA!H:H,INPUT_DATA!$A:$A,$B19,INPUT_DATA!$B:$B,"S"))</f>
        <v/>
      </c>
      <c r="I19" s="146" t="str">
        <f>IF($B19=0,"",SUMIFS(INPUT_DATA!I:I,INPUT_DATA!$A:$A,$B19,INPUT_DATA!$B:$B,"S"))</f>
        <v/>
      </c>
      <c r="J19" s="146" t="str">
        <f>IF($B19=0,"",SUMIFS(INPUT_DATA!J:J,INPUT_DATA!$A:$A,$B19,INPUT_DATA!$B:$B,"S"))</f>
        <v/>
      </c>
      <c r="K19" s="146" t="str">
        <f>IF($B19=0,"",SUMIFS(INPUT_DATA!K:K,INPUT_DATA!$A:$A,$B19,INPUT_DATA!$B:$B,"S"))</f>
        <v/>
      </c>
      <c r="L19" s="146" t="str">
        <f>IF($B19=0,"",SUMIFS(INPUT_DATA!L:L,INPUT_DATA!$A:$A,$B19,INPUT_DATA!$B:$B,"S"))</f>
        <v/>
      </c>
      <c r="M19" s="146" t="str">
        <f>IF($B19=0,"",SUMIFS(INPUT_DATA!M:M,INPUT_DATA!$A:$A,$B19,INPUT_DATA!$B:$B,"S"))</f>
        <v/>
      </c>
      <c r="N19" s="146" t="str">
        <f>IF($B19=0,"",SUMIFS(INPUT_DATA!N:N,INPUT_DATA!$A:$A,$B19,INPUT_DATA!$B:$B,"S"))</f>
        <v/>
      </c>
      <c r="O19" s="147" t="str">
        <f t="shared" ref="O19:O82" si="8">IF($B19=0,"",C19+D19-E19-F19+G19+H19+I19-J19-K19-M19-N19-L19)</f>
        <v/>
      </c>
      <c r="P19" s="148" t="str">
        <f>IF($B19=0,"",SUMIFS(INPUT_DATA!O:O,INPUT_DATA!$A:$A,$B19,INPUT_DATA!$B:$B,"S"))</f>
        <v/>
      </c>
      <c r="Q19" s="148" t="str">
        <f t="shared" ref="Q19:Q82" si="9">IF($B19=0,"",O19-P19)</f>
        <v/>
      </c>
      <c r="R19" s="148" t="str">
        <f>IF($B19=0,"",SUMIFS(INPUT_DATA!BL:BL,INPUT_DATA!$A:$A,$B19,INPUT_DATA!$B:$B,"S"))</f>
        <v/>
      </c>
      <c r="S19" s="149" t="str">
        <f>IF($B19=0,"",SUMIFS(INPUT_DATA!P:P,INPUT_DATA!$A:$A,$B19,INPUT_DATA!$B:$B,"S"))</f>
        <v/>
      </c>
      <c r="T19" s="149" t="str">
        <f>IF($B19=0,"",SUMIFS(INPUT_DATA!Q:Q,INPUT_DATA!$A:$A,$B19,INPUT_DATA!$B:$B,"S"))</f>
        <v/>
      </c>
      <c r="U19" s="149" t="str">
        <f>IF($B19=0,"",SUMIFS(INPUT_DATA!R:R,INPUT_DATA!$A:$A,$B19,INPUT_DATA!$B:$B,"S"))</f>
        <v/>
      </c>
      <c r="V19" s="150" t="str">
        <f>IF($B19=0,"",SUMIFS(INPUT_DATA!S:S,INPUT_DATA!$A:$A,$B19,INPUT_DATA!$B:$B,"S"))</f>
        <v/>
      </c>
      <c r="W19" s="150" t="str">
        <f>IF($B19=0,"",SUMIFS(INPUT_DATA!T:T,INPUT_DATA!$A:$A,$B19,INPUT_DATA!$B:$B,"S"))</f>
        <v/>
      </c>
      <c r="X19" s="150" t="str">
        <f>IF($B19=0,"",SUMIFS(INPUT_DATA!U:U,INPUT_DATA!$A:$A,$B19,INPUT_DATA!$B:$B,"S"))</f>
        <v/>
      </c>
      <c r="Y19" s="150" t="str">
        <f>IF($B19=0,"",SUMIFS(INPUT_DATA!V:V,INPUT_DATA!$A:$A,$B19,INPUT_DATA!$B:$B,"S"))</f>
        <v/>
      </c>
      <c r="Z19" s="150" t="str">
        <f>IF($B19=0,"",SUMIFS(INPUT_DATA!W:W,INPUT_DATA!$A:$A,$B19,INPUT_DATA!$B:$B,"S"))</f>
        <v/>
      </c>
      <c r="AA19" s="150" t="str">
        <f>IF($B19=0,"",SUMIFS(INPUT_DATA!X:X,INPUT_DATA!$A:$A,$B19,INPUT_DATA!$B:$B,"S"))</f>
        <v/>
      </c>
      <c r="AB19" s="150" t="str">
        <f>IF($B19=0,"",SUMIFS(INPUT_DATA!Y:Y,INPUT_DATA!$A:$A,$B19,INPUT_DATA!$B:$B,"S"))</f>
        <v/>
      </c>
      <c r="AC19" s="150" t="str">
        <f>IF($B19=0,"",SUMIFS(INPUT_DATA!Z:Z,INPUT_DATA!$A:$A,$B19,INPUT_DATA!$B:$B,"S"))</f>
        <v/>
      </c>
      <c r="AD19" s="150" t="str">
        <f>IF($B19=0,"",SUMIFS(INPUT_DATA!AA:AA,INPUT_DATA!$A:$A,$B19,INPUT_DATA!$B:$B,"S"))</f>
        <v/>
      </c>
      <c r="AE19" s="150" t="str">
        <f>IF($B19=0,"",SUMIFS(INPUT_DATA!AB:AB,INPUT_DATA!$A:$A,$B19,INPUT_DATA!$B:$B,"S"))</f>
        <v/>
      </c>
      <c r="AF19" s="150" t="str">
        <f>IF($B19=0,"",SUMIFS(INPUT_DATA!AC:AC,INPUT_DATA!$A:$A,$B19,INPUT_DATA!$B:$B,"S"))</f>
        <v/>
      </c>
      <c r="AG19" s="150" t="str">
        <f>IF($B19=0,"",SUMIFS(INPUT_DATA!AD:AD,INPUT_DATA!$A:$A,$B19,INPUT_DATA!$B:$B,"S"))</f>
        <v/>
      </c>
      <c r="AH19" s="150" t="str">
        <f>IF($B19=0,"",SUMIFS(INPUT_DATA!AE:AE,INPUT_DATA!$A:$A,$B19,INPUT_DATA!$B:$B,"S"))</f>
        <v/>
      </c>
      <c r="AI19" s="150" t="str">
        <f>IF($B19=0,"",SUMIFS(INPUT_DATA!AF:AF,INPUT_DATA!$A:$A,$B19,INPUT_DATA!$B:$B,"S"))</f>
        <v/>
      </c>
      <c r="AJ19" s="150" t="str">
        <f>IF($B19=0,"",SUMIFS(INPUT_DATA!AG:AG,INPUT_DATA!$A:$A,$B19,INPUT_DATA!$B:$B,"S"))</f>
        <v/>
      </c>
      <c r="AK19" s="150" t="str">
        <f>IF($B19=0,"",SUMIFS(INPUT_DATA!AK:AK,INPUT_DATA!$A:$A,$B19,INPUT_DATA!$B:$B,"S"))</f>
        <v/>
      </c>
      <c r="AL19" s="150" t="str">
        <f>IF($B19=0,"",SUMIFS(INPUT_DATA!AL:AL,INPUT_DATA!$A:$A,$B19,INPUT_DATA!$B:$B,"S"))</f>
        <v/>
      </c>
      <c r="AM19" s="150" t="str">
        <f>IF($B19=0,"",SUMIFS(INPUT_DATA!AM:AM,INPUT_DATA!$A:$A,$B19,INPUT_DATA!$B:$B,"S"))</f>
        <v/>
      </c>
      <c r="AN19" s="150" t="str">
        <f>IF($B19=0,"",SUMIFS(INPUT_DATA!AN:AN,INPUT_DATA!$A:$A,$B19,INPUT_DATA!$B:$B,"S"))</f>
        <v/>
      </c>
      <c r="AO19" s="150" t="str">
        <f>IF($B19=0,"",SUMIFS(INPUT_DATA!AO:AO,INPUT_DATA!$A:$A,$B19,INPUT_DATA!$B:$B,"S"))</f>
        <v/>
      </c>
      <c r="AP19" s="150" t="str">
        <f>IF($B19=0,"",SUMIFS(INPUT_DATA!AP:AP,INPUT_DATA!$A:$A,$B19,INPUT_DATA!$B:$B,"S"))</f>
        <v/>
      </c>
      <c r="AQ19" s="151" t="str">
        <f t="shared" ref="AQ19:AQ82" si="10">IF($B19=0,"",S19+V19-Y19-AB19-AE19-AH19-AK19-AN19)</f>
        <v/>
      </c>
      <c r="AR19" s="152" t="str">
        <f t="shared" ref="AR19:AR82" si="11">IF($B19=0,"",T19+W19-Z19-AC19-AF19-AI19-AL19-AO19)</f>
        <v/>
      </c>
      <c r="AS19" s="153" t="str">
        <f t="shared" ref="AS19:AS82" si="12">IF($B19=0,"",U19+X19-AA19-AD19-AG19-AJ19-AM19-AP19)</f>
        <v/>
      </c>
      <c r="AT19" s="151" t="str">
        <f>IF($B19=0,"",SUMIFS(INPUT_DATA!AQ:AQ,INPUT_DATA!$A:$A,$B19,INPUT_DATA!$B:$B,"S"))</f>
        <v/>
      </c>
      <c r="AU19" s="152" t="str">
        <f>IF($B19=0,"",SUMIFS(INPUT_DATA!AR:AR,INPUT_DATA!$A:$A,$B19,INPUT_DATA!$B:$B,"S"))</f>
        <v/>
      </c>
      <c r="AV19" s="153" t="str">
        <f>IF($B19=0,"",SUMIFS(INPUT_DATA!AS:AS,INPUT_DATA!$A:$A,$B19,INPUT_DATA!$B:$B,"S"))</f>
        <v/>
      </c>
      <c r="AW19" s="151" t="str">
        <f t="shared" ref="AW19:AW82" si="13">IF($B19=0,"",AQ19-AT19)</f>
        <v/>
      </c>
      <c r="AX19" s="152" t="str">
        <f t="shared" ref="AX19:AX82" si="14">IF($B19=0,"",AR19-AU19)</f>
        <v/>
      </c>
      <c r="AY19" s="153" t="str">
        <f t="shared" ref="AY19:AY82" si="15">IF($B19=0,"",AS19-AV19)</f>
        <v/>
      </c>
      <c r="AZ19" s="154"/>
      <c r="BA19" s="144" t="str">
        <f>IF($B19=0,"",SUMIFS(INPUT_DATA!C:C,INPUT_DATA!$A:$A,$B19,INPUT_DATA!$B:$B,"D"))</f>
        <v/>
      </c>
      <c r="BB19" s="155" t="str">
        <f>IF($B19=0,"",SUMIFS(INPUT_DATA!E:E,INPUT_DATA!$A:$A,$B19,INPUT_DATA!$B:$B,"D"))</f>
        <v/>
      </c>
      <c r="BC19" s="155" t="str">
        <f>IF($B19=0,"",SUMIFS(INPUT_DATA!F:F,INPUT_DATA!$A:$A,$B19,INPUT_DATA!$B:$B,"D"))</f>
        <v/>
      </c>
      <c r="BD19" s="155" t="str">
        <f>IF($B19=0,"",SUMIFS(INPUT_DATA!G:G,INPUT_DATA!$A:$A,$B19,INPUT_DATA!$B:$B,"D"))</f>
        <v/>
      </c>
      <c r="BE19" s="155" t="str">
        <f>IF($B19=0,"",SUMIFS(INPUT_DATA!H:H,INPUT_DATA!$A:$A,$B19,INPUT_DATA!$B:$B,"D"))</f>
        <v/>
      </c>
      <c r="BF19" s="155" t="str">
        <f>IF($B19=0,"",SUMIFS(INPUT_DATA!I:I,INPUT_DATA!$A:$A,$B19,INPUT_DATA!$B:$B,"D"))</f>
        <v/>
      </c>
      <c r="BG19" s="155" t="str">
        <f>IF($B19=0,"",SUMIFS(INPUT_DATA!J:J,INPUT_DATA!$A:$A,$B19,INPUT_DATA!$B:$B,"D"))</f>
        <v/>
      </c>
      <c r="BH19" s="155" t="str">
        <f>IF($B19=0,"",SUMIFS(INPUT_DATA!K:K,INPUT_DATA!$A:$A,$B19,INPUT_DATA!$B:$B,"D"))</f>
        <v/>
      </c>
      <c r="BI19" s="155" t="str">
        <f>IF($B19=0,"",SUMIFS(INPUT_DATA!L:L,INPUT_DATA!$A:$A,$B19,INPUT_DATA!$B:$B,"D"))</f>
        <v/>
      </c>
      <c r="BJ19" s="155" t="str">
        <f>IF($B19=0,"",SUMIFS(INPUT_DATA!M:M,INPUT_DATA!$A:$A,$B19,INPUT_DATA!$B:$B,"D"))</f>
        <v/>
      </c>
      <c r="BK19" s="155" t="str">
        <f>IF($B19=0,"",SUMIFS(INPUT_DATA!N:N,INPUT_DATA!$A:$A,$B19,INPUT_DATA!$B:$B,"D"))</f>
        <v/>
      </c>
      <c r="BL19" s="156" t="str">
        <f t="shared" si="4"/>
        <v/>
      </c>
      <c r="BM19" s="156" t="str">
        <f>IF($B19=0,"",SUMIFS(INPUT_DATA!O:O,INPUT_DATA!$A:$A,$B19,INPUT_DATA!$B:$B,"D"))</f>
        <v/>
      </c>
      <c r="BN19" s="156" t="str">
        <f t="shared" ref="BN19:BN82" si="16">IF($B19=0,"",BL19-BM19)</f>
        <v/>
      </c>
      <c r="BO19" s="144" t="str">
        <f>IF($B19=0,"",SUMIFS(INPUT_DATA!P:P,INPUT_DATA!$A:$A,$B19,INPUT_DATA!$B:$B,"D"))</f>
        <v/>
      </c>
      <c r="BP19" s="157" t="str">
        <f>IF($B19=0,"",SUMIFS(INPUT_DATA!Q:Q,INPUT_DATA!$A:$A,$B19,INPUT_DATA!$B:$B,"D"))</f>
        <v/>
      </c>
      <c r="BQ19" s="157" t="str">
        <f>IF($B19=0,"",SUMIFS(INPUT_DATA!R:R,INPUT_DATA!$A:$A,$B19,INPUT_DATA!$B:$B,"D"))</f>
        <v/>
      </c>
      <c r="BR19" s="155" t="str">
        <f>IF($B19=0,"",SUMIFS(INPUT_DATA!S:S,INPUT_DATA!$A:$A,$B19,INPUT_DATA!$B:$B,"D"))</f>
        <v/>
      </c>
      <c r="BS19" s="155" t="str">
        <f>IF($B19=0,"",SUMIFS(INPUT_DATA!T:T,INPUT_DATA!$A:$A,$B19,INPUT_DATA!$B:$B,"D"))</f>
        <v/>
      </c>
      <c r="BT19" s="155" t="str">
        <f>IF($B19=0,"",SUMIFS(INPUT_DATA!U:U,INPUT_DATA!$A:$A,$B19,INPUT_DATA!$B:$B,"D"))</f>
        <v/>
      </c>
      <c r="BU19" s="155" t="str">
        <f>IF($B19=0,"",SUMIFS(INPUT_DATA!V:V,INPUT_DATA!$A:$A,$B19,INPUT_DATA!$B:$B,"D"))</f>
        <v/>
      </c>
      <c r="BV19" s="155" t="str">
        <f>IF($B19=0,"",SUMIFS(INPUT_DATA!W:W,INPUT_DATA!$A:$A,$B19,INPUT_DATA!$B:$B,"D"))</f>
        <v/>
      </c>
      <c r="BW19" s="155" t="str">
        <f>IF($B19=0,"",SUMIFS(INPUT_DATA!X:X,INPUT_DATA!$A:$A,$B19,INPUT_DATA!$B:$B,"D"))</f>
        <v/>
      </c>
      <c r="BX19" s="155" t="str">
        <f>IF($B19=0,"",SUMIFS(INPUT_DATA!Y:Y,INPUT_DATA!$A:$A,$B19,INPUT_DATA!$B:$B,"D"))</f>
        <v/>
      </c>
      <c r="BY19" s="155" t="str">
        <f>IF($B19=0,"",SUMIFS(INPUT_DATA!Z:Z,INPUT_DATA!$A:$A,$B19,INPUT_DATA!$B:$B,"D"))</f>
        <v/>
      </c>
      <c r="BZ19" s="155" t="str">
        <f>IF($B19=0,"",SUMIFS(INPUT_DATA!AA:AA,INPUT_DATA!$A:$A,$B19,INPUT_DATA!$B:$B,"D"))</f>
        <v/>
      </c>
      <c r="CA19" s="155" t="str">
        <f>IF($B19=0,"",SUMIFS(INPUT_DATA!AB:AB,INPUT_DATA!$A:$A,$B19,INPUT_DATA!$B:$B,"D"))</f>
        <v/>
      </c>
      <c r="CB19" s="155" t="str">
        <f>IF($B19=0,"",SUMIFS(INPUT_DATA!AC:AC,INPUT_DATA!$A:$A,$B19,INPUT_DATA!$B:$B,"D"))</f>
        <v/>
      </c>
      <c r="CC19" s="155" t="str">
        <f>IF($B19=0,"",SUMIFS(INPUT_DATA!AD:AD,INPUT_DATA!$A:$A,$B19,INPUT_DATA!$B:$B,"D"))</f>
        <v/>
      </c>
      <c r="CD19" s="155" t="str">
        <f>IF($B19=0,"",SUMIFS(INPUT_DATA!AE:AE,INPUT_DATA!$A:$A,$B19,INPUT_DATA!$B:$B,"D"))</f>
        <v/>
      </c>
      <c r="CE19" s="155" t="str">
        <f>IF($B19=0,"",SUMIFS(INPUT_DATA!AF:AF,INPUT_DATA!$A:$A,$B19,INPUT_DATA!$B:$B,"D"))</f>
        <v/>
      </c>
      <c r="CF19" s="155" t="str">
        <f>IF($B19=0,"",SUMIFS(INPUT_DATA!AG:AG,INPUT_DATA!$A:$A,$B19,INPUT_DATA!$B:$B,"D"))</f>
        <v/>
      </c>
      <c r="CG19" s="155" t="str">
        <f>IF($B19=0,"",SUMIFS(INPUT_DATA!AH:AH,INPUT_DATA!$A:$A,$B19,INPUT_DATA!$B:$B,"D"))</f>
        <v/>
      </c>
      <c r="CH19" s="155" t="str">
        <f>IF($B19=0,"",SUMIFS(INPUT_DATA!AI:AI,INPUT_DATA!$A:$A,$B19,INPUT_DATA!$B:$B,"D"))</f>
        <v/>
      </c>
      <c r="CI19" s="155" t="str">
        <f>IF($B19=0,"",SUMIFS(INPUT_DATA!AJ:AJ,INPUT_DATA!$A:$A,$B19,INPUT_DATA!$B:$B,"D"))</f>
        <v/>
      </c>
      <c r="CJ19" s="146" t="str">
        <f>IF($B19=0,"",SUMIFS(INPUT_DATA!AK:AK,INPUT_DATA!$A:$A,$B19,INPUT_DATA!$B:$B,"D"))</f>
        <v/>
      </c>
      <c r="CK19" s="146" t="str">
        <f>IF($B19=0,"",SUMIFS(INPUT_DATA!AL:AL,INPUT_DATA!$A:$A,$B19,INPUT_DATA!$B:$B,"D"))</f>
        <v/>
      </c>
      <c r="CL19" s="146" t="str">
        <f>IF($B19=0,"",SUMIFS(INPUT_DATA!AM:AM,INPUT_DATA!$A:$A,$B19,INPUT_DATA!$B:$B,"D"))</f>
        <v/>
      </c>
      <c r="CM19" s="146" t="str">
        <f>IF($B19=0,"",SUMIFS(INPUT_DATA!AN:AN,INPUT_DATA!$A:$A,$B19,INPUT_DATA!$B:$B,"D"))</f>
        <v/>
      </c>
      <c r="CN19" s="146" t="str">
        <f>IF($B19=0,"",SUMIFS(INPUT_DATA!AO:AO,INPUT_DATA!$A:$A,$B19,INPUT_DATA!$B:$B,"D"))</f>
        <v/>
      </c>
      <c r="CO19" s="146" t="str">
        <f>IF($B19=0,"",SUMIFS(INPUT_DATA!AP:AP,INPUT_DATA!$A:$A,$B19,INPUT_DATA!$B:$B,"D"))</f>
        <v/>
      </c>
      <c r="CP19" s="152" t="str">
        <f t="shared" si="5"/>
        <v/>
      </c>
      <c r="CQ19" s="152" t="str">
        <f t="shared" si="6"/>
        <v/>
      </c>
      <c r="CR19" s="152" t="str">
        <f t="shared" ref="CR19:CR20" si="17">IF($B19=0,"",BQ19+BT19-BW19-BZ19-CC19-CF19-CL19-CO19)</f>
        <v/>
      </c>
      <c r="CS19" s="157" t="str">
        <f>IF($B19=0,"",SUMIFS(INPUT_DATA!AQ:AQ,INPUT_DATA!$A:$A,$B19,INPUT_DATA!$B:$B,"D"))</f>
        <v/>
      </c>
      <c r="CT19" s="157" t="str">
        <f>IF($B19=0,"",SUMIFS(INPUT_DATA!AR:AR,INPUT_DATA!$A:$A,$B19,INPUT_DATA!$B:$B,"D"))</f>
        <v/>
      </c>
      <c r="CU19" s="157" t="str">
        <f>IF($B19=0,"",SUMIFS(INPUT_DATA!AS:AS,INPUT_DATA!$A:$A,$B19,INPUT_DATA!$B:$B,"D"))</f>
        <v/>
      </c>
      <c r="CV19" s="157" t="str">
        <f>IF($B19=0,"",CP19-CS19)</f>
        <v/>
      </c>
      <c r="CW19" s="152" t="str">
        <f t="shared" ref="CW19:CW20" si="18">IF($B19=0,"",CQ19-CT19)</f>
        <v/>
      </c>
      <c r="CX19" s="158" t="str">
        <f t="shared" ref="CX19:CX20" si="19">IF($B19=0,"",CR19-CU19)</f>
        <v/>
      </c>
      <c r="CY19" s="154"/>
    </row>
    <row r="20" spans="2:103">
      <c r="B20" s="143">
        <f>INPUT_DATA!CL7</f>
        <v>0</v>
      </c>
      <c r="C20" s="145" t="str">
        <f>IF($B20=0,"",SUMIFS(INPUT_DATA!C:C,INPUT_DATA!$A:$A,$B20,INPUT_DATA!$B:$B,"S"))</f>
        <v/>
      </c>
      <c r="D20" s="145" t="str">
        <f>IF($B20=0,"",SUMIFS(INPUT_DATA!D:D,INPUT_DATA!$A:$A,$B20,INPUT_DATA!$B:$B,"S"))</f>
        <v/>
      </c>
      <c r="E20" s="146" t="str">
        <f>IF($B20=0,"",SUMIFS(INPUT_DATA!E:E,INPUT_DATA!$A:$A,$B20,INPUT_DATA!$B:$B,"S"))</f>
        <v/>
      </c>
      <c r="F20" s="146" t="str">
        <f>IF($B20=0,"",SUMIFS(INPUT_DATA!F:F,INPUT_DATA!$A:$A,$B20,INPUT_DATA!$B:$B,"S"))</f>
        <v/>
      </c>
      <c r="G20" s="146" t="str">
        <f>IF($B20=0,"",SUMIFS(INPUT_DATA!G:G,INPUT_DATA!$A:$A,$B20,INPUT_DATA!$B:$B,"S"))</f>
        <v/>
      </c>
      <c r="H20" s="146" t="str">
        <f>IF($B20=0,"",SUMIFS(INPUT_DATA!H:H,INPUT_DATA!$A:$A,$B20,INPUT_DATA!$B:$B,"S"))</f>
        <v/>
      </c>
      <c r="I20" s="146" t="str">
        <f>IF($B20=0,"",SUMIFS(INPUT_DATA!I:I,INPUT_DATA!$A:$A,$B20,INPUT_DATA!$B:$B,"S"))</f>
        <v/>
      </c>
      <c r="J20" s="146" t="str">
        <f>IF($B20=0,"",SUMIFS(INPUT_DATA!J:J,INPUT_DATA!$A:$A,$B20,INPUT_DATA!$B:$B,"S"))</f>
        <v/>
      </c>
      <c r="K20" s="146" t="str">
        <f>IF($B20=0,"",SUMIFS(INPUT_DATA!K:K,INPUT_DATA!$A:$A,$B20,INPUT_DATA!$B:$B,"S"))</f>
        <v/>
      </c>
      <c r="L20" s="146" t="str">
        <f>IF($B20=0,"",SUMIFS(INPUT_DATA!L:L,INPUT_DATA!$A:$A,$B20,INPUT_DATA!$B:$B,"S"))</f>
        <v/>
      </c>
      <c r="M20" s="146" t="str">
        <f>IF($B20=0,"",SUMIFS(INPUT_DATA!M:M,INPUT_DATA!$A:$A,$B20,INPUT_DATA!$B:$B,"S"))</f>
        <v/>
      </c>
      <c r="N20" s="146" t="str">
        <f>IF($B20=0,"",SUMIFS(INPUT_DATA!N:N,INPUT_DATA!$A:$A,$B20,INPUT_DATA!$B:$B,"S"))</f>
        <v/>
      </c>
      <c r="O20" s="147" t="str">
        <f t="shared" si="8"/>
        <v/>
      </c>
      <c r="P20" s="148" t="str">
        <f>IF($B20=0,"",SUMIFS(INPUT_DATA!O:O,INPUT_DATA!$A:$A,$B20,INPUT_DATA!$B:$B,"S"))</f>
        <v/>
      </c>
      <c r="Q20" s="148" t="str">
        <f t="shared" si="9"/>
        <v/>
      </c>
      <c r="R20" s="148" t="str">
        <f>IF($B20=0,"",SUMIFS(INPUT_DATA!BL:BL,INPUT_DATA!$A:$A,$B20,INPUT_DATA!$B:$B,"S"))</f>
        <v/>
      </c>
      <c r="S20" s="149" t="str">
        <f>IF($B20=0,"",SUMIFS(INPUT_DATA!P:P,INPUT_DATA!$A:$A,$B20,INPUT_DATA!$B:$B,"S"))</f>
        <v/>
      </c>
      <c r="T20" s="149" t="str">
        <f>IF($B20=0,"",SUMIFS(INPUT_DATA!Q:Q,INPUT_DATA!$A:$A,$B20,INPUT_DATA!$B:$B,"S"))</f>
        <v/>
      </c>
      <c r="U20" s="149" t="str">
        <f>IF($B20=0,"",SUMIFS(INPUT_DATA!R:R,INPUT_DATA!$A:$A,$B20,INPUT_DATA!$B:$B,"S"))</f>
        <v/>
      </c>
      <c r="V20" s="150" t="str">
        <f>IF($B20=0,"",SUMIFS(INPUT_DATA!S:S,INPUT_DATA!$A:$A,$B20,INPUT_DATA!$B:$B,"S"))</f>
        <v/>
      </c>
      <c r="W20" s="150" t="str">
        <f>IF($B20=0,"",SUMIFS(INPUT_DATA!T:T,INPUT_DATA!$A:$A,$B20,INPUT_DATA!$B:$B,"S"))</f>
        <v/>
      </c>
      <c r="X20" s="150" t="str">
        <f>IF($B20=0,"",SUMIFS(INPUT_DATA!U:U,INPUT_DATA!$A:$A,$B20,INPUT_DATA!$B:$B,"S"))</f>
        <v/>
      </c>
      <c r="Y20" s="150" t="str">
        <f>IF($B20=0,"",SUMIFS(INPUT_DATA!V:V,INPUT_DATA!$A:$A,$B20,INPUT_DATA!$B:$B,"S"))</f>
        <v/>
      </c>
      <c r="Z20" s="150" t="str">
        <f>IF($B20=0,"",SUMIFS(INPUT_DATA!W:W,INPUT_DATA!$A:$A,$B20,INPUT_DATA!$B:$B,"S"))</f>
        <v/>
      </c>
      <c r="AA20" s="150" t="str">
        <f>IF($B20=0,"",SUMIFS(INPUT_DATA!X:X,INPUT_DATA!$A:$A,$B20,INPUT_DATA!$B:$B,"S"))</f>
        <v/>
      </c>
      <c r="AB20" s="150" t="str">
        <f>IF($B20=0,"",SUMIFS(INPUT_DATA!Y:Y,INPUT_DATA!$A:$A,$B20,INPUT_DATA!$B:$B,"S"))</f>
        <v/>
      </c>
      <c r="AC20" s="150" t="str">
        <f>IF($B20=0,"",SUMIFS(INPUT_DATA!Z:Z,INPUT_DATA!$A:$A,$B20,INPUT_DATA!$B:$B,"S"))</f>
        <v/>
      </c>
      <c r="AD20" s="150" t="str">
        <f>IF($B20=0,"",SUMIFS(INPUT_DATA!AA:AA,INPUT_DATA!$A:$A,$B20,INPUT_DATA!$B:$B,"S"))</f>
        <v/>
      </c>
      <c r="AE20" s="150" t="str">
        <f>IF($B20=0,"",SUMIFS(INPUT_DATA!AB:AB,INPUT_DATA!$A:$A,$B20,INPUT_DATA!$B:$B,"S"))</f>
        <v/>
      </c>
      <c r="AF20" s="150" t="str">
        <f>IF($B20=0,"",SUMIFS(INPUT_DATA!AC:AC,INPUT_DATA!$A:$A,$B20,INPUT_DATA!$B:$B,"S"))</f>
        <v/>
      </c>
      <c r="AG20" s="150" t="str">
        <f>IF($B20=0,"",SUMIFS(INPUT_DATA!AD:AD,INPUT_DATA!$A:$A,$B20,INPUT_DATA!$B:$B,"S"))</f>
        <v/>
      </c>
      <c r="AH20" s="150" t="str">
        <f>IF($B20=0,"",SUMIFS(INPUT_DATA!AE:AE,INPUT_DATA!$A:$A,$B20,INPUT_DATA!$B:$B,"S"))</f>
        <v/>
      </c>
      <c r="AI20" s="150" t="str">
        <f>IF($B20=0,"",SUMIFS(INPUT_DATA!AF:AF,INPUT_DATA!$A:$A,$B20,INPUT_DATA!$B:$B,"S"))</f>
        <v/>
      </c>
      <c r="AJ20" s="150" t="str">
        <f>IF($B20=0,"",SUMIFS(INPUT_DATA!AG:AG,INPUT_DATA!$A:$A,$B20,INPUT_DATA!$B:$B,"S"))</f>
        <v/>
      </c>
      <c r="AK20" s="150" t="str">
        <f>IF($B20=0,"",SUMIFS(INPUT_DATA!AK:AK,INPUT_DATA!$A:$A,$B20,INPUT_DATA!$B:$B,"S"))</f>
        <v/>
      </c>
      <c r="AL20" s="150" t="str">
        <f>IF($B20=0,"",SUMIFS(INPUT_DATA!AL:AL,INPUT_DATA!$A:$A,$B20,INPUT_DATA!$B:$B,"S"))</f>
        <v/>
      </c>
      <c r="AM20" s="150" t="str">
        <f>IF($B20=0,"",SUMIFS(INPUT_DATA!AM:AM,INPUT_DATA!$A:$A,$B20,INPUT_DATA!$B:$B,"S"))</f>
        <v/>
      </c>
      <c r="AN20" s="150" t="str">
        <f>IF($B20=0,"",SUMIFS(INPUT_DATA!AN:AN,INPUT_DATA!$A:$A,$B20,INPUT_DATA!$B:$B,"S"))</f>
        <v/>
      </c>
      <c r="AO20" s="150" t="str">
        <f>IF($B20=0,"",SUMIFS(INPUT_DATA!AO:AO,INPUT_DATA!$A:$A,$B20,INPUT_DATA!$B:$B,"S"))</f>
        <v/>
      </c>
      <c r="AP20" s="150" t="str">
        <f>IF($B20=0,"",SUMIFS(INPUT_DATA!AP:AP,INPUT_DATA!$A:$A,$B20,INPUT_DATA!$B:$B,"S"))</f>
        <v/>
      </c>
      <c r="AQ20" s="151" t="str">
        <f t="shared" si="10"/>
        <v/>
      </c>
      <c r="AR20" s="152" t="str">
        <f t="shared" si="11"/>
        <v/>
      </c>
      <c r="AS20" s="153" t="str">
        <f t="shared" si="12"/>
        <v/>
      </c>
      <c r="AT20" s="151" t="str">
        <f>IF($B20=0,"",SUMIFS(INPUT_DATA!AQ:AQ,INPUT_DATA!$A:$A,$B20,INPUT_DATA!$B:$B,"S"))</f>
        <v/>
      </c>
      <c r="AU20" s="152" t="str">
        <f>IF($B20=0,"",SUMIFS(INPUT_DATA!AR:AR,INPUT_DATA!$A:$A,$B20,INPUT_DATA!$B:$B,"S"))</f>
        <v/>
      </c>
      <c r="AV20" s="153" t="str">
        <f>IF($B20=0,"",SUMIFS(INPUT_DATA!AS:AS,INPUT_DATA!$A:$A,$B20,INPUT_DATA!$B:$B,"S"))</f>
        <v/>
      </c>
      <c r="AW20" s="151" t="str">
        <f t="shared" si="13"/>
        <v/>
      </c>
      <c r="AX20" s="152" t="str">
        <f t="shared" si="14"/>
        <v/>
      </c>
      <c r="AY20" s="153" t="str">
        <f t="shared" si="15"/>
        <v/>
      </c>
      <c r="AZ20" s="154"/>
      <c r="BA20" s="144" t="str">
        <f>IF($B20=0,"",SUMIFS(INPUT_DATA!C:C,INPUT_DATA!$A:$A,$B20,INPUT_DATA!$B:$B,"D"))</f>
        <v/>
      </c>
      <c r="BB20" s="155" t="str">
        <f>IF($B20=0,"",SUMIFS(INPUT_DATA!E:E,INPUT_DATA!$A:$A,$B20,INPUT_DATA!$B:$B,"D"))</f>
        <v/>
      </c>
      <c r="BC20" s="155" t="str">
        <f>IF($B20=0,"",SUMIFS(INPUT_DATA!F:F,INPUT_DATA!$A:$A,$B20,INPUT_DATA!$B:$B,"D"))</f>
        <v/>
      </c>
      <c r="BD20" s="155" t="str">
        <f>IF($B20=0,"",SUMIFS(INPUT_DATA!G:G,INPUT_DATA!$A:$A,$B20,INPUT_DATA!$B:$B,"D"))</f>
        <v/>
      </c>
      <c r="BE20" s="155" t="str">
        <f>IF($B20=0,"",SUMIFS(INPUT_DATA!H:H,INPUT_DATA!$A:$A,$B20,INPUT_DATA!$B:$B,"D"))</f>
        <v/>
      </c>
      <c r="BF20" s="155" t="str">
        <f>IF($B20=0,"",SUMIFS(INPUT_DATA!I:I,INPUT_DATA!$A:$A,$B20,INPUT_DATA!$B:$B,"D"))</f>
        <v/>
      </c>
      <c r="BG20" s="155" t="str">
        <f>IF($B20=0,"",SUMIFS(INPUT_DATA!J:J,INPUT_DATA!$A:$A,$B20,INPUT_DATA!$B:$B,"D"))</f>
        <v/>
      </c>
      <c r="BH20" s="155" t="str">
        <f>IF($B20=0,"",SUMIFS(INPUT_DATA!K:K,INPUT_DATA!$A:$A,$B20,INPUT_DATA!$B:$B,"D"))</f>
        <v/>
      </c>
      <c r="BI20" s="155" t="str">
        <f>IF($B20=0,"",SUMIFS(INPUT_DATA!L:L,INPUT_DATA!$A:$A,$B20,INPUT_DATA!$B:$B,"D"))</f>
        <v/>
      </c>
      <c r="BJ20" s="155" t="str">
        <f>IF($B20=0,"",SUMIFS(INPUT_DATA!M:M,INPUT_DATA!$A:$A,$B20,INPUT_DATA!$B:$B,"D"))</f>
        <v/>
      </c>
      <c r="BK20" s="155" t="str">
        <f>IF($B20=0,"",SUMIFS(INPUT_DATA!N:N,INPUT_DATA!$A:$A,$B20,INPUT_DATA!$B:$B,"D"))</f>
        <v/>
      </c>
      <c r="BL20" s="156" t="str">
        <f t="shared" si="4"/>
        <v/>
      </c>
      <c r="BM20" s="156" t="str">
        <f>IF($B20=0,"",SUMIFS(INPUT_DATA!O:O,INPUT_DATA!$A:$A,$B20,INPUT_DATA!$B:$B,"D"))</f>
        <v/>
      </c>
      <c r="BN20" s="156" t="str">
        <f t="shared" si="16"/>
        <v/>
      </c>
      <c r="BO20" s="144" t="str">
        <f>IF($B20=0,"",SUMIFS(INPUT_DATA!P:P,INPUT_DATA!$A:$A,$B20,INPUT_DATA!$B:$B,"D"))</f>
        <v/>
      </c>
      <c r="BP20" s="157" t="str">
        <f>IF($B20=0,"",SUMIFS(INPUT_DATA!Q:Q,INPUT_DATA!$A:$A,$B20,INPUT_DATA!$B:$B,"D"))</f>
        <v/>
      </c>
      <c r="BQ20" s="157" t="str">
        <f>IF($B20=0,"",SUMIFS(INPUT_DATA!R:R,INPUT_DATA!$A:$A,$B20,INPUT_DATA!$B:$B,"D"))</f>
        <v/>
      </c>
      <c r="BR20" s="155" t="str">
        <f>IF($B20=0,"",SUMIFS(INPUT_DATA!S:S,INPUT_DATA!$A:$A,$B20,INPUT_DATA!$B:$B,"D"))</f>
        <v/>
      </c>
      <c r="BS20" s="155" t="str">
        <f>IF($B20=0,"",SUMIFS(INPUT_DATA!T:T,INPUT_DATA!$A:$A,$B20,INPUT_DATA!$B:$B,"D"))</f>
        <v/>
      </c>
      <c r="BT20" s="155" t="str">
        <f>IF($B20=0,"",SUMIFS(INPUT_DATA!U:U,INPUT_DATA!$A:$A,$B20,INPUT_DATA!$B:$B,"D"))</f>
        <v/>
      </c>
      <c r="BU20" s="155" t="str">
        <f>IF($B20=0,"",SUMIFS(INPUT_DATA!V:V,INPUT_DATA!$A:$A,$B20,INPUT_DATA!$B:$B,"D"))</f>
        <v/>
      </c>
      <c r="BV20" s="155" t="str">
        <f>IF($B20=0,"",SUMIFS(INPUT_DATA!W:W,INPUT_DATA!$A:$A,$B20,INPUT_DATA!$B:$B,"D"))</f>
        <v/>
      </c>
      <c r="BW20" s="155" t="str">
        <f>IF($B20=0,"",SUMIFS(INPUT_DATA!X:X,INPUT_DATA!$A:$A,$B20,INPUT_DATA!$B:$B,"D"))</f>
        <v/>
      </c>
      <c r="BX20" s="155" t="str">
        <f>IF($B20=0,"",SUMIFS(INPUT_DATA!Y:Y,INPUT_DATA!$A:$A,$B20,INPUT_DATA!$B:$B,"D"))</f>
        <v/>
      </c>
      <c r="BY20" s="155" t="str">
        <f>IF($B20=0,"",SUMIFS(INPUT_DATA!Z:Z,INPUT_DATA!$A:$A,$B20,INPUT_DATA!$B:$B,"D"))</f>
        <v/>
      </c>
      <c r="BZ20" s="155" t="str">
        <f>IF($B20=0,"",SUMIFS(INPUT_DATA!AA:AA,INPUT_DATA!$A:$A,$B20,INPUT_DATA!$B:$B,"D"))</f>
        <v/>
      </c>
      <c r="CA20" s="155" t="str">
        <f>IF($B20=0,"",SUMIFS(INPUT_DATA!AB:AB,INPUT_DATA!$A:$A,$B20,INPUT_DATA!$B:$B,"D"))</f>
        <v/>
      </c>
      <c r="CB20" s="155" t="str">
        <f>IF($B20=0,"",SUMIFS(INPUT_DATA!AC:AC,INPUT_DATA!$A:$A,$B20,INPUT_DATA!$B:$B,"D"))</f>
        <v/>
      </c>
      <c r="CC20" s="155" t="str">
        <f>IF($B20=0,"",SUMIFS(INPUT_DATA!AD:AD,INPUT_DATA!$A:$A,$B20,INPUT_DATA!$B:$B,"D"))</f>
        <v/>
      </c>
      <c r="CD20" s="155" t="str">
        <f>IF($B20=0,"",SUMIFS(INPUT_DATA!AE:AE,INPUT_DATA!$A:$A,$B20,INPUT_DATA!$B:$B,"D"))</f>
        <v/>
      </c>
      <c r="CE20" s="155" t="str">
        <f>IF($B20=0,"",SUMIFS(INPUT_DATA!AF:AF,INPUT_DATA!$A:$A,$B20,INPUT_DATA!$B:$B,"D"))</f>
        <v/>
      </c>
      <c r="CF20" s="155" t="str">
        <f>IF($B20=0,"",SUMIFS(INPUT_DATA!AG:AG,INPUT_DATA!$A:$A,$B20,INPUT_DATA!$B:$B,"D"))</f>
        <v/>
      </c>
      <c r="CG20" s="155"/>
      <c r="CH20" s="155"/>
      <c r="CI20" s="155"/>
      <c r="CJ20" s="146" t="str">
        <f>IF($B20=0,"",SUMIFS(INPUT_DATA!AK:AK,INPUT_DATA!$A:$A,$B20,INPUT_DATA!$B:$B,"D"))</f>
        <v/>
      </c>
      <c r="CK20" s="146" t="str">
        <f>IF($B20=0,"",SUMIFS(INPUT_DATA!AL:AL,INPUT_DATA!$A:$A,$B20,INPUT_DATA!$B:$B,"D"))</f>
        <v/>
      </c>
      <c r="CL20" s="146" t="str">
        <f>IF($B20=0,"",SUMIFS(INPUT_DATA!AM:AM,INPUT_DATA!$A:$A,$B20,INPUT_DATA!$B:$B,"D"))</f>
        <v/>
      </c>
      <c r="CM20" s="146" t="str">
        <f>IF($B20=0,"",SUMIFS(INPUT_DATA!AN:AN,INPUT_DATA!$A:$A,$B20,INPUT_DATA!$B:$B,"D"))</f>
        <v/>
      </c>
      <c r="CN20" s="146" t="str">
        <f>IF($B20=0,"",SUMIFS(INPUT_DATA!AO:AO,INPUT_DATA!$A:$A,$B20,INPUT_DATA!$B:$B,"D"))</f>
        <v/>
      </c>
      <c r="CO20" s="146" t="str">
        <f>IF($B20=0,"",SUMIFS(INPUT_DATA!AP:AP,INPUT_DATA!$A:$A,$B20,INPUT_DATA!$B:$B,"D"))</f>
        <v/>
      </c>
      <c r="CP20" s="152" t="str">
        <f t="shared" si="5"/>
        <v/>
      </c>
      <c r="CQ20" s="152" t="str">
        <f t="shared" si="6"/>
        <v/>
      </c>
      <c r="CR20" s="152" t="str">
        <f t="shared" si="17"/>
        <v/>
      </c>
      <c r="CS20" s="157" t="str">
        <f>IF($B20=0,"",SUMIFS(INPUT_DATA!AQ:AQ,INPUT_DATA!$A:$A,$B20,INPUT_DATA!$B:$B,"D"))</f>
        <v/>
      </c>
      <c r="CT20" s="157" t="str">
        <f>IF($B20=0,"",SUMIFS(INPUT_DATA!AR:AR,INPUT_DATA!$A:$A,$B20,INPUT_DATA!$B:$B,"D"))</f>
        <v/>
      </c>
      <c r="CU20" s="157" t="str">
        <f>IF($B20=0,"",SUMIFS(INPUT_DATA!AS:AS,INPUT_DATA!$A:$A,$B20,INPUT_DATA!$B:$B,"D"))</f>
        <v/>
      </c>
      <c r="CV20" s="157" t="str">
        <f>IF($B20=0,"",CP20-CS20)</f>
        <v/>
      </c>
      <c r="CW20" s="152" t="str">
        <f t="shared" si="18"/>
        <v/>
      </c>
      <c r="CX20" s="158" t="str">
        <f t="shared" si="19"/>
        <v/>
      </c>
      <c r="CY20" s="154"/>
    </row>
    <row r="21" spans="2:103">
      <c r="B21" s="143">
        <f>INPUT_DATA!CL8</f>
        <v>0</v>
      </c>
      <c r="C21" s="145" t="str">
        <f>IF($B21=0,"",SUMIFS(INPUT_DATA!C:C,INPUT_DATA!$A:$A,$B21,INPUT_DATA!$B:$B,"S"))</f>
        <v/>
      </c>
      <c r="D21" s="145" t="str">
        <f>IF($B21=0,"",SUMIFS(INPUT_DATA!D:D,INPUT_DATA!$A:$A,$B21,INPUT_DATA!$B:$B,"S"))</f>
        <v/>
      </c>
      <c r="E21" s="146" t="str">
        <f>IF($B21=0,"",SUMIFS(INPUT_DATA!E:E,INPUT_DATA!$A:$A,$B21,INPUT_DATA!$B:$B,"S"))</f>
        <v/>
      </c>
      <c r="F21" s="146" t="str">
        <f>IF($B21=0,"",SUMIFS(INPUT_DATA!F:F,INPUT_DATA!$A:$A,$B21,INPUT_DATA!$B:$B,"S"))</f>
        <v/>
      </c>
      <c r="G21" s="146" t="str">
        <f>IF($B21=0,"",SUMIFS(INPUT_DATA!G:G,INPUT_DATA!$A:$A,$B21,INPUT_DATA!$B:$B,"S"))</f>
        <v/>
      </c>
      <c r="H21" s="146" t="str">
        <f>IF($B21=0,"",SUMIFS(INPUT_DATA!H:H,INPUT_DATA!$A:$A,$B21,INPUT_DATA!$B:$B,"S"))</f>
        <v/>
      </c>
      <c r="I21" s="146" t="str">
        <f>IF($B21=0,"",SUMIFS(INPUT_DATA!I:I,INPUT_DATA!$A:$A,$B21,INPUT_DATA!$B:$B,"S"))</f>
        <v/>
      </c>
      <c r="J21" s="146" t="str">
        <f>IF($B21=0,"",SUMIFS(INPUT_DATA!J:J,INPUT_DATA!$A:$A,$B21,INPUT_DATA!$B:$B,"S"))</f>
        <v/>
      </c>
      <c r="K21" s="146" t="str">
        <f>IF($B21=0,"",SUMIFS(INPUT_DATA!K:K,INPUT_DATA!$A:$A,$B21,INPUT_DATA!$B:$B,"S"))</f>
        <v/>
      </c>
      <c r="L21" s="146" t="str">
        <f>IF($B21=0,"",SUMIFS(INPUT_DATA!L:L,INPUT_DATA!$A:$A,$B21,INPUT_DATA!$B:$B,"S"))</f>
        <v/>
      </c>
      <c r="M21" s="146" t="str">
        <f>IF($B21=0,"",SUMIFS(INPUT_DATA!M:M,INPUT_DATA!$A:$A,$B21,INPUT_DATA!$B:$B,"S"))</f>
        <v/>
      </c>
      <c r="N21" s="146" t="str">
        <f>IF($B21=0,"",SUMIFS(INPUT_DATA!N:N,INPUT_DATA!$A:$A,$B21,INPUT_DATA!$B:$B,"S"))</f>
        <v/>
      </c>
      <c r="O21" s="147" t="str">
        <f t="shared" si="8"/>
        <v/>
      </c>
      <c r="P21" s="148" t="str">
        <f>IF($B21=0,"",SUMIFS(INPUT_DATA!O:O,INPUT_DATA!$A:$A,$B21,INPUT_DATA!$B:$B,"S"))</f>
        <v/>
      </c>
      <c r="Q21" s="148" t="str">
        <f t="shared" si="9"/>
        <v/>
      </c>
      <c r="R21" s="148" t="str">
        <f>IF($B21=0,"",SUMIFS(INPUT_DATA!BL:BL,INPUT_DATA!$A:$A,$B21,INPUT_DATA!$B:$B,"S"))</f>
        <v/>
      </c>
      <c r="S21" s="149" t="str">
        <f>IF($B21=0,"",SUMIFS(INPUT_DATA!P:P,INPUT_DATA!$A:$A,$B21,INPUT_DATA!$B:$B,"S"))</f>
        <v/>
      </c>
      <c r="T21" s="149" t="str">
        <f>IF($B21=0,"",SUMIFS(INPUT_DATA!Q:Q,INPUT_DATA!$A:$A,$B21,INPUT_DATA!$B:$B,"S"))</f>
        <v/>
      </c>
      <c r="U21" s="149" t="str">
        <f>IF($B21=0,"",SUMIFS(INPUT_DATA!R:R,INPUT_DATA!$A:$A,$B21,INPUT_DATA!$B:$B,"S"))</f>
        <v/>
      </c>
      <c r="V21" s="150" t="str">
        <f>IF($B21=0,"",SUMIFS(INPUT_DATA!S:S,INPUT_DATA!$A:$A,$B21,INPUT_DATA!$B:$B,"S"))</f>
        <v/>
      </c>
      <c r="W21" s="150" t="str">
        <f>IF($B21=0,"",SUMIFS(INPUT_DATA!T:T,INPUT_DATA!$A:$A,$B21,INPUT_DATA!$B:$B,"S"))</f>
        <v/>
      </c>
      <c r="X21" s="150" t="str">
        <f>IF($B21=0,"",SUMIFS(INPUT_DATA!U:U,INPUT_DATA!$A:$A,$B21,INPUT_DATA!$B:$B,"S"))</f>
        <v/>
      </c>
      <c r="Y21" s="150" t="str">
        <f>IF($B21=0,"",SUMIFS(INPUT_DATA!V:V,INPUT_DATA!$A:$A,$B21,INPUT_DATA!$B:$B,"S"))</f>
        <v/>
      </c>
      <c r="Z21" s="150" t="str">
        <f>IF($B21=0,"",SUMIFS(INPUT_DATA!W:W,INPUT_DATA!$A:$A,$B21,INPUT_DATA!$B:$B,"S"))</f>
        <v/>
      </c>
      <c r="AA21" s="150" t="str">
        <f>IF($B21=0,"",SUMIFS(INPUT_DATA!X:X,INPUT_DATA!$A:$A,$B21,INPUT_DATA!$B:$B,"S"))</f>
        <v/>
      </c>
      <c r="AB21" s="150" t="str">
        <f>IF($B21=0,"",SUMIFS(INPUT_DATA!Y:Y,INPUT_DATA!$A:$A,$B21,INPUT_DATA!$B:$B,"S"))</f>
        <v/>
      </c>
      <c r="AC21" s="150" t="str">
        <f>IF($B21=0,"",SUMIFS(INPUT_DATA!Z:Z,INPUT_DATA!$A:$A,$B21,INPUT_DATA!$B:$B,"S"))</f>
        <v/>
      </c>
      <c r="AD21" s="150" t="str">
        <f>IF($B21=0,"",SUMIFS(INPUT_DATA!AA:AA,INPUT_DATA!$A:$A,$B21,INPUT_DATA!$B:$B,"S"))</f>
        <v/>
      </c>
      <c r="AE21" s="150" t="str">
        <f>IF($B21=0,"",SUMIFS(INPUT_DATA!AB:AB,INPUT_DATA!$A:$A,$B21,INPUT_DATA!$B:$B,"S"))</f>
        <v/>
      </c>
      <c r="AF21" s="150" t="str">
        <f>IF($B21=0,"",SUMIFS(INPUT_DATA!AC:AC,INPUT_DATA!$A:$A,$B21,INPUT_DATA!$B:$B,"S"))</f>
        <v/>
      </c>
      <c r="AG21" s="150" t="str">
        <f>IF($B21=0,"",SUMIFS(INPUT_DATA!AD:AD,INPUT_DATA!$A:$A,$B21,INPUT_DATA!$B:$B,"S"))</f>
        <v/>
      </c>
      <c r="AH21" s="150" t="str">
        <f>IF($B21=0,"",SUMIFS(INPUT_DATA!AE:AE,INPUT_DATA!$A:$A,$B21,INPUT_DATA!$B:$B,"S"))</f>
        <v/>
      </c>
      <c r="AI21" s="150" t="str">
        <f>IF($B21=0,"",SUMIFS(INPUT_DATA!AF:AF,INPUT_DATA!$A:$A,$B21,INPUT_DATA!$B:$B,"S"))</f>
        <v/>
      </c>
      <c r="AJ21" s="150" t="str">
        <f>IF($B21=0,"",SUMIFS(INPUT_DATA!AG:AG,INPUT_DATA!$A:$A,$B21,INPUT_DATA!$B:$B,"S"))</f>
        <v/>
      </c>
      <c r="AK21" s="150" t="str">
        <f>IF($B21=0,"",SUMIFS(INPUT_DATA!AK:AK,INPUT_DATA!$A:$A,$B21,INPUT_DATA!$B:$B,"S"))</f>
        <v/>
      </c>
      <c r="AL21" s="150" t="str">
        <f>IF($B21=0,"",SUMIFS(INPUT_DATA!AL:AL,INPUT_DATA!$A:$A,$B21,INPUT_DATA!$B:$B,"S"))</f>
        <v/>
      </c>
      <c r="AM21" s="150" t="str">
        <f>IF($B21=0,"",SUMIFS(INPUT_DATA!AM:AM,INPUT_DATA!$A:$A,$B21,INPUT_DATA!$B:$B,"S"))</f>
        <v/>
      </c>
      <c r="AN21" s="150" t="str">
        <f>IF($B21=0,"",SUMIFS(INPUT_DATA!AN:AN,INPUT_DATA!$A:$A,$B21,INPUT_DATA!$B:$B,"S"))</f>
        <v/>
      </c>
      <c r="AO21" s="150" t="str">
        <f>IF($B21=0,"",SUMIFS(INPUT_DATA!AO:AO,INPUT_DATA!$A:$A,$B21,INPUT_DATA!$B:$B,"S"))</f>
        <v/>
      </c>
      <c r="AP21" s="150" t="str">
        <f>IF($B21=0,"",SUMIFS(INPUT_DATA!AP:AP,INPUT_DATA!$A:$A,$B21,INPUT_DATA!$B:$B,"S"))</f>
        <v/>
      </c>
      <c r="AQ21" s="151" t="str">
        <f t="shared" si="10"/>
        <v/>
      </c>
      <c r="AR21" s="152" t="str">
        <f t="shared" si="11"/>
        <v/>
      </c>
      <c r="AS21" s="153" t="str">
        <f t="shared" si="12"/>
        <v/>
      </c>
      <c r="AT21" s="151" t="str">
        <f>IF($B21=0,"",SUMIFS(INPUT_DATA!AQ:AQ,INPUT_DATA!$A:$A,$B21,INPUT_DATA!$B:$B,"S"))</f>
        <v/>
      </c>
      <c r="AU21" s="152" t="str">
        <f>IF($B21=0,"",SUMIFS(INPUT_DATA!AR:AR,INPUT_DATA!$A:$A,$B21,INPUT_DATA!$B:$B,"S"))</f>
        <v/>
      </c>
      <c r="AV21" s="153" t="str">
        <f>IF($B21=0,"",SUMIFS(INPUT_DATA!AS:AS,INPUT_DATA!$A:$A,$B21,INPUT_DATA!$B:$B,"S"))</f>
        <v/>
      </c>
      <c r="AW21" s="151" t="str">
        <f t="shared" si="13"/>
        <v/>
      </c>
      <c r="AX21" s="152" t="str">
        <f t="shared" si="14"/>
        <v/>
      </c>
      <c r="AY21" s="153" t="str">
        <f t="shared" si="15"/>
        <v/>
      </c>
      <c r="AZ21" s="154"/>
      <c r="BA21" s="144" t="str">
        <f>IF($B21=0,"",SUMIFS(INPUT_DATA!C:C,INPUT_DATA!$A:$A,$B21,INPUT_DATA!$B:$B,"D"))</f>
        <v/>
      </c>
      <c r="BB21" s="155" t="str">
        <f>IF($B21=0,"",SUMIFS(INPUT_DATA!E:E,INPUT_DATA!$A:$A,$B21,INPUT_DATA!$B:$B,"D"))</f>
        <v/>
      </c>
      <c r="BC21" s="155" t="str">
        <f>IF($B21=0,"",SUMIFS(INPUT_DATA!F:F,INPUT_DATA!$A:$A,$B21,INPUT_DATA!$B:$B,"D"))</f>
        <v/>
      </c>
      <c r="BD21" s="155" t="str">
        <f>IF($B21=0,"",SUMIFS(INPUT_DATA!G:G,INPUT_DATA!$A:$A,$B21,INPUT_DATA!$B:$B,"D"))</f>
        <v/>
      </c>
      <c r="BE21" s="155" t="str">
        <f>IF($B21=0,"",SUMIFS(INPUT_DATA!H:H,INPUT_DATA!$A:$A,$B21,INPUT_DATA!$B:$B,"D"))</f>
        <v/>
      </c>
      <c r="BF21" s="155" t="str">
        <f>IF($B21=0,"",SUMIFS(INPUT_DATA!I:I,INPUT_DATA!$A:$A,$B21,INPUT_DATA!$B:$B,"D"))</f>
        <v/>
      </c>
      <c r="BG21" s="155" t="str">
        <f>IF($B21=0,"",SUMIFS(INPUT_DATA!J:J,INPUT_DATA!$A:$A,$B21,INPUT_DATA!$B:$B,"D"))</f>
        <v/>
      </c>
      <c r="BH21" s="155" t="str">
        <f>IF($B21=0,"",SUMIFS(INPUT_DATA!K:K,INPUT_DATA!$A:$A,$B21,INPUT_DATA!$B:$B,"D"))</f>
        <v/>
      </c>
      <c r="BI21" s="155" t="str">
        <f>IF($B21=0,"",SUMIFS(INPUT_DATA!L:L,INPUT_DATA!$A:$A,$B21,INPUT_DATA!$B:$B,"D"))</f>
        <v/>
      </c>
      <c r="BJ21" s="155" t="str">
        <f>IF($B21=0,"",SUMIFS(INPUT_DATA!M:M,INPUT_DATA!$A:$A,$B21,INPUT_DATA!$B:$B,"D"))</f>
        <v/>
      </c>
      <c r="BK21" s="155" t="str">
        <f>IF($B21=0,"",SUMIFS(INPUT_DATA!N:N,INPUT_DATA!$A:$A,$B21,INPUT_DATA!$B:$B,"D"))</f>
        <v/>
      </c>
      <c r="BL21" s="156" t="str">
        <f t="shared" si="4"/>
        <v/>
      </c>
      <c r="BM21" s="156" t="str">
        <f>IF($B21=0,"",SUMIFS(INPUT_DATA!O:O,INPUT_DATA!$A:$A,$B21,INPUT_DATA!$B:$B,"D"))</f>
        <v/>
      </c>
      <c r="BN21" s="156" t="str">
        <f t="shared" si="16"/>
        <v/>
      </c>
      <c r="BO21" s="144" t="str">
        <f>IF($B21=0,"",SUMIFS(INPUT_DATA!P:P,INPUT_DATA!$A:$A,$B21,INPUT_DATA!$B:$B,"D"))</f>
        <v/>
      </c>
      <c r="BP21" s="157" t="str">
        <f>IF($B21=0,"",SUMIFS(INPUT_DATA!Q:Q,INPUT_DATA!$A:$A,$B21,INPUT_DATA!$B:$B,"D"))</f>
        <v/>
      </c>
      <c r="BQ21" s="157" t="str">
        <f>IF($B21=0,"",SUMIFS(INPUT_DATA!R:R,INPUT_DATA!$A:$A,$B21,INPUT_DATA!$B:$B,"D"))</f>
        <v/>
      </c>
      <c r="BR21" s="155" t="str">
        <f>IF($B21=0,"",SUMIFS(INPUT_DATA!S:S,INPUT_DATA!$A:$A,$B21,INPUT_DATA!$B:$B,"D"))</f>
        <v/>
      </c>
      <c r="BS21" s="155" t="str">
        <f>IF($B21=0,"",SUMIFS(INPUT_DATA!T:T,INPUT_DATA!$A:$A,$B21,INPUT_DATA!$B:$B,"D"))</f>
        <v/>
      </c>
      <c r="BT21" s="155" t="str">
        <f>IF($B21=0,"",SUMIFS(INPUT_DATA!U:U,INPUT_DATA!$A:$A,$B21,INPUT_DATA!$B:$B,"D"))</f>
        <v/>
      </c>
      <c r="BU21" s="155" t="str">
        <f>IF($B21=0,"",SUMIFS(INPUT_DATA!V:V,INPUT_DATA!$A:$A,$B21,INPUT_DATA!$B:$B,"D"))</f>
        <v/>
      </c>
      <c r="BV21" s="155" t="str">
        <f>IF($B21=0,"",SUMIFS(INPUT_DATA!W:W,INPUT_DATA!$A:$A,$B21,INPUT_DATA!$B:$B,"D"))</f>
        <v/>
      </c>
      <c r="BW21" s="155" t="str">
        <f>IF($B21=0,"",SUMIFS(INPUT_DATA!X:X,INPUT_DATA!$A:$A,$B21,INPUT_DATA!$B:$B,"D"))</f>
        <v/>
      </c>
      <c r="BX21" s="155" t="str">
        <f>IF($B21=0,"",SUMIFS(INPUT_DATA!Y:Y,INPUT_DATA!$A:$A,$B21,INPUT_DATA!$B:$B,"D"))</f>
        <v/>
      </c>
      <c r="BY21" s="155" t="str">
        <f>IF($B21=0,"",SUMIFS(INPUT_DATA!Z:Z,INPUT_DATA!$A:$A,$B21,INPUT_DATA!$B:$B,"D"))</f>
        <v/>
      </c>
      <c r="BZ21" s="155" t="str">
        <f>IF($B21=0,"",SUMIFS(INPUT_DATA!AA:AA,INPUT_DATA!$A:$A,$B21,INPUT_DATA!$B:$B,"D"))</f>
        <v/>
      </c>
      <c r="CA21" s="155" t="str">
        <f>IF($B21=0,"",SUMIFS(INPUT_DATA!AB:AB,INPUT_DATA!$A:$A,$B21,INPUT_DATA!$B:$B,"D"))</f>
        <v/>
      </c>
      <c r="CB21" s="155" t="str">
        <f>IF($B21=0,"",SUMIFS(INPUT_DATA!AC:AC,INPUT_DATA!$A:$A,$B21,INPUT_DATA!$B:$B,"D"))</f>
        <v/>
      </c>
      <c r="CC21" s="155" t="str">
        <f>IF($B21=0,"",SUMIFS(INPUT_DATA!AD:AD,INPUT_DATA!$A:$A,$B21,INPUT_DATA!$B:$B,"D"))</f>
        <v/>
      </c>
      <c r="CD21" s="155" t="str">
        <f>IF($B21=0,"",SUMIFS(INPUT_DATA!AE:AE,INPUT_DATA!$A:$A,$B21,INPUT_DATA!$B:$B,"D"))</f>
        <v/>
      </c>
      <c r="CE21" s="155" t="str">
        <f>IF($B21=0,"",SUMIFS(INPUT_DATA!AF:AF,INPUT_DATA!$A:$A,$B21,INPUT_DATA!$B:$B,"D"))</f>
        <v/>
      </c>
      <c r="CF21" s="155" t="str">
        <f>IF($B21=0,"",SUMIFS(INPUT_DATA!AG:AG,INPUT_DATA!$A:$A,$B21,INPUT_DATA!$B:$B,"D"))</f>
        <v/>
      </c>
      <c r="CG21" s="155"/>
      <c r="CH21" s="155"/>
      <c r="CI21" s="155"/>
      <c r="CJ21" s="146" t="str">
        <f>IF($B21=0,"",SUMIFS(INPUT_DATA!AK:AK,INPUT_DATA!$A:$A,$B21,INPUT_DATA!$B:$B,"D"))</f>
        <v/>
      </c>
      <c r="CK21" s="146" t="str">
        <f>IF($B21=0,"",SUMIFS(INPUT_DATA!AL:AL,INPUT_DATA!$A:$A,$B21,INPUT_DATA!$B:$B,"D"))</f>
        <v/>
      </c>
      <c r="CL21" s="146" t="str">
        <f>IF($B21=0,"",SUMIFS(INPUT_DATA!AM:AM,INPUT_DATA!$A:$A,$B21,INPUT_DATA!$B:$B,"D"))</f>
        <v/>
      </c>
      <c r="CM21" s="146" t="str">
        <f>IF($B21=0,"",SUMIFS(INPUT_DATA!AN:AN,INPUT_DATA!$A:$A,$B21,INPUT_DATA!$B:$B,"D"))</f>
        <v/>
      </c>
      <c r="CN21" s="146" t="str">
        <f>IF($B21=0,"",SUMIFS(INPUT_DATA!AO:AO,INPUT_DATA!$A:$A,$B21,INPUT_DATA!$B:$B,"D"))</f>
        <v/>
      </c>
      <c r="CO21" s="146" t="str">
        <f>IF($B21=0,"",SUMIFS(INPUT_DATA!AP:AP,INPUT_DATA!$A:$A,$B21,INPUT_DATA!$B:$B,"D"))</f>
        <v/>
      </c>
      <c r="CP21" s="152" t="str">
        <f t="shared" ref="CP21:CP84" si="20">IF($B21=0,"",BO21+BR21-BU21-BX21-CA21-CD21-CJ21-CM21+CG21+BV21)</f>
        <v/>
      </c>
      <c r="CQ21" s="152" t="str">
        <f t="shared" si="6"/>
        <v/>
      </c>
      <c r="CR21" s="152" t="str">
        <f t="shared" ref="CR21:CR84" si="21">IF($B21=0,"",BQ21+BT21-BW21-BZ21-CC21-CF21-CL21-CO21)</f>
        <v/>
      </c>
      <c r="CS21" s="157" t="str">
        <f>IF($B21=0,"",SUMIFS(INPUT_DATA!AQ:AQ,INPUT_DATA!$A:$A,$B21,INPUT_DATA!$B:$B,"D"))</f>
        <v/>
      </c>
      <c r="CT21" s="157" t="str">
        <f>IF($B21=0,"",SUMIFS(INPUT_DATA!AR:AR,INPUT_DATA!$A:$A,$B21,INPUT_DATA!$B:$B,"D"))</f>
        <v/>
      </c>
      <c r="CU21" s="157" t="str">
        <f>IF($B21=0,"",SUMIFS(INPUT_DATA!AS:AS,INPUT_DATA!$A:$A,$B21,INPUT_DATA!$B:$B,"D"))</f>
        <v/>
      </c>
      <c r="CV21" s="157" t="str">
        <f t="shared" ref="CV21:CV84" si="22">IF($B21=0,"",CP21-CS21)</f>
        <v/>
      </c>
      <c r="CW21" s="152" t="str">
        <f t="shared" ref="CW21:CW84" si="23">IF($B21=0,"",CQ21-CT21)</f>
        <v/>
      </c>
      <c r="CX21" s="158" t="str">
        <f t="shared" ref="CX21:CX84" si="24">IF($B21=0,"",CR21-CU21)</f>
        <v/>
      </c>
      <c r="CY21" s="154"/>
    </row>
    <row r="22" spans="2:103">
      <c r="B22" s="143">
        <f>INPUT_DATA!CL9</f>
        <v>0</v>
      </c>
      <c r="C22" s="145" t="str">
        <f>IF($B22=0,"",SUMIFS(INPUT_DATA!C:C,INPUT_DATA!$A:$A,$B22,INPUT_DATA!$B:$B,"S"))</f>
        <v/>
      </c>
      <c r="D22" s="145" t="str">
        <f>IF($B22=0,"",SUMIFS(INPUT_DATA!D:D,INPUT_DATA!$A:$A,$B22,INPUT_DATA!$B:$B,"S"))</f>
        <v/>
      </c>
      <c r="E22" s="146" t="str">
        <f>IF($B22=0,"",SUMIFS(INPUT_DATA!E:E,INPUT_DATA!$A:$A,$B22,INPUT_DATA!$B:$B,"S"))</f>
        <v/>
      </c>
      <c r="F22" s="146" t="str">
        <f>IF($B22=0,"",SUMIFS(INPUT_DATA!F:F,INPUT_DATA!$A:$A,$B22,INPUT_DATA!$B:$B,"S"))</f>
        <v/>
      </c>
      <c r="G22" s="146" t="str">
        <f>IF($B22=0,"",SUMIFS(INPUT_DATA!G:G,INPUT_DATA!$A:$A,$B22,INPUT_DATA!$B:$B,"S"))</f>
        <v/>
      </c>
      <c r="H22" s="146" t="str">
        <f>IF($B22=0,"",SUMIFS(INPUT_DATA!H:H,INPUT_DATA!$A:$A,$B22,INPUT_DATA!$B:$B,"S"))</f>
        <v/>
      </c>
      <c r="I22" s="146" t="str">
        <f>IF($B22=0,"",SUMIFS(INPUT_DATA!I:I,INPUT_DATA!$A:$A,$B22,INPUT_DATA!$B:$B,"S"))</f>
        <v/>
      </c>
      <c r="J22" s="146" t="str">
        <f>IF($B22=0,"",SUMIFS(INPUT_DATA!J:J,INPUT_DATA!$A:$A,$B22,INPUT_DATA!$B:$B,"S"))</f>
        <v/>
      </c>
      <c r="K22" s="146" t="str">
        <f>IF($B22=0,"",SUMIFS(INPUT_DATA!K:K,INPUT_DATA!$A:$A,$B22,INPUT_DATA!$B:$B,"S"))</f>
        <v/>
      </c>
      <c r="L22" s="146" t="str">
        <f>IF($B22=0,"",SUMIFS(INPUT_DATA!L:L,INPUT_DATA!$A:$A,$B22,INPUT_DATA!$B:$B,"S"))</f>
        <v/>
      </c>
      <c r="M22" s="146" t="str">
        <f>IF($B22=0,"",SUMIFS(INPUT_DATA!M:M,INPUT_DATA!$A:$A,$B22,INPUT_DATA!$B:$B,"S"))</f>
        <v/>
      </c>
      <c r="N22" s="146" t="str">
        <f>IF($B22=0,"",SUMIFS(INPUT_DATA!N:N,INPUT_DATA!$A:$A,$B22,INPUT_DATA!$B:$B,"S"))</f>
        <v/>
      </c>
      <c r="O22" s="147" t="str">
        <f t="shared" si="8"/>
        <v/>
      </c>
      <c r="P22" s="148" t="str">
        <f>IF($B22=0,"",SUMIFS(INPUT_DATA!O:O,INPUT_DATA!$A:$A,$B22,INPUT_DATA!$B:$B,"S"))</f>
        <v/>
      </c>
      <c r="Q22" s="148" t="str">
        <f t="shared" si="9"/>
        <v/>
      </c>
      <c r="R22" s="148" t="str">
        <f>IF($B22=0,"",SUMIFS(INPUT_DATA!BL:BL,INPUT_DATA!$A:$A,$B22,INPUT_DATA!$B:$B,"S"))</f>
        <v/>
      </c>
      <c r="S22" s="149" t="str">
        <f>IF($B22=0,"",SUMIFS(INPUT_DATA!P:P,INPUT_DATA!$A:$A,$B22,INPUT_DATA!$B:$B,"S"))</f>
        <v/>
      </c>
      <c r="T22" s="149" t="str">
        <f>IF($B22=0,"",SUMIFS(INPUT_DATA!Q:Q,INPUT_DATA!$A:$A,$B22,INPUT_DATA!$B:$B,"S"))</f>
        <v/>
      </c>
      <c r="U22" s="149" t="str">
        <f>IF($B22=0,"",SUMIFS(INPUT_DATA!R:R,INPUT_DATA!$A:$A,$B22,INPUT_DATA!$B:$B,"S"))</f>
        <v/>
      </c>
      <c r="V22" s="150" t="str">
        <f>IF($B22=0,"",SUMIFS(INPUT_DATA!S:S,INPUT_DATA!$A:$A,$B22,INPUT_DATA!$B:$B,"S"))</f>
        <v/>
      </c>
      <c r="W22" s="150" t="str">
        <f>IF($B22=0,"",SUMIFS(INPUT_DATA!T:T,INPUT_DATA!$A:$A,$B22,INPUT_DATA!$B:$B,"S"))</f>
        <v/>
      </c>
      <c r="X22" s="150" t="str">
        <f>IF($B22=0,"",SUMIFS(INPUT_DATA!U:U,INPUT_DATA!$A:$A,$B22,INPUT_DATA!$B:$B,"S"))</f>
        <v/>
      </c>
      <c r="Y22" s="150" t="str">
        <f>IF($B22=0,"",SUMIFS(INPUT_DATA!V:V,INPUT_DATA!$A:$A,$B22,INPUT_DATA!$B:$B,"S"))</f>
        <v/>
      </c>
      <c r="Z22" s="150" t="str">
        <f>IF($B22=0,"",SUMIFS(INPUT_DATA!W:W,INPUT_DATA!$A:$A,$B22,INPUT_DATA!$B:$B,"S"))</f>
        <v/>
      </c>
      <c r="AA22" s="150" t="str">
        <f>IF($B22=0,"",SUMIFS(INPUT_DATA!X:X,INPUT_DATA!$A:$A,$B22,INPUT_DATA!$B:$B,"S"))</f>
        <v/>
      </c>
      <c r="AB22" s="150" t="str">
        <f>IF($B22=0,"",SUMIFS(INPUT_DATA!Y:Y,INPUT_DATA!$A:$A,$B22,INPUT_DATA!$B:$B,"S"))</f>
        <v/>
      </c>
      <c r="AC22" s="150" t="str">
        <f>IF($B22=0,"",SUMIFS(INPUT_DATA!Z:Z,INPUT_DATA!$A:$A,$B22,INPUT_DATA!$B:$B,"S"))</f>
        <v/>
      </c>
      <c r="AD22" s="150" t="str">
        <f>IF($B22=0,"",SUMIFS(INPUT_DATA!AA:AA,INPUT_DATA!$A:$A,$B22,INPUT_DATA!$B:$B,"S"))</f>
        <v/>
      </c>
      <c r="AE22" s="150" t="str">
        <f>IF($B22=0,"",SUMIFS(INPUT_DATA!AB:AB,INPUT_DATA!$A:$A,$B22,INPUT_DATA!$B:$B,"S"))</f>
        <v/>
      </c>
      <c r="AF22" s="150" t="str">
        <f>IF($B22=0,"",SUMIFS(INPUT_DATA!AC:AC,INPUT_DATA!$A:$A,$B22,INPUT_DATA!$B:$B,"S"))</f>
        <v/>
      </c>
      <c r="AG22" s="150" t="str">
        <f>IF($B22=0,"",SUMIFS(INPUT_DATA!AD:AD,INPUT_DATA!$A:$A,$B22,INPUT_DATA!$B:$B,"S"))</f>
        <v/>
      </c>
      <c r="AH22" s="150" t="str">
        <f>IF($B22=0,"",SUMIFS(INPUT_DATA!AE:AE,INPUT_DATA!$A:$A,$B22,INPUT_DATA!$B:$B,"S"))</f>
        <v/>
      </c>
      <c r="AI22" s="150" t="str">
        <f>IF($B22=0,"",SUMIFS(INPUT_DATA!AF:AF,INPUT_DATA!$A:$A,$B22,INPUT_DATA!$B:$B,"S"))</f>
        <v/>
      </c>
      <c r="AJ22" s="150" t="str">
        <f>IF($B22=0,"",SUMIFS(INPUT_DATA!AG:AG,INPUT_DATA!$A:$A,$B22,INPUT_DATA!$B:$B,"S"))</f>
        <v/>
      </c>
      <c r="AK22" s="150" t="str">
        <f>IF($B22=0,"",SUMIFS(INPUT_DATA!AK:AK,INPUT_DATA!$A:$A,$B22,INPUT_DATA!$B:$B,"S"))</f>
        <v/>
      </c>
      <c r="AL22" s="150" t="str">
        <f>IF($B22=0,"",SUMIFS(INPUT_DATA!AL:AL,INPUT_DATA!$A:$A,$B22,INPUT_DATA!$B:$B,"S"))</f>
        <v/>
      </c>
      <c r="AM22" s="150" t="str">
        <f>IF($B22=0,"",SUMIFS(INPUT_DATA!AM:AM,INPUT_DATA!$A:$A,$B22,INPUT_DATA!$B:$B,"S"))</f>
        <v/>
      </c>
      <c r="AN22" s="150" t="str">
        <f>IF($B22=0,"",SUMIFS(INPUT_DATA!AN:AN,INPUT_DATA!$A:$A,$B22,INPUT_DATA!$B:$B,"S"))</f>
        <v/>
      </c>
      <c r="AO22" s="150" t="str">
        <f>IF($B22=0,"",SUMIFS(INPUT_DATA!AO:AO,INPUT_DATA!$A:$A,$B22,INPUT_DATA!$B:$B,"S"))</f>
        <v/>
      </c>
      <c r="AP22" s="150" t="str">
        <f>IF($B22=0,"",SUMIFS(INPUT_DATA!AP:AP,INPUT_DATA!$A:$A,$B22,INPUT_DATA!$B:$B,"S"))</f>
        <v/>
      </c>
      <c r="AQ22" s="151" t="str">
        <f t="shared" si="10"/>
        <v/>
      </c>
      <c r="AR22" s="152" t="str">
        <f t="shared" si="11"/>
        <v/>
      </c>
      <c r="AS22" s="153" t="str">
        <f t="shared" si="12"/>
        <v/>
      </c>
      <c r="AT22" s="151" t="str">
        <f>IF($B22=0,"",SUMIFS(INPUT_DATA!AQ:AQ,INPUT_DATA!$A:$A,$B22,INPUT_DATA!$B:$B,"S"))</f>
        <v/>
      </c>
      <c r="AU22" s="152" t="str">
        <f>IF($B22=0,"",SUMIFS(INPUT_DATA!AR:AR,INPUT_DATA!$A:$A,$B22,INPUT_DATA!$B:$B,"S"))</f>
        <v/>
      </c>
      <c r="AV22" s="153" t="str">
        <f>IF($B22=0,"",SUMIFS(INPUT_DATA!AS:AS,INPUT_DATA!$A:$A,$B22,INPUT_DATA!$B:$B,"S"))</f>
        <v/>
      </c>
      <c r="AW22" s="151" t="str">
        <f t="shared" si="13"/>
        <v/>
      </c>
      <c r="AX22" s="152" t="str">
        <f t="shared" si="14"/>
        <v/>
      </c>
      <c r="AY22" s="153" t="str">
        <f t="shared" si="15"/>
        <v/>
      </c>
      <c r="AZ22" s="154"/>
      <c r="BA22" s="144" t="str">
        <f>IF($B22=0,"",SUMIFS(INPUT_DATA!C:C,INPUT_DATA!$A:$A,$B22,INPUT_DATA!$B:$B,"D"))</f>
        <v/>
      </c>
      <c r="BB22" s="155" t="str">
        <f>IF($B22=0,"",SUMIFS(INPUT_DATA!E:E,INPUT_DATA!$A:$A,$B22,INPUT_DATA!$B:$B,"D"))</f>
        <v/>
      </c>
      <c r="BC22" s="155" t="str">
        <f>IF($B22=0,"",SUMIFS(INPUT_DATA!F:F,INPUT_DATA!$A:$A,$B22,INPUT_DATA!$B:$B,"D"))</f>
        <v/>
      </c>
      <c r="BD22" s="155" t="str">
        <f>IF($B22=0,"",SUMIFS(INPUT_DATA!G:G,INPUT_DATA!$A:$A,$B22,INPUT_DATA!$B:$B,"D"))</f>
        <v/>
      </c>
      <c r="BE22" s="155" t="str">
        <f>IF($B22=0,"",SUMIFS(INPUT_DATA!H:H,INPUT_DATA!$A:$A,$B22,INPUT_DATA!$B:$B,"D"))</f>
        <v/>
      </c>
      <c r="BF22" s="155" t="str">
        <f>IF($B22=0,"",SUMIFS(INPUT_DATA!I:I,INPUT_DATA!$A:$A,$B22,INPUT_DATA!$B:$B,"D"))</f>
        <v/>
      </c>
      <c r="BG22" s="155" t="str">
        <f>IF($B22=0,"",SUMIFS(INPUT_DATA!J:J,INPUT_DATA!$A:$A,$B22,INPUT_DATA!$B:$B,"D"))</f>
        <v/>
      </c>
      <c r="BH22" s="155" t="str">
        <f>IF($B22=0,"",SUMIFS(INPUT_DATA!K:K,INPUT_DATA!$A:$A,$B22,INPUT_DATA!$B:$B,"D"))</f>
        <v/>
      </c>
      <c r="BI22" s="155" t="str">
        <f>IF($B22=0,"",SUMIFS(INPUT_DATA!L:L,INPUT_DATA!$A:$A,$B22,INPUT_DATA!$B:$B,"D"))</f>
        <v/>
      </c>
      <c r="BJ22" s="155" t="str">
        <f>IF($B22=0,"",SUMIFS(INPUT_DATA!M:M,INPUT_DATA!$A:$A,$B22,INPUT_DATA!$B:$B,"D"))</f>
        <v/>
      </c>
      <c r="BK22" s="155" t="str">
        <f>IF($B22=0,"",SUMIFS(INPUT_DATA!N:N,INPUT_DATA!$A:$A,$B22,INPUT_DATA!$B:$B,"D"))</f>
        <v/>
      </c>
      <c r="BL22" s="156" t="str">
        <f t="shared" si="4"/>
        <v/>
      </c>
      <c r="BM22" s="156" t="str">
        <f>IF($B22=0,"",SUMIFS(INPUT_DATA!O:O,INPUT_DATA!$A:$A,$B22,INPUT_DATA!$B:$B,"D"))</f>
        <v/>
      </c>
      <c r="BN22" s="156" t="str">
        <f t="shared" si="16"/>
        <v/>
      </c>
      <c r="BO22" s="144" t="str">
        <f>IF($B22=0,"",SUMIFS(INPUT_DATA!P:P,INPUT_DATA!$A:$A,$B22,INPUT_DATA!$B:$B,"D"))</f>
        <v/>
      </c>
      <c r="BP22" s="157" t="str">
        <f>IF($B22=0,"",SUMIFS(INPUT_DATA!Q:Q,INPUT_DATA!$A:$A,$B22,INPUT_DATA!$B:$B,"D"))</f>
        <v/>
      </c>
      <c r="BQ22" s="157" t="str">
        <f>IF($B22=0,"",SUMIFS(INPUT_DATA!R:R,INPUT_DATA!$A:$A,$B22,INPUT_DATA!$B:$B,"D"))</f>
        <v/>
      </c>
      <c r="BR22" s="155" t="str">
        <f>IF($B22=0,"",SUMIFS(INPUT_DATA!S:S,INPUT_DATA!$A:$A,$B22,INPUT_DATA!$B:$B,"D"))</f>
        <v/>
      </c>
      <c r="BS22" s="155" t="str">
        <f>IF($B22=0,"",SUMIFS(INPUT_DATA!T:T,INPUT_DATA!$A:$A,$B22,INPUT_DATA!$B:$B,"D"))</f>
        <v/>
      </c>
      <c r="BT22" s="155" t="str">
        <f>IF($B22=0,"",SUMIFS(INPUT_DATA!U:U,INPUT_DATA!$A:$A,$B22,INPUT_DATA!$B:$B,"D"))</f>
        <v/>
      </c>
      <c r="BU22" s="155" t="str">
        <f>IF($B22=0,"",SUMIFS(INPUT_DATA!V:V,INPUT_DATA!$A:$A,$B22,INPUT_DATA!$B:$B,"D"))</f>
        <v/>
      </c>
      <c r="BV22" s="155" t="str">
        <f>IF($B22=0,"",SUMIFS(INPUT_DATA!W:W,INPUT_DATA!$A:$A,$B22,INPUT_DATA!$B:$B,"D"))</f>
        <v/>
      </c>
      <c r="BW22" s="155" t="str">
        <f>IF($B22=0,"",SUMIFS(INPUT_DATA!X:X,INPUT_DATA!$A:$A,$B22,INPUT_DATA!$B:$B,"D"))</f>
        <v/>
      </c>
      <c r="BX22" s="155" t="str">
        <f>IF($B22=0,"",SUMIFS(INPUT_DATA!Y:Y,INPUT_DATA!$A:$A,$B22,INPUT_DATA!$B:$B,"D"))</f>
        <v/>
      </c>
      <c r="BY22" s="155" t="str">
        <f>IF($B22=0,"",SUMIFS(INPUT_DATA!Z:Z,INPUT_DATA!$A:$A,$B22,INPUT_DATA!$B:$B,"D"))</f>
        <v/>
      </c>
      <c r="BZ22" s="155" t="str">
        <f>IF($B22=0,"",SUMIFS(INPUT_DATA!AA:AA,INPUT_DATA!$A:$A,$B22,INPUT_DATA!$B:$B,"D"))</f>
        <v/>
      </c>
      <c r="CA22" s="155" t="str">
        <f>IF($B22=0,"",SUMIFS(INPUT_DATA!AB:AB,INPUT_DATA!$A:$A,$B22,INPUT_DATA!$B:$B,"D"))</f>
        <v/>
      </c>
      <c r="CB22" s="155" t="str">
        <f>IF($B22=0,"",SUMIFS(INPUT_DATA!AC:AC,INPUT_DATA!$A:$A,$B22,INPUT_DATA!$B:$B,"D"))</f>
        <v/>
      </c>
      <c r="CC22" s="155" t="str">
        <f>IF($B22=0,"",SUMIFS(INPUT_DATA!AD:AD,INPUT_DATA!$A:$A,$B22,INPUT_DATA!$B:$B,"D"))</f>
        <v/>
      </c>
      <c r="CD22" s="155" t="str">
        <f>IF($B22=0,"",SUMIFS(INPUT_DATA!AE:AE,INPUT_DATA!$A:$A,$B22,INPUT_DATA!$B:$B,"D"))</f>
        <v/>
      </c>
      <c r="CE22" s="155" t="str">
        <f>IF($B22=0,"",SUMIFS(INPUT_DATA!AF:AF,INPUT_DATA!$A:$A,$B22,INPUT_DATA!$B:$B,"D"))</f>
        <v/>
      </c>
      <c r="CF22" s="155" t="str">
        <f>IF($B22=0,"",SUMIFS(INPUT_DATA!AG:AG,INPUT_DATA!$A:$A,$B22,INPUT_DATA!$B:$B,"D"))</f>
        <v/>
      </c>
      <c r="CG22" s="155"/>
      <c r="CH22" s="155"/>
      <c r="CI22" s="155"/>
      <c r="CJ22" s="146" t="str">
        <f>IF($B22=0,"",SUMIFS(INPUT_DATA!AK:AK,INPUT_DATA!$A:$A,$B22,INPUT_DATA!$B:$B,"D"))</f>
        <v/>
      </c>
      <c r="CK22" s="146" t="str">
        <f>IF($B22=0,"",SUMIFS(INPUT_DATA!AL:AL,INPUT_DATA!$A:$A,$B22,INPUT_DATA!$B:$B,"D"))</f>
        <v/>
      </c>
      <c r="CL22" s="146" t="str">
        <f>IF($B22=0,"",SUMIFS(INPUT_DATA!AM:AM,INPUT_DATA!$A:$A,$B22,INPUT_DATA!$B:$B,"D"))</f>
        <v/>
      </c>
      <c r="CM22" s="146" t="str">
        <f>IF($B22=0,"",SUMIFS(INPUT_DATA!AN:AN,INPUT_DATA!$A:$A,$B22,INPUT_DATA!$B:$B,"D"))</f>
        <v/>
      </c>
      <c r="CN22" s="146" t="str">
        <f>IF($B22=0,"",SUMIFS(INPUT_DATA!AO:AO,INPUT_DATA!$A:$A,$B22,INPUT_DATA!$B:$B,"D"))</f>
        <v/>
      </c>
      <c r="CO22" s="146" t="str">
        <f>IF($B22=0,"",SUMIFS(INPUT_DATA!AP:AP,INPUT_DATA!$A:$A,$B22,INPUT_DATA!$B:$B,"D"))</f>
        <v/>
      </c>
      <c r="CP22" s="152" t="str">
        <f t="shared" si="20"/>
        <v/>
      </c>
      <c r="CQ22" s="152" t="str">
        <f t="shared" si="6"/>
        <v/>
      </c>
      <c r="CR22" s="152" t="str">
        <f t="shared" si="21"/>
        <v/>
      </c>
      <c r="CS22" s="157" t="str">
        <f>IF($B22=0,"",SUMIFS(INPUT_DATA!AQ:AQ,INPUT_DATA!$A:$A,$B22,INPUT_DATA!$B:$B,"D"))</f>
        <v/>
      </c>
      <c r="CT22" s="157" t="str">
        <f>IF($B22=0,"",SUMIFS(INPUT_DATA!AR:AR,INPUT_DATA!$A:$A,$B22,INPUT_DATA!$B:$B,"D"))</f>
        <v/>
      </c>
      <c r="CU22" s="157" t="str">
        <f>IF($B22=0,"",SUMIFS(INPUT_DATA!AS:AS,INPUT_DATA!$A:$A,$B22,INPUT_DATA!$B:$B,"D"))</f>
        <v/>
      </c>
      <c r="CV22" s="157" t="str">
        <f t="shared" si="22"/>
        <v/>
      </c>
      <c r="CW22" s="152" t="str">
        <f t="shared" si="23"/>
        <v/>
      </c>
      <c r="CX22" s="158" t="str">
        <f t="shared" si="24"/>
        <v/>
      </c>
      <c r="CY22" s="154"/>
    </row>
    <row r="23" spans="2:103">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4"/>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c r="CH23" s="155"/>
      <c r="CI23" s="155"/>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20"/>
        <v/>
      </c>
      <c r="CQ23" s="160" t="str">
        <f t="shared" si="6"/>
        <v/>
      </c>
      <c r="CR23" s="160" t="str">
        <f t="shared" si="21"/>
        <v/>
      </c>
      <c r="CS23" s="145" t="str">
        <f>IF($B23=0,"",SUMIFS(INPUT_DATA!AQ:AQ,INPUT_DATA!$A:$A,$B23,INPUT_DATA!$B:$B,"D"))</f>
        <v/>
      </c>
      <c r="CT23" s="160" t="str">
        <f>IF($B23=0,"",SUMIFS(INPUT_DATA!AR:AR,INPUT_DATA!$A:$A,$B23,INPUT_DATA!$B:$B,"D"))</f>
        <v/>
      </c>
      <c r="CU23" s="160" t="str">
        <f>IF($B23=0,"",SUMIFS(INPUT_DATA!AS:AS,INPUT_DATA!$A:$A,$B23,INPUT_DATA!$B:$B,"D"))</f>
        <v/>
      </c>
      <c r="CV23" s="145" t="str">
        <f t="shared" si="22"/>
        <v/>
      </c>
      <c r="CW23" s="160" t="str">
        <f t="shared" si="23"/>
        <v/>
      </c>
      <c r="CX23" s="161" t="str">
        <f t="shared" si="24"/>
        <v/>
      </c>
      <c r="CY23" s="154"/>
    </row>
    <row r="24" spans="2:103">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4"/>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c r="CH24" s="155"/>
      <c r="CI24" s="155"/>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20"/>
        <v/>
      </c>
      <c r="CQ24" s="160" t="str">
        <f t="shared" si="6"/>
        <v/>
      </c>
      <c r="CR24" s="160" t="str">
        <f t="shared" si="21"/>
        <v/>
      </c>
      <c r="CS24" s="145" t="str">
        <f>IF($B24=0,"",SUMIFS(INPUT_DATA!AQ:AQ,INPUT_DATA!$A:$A,$B24,INPUT_DATA!$B:$B,"D"))</f>
        <v/>
      </c>
      <c r="CT24" s="160" t="str">
        <f>IF($B24=0,"",SUMIFS(INPUT_DATA!AR:AR,INPUT_DATA!$A:$A,$B24,INPUT_DATA!$B:$B,"D"))</f>
        <v/>
      </c>
      <c r="CU24" s="160" t="str">
        <f>IF($B24=0,"",SUMIFS(INPUT_DATA!AS:AS,INPUT_DATA!$A:$A,$B24,INPUT_DATA!$B:$B,"D"))</f>
        <v/>
      </c>
      <c r="CV24" s="145" t="str">
        <f t="shared" si="22"/>
        <v/>
      </c>
      <c r="CW24" s="160" t="str">
        <f t="shared" si="23"/>
        <v/>
      </c>
      <c r="CX24" s="161" t="str">
        <f t="shared" si="24"/>
        <v/>
      </c>
      <c r="CY24" s="154"/>
    </row>
    <row r="25" spans="2:103">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4"/>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c r="CH25" s="155"/>
      <c r="CI25" s="155"/>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20"/>
        <v/>
      </c>
      <c r="CQ25" s="160" t="str">
        <f t="shared" si="6"/>
        <v/>
      </c>
      <c r="CR25" s="160" t="str">
        <f t="shared" si="21"/>
        <v/>
      </c>
      <c r="CS25" s="145" t="str">
        <f>IF($B25=0,"",SUMIFS(INPUT_DATA!AQ:AQ,INPUT_DATA!$A:$A,$B25,INPUT_DATA!$B:$B,"D"))</f>
        <v/>
      </c>
      <c r="CT25" s="160" t="str">
        <f>IF($B25=0,"",SUMIFS(INPUT_DATA!AR:AR,INPUT_DATA!$A:$A,$B25,INPUT_DATA!$B:$B,"D"))</f>
        <v/>
      </c>
      <c r="CU25" s="160" t="str">
        <f>IF($B25=0,"",SUMIFS(INPUT_DATA!AS:AS,INPUT_DATA!$A:$A,$B25,INPUT_DATA!$B:$B,"D"))</f>
        <v/>
      </c>
      <c r="CV25" s="145" t="str">
        <f t="shared" si="22"/>
        <v/>
      </c>
      <c r="CW25" s="160" t="str">
        <f t="shared" si="23"/>
        <v/>
      </c>
      <c r="CX25" s="161" t="str">
        <f t="shared" si="24"/>
        <v/>
      </c>
      <c r="CY25" s="154"/>
    </row>
    <row r="26" spans="2:103">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4"/>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c r="CH26" s="155"/>
      <c r="CI26" s="155"/>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20"/>
        <v/>
      </c>
      <c r="CQ26" s="160" t="str">
        <f t="shared" si="6"/>
        <v/>
      </c>
      <c r="CR26" s="160" t="str">
        <f t="shared" si="21"/>
        <v/>
      </c>
      <c r="CS26" s="145" t="str">
        <f>IF($B26=0,"",SUMIFS(INPUT_DATA!AQ:AQ,INPUT_DATA!$A:$A,$B26,INPUT_DATA!$B:$B,"D"))</f>
        <v/>
      </c>
      <c r="CT26" s="160" t="str">
        <f>IF($B26=0,"",SUMIFS(INPUT_DATA!AR:AR,INPUT_DATA!$A:$A,$B26,INPUT_DATA!$B:$B,"D"))</f>
        <v/>
      </c>
      <c r="CU26" s="160" t="str">
        <f>IF($B26=0,"",SUMIFS(INPUT_DATA!AS:AS,INPUT_DATA!$A:$A,$B26,INPUT_DATA!$B:$B,"D"))</f>
        <v/>
      </c>
      <c r="CV26" s="145" t="str">
        <f t="shared" si="22"/>
        <v/>
      </c>
      <c r="CW26" s="160" t="str">
        <f t="shared" si="23"/>
        <v/>
      </c>
      <c r="CX26" s="161" t="str">
        <f t="shared" si="24"/>
        <v/>
      </c>
      <c r="CY26" s="154"/>
    </row>
    <row r="27" spans="2:103">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4"/>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c r="CH27" s="155"/>
      <c r="CI27" s="155"/>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20"/>
        <v/>
      </c>
      <c r="CQ27" s="160" t="str">
        <f t="shared" si="6"/>
        <v/>
      </c>
      <c r="CR27" s="160" t="str">
        <f t="shared" si="21"/>
        <v/>
      </c>
      <c r="CS27" s="145" t="str">
        <f>IF($B27=0,"",SUMIFS(INPUT_DATA!AQ:AQ,INPUT_DATA!$A:$A,$B27,INPUT_DATA!$B:$B,"D"))</f>
        <v/>
      </c>
      <c r="CT27" s="160" t="str">
        <f>IF($B27=0,"",SUMIFS(INPUT_DATA!AR:AR,INPUT_DATA!$A:$A,$B27,INPUT_DATA!$B:$B,"D"))</f>
        <v/>
      </c>
      <c r="CU27" s="160" t="str">
        <f>IF($B27=0,"",SUMIFS(INPUT_DATA!AS:AS,INPUT_DATA!$A:$A,$B27,INPUT_DATA!$B:$B,"D"))</f>
        <v/>
      </c>
      <c r="CV27" s="145" t="str">
        <f t="shared" si="22"/>
        <v/>
      </c>
      <c r="CW27" s="160" t="str">
        <f t="shared" si="23"/>
        <v/>
      </c>
      <c r="CX27" s="161" t="str">
        <f t="shared" si="24"/>
        <v/>
      </c>
      <c r="CY27" s="154"/>
    </row>
    <row r="28" spans="2:103">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4"/>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c r="CH28" s="155"/>
      <c r="CI28" s="155"/>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20"/>
        <v/>
      </c>
      <c r="CQ28" s="160" t="str">
        <f t="shared" si="6"/>
        <v/>
      </c>
      <c r="CR28" s="160" t="str">
        <f t="shared" si="21"/>
        <v/>
      </c>
      <c r="CS28" s="145" t="str">
        <f>IF($B28=0,"",SUMIFS(INPUT_DATA!AQ:AQ,INPUT_DATA!$A:$A,$B28,INPUT_DATA!$B:$B,"D"))</f>
        <v/>
      </c>
      <c r="CT28" s="160" t="str">
        <f>IF($B28=0,"",SUMIFS(INPUT_DATA!AR:AR,INPUT_DATA!$A:$A,$B28,INPUT_DATA!$B:$B,"D"))</f>
        <v/>
      </c>
      <c r="CU28" s="160" t="str">
        <f>IF($B28=0,"",SUMIFS(INPUT_DATA!AS:AS,INPUT_DATA!$A:$A,$B28,INPUT_DATA!$B:$B,"D"))</f>
        <v/>
      </c>
      <c r="CV28" s="145" t="str">
        <f t="shared" si="22"/>
        <v/>
      </c>
      <c r="CW28" s="160" t="str">
        <f t="shared" si="23"/>
        <v/>
      </c>
      <c r="CX28" s="161" t="str">
        <f t="shared" si="24"/>
        <v/>
      </c>
      <c r="CY28" s="154"/>
    </row>
    <row r="29" spans="2:103">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4"/>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c r="CH29" s="155"/>
      <c r="CI29" s="155"/>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20"/>
        <v/>
      </c>
      <c r="CQ29" s="160" t="str">
        <f t="shared" si="6"/>
        <v/>
      </c>
      <c r="CR29" s="160" t="str">
        <f t="shared" si="21"/>
        <v/>
      </c>
      <c r="CS29" s="145" t="str">
        <f>IF($B29=0,"",SUMIFS(INPUT_DATA!AQ:AQ,INPUT_DATA!$A:$A,$B29,INPUT_DATA!$B:$B,"D"))</f>
        <v/>
      </c>
      <c r="CT29" s="160" t="str">
        <f>IF($B29=0,"",SUMIFS(INPUT_DATA!AR:AR,INPUT_DATA!$A:$A,$B29,INPUT_DATA!$B:$B,"D"))</f>
        <v/>
      </c>
      <c r="CU29" s="160" t="str">
        <f>IF($B29=0,"",SUMIFS(INPUT_DATA!AS:AS,INPUT_DATA!$A:$A,$B29,INPUT_DATA!$B:$B,"D"))</f>
        <v/>
      </c>
      <c r="CV29" s="145" t="str">
        <f t="shared" si="22"/>
        <v/>
      </c>
      <c r="CW29" s="160" t="str">
        <f t="shared" si="23"/>
        <v/>
      </c>
      <c r="CX29" s="161" t="str">
        <f t="shared" si="24"/>
        <v/>
      </c>
      <c r="CY29" s="154"/>
    </row>
    <row r="30" spans="2:103">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4"/>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c r="CH30" s="155"/>
      <c r="CI30" s="155"/>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20"/>
        <v/>
      </c>
      <c r="CQ30" s="160" t="str">
        <f t="shared" si="6"/>
        <v/>
      </c>
      <c r="CR30" s="160" t="str">
        <f t="shared" si="21"/>
        <v/>
      </c>
      <c r="CS30" s="145" t="str">
        <f>IF($B30=0,"",SUMIFS(INPUT_DATA!AQ:AQ,INPUT_DATA!$A:$A,$B30,INPUT_DATA!$B:$B,"D"))</f>
        <v/>
      </c>
      <c r="CT30" s="160" t="str">
        <f>IF($B30=0,"",SUMIFS(INPUT_DATA!AR:AR,INPUT_DATA!$A:$A,$B30,INPUT_DATA!$B:$B,"D"))</f>
        <v/>
      </c>
      <c r="CU30" s="160" t="str">
        <f>IF($B30=0,"",SUMIFS(INPUT_DATA!AS:AS,INPUT_DATA!$A:$A,$B30,INPUT_DATA!$B:$B,"D"))</f>
        <v/>
      </c>
      <c r="CV30" s="145" t="str">
        <f t="shared" si="22"/>
        <v/>
      </c>
      <c r="CW30" s="160" t="str">
        <f t="shared" si="23"/>
        <v/>
      </c>
      <c r="CX30" s="161" t="str">
        <f t="shared" si="24"/>
        <v/>
      </c>
      <c r="CY30" s="154"/>
    </row>
    <row r="31" spans="2:103">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4"/>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c r="CH31" s="155"/>
      <c r="CI31" s="155"/>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20"/>
        <v/>
      </c>
      <c r="CQ31" s="160" t="str">
        <f t="shared" si="6"/>
        <v/>
      </c>
      <c r="CR31" s="160" t="str">
        <f t="shared" si="21"/>
        <v/>
      </c>
      <c r="CS31" s="145" t="str">
        <f>IF($B31=0,"",SUMIFS(INPUT_DATA!AQ:AQ,INPUT_DATA!$A:$A,$B31,INPUT_DATA!$B:$B,"D"))</f>
        <v/>
      </c>
      <c r="CT31" s="160" t="str">
        <f>IF($B31=0,"",SUMIFS(INPUT_DATA!AR:AR,INPUT_DATA!$A:$A,$B31,INPUT_DATA!$B:$B,"D"))</f>
        <v/>
      </c>
      <c r="CU31" s="160" t="str">
        <f>IF($B31=0,"",SUMIFS(INPUT_DATA!AS:AS,INPUT_DATA!$A:$A,$B31,INPUT_DATA!$B:$B,"D"))</f>
        <v/>
      </c>
      <c r="CV31" s="145" t="str">
        <f t="shared" si="22"/>
        <v/>
      </c>
      <c r="CW31" s="160" t="str">
        <f t="shared" si="23"/>
        <v/>
      </c>
      <c r="CX31" s="161" t="str">
        <f t="shared" si="24"/>
        <v/>
      </c>
      <c r="CY31" s="154"/>
    </row>
    <row r="32" spans="2:103">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4"/>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c r="CH32" s="155"/>
      <c r="CI32" s="155"/>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20"/>
        <v/>
      </c>
      <c r="CQ32" s="160" t="str">
        <f t="shared" si="6"/>
        <v/>
      </c>
      <c r="CR32" s="160" t="str">
        <f t="shared" si="21"/>
        <v/>
      </c>
      <c r="CS32" s="145" t="str">
        <f>IF($B32=0,"",SUMIFS(INPUT_DATA!AQ:AQ,INPUT_DATA!$A:$A,$B32,INPUT_DATA!$B:$B,"D"))</f>
        <v/>
      </c>
      <c r="CT32" s="160" t="str">
        <f>IF($B32=0,"",SUMIFS(INPUT_DATA!AR:AR,INPUT_DATA!$A:$A,$B32,INPUT_DATA!$B:$B,"D"))</f>
        <v/>
      </c>
      <c r="CU32" s="160" t="str">
        <f>IF($B32=0,"",SUMIFS(INPUT_DATA!AS:AS,INPUT_DATA!$A:$A,$B32,INPUT_DATA!$B:$B,"D"))</f>
        <v/>
      </c>
      <c r="CV32" s="145" t="str">
        <f t="shared" si="22"/>
        <v/>
      </c>
      <c r="CW32" s="160" t="str">
        <f t="shared" si="23"/>
        <v/>
      </c>
      <c r="CX32" s="161" t="str">
        <f t="shared" si="24"/>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4"/>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c r="CH33" s="155"/>
      <c r="CI33" s="155"/>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20"/>
        <v/>
      </c>
      <c r="CQ33" s="160" t="str">
        <f t="shared" si="6"/>
        <v/>
      </c>
      <c r="CR33" s="160" t="str">
        <f t="shared" si="21"/>
        <v/>
      </c>
      <c r="CS33" s="145" t="str">
        <f>IF($B33=0,"",SUMIFS(INPUT_DATA!AQ:AQ,INPUT_DATA!$A:$A,$B33,INPUT_DATA!$B:$B,"D"))</f>
        <v/>
      </c>
      <c r="CT33" s="160" t="str">
        <f>IF($B33=0,"",SUMIFS(INPUT_DATA!AR:AR,INPUT_DATA!$A:$A,$B33,INPUT_DATA!$B:$B,"D"))</f>
        <v/>
      </c>
      <c r="CU33" s="160" t="str">
        <f>IF($B33=0,"",SUMIFS(INPUT_DATA!AS:AS,INPUT_DATA!$A:$A,$B33,INPUT_DATA!$B:$B,"D"))</f>
        <v/>
      </c>
      <c r="CV33" s="145" t="str">
        <f t="shared" si="22"/>
        <v/>
      </c>
      <c r="CW33" s="160" t="str">
        <f t="shared" si="23"/>
        <v/>
      </c>
      <c r="CX33" s="161" t="str">
        <f t="shared" si="24"/>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4"/>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c r="CH34" s="155"/>
      <c r="CI34" s="155"/>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20"/>
        <v/>
      </c>
      <c r="CQ34" s="160" t="str">
        <f t="shared" si="6"/>
        <v/>
      </c>
      <c r="CR34" s="160" t="str">
        <f t="shared" si="21"/>
        <v/>
      </c>
      <c r="CS34" s="145" t="str">
        <f>IF($B34=0,"",SUMIFS(INPUT_DATA!AQ:AQ,INPUT_DATA!$A:$A,$B34,INPUT_DATA!$B:$B,"D"))</f>
        <v/>
      </c>
      <c r="CT34" s="160" t="str">
        <f>IF($B34=0,"",SUMIFS(INPUT_DATA!AR:AR,INPUT_DATA!$A:$A,$B34,INPUT_DATA!$B:$B,"D"))</f>
        <v/>
      </c>
      <c r="CU34" s="160" t="str">
        <f>IF($B34=0,"",SUMIFS(INPUT_DATA!AS:AS,INPUT_DATA!$A:$A,$B34,INPUT_DATA!$B:$B,"D"))</f>
        <v/>
      </c>
      <c r="CV34" s="145" t="str">
        <f t="shared" si="22"/>
        <v/>
      </c>
      <c r="CW34" s="160" t="str">
        <f t="shared" si="23"/>
        <v/>
      </c>
      <c r="CX34" s="161" t="str">
        <f t="shared" si="24"/>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4"/>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c r="CH35" s="155"/>
      <c r="CI35" s="155"/>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20"/>
        <v/>
      </c>
      <c r="CQ35" s="160" t="str">
        <f t="shared" si="6"/>
        <v/>
      </c>
      <c r="CR35" s="160" t="str">
        <f t="shared" si="21"/>
        <v/>
      </c>
      <c r="CS35" s="145" t="str">
        <f>IF($B35=0,"",SUMIFS(INPUT_DATA!AQ:AQ,INPUT_DATA!$A:$A,$B35,INPUT_DATA!$B:$B,"D"))</f>
        <v/>
      </c>
      <c r="CT35" s="160" t="str">
        <f>IF($B35=0,"",SUMIFS(INPUT_DATA!AR:AR,INPUT_DATA!$A:$A,$B35,INPUT_DATA!$B:$B,"D"))</f>
        <v/>
      </c>
      <c r="CU35" s="160" t="str">
        <f>IF($B35=0,"",SUMIFS(INPUT_DATA!AS:AS,INPUT_DATA!$A:$A,$B35,INPUT_DATA!$B:$B,"D"))</f>
        <v/>
      </c>
      <c r="CV35" s="145" t="str">
        <f t="shared" si="22"/>
        <v/>
      </c>
      <c r="CW35" s="160" t="str">
        <f t="shared" si="23"/>
        <v/>
      </c>
      <c r="CX35" s="161" t="str">
        <f t="shared" si="24"/>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4"/>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c r="CH36" s="155"/>
      <c r="CI36" s="155"/>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20"/>
        <v/>
      </c>
      <c r="CQ36" s="160" t="str">
        <f t="shared" si="6"/>
        <v/>
      </c>
      <c r="CR36" s="160" t="str">
        <f t="shared" si="21"/>
        <v/>
      </c>
      <c r="CS36" s="145" t="str">
        <f>IF($B36=0,"",SUMIFS(INPUT_DATA!AQ:AQ,INPUT_DATA!$A:$A,$B36,INPUT_DATA!$B:$B,"D"))</f>
        <v/>
      </c>
      <c r="CT36" s="160" t="str">
        <f>IF($B36=0,"",SUMIFS(INPUT_DATA!AR:AR,INPUT_DATA!$A:$A,$B36,INPUT_DATA!$B:$B,"D"))</f>
        <v/>
      </c>
      <c r="CU36" s="160" t="str">
        <f>IF($B36=0,"",SUMIFS(INPUT_DATA!AS:AS,INPUT_DATA!$A:$A,$B36,INPUT_DATA!$B:$B,"D"))</f>
        <v/>
      </c>
      <c r="CV36" s="145" t="str">
        <f t="shared" si="22"/>
        <v/>
      </c>
      <c r="CW36" s="160" t="str">
        <f t="shared" si="23"/>
        <v/>
      </c>
      <c r="CX36" s="161" t="str">
        <f t="shared" si="24"/>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4"/>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c r="CH37" s="155"/>
      <c r="CI37" s="155"/>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20"/>
        <v/>
      </c>
      <c r="CQ37" s="160" t="str">
        <f t="shared" si="6"/>
        <v/>
      </c>
      <c r="CR37" s="160" t="str">
        <f t="shared" si="21"/>
        <v/>
      </c>
      <c r="CS37" s="145" t="str">
        <f>IF($B37=0,"",SUMIFS(INPUT_DATA!AQ:AQ,INPUT_DATA!$A:$A,$B37,INPUT_DATA!$B:$B,"D"))</f>
        <v/>
      </c>
      <c r="CT37" s="160" t="str">
        <f>IF($B37=0,"",SUMIFS(INPUT_DATA!AR:AR,INPUT_DATA!$A:$A,$B37,INPUT_DATA!$B:$B,"D"))</f>
        <v/>
      </c>
      <c r="CU37" s="160" t="str">
        <f>IF($B37=0,"",SUMIFS(INPUT_DATA!AS:AS,INPUT_DATA!$A:$A,$B37,INPUT_DATA!$B:$B,"D"))</f>
        <v/>
      </c>
      <c r="CV37" s="145" t="str">
        <f t="shared" si="22"/>
        <v/>
      </c>
      <c r="CW37" s="160" t="str">
        <f t="shared" si="23"/>
        <v/>
      </c>
      <c r="CX37" s="161" t="str">
        <f t="shared" si="24"/>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4"/>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c r="CH38" s="155"/>
      <c r="CI38" s="155"/>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20"/>
        <v/>
      </c>
      <c r="CQ38" s="160" t="str">
        <f t="shared" si="6"/>
        <v/>
      </c>
      <c r="CR38" s="160" t="str">
        <f t="shared" si="21"/>
        <v/>
      </c>
      <c r="CS38" s="145" t="str">
        <f>IF($B38=0,"",SUMIFS(INPUT_DATA!AQ:AQ,INPUT_DATA!$A:$A,$B38,INPUT_DATA!$B:$B,"D"))</f>
        <v/>
      </c>
      <c r="CT38" s="160" t="str">
        <f>IF($B38=0,"",SUMIFS(INPUT_DATA!AR:AR,INPUT_DATA!$A:$A,$B38,INPUT_DATA!$B:$B,"D"))</f>
        <v/>
      </c>
      <c r="CU38" s="160" t="str">
        <f>IF($B38=0,"",SUMIFS(INPUT_DATA!AS:AS,INPUT_DATA!$A:$A,$B38,INPUT_DATA!$B:$B,"D"))</f>
        <v/>
      </c>
      <c r="CV38" s="145" t="str">
        <f t="shared" si="22"/>
        <v/>
      </c>
      <c r="CW38" s="160" t="str">
        <f t="shared" si="23"/>
        <v/>
      </c>
      <c r="CX38" s="161" t="str">
        <f t="shared" si="24"/>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4"/>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c r="CH39" s="155"/>
      <c r="CI39" s="155"/>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20"/>
        <v/>
      </c>
      <c r="CQ39" s="160" t="str">
        <f t="shared" si="6"/>
        <v/>
      </c>
      <c r="CR39" s="160" t="str">
        <f t="shared" si="21"/>
        <v/>
      </c>
      <c r="CS39" s="145" t="str">
        <f>IF($B39=0,"",SUMIFS(INPUT_DATA!AQ:AQ,INPUT_DATA!$A:$A,$B39,INPUT_DATA!$B:$B,"D"))</f>
        <v/>
      </c>
      <c r="CT39" s="160" t="str">
        <f>IF($B39=0,"",SUMIFS(INPUT_DATA!AR:AR,INPUT_DATA!$A:$A,$B39,INPUT_DATA!$B:$B,"D"))</f>
        <v/>
      </c>
      <c r="CU39" s="160" t="str">
        <f>IF($B39=0,"",SUMIFS(INPUT_DATA!AS:AS,INPUT_DATA!$A:$A,$B39,INPUT_DATA!$B:$B,"D"))</f>
        <v/>
      </c>
      <c r="CV39" s="145" t="str">
        <f t="shared" si="22"/>
        <v/>
      </c>
      <c r="CW39" s="160" t="str">
        <f t="shared" si="23"/>
        <v/>
      </c>
      <c r="CX39" s="161" t="str">
        <f t="shared" si="24"/>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4"/>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c r="CH40" s="155"/>
      <c r="CI40" s="155"/>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20"/>
        <v/>
      </c>
      <c r="CQ40" s="160" t="str">
        <f t="shared" si="6"/>
        <v/>
      </c>
      <c r="CR40" s="160" t="str">
        <f t="shared" si="21"/>
        <v/>
      </c>
      <c r="CS40" s="145" t="str">
        <f>IF($B40=0,"",SUMIFS(INPUT_DATA!AQ:AQ,INPUT_DATA!$A:$A,$B40,INPUT_DATA!$B:$B,"D"))</f>
        <v/>
      </c>
      <c r="CT40" s="160" t="str">
        <f>IF($B40=0,"",SUMIFS(INPUT_DATA!AR:AR,INPUT_DATA!$A:$A,$B40,INPUT_DATA!$B:$B,"D"))</f>
        <v/>
      </c>
      <c r="CU40" s="160" t="str">
        <f>IF($B40=0,"",SUMIFS(INPUT_DATA!AS:AS,INPUT_DATA!$A:$A,$B40,INPUT_DATA!$B:$B,"D"))</f>
        <v/>
      </c>
      <c r="CV40" s="145" t="str">
        <f t="shared" si="22"/>
        <v/>
      </c>
      <c r="CW40" s="160" t="str">
        <f t="shared" si="23"/>
        <v/>
      </c>
      <c r="CX40" s="161" t="str">
        <f t="shared" si="24"/>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4"/>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c r="CH41" s="155"/>
      <c r="CI41" s="155"/>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20"/>
        <v/>
      </c>
      <c r="CQ41" s="160" t="str">
        <f t="shared" si="6"/>
        <v/>
      </c>
      <c r="CR41" s="160" t="str">
        <f t="shared" si="21"/>
        <v/>
      </c>
      <c r="CS41" s="145" t="str">
        <f>IF($B41=0,"",SUMIFS(INPUT_DATA!AQ:AQ,INPUT_DATA!$A:$A,$B41,INPUT_DATA!$B:$B,"D"))</f>
        <v/>
      </c>
      <c r="CT41" s="160" t="str">
        <f>IF($B41=0,"",SUMIFS(INPUT_DATA!AR:AR,INPUT_DATA!$A:$A,$B41,INPUT_DATA!$B:$B,"D"))</f>
        <v/>
      </c>
      <c r="CU41" s="160" t="str">
        <f>IF($B41=0,"",SUMIFS(INPUT_DATA!AS:AS,INPUT_DATA!$A:$A,$B41,INPUT_DATA!$B:$B,"D"))</f>
        <v/>
      </c>
      <c r="CV41" s="145" t="str">
        <f t="shared" si="22"/>
        <v/>
      </c>
      <c r="CW41" s="160" t="str">
        <f t="shared" si="23"/>
        <v/>
      </c>
      <c r="CX41" s="161" t="str">
        <f t="shared" si="24"/>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4"/>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c r="CH42" s="155"/>
      <c r="CI42" s="155"/>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20"/>
        <v/>
      </c>
      <c r="CQ42" s="160" t="str">
        <f t="shared" si="6"/>
        <v/>
      </c>
      <c r="CR42" s="160" t="str">
        <f t="shared" si="21"/>
        <v/>
      </c>
      <c r="CS42" s="145" t="str">
        <f>IF($B42=0,"",SUMIFS(INPUT_DATA!AQ:AQ,INPUT_DATA!$A:$A,$B42,INPUT_DATA!$B:$B,"D"))</f>
        <v/>
      </c>
      <c r="CT42" s="160" t="str">
        <f>IF($B42=0,"",SUMIFS(INPUT_DATA!AR:AR,INPUT_DATA!$A:$A,$B42,INPUT_DATA!$B:$B,"D"))</f>
        <v/>
      </c>
      <c r="CU42" s="160" t="str">
        <f>IF($B42=0,"",SUMIFS(INPUT_DATA!AS:AS,INPUT_DATA!$A:$A,$B42,INPUT_DATA!$B:$B,"D"))</f>
        <v/>
      </c>
      <c r="CV42" s="145" t="str">
        <f t="shared" si="22"/>
        <v/>
      </c>
      <c r="CW42" s="160" t="str">
        <f t="shared" si="23"/>
        <v/>
      </c>
      <c r="CX42" s="161" t="str">
        <f t="shared" si="24"/>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4"/>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c r="CH43" s="155"/>
      <c r="CI43" s="155"/>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20"/>
        <v/>
      </c>
      <c r="CQ43" s="160" t="str">
        <f t="shared" si="6"/>
        <v/>
      </c>
      <c r="CR43" s="160" t="str">
        <f t="shared" si="21"/>
        <v/>
      </c>
      <c r="CS43" s="145" t="str">
        <f>IF($B43=0,"",SUMIFS(INPUT_DATA!AQ:AQ,INPUT_DATA!$A:$A,$B43,INPUT_DATA!$B:$B,"D"))</f>
        <v/>
      </c>
      <c r="CT43" s="160" t="str">
        <f>IF($B43=0,"",SUMIFS(INPUT_DATA!AR:AR,INPUT_DATA!$A:$A,$B43,INPUT_DATA!$B:$B,"D"))</f>
        <v/>
      </c>
      <c r="CU43" s="160" t="str">
        <f>IF($B43=0,"",SUMIFS(INPUT_DATA!AS:AS,INPUT_DATA!$A:$A,$B43,INPUT_DATA!$B:$B,"D"))</f>
        <v/>
      </c>
      <c r="CV43" s="145" t="str">
        <f t="shared" si="22"/>
        <v/>
      </c>
      <c r="CW43" s="160" t="str">
        <f t="shared" si="23"/>
        <v/>
      </c>
      <c r="CX43" s="161" t="str">
        <f t="shared" si="24"/>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4"/>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c r="CH44" s="155"/>
      <c r="CI44" s="155"/>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20"/>
        <v/>
      </c>
      <c r="CQ44" s="160" t="str">
        <f t="shared" si="6"/>
        <v/>
      </c>
      <c r="CR44" s="160" t="str">
        <f t="shared" si="21"/>
        <v/>
      </c>
      <c r="CS44" s="145" t="str">
        <f>IF($B44=0,"",SUMIFS(INPUT_DATA!AQ:AQ,INPUT_DATA!$A:$A,$B44,INPUT_DATA!$B:$B,"D"))</f>
        <v/>
      </c>
      <c r="CT44" s="160" t="str">
        <f>IF($B44=0,"",SUMIFS(INPUT_DATA!AR:AR,INPUT_DATA!$A:$A,$B44,INPUT_DATA!$B:$B,"D"))</f>
        <v/>
      </c>
      <c r="CU44" s="160" t="str">
        <f>IF($B44=0,"",SUMIFS(INPUT_DATA!AS:AS,INPUT_DATA!$A:$A,$B44,INPUT_DATA!$B:$B,"D"))</f>
        <v/>
      </c>
      <c r="CV44" s="145" t="str">
        <f t="shared" si="22"/>
        <v/>
      </c>
      <c r="CW44" s="160" t="str">
        <f t="shared" si="23"/>
        <v/>
      </c>
      <c r="CX44" s="161" t="str">
        <f t="shared" si="24"/>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4"/>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c r="CH45" s="155"/>
      <c r="CI45" s="155"/>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20"/>
        <v/>
      </c>
      <c r="CQ45" s="160" t="str">
        <f t="shared" si="6"/>
        <v/>
      </c>
      <c r="CR45" s="160" t="str">
        <f t="shared" si="21"/>
        <v/>
      </c>
      <c r="CS45" s="145" t="str">
        <f>IF($B45=0,"",SUMIFS(INPUT_DATA!AQ:AQ,INPUT_DATA!$A:$A,$B45,INPUT_DATA!$B:$B,"D"))</f>
        <v/>
      </c>
      <c r="CT45" s="160" t="str">
        <f>IF($B45=0,"",SUMIFS(INPUT_DATA!AR:AR,INPUT_DATA!$A:$A,$B45,INPUT_DATA!$B:$B,"D"))</f>
        <v/>
      </c>
      <c r="CU45" s="160" t="str">
        <f>IF($B45=0,"",SUMIFS(INPUT_DATA!AS:AS,INPUT_DATA!$A:$A,$B45,INPUT_DATA!$B:$B,"D"))</f>
        <v/>
      </c>
      <c r="CV45" s="145" t="str">
        <f t="shared" si="22"/>
        <v/>
      </c>
      <c r="CW45" s="160" t="str">
        <f t="shared" si="23"/>
        <v/>
      </c>
      <c r="CX45" s="161" t="str">
        <f t="shared" si="24"/>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4"/>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c r="CH46" s="155"/>
      <c r="CI46" s="155"/>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20"/>
        <v/>
      </c>
      <c r="CQ46" s="160" t="str">
        <f t="shared" si="6"/>
        <v/>
      </c>
      <c r="CR46" s="160" t="str">
        <f t="shared" si="21"/>
        <v/>
      </c>
      <c r="CS46" s="145" t="str">
        <f>IF($B46=0,"",SUMIFS(INPUT_DATA!AQ:AQ,INPUT_DATA!$A:$A,$B46,INPUT_DATA!$B:$B,"D"))</f>
        <v/>
      </c>
      <c r="CT46" s="160" t="str">
        <f>IF($B46=0,"",SUMIFS(INPUT_DATA!AR:AR,INPUT_DATA!$A:$A,$B46,INPUT_DATA!$B:$B,"D"))</f>
        <v/>
      </c>
      <c r="CU46" s="160" t="str">
        <f>IF($B46=0,"",SUMIFS(INPUT_DATA!AS:AS,INPUT_DATA!$A:$A,$B46,INPUT_DATA!$B:$B,"D"))</f>
        <v/>
      </c>
      <c r="CV46" s="145" t="str">
        <f t="shared" si="22"/>
        <v/>
      </c>
      <c r="CW46" s="160" t="str">
        <f t="shared" si="23"/>
        <v/>
      </c>
      <c r="CX46" s="161" t="str">
        <f t="shared" si="24"/>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4"/>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c r="CH47" s="155"/>
      <c r="CI47" s="155"/>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20"/>
        <v/>
      </c>
      <c r="CQ47" s="160" t="str">
        <f t="shared" si="6"/>
        <v/>
      </c>
      <c r="CR47" s="160" t="str">
        <f t="shared" si="21"/>
        <v/>
      </c>
      <c r="CS47" s="145" t="str">
        <f>IF($B47=0,"",SUMIFS(INPUT_DATA!AQ:AQ,INPUT_DATA!$A:$A,$B47,INPUT_DATA!$B:$B,"D"))</f>
        <v/>
      </c>
      <c r="CT47" s="160" t="str">
        <f>IF($B47=0,"",SUMIFS(INPUT_DATA!AR:AR,INPUT_DATA!$A:$A,$B47,INPUT_DATA!$B:$B,"D"))</f>
        <v/>
      </c>
      <c r="CU47" s="160" t="str">
        <f>IF($B47=0,"",SUMIFS(INPUT_DATA!AS:AS,INPUT_DATA!$A:$A,$B47,INPUT_DATA!$B:$B,"D"))</f>
        <v/>
      </c>
      <c r="CV47" s="145" t="str">
        <f t="shared" si="22"/>
        <v/>
      </c>
      <c r="CW47" s="160" t="str">
        <f t="shared" si="23"/>
        <v/>
      </c>
      <c r="CX47" s="161" t="str">
        <f t="shared" si="24"/>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4"/>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c r="CH48" s="155"/>
      <c r="CI48" s="155"/>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20"/>
        <v/>
      </c>
      <c r="CQ48" s="160" t="str">
        <f t="shared" si="6"/>
        <v/>
      </c>
      <c r="CR48" s="160" t="str">
        <f t="shared" si="21"/>
        <v/>
      </c>
      <c r="CS48" s="145" t="str">
        <f>IF($B48=0,"",SUMIFS(INPUT_DATA!AQ:AQ,INPUT_DATA!$A:$A,$B48,INPUT_DATA!$B:$B,"D"))</f>
        <v/>
      </c>
      <c r="CT48" s="160" t="str">
        <f>IF($B48=0,"",SUMIFS(INPUT_DATA!AR:AR,INPUT_DATA!$A:$A,$B48,INPUT_DATA!$B:$B,"D"))</f>
        <v/>
      </c>
      <c r="CU48" s="160" t="str">
        <f>IF($B48=0,"",SUMIFS(INPUT_DATA!AS:AS,INPUT_DATA!$A:$A,$B48,INPUT_DATA!$B:$B,"D"))</f>
        <v/>
      </c>
      <c r="CV48" s="145" t="str">
        <f t="shared" si="22"/>
        <v/>
      </c>
      <c r="CW48" s="160" t="str">
        <f t="shared" si="23"/>
        <v/>
      </c>
      <c r="CX48" s="161" t="str">
        <f t="shared" si="24"/>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4"/>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c r="CH49" s="155"/>
      <c r="CI49" s="155"/>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20"/>
        <v/>
      </c>
      <c r="CQ49" s="160" t="str">
        <f t="shared" si="6"/>
        <v/>
      </c>
      <c r="CR49" s="160" t="str">
        <f t="shared" si="21"/>
        <v/>
      </c>
      <c r="CS49" s="145" t="str">
        <f>IF($B49=0,"",SUMIFS(INPUT_DATA!AQ:AQ,INPUT_DATA!$A:$A,$B49,INPUT_DATA!$B:$B,"D"))</f>
        <v/>
      </c>
      <c r="CT49" s="160" t="str">
        <f>IF($B49=0,"",SUMIFS(INPUT_DATA!AR:AR,INPUT_DATA!$A:$A,$B49,INPUT_DATA!$B:$B,"D"))</f>
        <v/>
      </c>
      <c r="CU49" s="160" t="str">
        <f>IF($B49=0,"",SUMIFS(INPUT_DATA!AS:AS,INPUT_DATA!$A:$A,$B49,INPUT_DATA!$B:$B,"D"))</f>
        <v/>
      </c>
      <c r="CV49" s="145" t="str">
        <f t="shared" si="22"/>
        <v/>
      </c>
      <c r="CW49" s="160" t="str">
        <f t="shared" si="23"/>
        <v/>
      </c>
      <c r="CX49" s="161" t="str">
        <f t="shared" si="24"/>
        <v/>
      </c>
      <c r="CY49" s="154"/>
    </row>
    <row r="50" spans="1:103">
      <c r="A50" s="162">
        <f t="shared" ref="A50:A87" si="25">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4"/>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c r="CH50" s="155"/>
      <c r="CI50" s="155"/>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20"/>
        <v/>
      </c>
      <c r="CQ50" s="160" t="str">
        <f t="shared" si="6"/>
        <v/>
      </c>
      <c r="CR50" s="160" t="str">
        <f t="shared" si="21"/>
        <v/>
      </c>
      <c r="CS50" s="145" t="str">
        <f>IF($B50=0,"",SUMIFS(INPUT_DATA!AQ:AQ,INPUT_DATA!$A:$A,$B50,INPUT_DATA!$B:$B,"D"))</f>
        <v/>
      </c>
      <c r="CT50" s="160" t="str">
        <f>IF($B50=0,"",SUMIFS(INPUT_DATA!AR:AR,INPUT_DATA!$A:$A,$B50,INPUT_DATA!$B:$B,"D"))</f>
        <v/>
      </c>
      <c r="CU50" s="160" t="str">
        <f>IF($B50=0,"",SUMIFS(INPUT_DATA!AS:AS,INPUT_DATA!$A:$A,$B50,INPUT_DATA!$B:$B,"D"))</f>
        <v/>
      </c>
      <c r="CV50" s="145" t="str">
        <f t="shared" si="22"/>
        <v/>
      </c>
      <c r="CW50" s="160" t="str">
        <f t="shared" si="23"/>
        <v/>
      </c>
      <c r="CX50" s="161" t="str">
        <f t="shared" si="24"/>
        <v/>
      </c>
      <c r="CY50" s="154"/>
    </row>
    <row r="51" spans="1:103">
      <c r="A51" s="162">
        <f t="shared" si="25"/>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4"/>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c r="CH51" s="155"/>
      <c r="CI51" s="155"/>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20"/>
        <v/>
      </c>
      <c r="CQ51" s="160" t="str">
        <f t="shared" si="6"/>
        <v/>
      </c>
      <c r="CR51" s="160" t="str">
        <f t="shared" si="21"/>
        <v/>
      </c>
      <c r="CS51" s="145" t="str">
        <f>IF($B51=0,"",SUMIFS(INPUT_DATA!AQ:AQ,INPUT_DATA!$A:$A,$B51,INPUT_DATA!$B:$B,"D"))</f>
        <v/>
      </c>
      <c r="CT51" s="160" t="str">
        <f>IF($B51=0,"",SUMIFS(INPUT_DATA!AR:AR,INPUT_DATA!$A:$A,$B51,INPUT_DATA!$B:$B,"D"))</f>
        <v/>
      </c>
      <c r="CU51" s="160" t="str">
        <f>IF($B51=0,"",SUMIFS(INPUT_DATA!AS:AS,INPUT_DATA!$A:$A,$B51,INPUT_DATA!$B:$B,"D"))</f>
        <v/>
      </c>
      <c r="CV51" s="145" t="str">
        <f t="shared" si="22"/>
        <v/>
      </c>
      <c r="CW51" s="160" t="str">
        <f t="shared" si="23"/>
        <v/>
      </c>
      <c r="CX51" s="161" t="str">
        <f t="shared" si="24"/>
        <v/>
      </c>
      <c r="CY51" s="154"/>
    </row>
    <row r="52" spans="1:103">
      <c r="A52" s="162">
        <f t="shared" si="25"/>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4"/>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c r="CH52" s="155"/>
      <c r="CI52" s="155"/>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20"/>
        <v/>
      </c>
      <c r="CQ52" s="160" t="str">
        <f t="shared" si="6"/>
        <v/>
      </c>
      <c r="CR52" s="160" t="str">
        <f t="shared" si="21"/>
        <v/>
      </c>
      <c r="CS52" s="145" t="str">
        <f>IF($B52=0,"",SUMIFS(INPUT_DATA!AQ:AQ,INPUT_DATA!$A:$A,$B52,INPUT_DATA!$B:$B,"D"))</f>
        <v/>
      </c>
      <c r="CT52" s="160" t="str">
        <f>IF($B52=0,"",SUMIFS(INPUT_DATA!AR:AR,INPUT_DATA!$A:$A,$B52,INPUT_DATA!$B:$B,"D"))</f>
        <v/>
      </c>
      <c r="CU52" s="160" t="str">
        <f>IF($B52=0,"",SUMIFS(INPUT_DATA!AS:AS,INPUT_DATA!$A:$A,$B52,INPUT_DATA!$B:$B,"D"))</f>
        <v/>
      </c>
      <c r="CV52" s="145" t="str">
        <f t="shared" si="22"/>
        <v/>
      </c>
      <c r="CW52" s="160" t="str">
        <f t="shared" si="23"/>
        <v/>
      </c>
      <c r="CX52" s="161" t="str">
        <f t="shared" si="24"/>
        <v/>
      </c>
      <c r="CY52" s="154"/>
    </row>
    <row r="53" spans="1:103">
      <c r="A53" s="162">
        <f t="shared" si="25"/>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4"/>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c r="CH53" s="155"/>
      <c r="CI53" s="155"/>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20"/>
        <v/>
      </c>
      <c r="CQ53" s="160" t="str">
        <f t="shared" si="6"/>
        <v/>
      </c>
      <c r="CR53" s="160" t="str">
        <f t="shared" si="21"/>
        <v/>
      </c>
      <c r="CS53" s="145" t="str">
        <f>IF($B53=0,"",SUMIFS(INPUT_DATA!AQ:AQ,INPUT_DATA!$A:$A,$B53,INPUT_DATA!$B:$B,"D"))</f>
        <v/>
      </c>
      <c r="CT53" s="160" t="str">
        <f>IF($B53=0,"",SUMIFS(INPUT_DATA!AR:AR,INPUT_DATA!$A:$A,$B53,INPUT_DATA!$B:$B,"D"))</f>
        <v/>
      </c>
      <c r="CU53" s="160" t="str">
        <f>IF($B53=0,"",SUMIFS(INPUT_DATA!AS:AS,INPUT_DATA!$A:$A,$B53,INPUT_DATA!$B:$B,"D"))</f>
        <v/>
      </c>
      <c r="CV53" s="145" t="str">
        <f t="shared" si="22"/>
        <v/>
      </c>
      <c r="CW53" s="160" t="str">
        <f t="shared" si="23"/>
        <v/>
      </c>
      <c r="CX53" s="161" t="str">
        <f t="shared" si="24"/>
        <v/>
      </c>
      <c r="CY53" s="154"/>
    </row>
    <row r="54" spans="1:103">
      <c r="A54" s="162">
        <f t="shared" si="25"/>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4"/>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c r="CH54" s="155"/>
      <c r="CI54" s="155"/>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20"/>
        <v/>
      </c>
      <c r="CQ54" s="160" t="str">
        <f t="shared" si="6"/>
        <v/>
      </c>
      <c r="CR54" s="160" t="str">
        <f t="shared" si="21"/>
        <v/>
      </c>
      <c r="CS54" s="145" t="str">
        <f>IF($B54=0,"",SUMIFS(INPUT_DATA!AQ:AQ,INPUT_DATA!$A:$A,$B54,INPUT_DATA!$B:$B,"D"))</f>
        <v/>
      </c>
      <c r="CT54" s="160" t="str">
        <f>IF($B54=0,"",SUMIFS(INPUT_DATA!AR:AR,INPUT_DATA!$A:$A,$B54,INPUT_DATA!$B:$B,"D"))</f>
        <v/>
      </c>
      <c r="CU54" s="160" t="str">
        <f>IF($B54=0,"",SUMIFS(INPUT_DATA!AS:AS,INPUT_DATA!$A:$A,$B54,INPUT_DATA!$B:$B,"D"))</f>
        <v/>
      </c>
      <c r="CV54" s="145" t="str">
        <f t="shared" si="22"/>
        <v/>
      </c>
      <c r="CW54" s="160" t="str">
        <f t="shared" si="23"/>
        <v/>
      </c>
      <c r="CX54" s="161" t="str">
        <f t="shared" si="24"/>
        <v/>
      </c>
      <c r="CY54" s="154"/>
    </row>
    <row r="55" spans="1:103">
      <c r="A55" s="162">
        <f t="shared" si="25"/>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4"/>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c r="CH55" s="155"/>
      <c r="CI55" s="155"/>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20"/>
        <v/>
      </c>
      <c r="CQ55" s="160" t="str">
        <f t="shared" si="6"/>
        <v/>
      </c>
      <c r="CR55" s="160" t="str">
        <f t="shared" si="21"/>
        <v/>
      </c>
      <c r="CS55" s="145" t="str">
        <f>IF($B55=0,"",SUMIFS(INPUT_DATA!AQ:AQ,INPUT_DATA!$A:$A,$B55,INPUT_DATA!$B:$B,"D"))</f>
        <v/>
      </c>
      <c r="CT55" s="160" t="str">
        <f>IF($B55=0,"",SUMIFS(INPUT_DATA!AR:AR,INPUT_DATA!$A:$A,$B55,INPUT_DATA!$B:$B,"D"))</f>
        <v/>
      </c>
      <c r="CU55" s="160" t="str">
        <f>IF($B55=0,"",SUMIFS(INPUT_DATA!AS:AS,INPUT_DATA!$A:$A,$B55,INPUT_DATA!$B:$B,"D"))</f>
        <v/>
      </c>
      <c r="CV55" s="145" t="str">
        <f t="shared" si="22"/>
        <v/>
      </c>
      <c r="CW55" s="160" t="str">
        <f t="shared" si="23"/>
        <v/>
      </c>
      <c r="CX55" s="161" t="str">
        <f t="shared" si="24"/>
        <v/>
      </c>
      <c r="CY55" s="154"/>
    </row>
    <row r="56" spans="1:103">
      <c r="A56" s="162">
        <f t="shared" si="25"/>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4"/>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c r="CH56" s="155"/>
      <c r="CI56" s="155"/>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20"/>
        <v/>
      </c>
      <c r="CQ56" s="160" t="str">
        <f t="shared" si="6"/>
        <v/>
      </c>
      <c r="CR56" s="160" t="str">
        <f t="shared" si="21"/>
        <v/>
      </c>
      <c r="CS56" s="145" t="str">
        <f>IF($B56=0,"",SUMIFS(INPUT_DATA!AQ:AQ,INPUT_DATA!$A:$A,$B56,INPUT_DATA!$B:$B,"D"))</f>
        <v/>
      </c>
      <c r="CT56" s="160" t="str">
        <f>IF($B56=0,"",SUMIFS(INPUT_DATA!AR:AR,INPUT_DATA!$A:$A,$B56,INPUT_DATA!$B:$B,"D"))</f>
        <v/>
      </c>
      <c r="CU56" s="160" t="str">
        <f>IF($B56=0,"",SUMIFS(INPUT_DATA!AS:AS,INPUT_DATA!$A:$A,$B56,INPUT_DATA!$B:$B,"D"))</f>
        <v/>
      </c>
      <c r="CV56" s="145" t="str">
        <f t="shared" si="22"/>
        <v/>
      </c>
      <c r="CW56" s="160" t="str">
        <f t="shared" si="23"/>
        <v/>
      </c>
      <c r="CX56" s="161" t="str">
        <f t="shared" si="24"/>
        <v/>
      </c>
      <c r="CY56" s="154"/>
    </row>
    <row r="57" spans="1:103">
      <c r="A57" s="162">
        <f t="shared" si="25"/>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4"/>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c r="CH57" s="155"/>
      <c r="CI57" s="155"/>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20"/>
        <v/>
      </c>
      <c r="CQ57" s="160" t="str">
        <f t="shared" si="6"/>
        <v/>
      </c>
      <c r="CR57" s="160" t="str">
        <f t="shared" si="21"/>
        <v/>
      </c>
      <c r="CS57" s="145" t="str">
        <f>IF($B57=0,"",SUMIFS(INPUT_DATA!AQ:AQ,INPUT_DATA!$A:$A,$B57,INPUT_DATA!$B:$B,"D"))</f>
        <v/>
      </c>
      <c r="CT57" s="160" t="str">
        <f>IF($B57=0,"",SUMIFS(INPUT_DATA!AR:AR,INPUT_DATA!$A:$A,$B57,INPUT_DATA!$B:$B,"D"))</f>
        <v/>
      </c>
      <c r="CU57" s="160" t="str">
        <f>IF($B57=0,"",SUMIFS(INPUT_DATA!AS:AS,INPUT_DATA!$A:$A,$B57,INPUT_DATA!$B:$B,"D"))</f>
        <v/>
      </c>
      <c r="CV57" s="145" t="str">
        <f t="shared" si="22"/>
        <v/>
      </c>
      <c r="CW57" s="160" t="str">
        <f t="shared" si="23"/>
        <v/>
      </c>
      <c r="CX57" s="161" t="str">
        <f t="shared" si="24"/>
        <v/>
      </c>
      <c r="CY57" s="154"/>
    </row>
    <row r="58" spans="1:103">
      <c r="A58" s="162">
        <f t="shared" si="25"/>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4"/>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c r="CH58" s="155"/>
      <c r="CI58" s="155"/>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20"/>
        <v/>
      </c>
      <c r="CQ58" s="160" t="str">
        <f t="shared" si="6"/>
        <v/>
      </c>
      <c r="CR58" s="160" t="str">
        <f t="shared" si="21"/>
        <v/>
      </c>
      <c r="CS58" s="145" t="str">
        <f>IF($B58=0,"",SUMIFS(INPUT_DATA!AQ:AQ,INPUT_DATA!$A:$A,$B58,INPUT_DATA!$B:$B,"D"))</f>
        <v/>
      </c>
      <c r="CT58" s="160" t="str">
        <f>IF($B58=0,"",SUMIFS(INPUT_DATA!AR:AR,INPUT_DATA!$A:$A,$B58,INPUT_DATA!$B:$B,"D"))</f>
        <v/>
      </c>
      <c r="CU58" s="160" t="str">
        <f>IF($B58=0,"",SUMIFS(INPUT_DATA!AS:AS,INPUT_DATA!$A:$A,$B58,INPUT_DATA!$B:$B,"D"))</f>
        <v/>
      </c>
      <c r="CV58" s="145" t="str">
        <f t="shared" si="22"/>
        <v/>
      </c>
      <c r="CW58" s="160" t="str">
        <f t="shared" si="23"/>
        <v/>
      </c>
      <c r="CX58" s="161" t="str">
        <f t="shared" si="24"/>
        <v/>
      </c>
      <c r="CY58" s="154"/>
    </row>
    <row r="59" spans="1:103">
      <c r="A59" s="162">
        <f t="shared" si="25"/>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4"/>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c r="CH59" s="155"/>
      <c r="CI59" s="155"/>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20"/>
        <v/>
      </c>
      <c r="CQ59" s="160" t="str">
        <f t="shared" si="6"/>
        <v/>
      </c>
      <c r="CR59" s="160" t="str">
        <f t="shared" si="21"/>
        <v/>
      </c>
      <c r="CS59" s="145" t="str">
        <f>IF($B59=0,"",SUMIFS(INPUT_DATA!AQ:AQ,INPUT_DATA!$A:$A,$B59,INPUT_DATA!$B:$B,"D"))</f>
        <v/>
      </c>
      <c r="CT59" s="160" t="str">
        <f>IF($B59=0,"",SUMIFS(INPUT_DATA!AR:AR,INPUT_DATA!$A:$A,$B59,INPUT_DATA!$B:$B,"D"))</f>
        <v/>
      </c>
      <c r="CU59" s="160" t="str">
        <f>IF($B59=0,"",SUMIFS(INPUT_DATA!AS:AS,INPUT_DATA!$A:$A,$B59,INPUT_DATA!$B:$B,"D"))</f>
        <v/>
      </c>
      <c r="CV59" s="145" t="str">
        <f t="shared" si="22"/>
        <v/>
      </c>
      <c r="CW59" s="160" t="str">
        <f t="shared" si="23"/>
        <v/>
      </c>
      <c r="CX59" s="161" t="str">
        <f t="shared" si="24"/>
        <v/>
      </c>
      <c r="CY59" s="154"/>
    </row>
    <row r="60" spans="1:103">
      <c r="A60" s="162">
        <f t="shared" si="25"/>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4"/>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c r="CH60" s="155"/>
      <c r="CI60" s="155"/>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20"/>
        <v/>
      </c>
      <c r="CQ60" s="160" t="str">
        <f t="shared" si="6"/>
        <v/>
      </c>
      <c r="CR60" s="160" t="str">
        <f t="shared" si="21"/>
        <v/>
      </c>
      <c r="CS60" s="145" t="str">
        <f>IF($B60=0,"",SUMIFS(INPUT_DATA!AQ:AQ,INPUT_DATA!$A:$A,$B60,INPUT_DATA!$B:$B,"D"))</f>
        <v/>
      </c>
      <c r="CT60" s="160" t="str">
        <f>IF($B60=0,"",SUMIFS(INPUT_DATA!AR:AR,INPUT_DATA!$A:$A,$B60,INPUT_DATA!$B:$B,"D"))</f>
        <v/>
      </c>
      <c r="CU60" s="160" t="str">
        <f>IF($B60=0,"",SUMIFS(INPUT_DATA!AS:AS,INPUT_DATA!$A:$A,$B60,INPUT_DATA!$B:$B,"D"))</f>
        <v/>
      </c>
      <c r="CV60" s="145" t="str">
        <f t="shared" si="22"/>
        <v/>
      </c>
      <c r="CW60" s="160" t="str">
        <f t="shared" si="23"/>
        <v/>
      </c>
      <c r="CX60" s="161" t="str">
        <f t="shared" si="24"/>
        <v/>
      </c>
      <c r="CY60" s="154"/>
    </row>
    <row r="61" spans="1:103">
      <c r="A61" s="162">
        <f t="shared" si="25"/>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4"/>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c r="CH61" s="155"/>
      <c r="CI61" s="155"/>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20"/>
        <v/>
      </c>
      <c r="CQ61" s="160" t="str">
        <f t="shared" si="6"/>
        <v/>
      </c>
      <c r="CR61" s="160" t="str">
        <f t="shared" si="21"/>
        <v/>
      </c>
      <c r="CS61" s="145" t="str">
        <f>IF($B61=0,"",SUMIFS(INPUT_DATA!AQ:AQ,INPUT_DATA!$A:$A,$B61,INPUT_DATA!$B:$B,"D"))</f>
        <v/>
      </c>
      <c r="CT61" s="160" t="str">
        <f>IF($B61=0,"",SUMIFS(INPUT_DATA!AR:AR,INPUT_DATA!$A:$A,$B61,INPUT_DATA!$B:$B,"D"))</f>
        <v/>
      </c>
      <c r="CU61" s="160" t="str">
        <f>IF($B61=0,"",SUMIFS(INPUT_DATA!AS:AS,INPUT_DATA!$A:$A,$B61,INPUT_DATA!$B:$B,"D"))</f>
        <v/>
      </c>
      <c r="CV61" s="145" t="str">
        <f t="shared" si="22"/>
        <v/>
      </c>
      <c r="CW61" s="160" t="str">
        <f t="shared" si="23"/>
        <v/>
      </c>
      <c r="CX61" s="161" t="str">
        <f t="shared" si="24"/>
        <v/>
      </c>
      <c r="CY61" s="154"/>
    </row>
    <row r="62" spans="1:103">
      <c r="A62" s="162">
        <f t="shared" si="25"/>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4"/>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c r="CH62" s="155"/>
      <c r="CI62" s="155"/>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20"/>
        <v/>
      </c>
      <c r="CQ62" s="160" t="str">
        <f t="shared" si="6"/>
        <v/>
      </c>
      <c r="CR62" s="160" t="str">
        <f t="shared" si="21"/>
        <v/>
      </c>
      <c r="CS62" s="145" t="str">
        <f>IF($B62=0,"",SUMIFS(INPUT_DATA!AQ:AQ,INPUT_DATA!$A:$A,$B62,INPUT_DATA!$B:$B,"D"))</f>
        <v/>
      </c>
      <c r="CT62" s="160" t="str">
        <f>IF($B62=0,"",SUMIFS(INPUT_DATA!AR:AR,INPUT_DATA!$A:$A,$B62,INPUT_DATA!$B:$B,"D"))</f>
        <v/>
      </c>
      <c r="CU62" s="160" t="str">
        <f>IF($B62=0,"",SUMIFS(INPUT_DATA!AS:AS,INPUT_DATA!$A:$A,$B62,INPUT_DATA!$B:$B,"D"))</f>
        <v/>
      </c>
      <c r="CV62" s="145" t="str">
        <f t="shared" si="22"/>
        <v/>
      </c>
      <c r="CW62" s="160" t="str">
        <f t="shared" si="23"/>
        <v/>
      </c>
      <c r="CX62" s="161" t="str">
        <f t="shared" si="24"/>
        <v/>
      </c>
      <c r="CY62" s="154"/>
    </row>
    <row r="63" spans="1:103">
      <c r="A63" s="162">
        <f t="shared" si="25"/>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4"/>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c r="CH63" s="155"/>
      <c r="CI63" s="155"/>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20"/>
        <v/>
      </c>
      <c r="CQ63" s="160" t="str">
        <f t="shared" si="6"/>
        <v/>
      </c>
      <c r="CR63" s="160" t="str">
        <f t="shared" si="21"/>
        <v/>
      </c>
      <c r="CS63" s="145" t="str">
        <f>IF($B63=0,"",SUMIFS(INPUT_DATA!AQ:AQ,INPUT_DATA!$A:$A,$B63,INPUT_DATA!$B:$B,"D"))</f>
        <v/>
      </c>
      <c r="CT63" s="160" t="str">
        <f>IF($B63=0,"",SUMIFS(INPUT_DATA!AR:AR,INPUT_DATA!$A:$A,$B63,INPUT_DATA!$B:$B,"D"))</f>
        <v/>
      </c>
      <c r="CU63" s="160" t="str">
        <f>IF($B63=0,"",SUMIFS(INPUT_DATA!AS:AS,INPUT_DATA!$A:$A,$B63,INPUT_DATA!$B:$B,"D"))</f>
        <v/>
      </c>
      <c r="CV63" s="145" t="str">
        <f t="shared" si="22"/>
        <v/>
      </c>
      <c r="CW63" s="160" t="str">
        <f t="shared" si="23"/>
        <v/>
      </c>
      <c r="CX63" s="161" t="str">
        <f t="shared" si="24"/>
        <v/>
      </c>
      <c r="CY63" s="154"/>
    </row>
    <row r="64" spans="1:103">
      <c r="A64" s="162">
        <f t="shared" si="25"/>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4"/>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c r="CH64" s="155"/>
      <c r="CI64" s="155"/>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20"/>
        <v/>
      </c>
      <c r="CQ64" s="160" t="str">
        <f t="shared" si="6"/>
        <v/>
      </c>
      <c r="CR64" s="160" t="str">
        <f t="shared" si="21"/>
        <v/>
      </c>
      <c r="CS64" s="145" t="str">
        <f>IF($B64=0,"",SUMIFS(INPUT_DATA!AQ:AQ,INPUT_DATA!$A:$A,$B64,INPUT_DATA!$B:$B,"D"))</f>
        <v/>
      </c>
      <c r="CT64" s="160" t="str">
        <f>IF($B64=0,"",SUMIFS(INPUT_DATA!AR:AR,INPUT_DATA!$A:$A,$B64,INPUT_DATA!$B:$B,"D"))</f>
        <v/>
      </c>
      <c r="CU64" s="160" t="str">
        <f>IF($B64=0,"",SUMIFS(INPUT_DATA!AS:AS,INPUT_DATA!$A:$A,$B64,INPUT_DATA!$B:$B,"D"))</f>
        <v/>
      </c>
      <c r="CV64" s="145" t="str">
        <f t="shared" si="22"/>
        <v/>
      </c>
      <c r="CW64" s="160" t="str">
        <f t="shared" si="23"/>
        <v/>
      </c>
      <c r="CX64" s="161" t="str">
        <f t="shared" si="24"/>
        <v/>
      </c>
      <c r="CY64" s="154"/>
    </row>
    <row r="65" spans="1:103">
      <c r="A65" s="162">
        <f t="shared" si="25"/>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4"/>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c r="CH65" s="155"/>
      <c r="CI65" s="155"/>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20"/>
        <v/>
      </c>
      <c r="CQ65" s="160" t="str">
        <f t="shared" si="6"/>
        <v/>
      </c>
      <c r="CR65" s="160" t="str">
        <f t="shared" si="21"/>
        <v/>
      </c>
      <c r="CS65" s="145" t="str">
        <f>IF($B65=0,"",SUMIFS(INPUT_DATA!AQ:AQ,INPUT_DATA!$A:$A,$B65,INPUT_DATA!$B:$B,"D"))</f>
        <v/>
      </c>
      <c r="CT65" s="160" t="str">
        <f>IF($B65=0,"",SUMIFS(INPUT_DATA!AR:AR,INPUT_DATA!$A:$A,$B65,INPUT_DATA!$B:$B,"D"))</f>
        <v/>
      </c>
      <c r="CU65" s="160" t="str">
        <f>IF($B65=0,"",SUMIFS(INPUT_DATA!AS:AS,INPUT_DATA!$A:$A,$B65,INPUT_DATA!$B:$B,"D"))</f>
        <v/>
      </c>
      <c r="CV65" s="145" t="str">
        <f t="shared" si="22"/>
        <v/>
      </c>
      <c r="CW65" s="160" t="str">
        <f t="shared" si="23"/>
        <v/>
      </c>
      <c r="CX65" s="161" t="str">
        <f t="shared" si="24"/>
        <v/>
      </c>
      <c r="CY65" s="154"/>
    </row>
    <row r="66" spans="1:103">
      <c r="A66" s="162">
        <f t="shared" si="25"/>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4"/>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c r="CH66" s="155"/>
      <c r="CI66" s="155"/>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20"/>
        <v/>
      </c>
      <c r="CQ66" s="160" t="str">
        <f t="shared" si="6"/>
        <v/>
      </c>
      <c r="CR66" s="160" t="str">
        <f t="shared" si="21"/>
        <v/>
      </c>
      <c r="CS66" s="145" t="str">
        <f>IF($B66=0,"",SUMIFS(INPUT_DATA!AQ:AQ,INPUT_DATA!$A:$A,$B66,INPUT_DATA!$B:$B,"D"))</f>
        <v/>
      </c>
      <c r="CT66" s="160" t="str">
        <f>IF($B66=0,"",SUMIFS(INPUT_DATA!AR:AR,INPUT_DATA!$A:$A,$B66,INPUT_DATA!$B:$B,"D"))</f>
        <v/>
      </c>
      <c r="CU66" s="160" t="str">
        <f>IF($B66=0,"",SUMIFS(INPUT_DATA!AS:AS,INPUT_DATA!$A:$A,$B66,INPUT_DATA!$B:$B,"D"))</f>
        <v/>
      </c>
      <c r="CV66" s="145" t="str">
        <f t="shared" si="22"/>
        <v/>
      </c>
      <c r="CW66" s="160" t="str">
        <f t="shared" si="23"/>
        <v/>
      </c>
      <c r="CX66" s="161" t="str">
        <f t="shared" si="24"/>
        <v/>
      </c>
      <c r="CY66" s="154"/>
    </row>
    <row r="67" spans="1:103">
      <c r="A67" s="162">
        <f t="shared" si="25"/>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4"/>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c r="CH67" s="155"/>
      <c r="CI67" s="155"/>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20"/>
        <v/>
      </c>
      <c r="CQ67" s="160" t="str">
        <f t="shared" si="6"/>
        <v/>
      </c>
      <c r="CR67" s="160" t="str">
        <f t="shared" si="21"/>
        <v/>
      </c>
      <c r="CS67" s="145" t="str">
        <f>IF($B67=0,"",SUMIFS(INPUT_DATA!AQ:AQ,INPUT_DATA!$A:$A,$B67,INPUT_DATA!$B:$B,"D"))</f>
        <v/>
      </c>
      <c r="CT67" s="160" t="str">
        <f>IF($B67=0,"",SUMIFS(INPUT_DATA!AR:AR,INPUT_DATA!$A:$A,$B67,INPUT_DATA!$B:$B,"D"))</f>
        <v/>
      </c>
      <c r="CU67" s="160" t="str">
        <f>IF($B67=0,"",SUMIFS(INPUT_DATA!AS:AS,INPUT_DATA!$A:$A,$B67,INPUT_DATA!$B:$B,"D"))</f>
        <v/>
      </c>
      <c r="CV67" s="145" t="str">
        <f t="shared" si="22"/>
        <v/>
      </c>
      <c r="CW67" s="160" t="str">
        <f t="shared" si="23"/>
        <v/>
      </c>
      <c r="CX67" s="161" t="str">
        <f t="shared" si="24"/>
        <v/>
      </c>
      <c r="CY67" s="154"/>
    </row>
    <row r="68" spans="1:103">
      <c r="A68" s="162">
        <f t="shared" si="25"/>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4"/>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c r="CH68" s="155"/>
      <c r="CI68" s="155"/>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20"/>
        <v/>
      </c>
      <c r="CQ68" s="160" t="str">
        <f t="shared" si="6"/>
        <v/>
      </c>
      <c r="CR68" s="160" t="str">
        <f t="shared" si="21"/>
        <v/>
      </c>
      <c r="CS68" s="145" t="str">
        <f>IF($B68=0,"",SUMIFS(INPUT_DATA!AQ:AQ,INPUT_DATA!$A:$A,$B68,INPUT_DATA!$B:$B,"D"))</f>
        <v/>
      </c>
      <c r="CT68" s="160" t="str">
        <f>IF($B68=0,"",SUMIFS(INPUT_DATA!AR:AR,INPUT_DATA!$A:$A,$B68,INPUT_DATA!$B:$B,"D"))</f>
        <v/>
      </c>
      <c r="CU68" s="160" t="str">
        <f>IF($B68=0,"",SUMIFS(INPUT_DATA!AS:AS,INPUT_DATA!$A:$A,$B68,INPUT_DATA!$B:$B,"D"))</f>
        <v/>
      </c>
      <c r="CV68" s="145" t="str">
        <f t="shared" si="22"/>
        <v/>
      </c>
      <c r="CW68" s="160" t="str">
        <f t="shared" si="23"/>
        <v/>
      </c>
      <c r="CX68" s="161" t="str">
        <f t="shared" si="24"/>
        <v/>
      </c>
      <c r="CY68" s="154"/>
    </row>
    <row r="69" spans="1:103">
      <c r="A69" s="162">
        <f t="shared" si="25"/>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4"/>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c r="CH69" s="155"/>
      <c r="CI69" s="155"/>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20"/>
        <v/>
      </c>
      <c r="CQ69" s="160" t="str">
        <f t="shared" si="6"/>
        <v/>
      </c>
      <c r="CR69" s="160" t="str">
        <f t="shared" si="21"/>
        <v/>
      </c>
      <c r="CS69" s="145" t="str">
        <f>IF($B69=0,"",SUMIFS(INPUT_DATA!AQ:AQ,INPUT_DATA!$A:$A,$B69,INPUT_DATA!$B:$B,"D"))</f>
        <v/>
      </c>
      <c r="CT69" s="160" t="str">
        <f>IF($B69=0,"",SUMIFS(INPUT_DATA!AR:AR,INPUT_DATA!$A:$A,$B69,INPUT_DATA!$B:$B,"D"))</f>
        <v/>
      </c>
      <c r="CU69" s="160" t="str">
        <f>IF($B69=0,"",SUMIFS(INPUT_DATA!AS:AS,INPUT_DATA!$A:$A,$B69,INPUT_DATA!$B:$B,"D"))</f>
        <v/>
      </c>
      <c r="CV69" s="145" t="str">
        <f t="shared" si="22"/>
        <v/>
      </c>
      <c r="CW69" s="160" t="str">
        <f t="shared" si="23"/>
        <v/>
      </c>
      <c r="CX69" s="161" t="str">
        <f t="shared" si="24"/>
        <v/>
      </c>
      <c r="CY69" s="154"/>
    </row>
    <row r="70" spans="1:103">
      <c r="A70" s="162">
        <f t="shared" si="25"/>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4"/>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c r="CH70" s="155"/>
      <c r="CI70" s="155"/>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20"/>
        <v/>
      </c>
      <c r="CQ70" s="160" t="str">
        <f t="shared" si="6"/>
        <v/>
      </c>
      <c r="CR70" s="160" t="str">
        <f t="shared" si="21"/>
        <v/>
      </c>
      <c r="CS70" s="145" t="str">
        <f>IF($B70=0,"",SUMIFS(INPUT_DATA!AQ:AQ,INPUT_DATA!$A:$A,$B70,INPUT_DATA!$B:$B,"D"))</f>
        <v/>
      </c>
      <c r="CT70" s="160" t="str">
        <f>IF($B70=0,"",SUMIFS(INPUT_DATA!AR:AR,INPUT_DATA!$A:$A,$B70,INPUT_DATA!$B:$B,"D"))</f>
        <v/>
      </c>
      <c r="CU70" s="160" t="str">
        <f>IF($B70=0,"",SUMIFS(INPUT_DATA!AS:AS,INPUT_DATA!$A:$A,$B70,INPUT_DATA!$B:$B,"D"))</f>
        <v/>
      </c>
      <c r="CV70" s="145" t="str">
        <f t="shared" si="22"/>
        <v/>
      </c>
      <c r="CW70" s="160" t="str">
        <f t="shared" si="23"/>
        <v/>
      </c>
      <c r="CX70" s="161" t="str">
        <f t="shared" si="24"/>
        <v/>
      </c>
      <c r="CY70" s="154"/>
    </row>
    <row r="71" spans="1:103">
      <c r="A71" s="162">
        <f t="shared" si="25"/>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4"/>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c r="CH71" s="155"/>
      <c r="CI71" s="155"/>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20"/>
        <v/>
      </c>
      <c r="CQ71" s="160" t="str">
        <f t="shared" si="6"/>
        <v/>
      </c>
      <c r="CR71" s="160" t="str">
        <f t="shared" si="21"/>
        <v/>
      </c>
      <c r="CS71" s="145" t="str">
        <f>IF($B71=0,"",SUMIFS(INPUT_DATA!AQ:AQ,INPUT_DATA!$A:$A,$B71,INPUT_DATA!$B:$B,"D"))</f>
        <v/>
      </c>
      <c r="CT71" s="160" t="str">
        <f>IF($B71=0,"",SUMIFS(INPUT_DATA!AR:AR,INPUT_DATA!$A:$A,$B71,INPUT_DATA!$B:$B,"D"))</f>
        <v/>
      </c>
      <c r="CU71" s="160" t="str">
        <f>IF($B71=0,"",SUMIFS(INPUT_DATA!AS:AS,INPUT_DATA!$A:$A,$B71,INPUT_DATA!$B:$B,"D"))</f>
        <v/>
      </c>
      <c r="CV71" s="145" t="str">
        <f t="shared" si="22"/>
        <v/>
      </c>
      <c r="CW71" s="160" t="str">
        <f t="shared" si="23"/>
        <v/>
      </c>
      <c r="CX71" s="161" t="str">
        <f t="shared" si="24"/>
        <v/>
      </c>
      <c r="CY71" s="154"/>
    </row>
    <row r="72" spans="1:103">
      <c r="A72" s="162">
        <f t="shared" si="25"/>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4"/>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c r="CH72" s="155"/>
      <c r="CI72" s="155"/>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20"/>
        <v/>
      </c>
      <c r="CQ72" s="160" t="str">
        <f t="shared" si="6"/>
        <v/>
      </c>
      <c r="CR72" s="160" t="str">
        <f t="shared" si="21"/>
        <v/>
      </c>
      <c r="CS72" s="145" t="str">
        <f>IF($B72=0,"",SUMIFS(INPUT_DATA!AQ:AQ,INPUT_DATA!$A:$A,$B72,INPUT_DATA!$B:$B,"D"))</f>
        <v/>
      </c>
      <c r="CT72" s="160" t="str">
        <f>IF($B72=0,"",SUMIFS(INPUT_DATA!AR:AR,INPUT_DATA!$A:$A,$B72,INPUT_DATA!$B:$B,"D"))</f>
        <v/>
      </c>
      <c r="CU72" s="160" t="str">
        <f>IF($B72=0,"",SUMIFS(INPUT_DATA!AS:AS,INPUT_DATA!$A:$A,$B72,INPUT_DATA!$B:$B,"D"))</f>
        <v/>
      </c>
      <c r="CV72" s="145" t="str">
        <f t="shared" si="22"/>
        <v/>
      </c>
      <c r="CW72" s="160" t="str">
        <f t="shared" si="23"/>
        <v/>
      </c>
      <c r="CX72" s="161" t="str">
        <f t="shared" si="24"/>
        <v/>
      </c>
      <c r="CY72" s="154"/>
    </row>
    <row r="73" spans="1:103">
      <c r="A73" s="162">
        <f t="shared" si="25"/>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4"/>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c r="CH73" s="155"/>
      <c r="CI73" s="155"/>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20"/>
        <v/>
      </c>
      <c r="CQ73" s="160" t="str">
        <f t="shared" si="6"/>
        <v/>
      </c>
      <c r="CR73" s="160" t="str">
        <f t="shared" si="21"/>
        <v/>
      </c>
      <c r="CS73" s="145" t="str">
        <f>IF($B73=0,"",SUMIFS(INPUT_DATA!AQ:AQ,INPUT_DATA!$A:$A,$B73,INPUT_DATA!$B:$B,"D"))</f>
        <v/>
      </c>
      <c r="CT73" s="160" t="str">
        <f>IF($B73=0,"",SUMIFS(INPUT_DATA!AR:AR,INPUT_DATA!$A:$A,$B73,INPUT_DATA!$B:$B,"D"))</f>
        <v/>
      </c>
      <c r="CU73" s="160" t="str">
        <f>IF($B73=0,"",SUMIFS(INPUT_DATA!AS:AS,INPUT_DATA!$A:$A,$B73,INPUT_DATA!$B:$B,"D"))</f>
        <v/>
      </c>
      <c r="CV73" s="145" t="str">
        <f t="shared" si="22"/>
        <v/>
      </c>
      <c r="CW73" s="160" t="str">
        <f t="shared" si="23"/>
        <v/>
      </c>
      <c r="CX73" s="161" t="str">
        <f t="shared" si="24"/>
        <v/>
      </c>
      <c r="CY73" s="154"/>
    </row>
    <row r="74" spans="1:103">
      <c r="A74" s="162">
        <f t="shared" si="25"/>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4"/>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c r="CH74" s="155"/>
      <c r="CI74" s="155"/>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20"/>
        <v/>
      </c>
      <c r="CQ74" s="160" t="str">
        <f t="shared" si="6"/>
        <v/>
      </c>
      <c r="CR74" s="160" t="str">
        <f t="shared" si="21"/>
        <v/>
      </c>
      <c r="CS74" s="145" t="str">
        <f>IF($B74=0,"",SUMIFS(INPUT_DATA!AQ:AQ,INPUT_DATA!$A:$A,$B74,INPUT_DATA!$B:$B,"D"))</f>
        <v/>
      </c>
      <c r="CT74" s="160" t="str">
        <f>IF($B74=0,"",SUMIFS(INPUT_DATA!AR:AR,INPUT_DATA!$A:$A,$B74,INPUT_DATA!$B:$B,"D"))</f>
        <v/>
      </c>
      <c r="CU74" s="160" t="str">
        <f>IF($B74=0,"",SUMIFS(INPUT_DATA!AS:AS,INPUT_DATA!$A:$A,$B74,INPUT_DATA!$B:$B,"D"))</f>
        <v/>
      </c>
      <c r="CV74" s="145" t="str">
        <f t="shared" si="22"/>
        <v/>
      </c>
      <c r="CW74" s="160" t="str">
        <f t="shared" si="23"/>
        <v/>
      </c>
      <c r="CX74" s="161" t="str">
        <f t="shared" si="24"/>
        <v/>
      </c>
      <c r="CY74" s="154"/>
    </row>
    <row r="75" spans="1:103">
      <c r="A75" s="162">
        <f t="shared" si="25"/>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4"/>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c r="CH75" s="155"/>
      <c r="CI75" s="155"/>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20"/>
        <v/>
      </c>
      <c r="CQ75" s="160" t="str">
        <f t="shared" si="6"/>
        <v/>
      </c>
      <c r="CR75" s="160" t="str">
        <f t="shared" si="21"/>
        <v/>
      </c>
      <c r="CS75" s="145" t="str">
        <f>IF($B75=0,"",SUMIFS(INPUT_DATA!AQ:AQ,INPUT_DATA!$A:$A,$B75,INPUT_DATA!$B:$B,"D"))</f>
        <v/>
      </c>
      <c r="CT75" s="160" t="str">
        <f>IF($B75=0,"",SUMIFS(INPUT_DATA!AR:AR,INPUT_DATA!$A:$A,$B75,INPUT_DATA!$B:$B,"D"))</f>
        <v/>
      </c>
      <c r="CU75" s="160" t="str">
        <f>IF($B75=0,"",SUMIFS(INPUT_DATA!AS:AS,INPUT_DATA!$A:$A,$B75,INPUT_DATA!$B:$B,"D"))</f>
        <v/>
      </c>
      <c r="CV75" s="145" t="str">
        <f t="shared" si="22"/>
        <v/>
      </c>
      <c r="CW75" s="160" t="str">
        <f t="shared" si="23"/>
        <v/>
      </c>
      <c r="CX75" s="161" t="str">
        <f t="shared" si="24"/>
        <v/>
      </c>
      <c r="CY75" s="154"/>
    </row>
    <row r="76" spans="1:103">
      <c r="A76" s="162">
        <f t="shared" si="25"/>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4"/>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c r="CH76" s="155"/>
      <c r="CI76" s="155"/>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20"/>
        <v/>
      </c>
      <c r="CQ76" s="160" t="str">
        <f t="shared" si="6"/>
        <v/>
      </c>
      <c r="CR76" s="160" t="str">
        <f t="shared" si="21"/>
        <v/>
      </c>
      <c r="CS76" s="145" t="str">
        <f>IF($B76=0,"",SUMIFS(INPUT_DATA!AQ:AQ,INPUT_DATA!$A:$A,$B76,INPUT_DATA!$B:$B,"D"))</f>
        <v/>
      </c>
      <c r="CT76" s="160" t="str">
        <f>IF($B76=0,"",SUMIFS(INPUT_DATA!AR:AR,INPUT_DATA!$A:$A,$B76,INPUT_DATA!$B:$B,"D"))</f>
        <v/>
      </c>
      <c r="CU76" s="160" t="str">
        <f>IF($B76=0,"",SUMIFS(INPUT_DATA!AS:AS,INPUT_DATA!$A:$A,$B76,INPUT_DATA!$B:$B,"D"))</f>
        <v/>
      </c>
      <c r="CV76" s="145" t="str">
        <f t="shared" si="22"/>
        <v/>
      </c>
      <c r="CW76" s="160" t="str">
        <f t="shared" si="23"/>
        <v/>
      </c>
      <c r="CX76" s="161" t="str">
        <f t="shared" si="24"/>
        <v/>
      </c>
      <c r="CY76" s="154"/>
    </row>
    <row r="77" spans="1:103">
      <c r="A77" s="162">
        <f t="shared" si="25"/>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4"/>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c r="CH77" s="155"/>
      <c r="CI77" s="155"/>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20"/>
        <v/>
      </c>
      <c r="CQ77" s="160" t="str">
        <f t="shared" si="6"/>
        <v/>
      </c>
      <c r="CR77" s="160" t="str">
        <f t="shared" si="21"/>
        <v/>
      </c>
      <c r="CS77" s="145" t="str">
        <f>IF($B77=0,"",SUMIFS(INPUT_DATA!AQ:AQ,INPUT_DATA!$A:$A,$B77,INPUT_DATA!$B:$B,"D"))</f>
        <v/>
      </c>
      <c r="CT77" s="160" t="str">
        <f>IF($B77=0,"",SUMIFS(INPUT_DATA!AR:AR,INPUT_DATA!$A:$A,$B77,INPUT_DATA!$B:$B,"D"))</f>
        <v/>
      </c>
      <c r="CU77" s="160" t="str">
        <f>IF($B77=0,"",SUMIFS(INPUT_DATA!AS:AS,INPUT_DATA!$A:$A,$B77,INPUT_DATA!$B:$B,"D"))</f>
        <v/>
      </c>
      <c r="CV77" s="145" t="str">
        <f t="shared" si="22"/>
        <v/>
      </c>
      <c r="CW77" s="160" t="str">
        <f t="shared" si="23"/>
        <v/>
      </c>
      <c r="CX77" s="161" t="str">
        <f t="shared" si="24"/>
        <v/>
      </c>
      <c r="CY77" s="154"/>
    </row>
    <row r="78" spans="1:103">
      <c r="A78" s="162">
        <f t="shared" si="25"/>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4"/>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c r="CH78" s="155"/>
      <c r="CI78" s="155"/>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20"/>
        <v/>
      </c>
      <c r="CQ78" s="160" t="str">
        <f t="shared" si="6"/>
        <v/>
      </c>
      <c r="CR78" s="160" t="str">
        <f t="shared" si="21"/>
        <v/>
      </c>
      <c r="CS78" s="145" t="str">
        <f>IF($B78=0,"",SUMIFS(INPUT_DATA!AQ:AQ,INPUT_DATA!$A:$A,$B78,INPUT_DATA!$B:$B,"D"))</f>
        <v/>
      </c>
      <c r="CT78" s="160" t="str">
        <f>IF($B78=0,"",SUMIFS(INPUT_DATA!AR:AR,INPUT_DATA!$A:$A,$B78,INPUT_DATA!$B:$B,"D"))</f>
        <v/>
      </c>
      <c r="CU78" s="160" t="str">
        <f>IF($B78=0,"",SUMIFS(INPUT_DATA!AS:AS,INPUT_DATA!$A:$A,$B78,INPUT_DATA!$B:$B,"D"))</f>
        <v/>
      </c>
      <c r="CV78" s="145" t="str">
        <f t="shared" si="22"/>
        <v/>
      </c>
      <c r="CW78" s="160" t="str">
        <f t="shared" si="23"/>
        <v/>
      </c>
      <c r="CX78" s="161" t="str">
        <f t="shared" si="24"/>
        <v/>
      </c>
      <c r="CY78" s="154"/>
    </row>
    <row r="79" spans="1:103">
      <c r="A79" s="162">
        <f t="shared" si="25"/>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4"/>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c r="CH79" s="155"/>
      <c r="CI79" s="155"/>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20"/>
        <v/>
      </c>
      <c r="CQ79" s="160" t="str">
        <f t="shared" si="6"/>
        <v/>
      </c>
      <c r="CR79" s="160" t="str">
        <f t="shared" si="21"/>
        <v/>
      </c>
      <c r="CS79" s="145" t="str">
        <f>IF($B79=0,"",SUMIFS(INPUT_DATA!AQ:AQ,INPUT_DATA!$A:$A,$B79,INPUT_DATA!$B:$B,"D"))</f>
        <v/>
      </c>
      <c r="CT79" s="160" t="str">
        <f>IF($B79=0,"",SUMIFS(INPUT_DATA!AR:AR,INPUT_DATA!$A:$A,$B79,INPUT_DATA!$B:$B,"D"))</f>
        <v/>
      </c>
      <c r="CU79" s="160" t="str">
        <f>IF($B79=0,"",SUMIFS(INPUT_DATA!AS:AS,INPUT_DATA!$A:$A,$B79,INPUT_DATA!$B:$B,"D"))</f>
        <v/>
      </c>
      <c r="CV79" s="145" t="str">
        <f t="shared" si="22"/>
        <v/>
      </c>
      <c r="CW79" s="160" t="str">
        <f t="shared" si="23"/>
        <v/>
      </c>
      <c r="CX79" s="161" t="str">
        <f t="shared" si="24"/>
        <v/>
      </c>
      <c r="CY79" s="154"/>
    </row>
    <row r="80" spans="1:103">
      <c r="A80" s="162">
        <f t="shared" si="25"/>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4"/>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c r="CH80" s="155"/>
      <c r="CI80" s="155"/>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20"/>
        <v/>
      </c>
      <c r="CQ80" s="160" t="str">
        <f t="shared" si="6"/>
        <v/>
      </c>
      <c r="CR80" s="160" t="str">
        <f t="shared" si="21"/>
        <v/>
      </c>
      <c r="CS80" s="145" t="str">
        <f>IF($B80=0,"",SUMIFS(INPUT_DATA!AQ:AQ,INPUT_DATA!$A:$A,$B80,INPUT_DATA!$B:$B,"D"))</f>
        <v/>
      </c>
      <c r="CT80" s="160" t="str">
        <f>IF($B80=0,"",SUMIFS(INPUT_DATA!AR:AR,INPUT_DATA!$A:$A,$B80,INPUT_DATA!$B:$B,"D"))</f>
        <v/>
      </c>
      <c r="CU80" s="160" t="str">
        <f>IF($B80=0,"",SUMIFS(INPUT_DATA!AS:AS,INPUT_DATA!$A:$A,$B80,INPUT_DATA!$B:$B,"D"))</f>
        <v/>
      </c>
      <c r="CV80" s="145" t="str">
        <f t="shared" si="22"/>
        <v/>
      </c>
      <c r="CW80" s="160" t="str">
        <f t="shared" si="23"/>
        <v/>
      </c>
      <c r="CX80" s="161" t="str">
        <f t="shared" si="24"/>
        <v/>
      </c>
      <c r="CY80" s="154"/>
    </row>
    <row r="81" spans="1:103">
      <c r="A81" s="162">
        <f t="shared" si="25"/>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4"/>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c r="CH81" s="155"/>
      <c r="CI81" s="155"/>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20"/>
        <v/>
      </c>
      <c r="CQ81" s="160" t="str">
        <f t="shared" si="6"/>
        <v/>
      </c>
      <c r="CR81" s="160" t="str">
        <f t="shared" si="21"/>
        <v/>
      </c>
      <c r="CS81" s="145" t="str">
        <f>IF($B81=0,"",SUMIFS(INPUT_DATA!AQ:AQ,INPUT_DATA!$A:$A,$B81,INPUT_DATA!$B:$B,"D"))</f>
        <v/>
      </c>
      <c r="CT81" s="160" t="str">
        <f>IF($B81=0,"",SUMIFS(INPUT_DATA!AR:AR,INPUT_DATA!$A:$A,$B81,INPUT_DATA!$B:$B,"D"))</f>
        <v/>
      </c>
      <c r="CU81" s="160" t="str">
        <f>IF($B81=0,"",SUMIFS(INPUT_DATA!AS:AS,INPUT_DATA!$A:$A,$B81,INPUT_DATA!$B:$B,"D"))</f>
        <v/>
      </c>
      <c r="CV81" s="145" t="str">
        <f t="shared" si="22"/>
        <v/>
      </c>
      <c r="CW81" s="160" t="str">
        <f t="shared" si="23"/>
        <v/>
      </c>
      <c r="CX81" s="161" t="str">
        <f t="shared" si="24"/>
        <v/>
      </c>
      <c r="CY81" s="154"/>
    </row>
    <row r="82" spans="1:103">
      <c r="A82" s="162">
        <f t="shared" si="25"/>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c r="CH82" s="155"/>
      <c r="CI82" s="155"/>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si="20"/>
        <v/>
      </c>
      <c r="CQ82" s="160" t="str">
        <f t="shared" ref="CQ82:CQ87" si="27">IF($B82=0,"",0)</f>
        <v/>
      </c>
      <c r="CR82" s="160" t="str">
        <f t="shared" si="21"/>
        <v/>
      </c>
      <c r="CS82" s="145" t="str">
        <f>IF($B82=0,"",SUMIFS(INPUT_DATA!AQ:AQ,INPUT_DATA!$A:$A,$B82,INPUT_DATA!$B:$B,"D"))</f>
        <v/>
      </c>
      <c r="CT82" s="160" t="str">
        <f>IF($B82=0,"",SUMIFS(INPUT_DATA!AR:AR,INPUT_DATA!$A:$A,$B82,INPUT_DATA!$B:$B,"D"))</f>
        <v/>
      </c>
      <c r="CU82" s="160" t="str">
        <f>IF($B82=0,"",SUMIFS(INPUT_DATA!AS:AS,INPUT_DATA!$A:$A,$B82,INPUT_DATA!$B:$B,"D"))</f>
        <v/>
      </c>
      <c r="CV82" s="145" t="str">
        <f t="shared" si="22"/>
        <v/>
      </c>
      <c r="CW82" s="160" t="str">
        <f t="shared" si="23"/>
        <v/>
      </c>
      <c r="CX82" s="161" t="str">
        <f t="shared" si="24"/>
        <v/>
      </c>
      <c r="CY82" s="154"/>
    </row>
    <row r="83" spans="1:103">
      <c r="A83" s="162">
        <f t="shared" si="25"/>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c r="CH83" s="155"/>
      <c r="CI83" s="155"/>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0"/>
        <v/>
      </c>
      <c r="CQ83" s="160" t="str">
        <f t="shared" si="27"/>
        <v/>
      </c>
      <c r="CR83" s="160" t="str">
        <f t="shared" si="21"/>
        <v/>
      </c>
      <c r="CS83" s="145" t="str">
        <f>IF($B83=0,"",SUMIFS(INPUT_DATA!AQ:AQ,INPUT_DATA!$A:$A,$B83,INPUT_DATA!$B:$B,"D"))</f>
        <v/>
      </c>
      <c r="CT83" s="160" t="str">
        <f>IF($B83=0,"",SUMIFS(INPUT_DATA!AR:AR,INPUT_DATA!$A:$A,$B83,INPUT_DATA!$B:$B,"D"))</f>
        <v/>
      </c>
      <c r="CU83" s="160" t="str">
        <f>IF($B83=0,"",SUMIFS(INPUT_DATA!AS:AS,INPUT_DATA!$A:$A,$B83,INPUT_DATA!$B:$B,"D"))</f>
        <v/>
      </c>
      <c r="CV83" s="145" t="str">
        <f t="shared" si="22"/>
        <v/>
      </c>
      <c r="CW83" s="160" t="str">
        <f t="shared" si="23"/>
        <v/>
      </c>
      <c r="CX83" s="161" t="str">
        <f t="shared" si="24"/>
        <v/>
      </c>
      <c r="CY83" s="154"/>
    </row>
    <row r="84" spans="1:103">
      <c r="A84" s="162">
        <f t="shared" si="25"/>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c r="CH84" s="155"/>
      <c r="CI84" s="155"/>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0"/>
        <v/>
      </c>
      <c r="CQ84" s="160" t="str">
        <f t="shared" si="27"/>
        <v/>
      </c>
      <c r="CR84" s="160" t="str">
        <f t="shared" si="21"/>
        <v/>
      </c>
      <c r="CS84" s="145" t="str">
        <f>IF($B84=0,"",SUMIFS(INPUT_DATA!AQ:AQ,INPUT_DATA!$A:$A,$B84,INPUT_DATA!$B:$B,"D"))</f>
        <v/>
      </c>
      <c r="CT84" s="160" t="str">
        <f>IF($B84=0,"",SUMIFS(INPUT_DATA!AR:AR,INPUT_DATA!$A:$A,$B84,INPUT_DATA!$B:$B,"D"))</f>
        <v/>
      </c>
      <c r="CU84" s="160" t="str">
        <f>IF($B84=0,"",SUMIFS(INPUT_DATA!AS:AS,INPUT_DATA!$A:$A,$B84,INPUT_DATA!$B:$B,"D"))</f>
        <v/>
      </c>
      <c r="CV84" s="145" t="str">
        <f t="shared" si="22"/>
        <v/>
      </c>
      <c r="CW84" s="160" t="str">
        <f t="shared" si="23"/>
        <v/>
      </c>
      <c r="CX84" s="161" t="str">
        <f t="shared" si="24"/>
        <v/>
      </c>
      <c r="CY84" s="154"/>
    </row>
    <row r="85" spans="1:103">
      <c r="A85" s="162">
        <f t="shared" si="25"/>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c r="CH85" s="155"/>
      <c r="CI85" s="155"/>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ref="CP85:CP87" si="37">IF($B85=0,"",BO85+BR85-BU85-BX85-CA85-CD85-CJ85-CM85+CG85+BV85)</f>
        <v/>
      </c>
      <c r="CQ85" s="160" t="str">
        <f t="shared" si="27"/>
        <v/>
      </c>
      <c r="CR85" s="160" t="str">
        <f t="shared" ref="CR85:CR87" si="38">IF($B85=0,"",BQ85+BT85-BW85-BZ85-CC85-CF85-CL85-CO85)</f>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9">IF($B85=0,"",CP85-CS85)</f>
        <v/>
      </c>
      <c r="CW85" s="160" t="str">
        <f t="shared" ref="CW85:CW87" si="40">IF($B85=0,"",CQ85-CT85)</f>
        <v/>
      </c>
      <c r="CX85" s="161" t="str">
        <f t="shared" ref="CX85:CX87" si="41">IF($B85=0,"",CR85-CU85)</f>
        <v/>
      </c>
      <c r="CY85" s="154"/>
    </row>
    <row r="86" spans="1:103">
      <c r="A86" s="162">
        <f t="shared" si="25"/>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c r="CH86" s="165"/>
      <c r="CI86" s="165"/>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37"/>
        <v/>
      </c>
      <c r="CQ86" s="167" t="str">
        <f t="shared" si="27"/>
        <v/>
      </c>
      <c r="CR86" s="167" t="str">
        <f t="shared" si="38"/>
        <v/>
      </c>
      <c r="CS86" s="164" t="str">
        <f>IF($B86=0,"",SUMIFS(INPUT_DATA!AQ:AQ,INPUT_DATA!$A:$A,$B86,INPUT_DATA!$B:$B,"D"))</f>
        <v/>
      </c>
      <c r="CT86" s="167" t="str">
        <f>IF($B86=0,"",SUMIFS(INPUT_DATA!AR:AR,INPUT_DATA!$A:$A,$B86,INPUT_DATA!$B:$B,"D"))</f>
        <v/>
      </c>
      <c r="CU86" s="167" t="str">
        <f>IF($B86=0,"",SUMIFS(INPUT_DATA!AS:AS,INPUT_DATA!$A:$A,$B86,INPUT_DATA!$B:$B,"D"))</f>
        <v/>
      </c>
      <c r="CV86" s="164" t="str">
        <f t="shared" si="39"/>
        <v/>
      </c>
      <c r="CW86" s="167" t="str">
        <f t="shared" si="40"/>
        <v/>
      </c>
      <c r="CX86" s="168" t="str">
        <f t="shared" si="41"/>
        <v/>
      </c>
      <c r="CY86" s="154"/>
    </row>
    <row r="87" spans="1:103" ht="13.5" thickBot="1">
      <c r="A87" s="162">
        <f t="shared" si="25"/>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c r="CH87" s="172"/>
      <c r="CI87" s="172"/>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37"/>
        <v/>
      </c>
      <c r="CQ87" s="174" t="str">
        <f t="shared" si="27"/>
        <v/>
      </c>
      <c r="CR87" s="174" t="str">
        <f t="shared" si="38"/>
        <v/>
      </c>
      <c r="CS87" s="171" t="str">
        <f>IF($B87=0,"",SUMIFS(INPUT_DATA!AQ:AQ,INPUT_DATA!$A:$A,$B87,INPUT_DATA!$B:$B,"D"))</f>
        <v/>
      </c>
      <c r="CT87" s="174" t="str">
        <f>IF($B87=0,"",SUMIFS(INPUT_DATA!AR:AR,INPUT_DATA!$A:$A,$B87,INPUT_DATA!$B:$B,"D"))</f>
        <v/>
      </c>
      <c r="CU87" s="174" t="str">
        <f>IF($B87=0,"",SUMIFS(INPUT_DATA!AS:AS,INPUT_DATA!$A:$A,$B87,INPUT_DATA!$B:$B,"D"))</f>
        <v/>
      </c>
      <c r="CV87" s="171" t="str">
        <f t="shared" si="39"/>
        <v/>
      </c>
      <c r="CW87" s="174" t="str">
        <f t="shared" si="40"/>
        <v/>
      </c>
      <c r="CX87" s="175" t="str">
        <f t="shared" si="41"/>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61"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tabColor theme="3" tint="-0.249977111117893"/>
  </sheetPr>
  <dimension ref="B1:I1135"/>
  <sheetViews>
    <sheetView showGridLines="0" view="pageBreakPreview" zoomScale="80" zoomScaleNormal="80" zoomScaleSheetLayoutView="80" workbookViewId="0">
      <selection activeCell="A34" sqref="A34"/>
    </sheetView>
  </sheetViews>
  <sheetFormatPr baseColWidth="10" defaultColWidth="11.42578125" defaultRowHeight="12.75"/>
  <cols>
    <col min="1" max="1" width="2.7109375" style="631" customWidth="1"/>
    <col min="2" max="2" width="6.28515625" style="631" customWidth="1"/>
    <col min="3" max="8" width="28.5703125" style="631" customWidth="1"/>
    <col min="9" max="9" width="13.7109375" style="631" customWidth="1"/>
    <col min="10" max="10" width="7.42578125" style="631" customWidth="1"/>
    <col min="11" max="16384" width="11.42578125" style="631"/>
  </cols>
  <sheetData>
    <row r="1" spans="2:9" ht="13.5" thickBot="1"/>
    <row r="2" spans="2:9" ht="28.5" thickTop="1">
      <c r="B2" s="1250"/>
      <c r="C2" s="1121"/>
      <c r="D2" s="1121"/>
      <c r="E2" s="802"/>
      <c r="F2" s="802"/>
      <c r="G2" s="802"/>
      <c r="H2" s="572" t="s">
        <v>243</v>
      </c>
      <c r="I2" s="573">
        <f>'Default &amp; Recovery Analysis'!L2</f>
        <v>45565</v>
      </c>
    </row>
    <row r="3" spans="2:9" ht="14.25">
      <c r="B3" s="666"/>
      <c r="C3" s="806"/>
      <c r="D3" s="806"/>
      <c r="E3" s="635"/>
      <c r="F3" s="635"/>
      <c r="G3" s="635"/>
      <c r="H3" s="578" t="s">
        <v>244</v>
      </c>
      <c r="I3" s="579">
        <f>'Default &amp; Recovery Analysis'!L3</f>
        <v>0</v>
      </c>
    </row>
    <row r="4" spans="2:9" ht="23.25">
      <c r="B4" s="1976"/>
      <c r="C4" s="1977"/>
      <c r="D4" s="1977"/>
      <c r="E4" s="2028" t="s">
        <v>623</v>
      </c>
      <c r="F4" s="2028"/>
      <c r="G4" s="1098"/>
      <c r="H4" s="578" t="s">
        <v>245</v>
      </c>
      <c r="I4" s="579">
        <f>'Default &amp; Recovery Analysis'!L4</f>
        <v>0</v>
      </c>
    </row>
    <row r="5" spans="2:9" ht="23.25">
      <c r="B5" s="1976"/>
      <c r="C5" s="1977"/>
      <c r="D5" s="1977"/>
      <c r="E5" s="2028"/>
      <c r="F5" s="2028"/>
      <c r="G5" s="1098"/>
      <c r="H5" s="578" t="s">
        <v>246</v>
      </c>
      <c r="I5" s="579">
        <f>'Default &amp; Recovery Analysis'!L5</f>
        <v>0</v>
      </c>
    </row>
    <row r="6" spans="2:9" ht="14.25">
      <c r="B6" s="804"/>
      <c r="C6" s="635"/>
      <c r="D6" s="635"/>
      <c r="E6" s="635"/>
      <c r="F6" s="635"/>
      <c r="G6" s="635"/>
      <c r="H6" s="578" t="s">
        <v>247</v>
      </c>
      <c r="I6" s="581" t="e">
        <f>'Default &amp; Recovery Analysis'!L6</f>
        <v>#N/A</v>
      </c>
    </row>
    <row r="7" spans="2:9" ht="14.25">
      <c r="B7" s="804"/>
      <c r="C7" s="635"/>
      <c r="D7" s="635"/>
      <c r="E7" s="635"/>
      <c r="F7" s="635"/>
      <c r="G7" s="635"/>
      <c r="H7" s="635"/>
      <c r="I7" s="811"/>
    </row>
    <row r="8" spans="2:9">
      <c r="B8" s="1122"/>
      <c r="C8" s="1123"/>
      <c r="D8" s="1124"/>
      <c r="E8" s="1124"/>
      <c r="F8" s="1124"/>
      <c r="G8" s="1124"/>
      <c r="H8" s="1124"/>
      <c r="I8" s="1125"/>
    </row>
    <row r="9" spans="2:9" ht="38.25" thickBot="1">
      <c r="B9" s="812"/>
      <c r="C9" s="1236" t="s">
        <v>598</v>
      </c>
      <c r="D9" s="1236" t="s">
        <v>624</v>
      </c>
      <c r="E9" s="1236" t="s">
        <v>625</v>
      </c>
      <c r="F9" s="1236" t="s">
        <v>626</v>
      </c>
      <c r="G9" s="1236" t="s">
        <v>627</v>
      </c>
      <c r="H9" s="1236" t="s">
        <v>628</v>
      </c>
      <c r="I9" s="817"/>
    </row>
    <row r="10" spans="2:9">
      <c r="B10" s="1432" t="e">
        <f>I6</f>
        <v>#N/A</v>
      </c>
      <c r="C10" s="1405">
        <f>'06 - Prepayment Rate'!B12</f>
        <v>45565</v>
      </c>
      <c r="D10" s="1115">
        <f>'Default &amp; Recovery Analysis'!D10</f>
        <v>0</v>
      </c>
      <c r="E10" s="1115">
        <f>IF($C10=0,"",'06 - Prepayment Rate'!E12)</f>
        <v>0</v>
      </c>
      <c r="F10" s="1119" t="str">
        <f>IF($C10=0,"",'06 - Prepayment Rate'!C12)</f>
        <v/>
      </c>
      <c r="G10" s="1126" t="str">
        <f>IF(OR($C10=0,F10=""),"",IF(B10=1,F10*6,F10*12))</f>
        <v/>
      </c>
      <c r="H10" s="1126" t="str">
        <f>IF(OR($C10=0,F10=""),"",IF(B10=1,1-(1-E10/D10)^6,1-(1-E10/D10)^12))</f>
        <v/>
      </c>
      <c r="I10" s="817"/>
    </row>
    <row r="11" spans="2:9">
      <c r="B11" s="812" t="str">
        <f>IF($C11=0,"",B10-1)</f>
        <v/>
      </c>
      <c r="C11" s="1406">
        <f>'06 - Prepayment Rate'!B13</f>
        <v>0</v>
      </c>
      <c r="D11" s="1417" t="str">
        <f>'Default &amp; Recovery Analysis'!D11</f>
        <v/>
      </c>
      <c r="E11" s="1417" t="str">
        <f>IF($C11=0,"",'06 - Prepayment Rate'!E13)</f>
        <v/>
      </c>
      <c r="F11" s="1419" t="str">
        <f>IF($C11=0,"",'06 - Prepayment Rate'!C13)</f>
        <v/>
      </c>
      <c r="G11" s="1430" t="str">
        <f t="shared" ref="G11:G14" si="0">IF(OR($C11=0,F11=""),"",IF(B11=1,F11*6,F11*12))</f>
        <v/>
      </c>
      <c r="H11" s="1430" t="str">
        <f t="shared" ref="H11:H14" si="1">IF(OR($C11=0,F11=""),"",IF(B11=1,1-(1-E11/D11)^6,1-(1-E11/D11)^12))</f>
        <v/>
      </c>
      <c r="I11" s="817"/>
    </row>
    <row r="12" spans="2:9">
      <c r="B12" s="812" t="str">
        <f t="shared" ref="B12:B14" si="2">IF($C12=0,"",B11-1)</f>
        <v/>
      </c>
      <c r="C12" s="1406">
        <f>'06 - Prepayment Rate'!B14</f>
        <v>0</v>
      </c>
      <c r="D12" s="1417" t="str">
        <f>'Default &amp; Recovery Analysis'!D12</f>
        <v/>
      </c>
      <c r="E12" s="1417" t="str">
        <f>IF($C12=0,"",'06 - Prepayment Rate'!E14)</f>
        <v/>
      </c>
      <c r="F12" s="1419" t="str">
        <f>IF($C12=0,"",'06 - Prepayment Rate'!C14)</f>
        <v/>
      </c>
      <c r="G12" s="1430" t="str">
        <f t="shared" si="0"/>
        <v/>
      </c>
      <c r="H12" s="1430" t="str">
        <f t="shared" si="1"/>
        <v/>
      </c>
      <c r="I12" s="817"/>
    </row>
    <row r="13" spans="2:9">
      <c r="B13" s="812" t="str">
        <f t="shared" si="2"/>
        <v/>
      </c>
      <c r="C13" s="1406">
        <f>'06 - Prepayment Rate'!B15</f>
        <v>0</v>
      </c>
      <c r="D13" s="1417" t="str">
        <f>'Default &amp; Recovery Analysis'!D13</f>
        <v/>
      </c>
      <c r="E13" s="1417" t="str">
        <f>IF($C13=0,"",'06 - Prepayment Rate'!E15)</f>
        <v/>
      </c>
      <c r="F13" s="1419" t="str">
        <f>IF($C13=0,"",'06 - Prepayment Rate'!C15)</f>
        <v/>
      </c>
      <c r="G13" s="1430" t="str">
        <f t="shared" si="0"/>
        <v/>
      </c>
      <c r="H13" s="1430" t="str">
        <f t="shared" si="1"/>
        <v/>
      </c>
      <c r="I13" s="817"/>
    </row>
    <row r="14" spans="2:9">
      <c r="B14" s="812" t="str">
        <f t="shared" si="2"/>
        <v/>
      </c>
      <c r="C14" s="1406">
        <f>'06 - Prepayment Rate'!B16</f>
        <v>0</v>
      </c>
      <c r="D14" s="1417" t="str">
        <f>'Default &amp; Recovery Analysis'!D14</f>
        <v/>
      </c>
      <c r="E14" s="1417" t="str">
        <f>IF($C14=0,"",'06 - Prepayment Rate'!E16)</f>
        <v/>
      </c>
      <c r="F14" s="1422" t="str">
        <f>IF($C14=0,"",'06 - Prepayment Rate'!C16)</f>
        <v/>
      </c>
      <c r="G14" s="1431" t="str">
        <f t="shared" si="0"/>
        <v/>
      </c>
      <c r="H14" s="1431" t="str">
        <f t="shared" si="1"/>
        <v/>
      </c>
      <c r="I14" s="817"/>
    </row>
    <row r="15" spans="2:9" ht="13.5" thickBot="1">
      <c r="B15" s="825"/>
      <c r="C15" s="1103"/>
      <c r="D15" s="1104"/>
      <c r="E15" s="1104"/>
      <c r="F15" s="1104"/>
      <c r="G15" s="1127"/>
      <c r="H15" s="1127"/>
      <c r="I15" s="829"/>
    </row>
    <row r="16" spans="2:9" ht="13.5" thickTop="1">
      <c r="C16" s="631" t="s">
        <v>150</v>
      </c>
      <c r="D16" s="631" t="s">
        <v>150</v>
      </c>
      <c r="E16" s="631" t="s">
        <v>150</v>
      </c>
      <c r="F16" s="631" t="s">
        <v>150</v>
      </c>
      <c r="G16" s="1128" t="s">
        <v>150</v>
      </c>
      <c r="H16" s="1128" t="s">
        <v>150</v>
      </c>
    </row>
    <row r="17" spans="3:8">
      <c r="C17" s="631" t="s">
        <v>150</v>
      </c>
      <c r="D17" s="631" t="s">
        <v>150</v>
      </c>
      <c r="E17" s="631" t="s">
        <v>150</v>
      </c>
      <c r="F17" s="631" t="s">
        <v>150</v>
      </c>
      <c r="G17" s="1128" t="s">
        <v>150</v>
      </c>
      <c r="H17" s="1128" t="s">
        <v>150</v>
      </c>
    </row>
    <row r="18" spans="3:8">
      <c r="C18" s="631" t="s">
        <v>150</v>
      </c>
      <c r="D18" s="631" t="s">
        <v>150</v>
      </c>
      <c r="E18" s="631" t="s">
        <v>150</v>
      </c>
      <c r="F18" s="631" t="s">
        <v>150</v>
      </c>
      <c r="G18" s="1128" t="s">
        <v>150</v>
      </c>
      <c r="H18" s="1128" t="s">
        <v>150</v>
      </c>
    </row>
    <row r="19" spans="3:8">
      <c r="C19" s="631" t="s">
        <v>150</v>
      </c>
      <c r="D19" s="631" t="s">
        <v>150</v>
      </c>
      <c r="E19" s="631" t="s">
        <v>150</v>
      </c>
      <c r="F19" s="631" t="s">
        <v>150</v>
      </c>
      <c r="G19" s="1128" t="s">
        <v>150</v>
      </c>
      <c r="H19" s="1128" t="s">
        <v>150</v>
      </c>
    </row>
    <row r="20" spans="3:8">
      <c r="C20" s="631" t="s">
        <v>150</v>
      </c>
      <c r="D20" s="631" t="s">
        <v>150</v>
      </c>
      <c r="E20" s="631" t="s">
        <v>150</v>
      </c>
      <c r="F20" s="631" t="s">
        <v>150</v>
      </c>
      <c r="G20" s="1128" t="s">
        <v>150</v>
      </c>
      <c r="H20" s="1128" t="s">
        <v>150</v>
      </c>
    </row>
    <row r="21" spans="3:8">
      <c r="C21" s="631" t="s">
        <v>150</v>
      </c>
      <c r="D21" s="631" t="s">
        <v>150</v>
      </c>
      <c r="E21" s="631" t="s">
        <v>150</v>
      </c>
      <c r="F21" s="631" t="s">
        <v>150</v>
      </c>
      <c r="G21" s="1128" t="s">
        <v>150</v>
      </c>
      <c r="H21" s="1128" t="s">
        <v>150</v>
      </c>
    </row>
    <row r="22" spans="3:8">
      <c r="C22" s="631" t="s">
        <v>150</v>
      </c>
      <c r="D22" s="631" t="s">
        <v>150</v>
      </c>
      <c r="E22" s="631" t="s">
        <v>150</v>
      </c>
      <c r="F22" s="631" t="s">
        <v>150</v>
      </c>
      <c r="G22" s="1128" t="s">
        <v>150</v>
      </c>
      <c r="H22" s="1128" t="s">
        <v>150</v>
      </c>
    </row>
    <row r="23" spans="3:8">
      <c r="C23" s="631" t="s">
        <v>150</v>
      </c>
      <c r="D23" s="631" t="s">
        <v>150</v>
      </c>
      <c r="E23" s="631" t="s">
        <v>150</v>
      </c>
      <c r="F23" s="631" t="s">
        <v>150</v>
      </c>
      <c r="G23" s="1128" t="s">
        <v>150</v>
      </c>
      <c r="H23" s="1128" t="s">
        <v>150</v>
      </c>
    </row>
    <row r="24" spans="3:8">
      <c r="C24" s="631" t="s">
        <v>150</v>
      </c>
      <c r="D24" s="631" t="s">
        <v>150</v>
      </c>
      <c r="E24" s="631" t="s">
        <v>150</v>
      </c>
      <c r="F24" s="631" t="s">
        <v>150</v>
      </c>
      <c r="G24" s="1128" t="s">
        <v>150</v>
      </c>
      <c r="H24" s="1128" t="s">
        <v>150</v>
      </c>
    </row>
    <row r="25" spans="3:8">
      <c r="C25" s="631" t="s">
        <v>150</v>
      </c>
      <c r="D25" s="631" t="s">
        <v>150</v>
      </c>
      <c r="E25" s="631" t="s">
        <v>150</v>
      </c>
      <c r="F25" s="631" t="s">
        <v>150</v>
      </c>
      <c r="G25" s="1128" t="s">
        <v>150</v>
      </c>
      <c r="H25" s="1128" t="s">
        <v>150</v>
      </c>
    </row>
    <row r="26" spans="3:8">
      <c r="C26" s="631" t="s">
        <v>150</v>
      </c>
      <c r="D26" s="631" t="s">
        <v>150</v>
      </c>
      <c r="E26" s="631" t="s">
        <v>150</v>
      </c>
      <c r="F26" s="631" t="s">
        <v>150</v>
      </c>
      <c r="G26" s="1128" t="s">
        <v>150</v>
      </c>
      <c r="H26" s="1128" t="s">
        <v>150</v>
      </c>
    </row>
    <row r="27" spans="3:8">
      <c r="C27" s="631" t="s">
        <v>150</v>
      </c>
      <c r="D27" s="631" t="s">
        <v>150</v>
      </c>
      <c r="E27" s="631" t="s">
        <v>150</v>
      </c>
      <c r="F27" s="631" t="s">
        <v>150</v>
      </c>
      <c r="G27" s="1128" t="s">
        <v>150</v>
      </c>
      <c r="H27" s="1128" t="s">
        <v>150</v>
      </c>
    </row>
    <row r="28" spans="3:8">
      <c r="C28" s="631" t="s">
        <v>150</v>
      </c>
      <c r="D28" s="631" t="s">
        <v>150</v>
      </c>
      <c r="E28" s="631" t="s">
        <v>150</v>
      </c>
      <c r="F28" s="631" t="s">
        <v>150</v>
      </c>
      <c r="G28" s="1128" t="s">
        <v>150</v>
      </c>
      <c r="H28" s="1128" t="s">
        <v>150</v>
      </c>
    </row>
    <row r="29" spans="3:8">
      <c r="C29" s="631" t="s">
        <v>150</v>
      </c>
      <c r="D29" s="631" t="s">
        <v>150</v>
      </c>
      <c r="E29" s="631" t="s">
        <v>150</v>
      </c>
      <c r="F29" s="631" t="s">
        <v>150</v>
      </c>
      <c r="G29" s="1128" t="s">
        <v>150</v>
      </c>
      <c r="H29" s="1128" t="s">
        <v>150</v>
      </c>
    </row>
    <row r="30" spans="3:8">
      <c r="C30" s="631" t="s">
        <v>150</v>
      </c>
      <c r="D30" s="631" t="s">
        <v>150</v>
      </c>
      <c r="E30" s="631" t="s">
        <v>150</v>
      </c>
      <c r="F30" s="631" t="s">
        <v>150</v>
      </c>
      <c r="G30" s="1128" t="s">
        <v>150</v>
      </c>
      <c r="H30" s="1128" t="s">
        <v>150</v>
      </c>
    </row>
    <row r="31" spans="3:8">
      <c r="C31" s="631" t="s">
        <v>150</v>
      </c>
      <c r="D31" s="631" t="s">
        <v>150</v>
      </c>
      <c r="E31" s="631" t="s">
        <v>150</v>
      </c>
      <c r="F31" s="631" t="s">
        <v>150</v>
      </c>
      <c r="G31" s="1128" t="s">
        <v>150</v>
      </c>
      <c r="H31" s="1128" t="s">
        <v>150</v>
      </c>
    </row>
    <row r="32" spans="3:8">
      <c r="C32" s="631" t="s">
        <v>150</v>
      </c>
      <c r="D32" s="631" t="s">
        <v>150</v>
      </c>
      <c r="E32" s="631" t="s">
        <v>150</v>
      </c>
      <c r="F32" s="631" t="s">
        <v>150</v>
      </c>
      <c r="G32" s="1128" t="s">
        <v>150</v>
      </c>
      <c r="H32" s="1128" t="s">
        <v>150</v>
      </c>
    </row>
    <row r="33" spans="3:8">
      <c r="C33" s="631" t="s">
        <v>150</v>
      </c>
      <c r="D33" s="631" t="s">
        <v>150</v>
      </c>
      <c r="E33" s="631" t="s">
        <v>150</v>
      </c>
      <c r="F33" s="631" t="s">
        <v>150</v>
      </c>
      <c r="G33" s="1128" t="s">
        <v>150</v>
      </c>
      <c r="H33" s="1128" t="s">
        <v>150</v>
      </c>
    </row>
    <row r="34" spans="3:8">
      <c r="C34" s="631" t="s">
        <v>150</v>
      </c>
      <c r="D34" s="631" t="s">
        <v>150</v>
      </c>
      <c r="E34" s="631" t="s">
        <v>150</v>
      </c>
      <c r="F34" s="631" t="s">
        <v>150</v>
      </c>
      <c r="G34" s="1128" t="s">
        <v>150</v>
      </c>
      <c r="H34" s="1128" t="s">
        <v>150</v>
      </c>
    </row>
    <row r="35" spans="3:8">
      <c r="C35" s="631" t="s">
        <v>150</v>
      </c>
      <c r="D35" s="631" t="s">
        <v>150</v>
      </c>
      <c r="E35" s="631" t="s">
        <v>150</v>
      </c>
      <c r="F35" s="631" t="s">
        <v>150</v>
      </c>
      <c r="G35" s="1128" t="s">
        <v>150</v>
      </c>
      <c r="H35" s="1128" t="s">
        <v>150</v>
      </c>
    </row>
    <row r="36" spans="3:8">
      <c r="C36" s="631" t="s">
        <v>150</v>
      </c>
      <c r="D36" s="631" t="s">
        <v>150</v>
      </c>
      <c r="E36" s="631" t="s">
        <v>150</v>
      </c>
      <c r="F36" s="631" t="s">
        <v>150</v>
      </c>
      <c r="G36" s="1128" t="s">
        <v>150</v>
      </c>
      <c r="H36" s="1128" t="s">
        <v>150</v>
      </c>
    </row>
    <row r="37" spans="3:8">
      <c r="C37" s="631" t="s">
        <v>150</v>
      </c>
      <c r="D37" s="631" t="s">
        <v>150</v>
      </c>
      <c r="E37" s="631" t="s">
        <v>150</v>
      </c>
      <c r="F37" s="631" t="s">
        <v>150</v>
      </c>
      <c r="G37" s="1128" t="s">
        <v>150</v>
      </c>
      <c r="H37" s="1128" t="s">
        <v>150</v>
      </c>
    </row>
    <row r="38" spans="3:8">
      <c r="C38" s="631" t="s">
        <v>150</v>
      </c>
      <c r="D38" s="631" t="s">
        <v>150</v>
      </c>
      <c r="E38" s="631" t="s">
        <v>150</v>
      </c>
      <c r="F38" s="631" t="s">
        <v>150</v>
      </c>
      <c r="G38" s="1128" t="s">
        <v>150</v>
      </c>
      <c r="H38" s="1128" t="s">
        <v>150</v>
      </c>
    </row>
    <row r="39" spans="3:8">
      <c r="C39" s="631" t="s">
        <v>150</v>
      </c>
      <c r="D39" s="631" t="s">
        <v>150</v>
      </c>
      <c r="E39" s="631" t="s">
        <v>150</v>
      </c>
      <c r="F39" s="631" t="s">
        <v>150</v>
      </c>
      <c r="G39" s="1128" t="s">
        <v>150</v>
      </c>
      <c r="H39" s="1128" t="s">
        <v>150</v>
      </c>
    </row>
    <row r="40" spans="3:8">
      <c r="C40" s="631" t="s">
        <v>150</v>
      </c>
      <c r="D40" s="631" t="s">
        <v>150</v>
      </c>
      <c r="E40" s="631" t="s">
        <v>150</v>
      </c>
      <c r="F40" s="631" t="s">
        <v>150</v>
      </c>
      <c r="G40" s="1128" t="s">
        <v>150</v>
      </c>
      <c r="H40" s="1128" t="s">
        <v>150</v>
      </c>
    </row>
    <row r="41" spans="3:8">
      <c r="C41" s="631" t="s">
        <v>150</v>
      </c>
      <c r="D41" s="631" t="s">
        <v>150</v>
      </c>
      <c r="E41" s="631" t="s">
        <v>150</v>
      </c>
      <c r="F41" s="631" t="s">
        <v>150</v>
      </c>
      <c r="G41" s="1128" t="s">
        <v>150</v>
      </c>
      <c r="H41" s="1128" t="s">
        <v>150</v>
      </c>
    </row>
    <row r="42" spans="3:8">
      <c r="C42" s="631" t="s">
        <v>150</v>
      </c>
      <c r="D42" s="631" t="s">
        <v>150</v>
      </c>
      <c r="E42" s="631" t="s">
        <v>150</v>
      </c>
      <c r="F42" s="631" t="s">
        <v>150</v>
      </c>
      <c r="G42" s="1128" t="s">
        <v>150</v>
      </c>
      <c r="H42" s="1128" t="s">
        <v>150</v>
      </c>
    </row>
    <row r="43" spans="3:8">
      <c r="C43" s="631" t="s">
        <v>150</v>
      </c>
      <c r="D43" s="631" t="s">
        <v>150</v>
      </c>
      <c r="E43" s="631" t="s">
        <v>150</v>
      </c>
      <c r="F43" s="631" t="s">
        <v>150</v>
      </c>
      <c r="G43" s="1128" t="s">
        <v>150</v>
      </c>
      <c r="H43" s="1128" t="s">
        <v>150</v>
      </c>
    </row>
    <row r="44" spans="3:8">
      <c r="C44" s="631" t="s">
        <v>150</v>
      </c>
      <c r="D44" s="631" t="s">
        <v>150</v>
      </c>
      <c r="E44" s="631" t="s">
        <v>150</v>
      </c>
      <c r="F44" s="631" t="s">
        <v>150</v>
      </c>
      <c r="G44" s="1128" t="s">
        <v>150</v>
      </c>
      <c r="H44" s="1128" t="s">
        <v>150</v>
      </c>
    </row>
    <row r="45" spans="3:8">
      <c r="C45" s="631" t="s">
        <v>150</v>
      </c>
      <c r="D45" s="631" t="s">
        <v>150</v>
      </c>
      <c r="E45" s="631" t="s">
        <v>150</v>
      </c>
      <c r="F45" s="631" t="s">
        <v>150</v>
      </c>
      <c r="G45" s="1128" t="s">
        <v>150</v>
      </c>
      <c r="H45" s="1128" t="s">
        <v>150</v>
      </c>
    </row>
    <row r="46" spans="3:8">
      <c r="C46" s="631" t="s">
        <v>150</v>
      </c>
      <c r="D46" s="631" t="s">
        <v>150</v>
      </c>
      <c r="E46" s="631" t="s">
        <v>150</v>
      </c>
      <c r="F46" s="631" t="s">
        <v>150</v>
      </c>
      <c r="G46" s="1128" t="s">
        <v>150</v>
      </c>
      <c r="H46" s="1128" t="s">
        <v>150</v>
      </c>
    </row>
    <row r="47" spans="3:8">
      <c r="C47" s="631" t="s">
        <v>150</v>
      </c>
      <c r="D47" s="631" t="s">
        <v>150</v>
      </c>
      <c r="E47" s="631" t="s">
        <v>150</v>
      </c>
      <c r="F47" s="631" t="s">
        <v>150</v>
      </c>
      <c r="G47" s="1128" t="s">
        <v>150</v>
      </c>
      <c r="H47" s="1128" t="s">
        <v>150</v>
      </c>
    </row>
    <row r="48" spans="3:8">
      <c r="C48" s="631" t="s">
        <v>150</v>
      </c>
      <c r="D48" s="631" t="s">
        <v>150</v>
      </c>
      <c r="E48" s="631" t="s">
        <v>150</v>
      </c>
      <c r="F48" s="631" t="s">
        <v>150</v>
      </c>
      <c r="G48" s="1128" t="s">
        <v>150</v>
      </c>
      <c r="H48" s="1128" t="s">
        <v>150</v>
      </c>
    </row>
    <row r="49" spans="3:8">
      <c r="C49" s="631" t="s">
        <v>150</v>
      </c>
      <c r="D49" s="631" t="s">
        <v>150</v>
      </c>
      <c r="E49" s="631" t="s">
        <v>150</v>
      </c>
      <c r="F49" s="631" t="s">
        <v>150</v>
      </c>
      <c r="G49" s="1128" t="s">
        <v>150</v>
      </c>
      <c r="H49" s="1128" t="s">
        <v>150</v>
      </c>
    </row>
    <row r="50" spans="3:8">
      <c r="C50" s="631" t="s">
        <v>150</v>
      </c>
      <c r="D50" s="631" t="s">
        <v>150</v>
      </c>
      <c r="E50" s="631" t="s">
        <v>150</v>
      </c>
      <c r="F50" s="631" t="s">
        <v>150</v>
      </c>
      <c r="G50" s="1128" t="s">
        <v>150</v>
      </c>
      <c r="H50" s="1128" t="s">
        <v>150</v>
      </c>
    </row>
    <row r="51" spans="3:8">
      <c r="C51" s="631" t="s">
        <v>150</v>
      </c>
      <c r="D51" s="631" t="s">
        <v>150</v>
      </c>
      <c r="E51" s="631" t="s">
        <v>150</v>
      </c>
      <c r="F51" s="631" t="s">
        <v>150</v>
      </c>
      <c r="G51" s="1128" t="s">
        <v>150</v>
      </c>
      <c r="H51" s="1128" t="s">
        <v>150</v>
      </c>
    </row>
    <row r="52" spans="3:8">
      <c r="C52" s="631" t="s">
        <v>150</v>
      </c>
      <c r="D52" s="631" t="s">
        <v>150</v>
      </c>
      <c r="E52" s="631" t="s">
        <v>150</v>
      </c>
      <c r="F52" s="631" t="s">
        <v>150</v>
      </c>
      <c r="G52" s="1128" t="s">
        <v>150</v>
      </c>
      <c r="H52" s="1128" t="s">
        <v>150</v>
      </c>
    </row>
    <row r="53" spans="3:8">
      <c r="C53" s="631" t="s">
        <v>150</v>
      </c>
      <c r="D53" s="631" t="s">
        <v>150</v>
      </c>
      <c r="E53" s="631" t="s">
        <v>150</v>
      </c>
      <c r="F53" s="631" t="s">
        <v>150</v>
      </c>
      <c r="G53" s="1128" t="s">
        <v>150</v>
      </c>
      <c r="H53" s="1128" t="s">
        <v>150</v>
      </c>
    </row>
    <row r="54" spans="3:8">
      <c r="C54" s="631" t="s">
        <v>150</v>
      </c>
      <c r="D54" s="631" t="s">
        <v>150</v>
      </c>
      <c r="E54" s="631" t="s">
        <v>150</v>
      </c>
      <c r="F54" s="631" t="s">
        <v>150</v>
      </c>
      <c r="G54" s="1128" t="s">
        <v>150</v>
      </c>
      <c r="H54" s="1128" t="s">
        <v>150</v>
      </c>
    </row>
    <row r="55" spans="3:8">
      <c r="C55" s="631" t="s">
        <v>150</v>
      </c>
      <c r="D55" s="631" t="s">
        <v>150</v>
      </c>
      <c r="E55" s="631" t="s">
        <v>150</v>
      </c>
      <c r="F55" s="631" t="s">
        <v>150</v>
      </c>
      <c r="G55" s="1128" t="s">
        <v>150</v>
      </c>
      <c r="H55" s="1128" t="s">
        <v>150</v>
      </c>
    </row>
    <row r="56" spans="3:8">
      <c r="C56" s="631" t="s">
        <v>150</v>
      </c>
      <c r="D56" s="631" t="s">
        <v>150</v>
      </c>
      <c r="E56" s="631" t="s">
        <v>150</v>
      </c>
      <c r="F56" s="631" t="s">
        <v>150</v>
      </c>
      <c r="G56" s="1128" t="s">
        <v>150</v>
      </c>
      <c r="H56" s="1128" t="s">
        <v>150</v>
      </c>
    </row>
    <row r="57" spans="3:8">
      <c r="C57" s="631" t="s">
        <v>150</v>
      </c>
      <c r="D57" s="631" t="s">
        <v>150</v>
      </c>
      <c r="E57" s="631" t="s">
        <v>150</v>
      </c>
      <c r="F57" s="631" t="s">
        <v>150</v>
      </c>
      <c r="G57" s="1128" t="s">
        <v>150</v>
      </c>
      <c r="H57" s="1128" t="s">
        <v>150</v>
      </c>
    </row>
    <row r="58" spans="3:8">
      <c r="C58" s="631" t="s">
        <v>150</v>
      </c>
      <c r="D58" s="631" t="s">
        <v>150</v>
      </c>
      <c r="E58" s="631" t="s">
        <v>150</v>
      </c>
      <c r="F58" s="631" t="s">
        <v>150</v>
      </c>
      <c r="G58" s="1128" t="s">
        <v>150</v>
      </c>
      <c r="H58" s="1128" t="s">
        <v>150</v>
      </c>
    </row>
    <row r="59" spans="3:8">
      <c r="C59" s="631" t="s">
        <v>150</v>
      </c>
      <c r="D59" s="631" t="s">
        <v>150</v>
      </c>
      <c r="E59" s="631" t="s">
        <v>150</v>
      </c>
      <c r="F59" s="631" t="s">
        <v>150</v>
      </c>
      <c r="G59" s="1128" t="s">
        <v>150</v>
      </c>
      <c r="H59" s="1128" t="s">
        <v>150</v>
      </c>
    </row>
    <row r="60" spans="3:8">
      <c r="C60" s="631" t="s">
        <v>150</v>
      </c>
      <c r="D60" s="631" t="s">
        <v>150</v>
      </c>
      <c r="E60" s="631" t="s">
        <v>150</v>
      </c>
      <c r="F60" s="631" t="s">
        <v>150</v>
      </c>
      <c r="G60" s="1128" t="s">
        <v>150</v>
      </c>
      <c r="H60" s="1128" t="s">
        <v>150</v>
      </c>
    </row>
    <row r="61" spans="3:8">
      <c r="C61" s="631" t="s">
        <v>150</v>
      </c>
      <c r="D61" s="631" t="s">
        <v>150</v>
      </c>
      <c r="E61" s="631" t="s">
        <v>150</v>
      </c>
      <c r="F61" s="631" t="s">
        <v>150</v>
      </c>
      <c r="G61" s="1128" t="s">
        <v>150</v>
      </c>
      <c r="H61" s="1128" t="s">
        <v>150</v>
      </c>
    </row>
    <row r="62" spans="3:8">
      <c r="C62" s="631" t="s">
        <v>150</v>
      </c>
      <c r="D62" s="631" t="s">
        <v>150</v>
      </c>
      <c r="E62" s="631" t="s">
        <v>150</v>
      </c>
      <c r="F62" s="631" t="s">
        <v>150</v>
      </c>
      <c r="G62" s="1128" t="s">
        <v>150</v>
      </c>
      <c r="H62" s="1128" t="s">
        <v>150</v>
      </c>
    </row>
    <row r="63" spans="3:8">
      <c r="C63" s="631" t="s">
        <v>150</v>
      </c>
      <c r="D63" s="631" t="s">
        <v>150</v>
      </c>
      <c r="E63" s="631" t="s">
        <v>150</v>
      </c>
      <c r="F63" s="631" t="s">
        <v>150</v>
      </c>
      <c r="G63" s="1128" t="s">
        <v>150</v>
      </c>
      <c r="H63" s="1128" t="s">
        <v>150</v>
      </c>
    </row>
    <row r="64" spans="3:8">
      <c r="C64" s="631" t="s">
        <v>150</v>
      </c>
      <c r="D64" s="631" t="s">
        <v>150</v>
      </c>
      <c r="E64" s="631" t="s">
        <v>150</v>
      </c>
      <c r="F64" s="631" t="s">
        <v>150</v>
      </c>
      <c r="G64" s="1128" t="s">
        <v>150</v>
      </c>
      <c r="H64" s="1128" t="s">
        <v>150</v>
      </c>
    </row>
    <row r="65" spans="3:8">
      <c r="C65" s="631" t="s">
        <v>150</v>
      </c>
      <c r="D65" s="631" t="s">
        <v>150</v>
      </c>
      <c r="E65" s="631" t="s">
        <v>150</v>
      </c>
      <c r="F65" s="631" t="s">
        <v>150</v>
      </c>
      <c r="G65" s="1128" t="s">
        <v>150</v>
      </c>
      <c r="H65" s="1128" t="s">
        <v>150</v>
      </c>
    </row>
    <row r="66" spans="3:8">
      <c r="C66" s="631" t="s">
        <v>150</v>
      </c>
      <c r="D66" s="631" t="s">
        <v>150</v>
      </c>
      <c r="E66" s="631" t="s">
        <v>150</v>
      </c>
      <c r="F66" s="631" t="s">
        <v>150</v>
      </c>
      <c r="G66" s="1128" t="s">
        <v>150</v>
      </c>
      <c r="H66" s="1128" t="s">
        <v>150</v>
      </c>
    </row>
    <row r="67" spans="3:8">
      <c r="C67" s="631" t="s">
        <v>150</v>
      </c>
      <c r="D67" s="631" t="s">
        <v>150</v>
      </c>
      <c r="E67" s="631" t="s">
        <v>150</v>
      </c>
      <c r="F67" s="631" t="s">
        <v>150</v>
      </c>
      <c r="G67" s="1128" t="s">
        <v>150</v>
      </c>
      <c r="H67" s="1128" t="s">
        <v>150</v>
      </c>
    </row>
    <row r="68" spans="3:8">
      <c r="C68" s="631" t="s">
        <v>150</v>
      </c>
      <c r="D68" s="631" t="s">
        <v>150</v>
      </c>
      <c r="E68" s="631" t="s">
        <v>150</v>
      </c>
      <c r="F68" s="631" t="s">
        <v>150</v>
      </c>
      <c r="G68" s="1128" t="s">
        <v>150</v>
      </c>
      <c r="H68" s="1128" t="s">
        <v>150</v>
      </c>
    </row>
    <row r="69" spans="3:8">
      <c r="C69" s="631" t="s">
        <v>150</v>
      </c>
      <c r="D69" s="631" t="s">
        <v>150</v>
      </c>
      <c r="E69" s="631" t="s">
        <v>150</v>
      </c>
      <c r="F69" s="631" t="s">
        <v>150</v>
      </c>
      <c r="G69" s="1128" t="s">
        <v>150</v>
      </c>
      <c r="H69" s="1128" t="s">
        <v>150</v>
      </c>
    </row>
    <row r="70" spans="3:8">
      <c r="C70" s="631" t="s">
        <v>150</v>
      </c>
      <c r="D70" s="631" t="s">
        <v>150</v>
      </c>
      <c r="E70" s="631" t="s">
        <v>150</v>
      </c>
      <c r="F70" s="631" t="s">
        <v>150</v>
      </c>
      <c r="G70" s="1128" t="s">
        <v>150</v>
      </c>
      <c r="H70" s="1128" t="s">
        <v>150</v>
      </c>
    </row>
    <row r="71" spans="3:8">
      <c r="C71" s="631" t="s">
        <v>150</v>
      </c>
      <c r="D71" s="631" t="s">
        <v>150</v>
      </c>
      <c r="E71" s="631" t="s">
        <v>150</v>
      </c>
      <c r="F71" s="631" t="s">
        <v>150</v>
      </c>
      <c r="G71" s="1128" t="s">
        <v>150</v>
      </c>
      <c r="H71" s="1128" t="s">
        <v>150</v>
      </c>
    </row>
    <row r="72" spans="3:8">
      <c r="C72" s="631" t="s">
        <v>150</v>
      </c>
      <c r="D72" s="631" t="s">
        <v>150</v>
      </c>
      <c r="E72" s="631" t="s">
        <v>150</v>
      </c>
      <c r="F72" s="631" t="s">
        <v>150</v>
      </c>
      <c r="G72" s="1128" t="s">
        <v>150</v>
      </c>
      <c r="H72" s="1128" t="s">
        <v>150</v>
      </c>
    </row>
    <row r="73" spans="3:8">
      <c r="C73" s="631" t="s">
        <v>150</v>
      </c>
      <c r="D73" s="631" t="s">
        <v>150</v>
      </c>
      <c r="E73" s="631" t="s">
        <v>150</v>
      </c>
      <c r="F73" s="631" t="s">
        <v>150</v>
      </c>
      <c r="G73" s="1128" t="s">
        <v>150</v>
      </c>
      <c r="H73" s="1128" t="s">
        <v>150</v>
      </c>
    </row>
    <row r="74" spans="3:8">
      <c r="C74" s="631" t="s">
        <v>150</v>
      </c>
      <c r="D74" s="631" t="s">
        <v>150</v>
      </c>
      <c r="E74" s="631" t="s">
        <v>150</v>
      </c>
      <c r="F74" s="631" t="s">
        <v>150</v>
      </c>
      <c r="G74" s="1128" t="s">
        <v>150</v>
      </c>
      <c r="H74" s="1128" t="s">
        <v>150</v>
      </c>
    </row>
    <row r="75" spans="3:8">
      <c r="C75" s="631" t="s">
        <v>150</v>
      </c>
      <c r="D75" s="631" t="s">
        <v>150</v>
      </c>
      <c r="E75" s="631" t="s">
        <v>150</v>
      </c>
      <c r="F75" s="631" t="s">
        <v>150</v>
      </c>
      <c r="G75" s="1128" t="s">
        <v>150</v>
      </c>
      <c r="H75" s="1128" t="s">
        <v>150</v>
      </c>
    </row>
    <row r="76" spans="3:8">
      <c r="C76" s="631" t="s">
        <v>150</v>
      </c>
      <c r="D76" s="631" t="s">
        <v>150</v>
      </c>
      <c r="E76" s="631" t="s">
        <v>150</v>
      </c>
      <c r="F76" s="631" t="s">
        <v>150</v>
      </c>
      <c r="G76" s="1128" t="s">
        <v>150</v>
      </c>
      <c r="H76" s="1128" t="s">
        <v>150</v>
      </c>
    </row>
    <row r="77" spans="3:8">
      <c r="C77" s="631" t="s">
        <v>150</v>
      </c>
      <c r="D77" s="631" t="s">
        <v>150</v>
      </c>
      <c r="E77" s="631" t="s">
        <v>150</v>
      </c>
      <c r="F77" s="631" t="s">
        <v>150</v>
      </c>
      <c r="G77" s="1128" t="s">
        <v>150</v>
      </c>
      <c r="H77" s="1128" t="s">
        <v>150</v>
      </c>
    </row>
    <row r="78" spans="3:8">
      <c r="C78" s="631" t="s">
        <v>150</v>
      </c>
      <c r="D78" s="631" t="s">
        <v>150</v>
      </c>
      <c r="E78" s="631" t="s">
        <v>150</v>
      </c>
      <c r="F78" s="631" t="s">
        <v>150</v>
      </c>
      <c r="G78" s="1128" t="s">
        <v>150</v>
      </c>
      <c r="H78" s="1128" t="s">
        <v>150</v>
      </c>
    </row>
    <row r="79" spans="3:8">
      <c r="C79" s="631" t="s">
        <v>150</v>
      </c>
      <c r="D79" s="631" t="s">
        <v>150</v>
      </c>
      <c r="E79" s="631" t="s">
        <v>150</v>
      </c>
      <c r="F79" s="631" t="s">
        <v>150</v>
      </c>
      <c r="G79" s="1128" t="s">
        <v>150</v>
      </c>
      <c r="H79" s="1128" t="s">
        <v>150</v>
      </c>
    </row>
    <row r="80" spans="3:8">
      <c r="C80" s="631" t="s">
        <v>150</v>
      </c>
      <c r="D80" s="631" t="s">
        <v>150</v>
      </c>
      <c r="E80" s="631" t="s">
        <v>150</v>
      </c>
      <c r="F80" s="631" t="s">
        <v>150</v>
      </c>
      <c r="G80" s="1128" t="s">
        <v>150</v>
      </c>
      <c r="H80" s="1128" t="s">
        <v>150</v>
      </c>
    </row>
    <row r="81" spans="3:8">
      <c r="C81" s="631" t="s">
        <v>150</v>
      </c>
      <c r="D81" s="631" t="s">
        <v>150</v>
      </c>
      <c r="E81" s="631" t="s">
        <v>150</v>
      </c>
      <c r="F81" s="631" t="s">
        <v>150</v>
      </c>
      <c r="G81" s="1128" t="s">
        <v>150</v>
      </c>
      <c r="H81" s="1128" t="s">
        <v>150</v>
      </c>
    </row>
    <row r="82" spans="3:8">
      <c r="C82" s="631" t="s">
        <v>150</v>
      </c>
      <c r="D82" s="631" t="s">
        <v>150</v>
      </c>
      <c r="E82" s="631" t="s">
        <v>150</v>
      </c>
      <c r="F82" s="631" t="s">
        <v>150</v>
      </c>
      <c r="G82" s="1128" t="s">
        <v>150</v>
      </c>
      <c r="H82" s="1128" t="s">
        <v>150</v>
      </c>
    </row>
    <row r="83" spans="3:8">
      <c r="C83" s="631" t="s">
        <v>150</v>
      </c>
      <c r="D83" s="631" t="s">
        <v>150</v>
      </c>
      <c r="E83" s="631" t="s">
        <v>150</v>
      </c>
      <c r="F83" s="631" t="s">
        <v>150</v>
      </c>
      <c r="G83" s="1128" t="s">
        <v>150</v>
      </c>
      <c r="H83" s="1128" t="s">
        <v>150</v>
      </c>
    </row>
    <row r="84" spans="3:8">
      <c r="C84" s="631" t="s">
        <v>150</v>
      </c>
      <c r="D84" s="631" t="s">
        <v>150</v>
      </c>
      <c r="E84" s="631" t="s">
        <v>150</v>
      </c>
      <c r="F84" s="631" t="s">
        <v>150</v>
      </c>
      <c r="G84" s="1128" t="s">
        <v>150</v>
      </c>
      <c r="H84" s="1128" t="s">
        <v>150</v>
      </c>
    </row>
    <row r="85" spans="3:8">
      <c r="C85" s="631" t="s">
        <v>150</v>
      </c>
      <c r="D85" s="631" t="s">
        <v>150</v>
      </c>
      <c r="E85" s="631" t="s">
        <v>150</v>
      </c>
      <c r="F85" s="631" t="s">
        <v>150</v>
      </c>
      <c r="G85" s="1128" t="s">
        <v>150</v>
      </c>
      <c r="H85" s="1128" t="s">
        <v>150</v>
      </c>
    </row>
    <row r="86" spans="3:8">
      <c r="C86" s="631" t="s">
        <v>150</v>
      </c>
      <c r="D86" s="631" t="s">
        <v>150</v>
      </c>
      <c r="E86" s="631" t="s">
        <v>150</v>
      </c>
      <c r="F86" s="631" t="s">
        <v>150</v>
      </c>
      <c r="G86" s="1128" t="s">
        <v>150</v>
      </c>
      <c r="H86" s="1128" t="s">
        <v>150</v>
      </c>
    </row>
    <row r="87" spans="3:8">
      <c r="C87" s="631" t="s">
        <v>150</v>
      </c>
      <c r="D87" s="631" t="s">
        <v>150</v>
      </c>
      <c r="E87" s="631" t="s">
        <v>150</v>
      </c>
      <c r="F87" s="631" t="s">
        <v>150</v>
      </c>
      <c r="G87" s="1128" t="s">
        <v>150</v>
      </c>
      <c r="H87" s="1128" t="s">
        <v>150</v>
      </c>
    </row>
    <row r="88" spans="3:8">
      <c r="C88" s="631" t="s">
        <v>150</v>
      </c>
      <c r="D88" s="631" t="s">
        <v>150</v>
      </c>
      <c r="E88" s="631" t="s">
        <v>150</v>
      </c>
      <c r="F88" s="631" t="s">
        <v>150</v>
      </c>
      <c r="G88" s="1128" t="s">
        <v>150</v>
      </c>
      <c r="H88" s="1128" t="s">
        <v>150</v>
      </c>
    </row>
    <row r="89" spans="3:8">
      <c r="C89" s="631" t="s">
        <v>150</v>
      </c>
      <c r="D89" s="631" t="s">
        <v>150</v>
      </c>
      <c r="E89" s="631" t="s">
        <v>150</v>
      </c>
      <c r="F89" s="631" t="s">
        <v>150</v>
      </c>
      <c r="G89" s="1128" t="s">
        <v>150</v>
      </c>
      <c r="H89" s="1128" t="s">
        <v>150</v>
      </c>
    </row>
    <row r="90" spans="3:8">
      <c r="C90" s="631" t="s">
        <v>150</v>
      </c>
      <c r="D90" s="631" t="s">
        <v>150</v>
      </c>
      <c r="E90" s="631" t="s">
        <v>150</v>
      </c>
      <c r="F90" s="631" t="s">
        <v>150</v>
      </c>
      <c r="G90" s="1128" t="s">
        <v>150</v>
      </c>
      <c r="H90" s="1128" t="s">
        <v>150</v>
      </c>
    </row>
    <row r="91" spans="3:8">
      <c r="C91" s="631" t="s">
        <v>150</v>
      </c>
      <c r="D91" s="631" t="s">
        <v>150</v>
      </c>
      <c r="E91" s="631" t="s">
        <v>150</v>
      </c>
      <c r="F91" s="631" t="s">
        <v>150</v>
      </c>
      <c r="G91" s="1128" t="s">
        <v>150</v>
      </c>
      <c r="H91" s="1128" t="s">
        <v>150</v>
      </c>
    </row>
    <row r="92" spans="3:8">
      <c r="C92" s="631" t="s">
        <v>150</v>
      </c>
      <c r="D92" s="631" t="s">
        <v>150</v>
      </c>
      <c r="E92" s="631" t="s">
        <v>150</v>
      </c>
      <c r="F92" s="631" t="s">
        <v>150</v>
      </c>
      <c r="G92" s="1128" t="s">
        <v>150</v>
      </c>
      <c r="H92" s="1128" t="s">
        <v>150</v>
      </c>
    </row>
    <row r="93" spans="3:8">
      <c r="C93" s="631" t="s">
        <v>150</v>
      </c>
      <c r="D93" s="631" t="s">
        <v>150</v>
      </c>
      <c r="E93" s="631" t="s">
        <v>150</v>
      </c>
      <c r="F93" s="631" t="s">
        <v>150</v>
      </c>
      <c r="G93" s="1128" t="s">
        <v>150</v>
      </c>
      <c r="H93" s="1128" t="s">
        <v>150</v>
      </c>
    </row>
    <row r="94" spans="3:8">
      <c r="C94" s="631" t="s">
        <v>150</v>
      </c>
      <c r="D94" s="631" t="s">
        <v>150</v>
      </c>
      <c r="E94" s="631" t="s">
        <v>150</v>
      </c>
      <c r="F94" s="631" t="s">
        <v>150</v>
      </c>
      <c r="G94" s="1128" t="s">
        <v>150</v>
      </c>
      <c r="H94" s="1128" t="s">
        <v>150</v>
      </c>
    </row>
    <row r="95" spans="3:8">
      <c r="C95" s="631" t="s">
        <v>150</v>
      </c>
      <c r="D95" s="631" t="s">
        <v>150</v>
      </c>
      <c r="E95" s="631" t="s">
        <v>150</v>
      </c>
      <c r="F95" s="631" t="s">
        <v>150</v>
      </c>
      <c r="G95" s="1128" t="s">
        <v>150</v>
      </c>
      <c r="H95" s="1128" t="s">
        <v>150</v>
      </c>
    </row>
    <row r="96" spans="3:8">
      <c r="C96" s="631" t="s">
        <v>150</v>
      </c>
      <c r="D96" s="631" t="s">
        <v>150</v>
      </c>
      <c r="E96" s="631" t="s">
        <v>150</v>
      </c>
      <c r="F96" s="631" t="s">
        <v>150</v>
      </c>
      <c r="G96" s="1128" t="s">
        <v>150</v>
      </c>
      <c r="H96" s="1128" t="s">
        <v>150</v>
      </c>
    </row>
    <row r="97" spans="3:8">
      <c r="C97" s="631" t="s">
        <v>150</v>
      </c>
      <c r="D97" s="631" t="s">
        <v>150</v>
      </c>
      <c r="E97" s="631" t="s">
        <v>150</v>
      </c>
      <c r="F97" s="631" t="s">
        <v>150</v>
      </c>
      <c r="G97" s="1128" t="s">
        <v>150</v>
      </c>
      <c r="H97" s="1128" t="s">
        <v>150</v>
      </c>
    </row>
    <row r="98" spans="3:8">
      <c r="C98" s="631" t="s">
        <v>150</v>
      </c>
      <c r="D98" s="631" t="s">
        <v>150</v>
      </c>
      <c r="E98" s="631" t="s">
        <v>150</v>
      </c>
      <c r="F98" s="631" t="s">
        <v>150</v>
      </c>
      <c r="G98" s="1128" t="s">
        <v>150</v>
      </c>
      <c r="H98" s="1128" t="s">
        <v>150</v>
      </c>
    </row>
    <row r="99" spans="3:8">
      <c r="C99" s="631" t="s">
        <v>150</v>
      </c>
      <c r="D99" s="631" t="s">
        <v>150</v>
      </c>
      <c r="E99" s="631" t="s">
        <v>150</v>
      </c>
      <c r="F99" s="631" t="s">
        <v>150</v>
      </c>
      <c r="G99" s="1128" t="s">
        <v>150</v>
      </c>
      <c r="H99" s="1128" t="s">
        <v>150</v>
      </c>
    </row>
    <row r="100" spans="3:8">
      <c r="C100" s="631" t="s">
        <v>150</v>
      </c>
      <c r="D100" s="631" t="s">
        <v>150</v>
      </c>
      <c r="E100" s="631" t="s">
        <v>150</v>
      </c>
      <c r="F100" s="631" t="s">
        <v>150</v>
      </c>
      <c r="G100" s="1128" t="s">
        <v>150</v>
      </c>
      <c r="H100" s="1128" t="s">
        <v>150</v>
      </c>
    </row>
    <row r="101" spans="3:8">
      <c r="C101" s="631" t="s">
        <v>150</v>
      </c>
      <c r="D101" s="631" t="s">
        <v>150</v>
      </c>
      <c r="E101" s="631" t="s">
        <v>150</v>
      </c>
      <c r="F101" s="631" t="s">
        <v>150</v>
      </c>
      <c r="G101" s="1128" t="s">
        <v>150</v>
      </c>
      <c r="H101" s="1128" t="s">
        <v>150</v>
      </c>
    </row>
    <row r="102" spans="3:8">
      <c r="C102" s="631" t="s">
        <v>150</v>
      </c>
      <c r="D102" s="631" t="s">
        <v>150</v>
      </c>
      <c r="E102" s="631" t="s">
        <v>150</v>
      </c>
      <c r="F102" s="631" t="s">
        <v>150</v>
      </c>
      <c r="G102" s="1128" t="s">
        <v>150</v>
      </c>
      <c r="H102" s="1128" t="s">
        <v>150</v>
      </c>
    </row>
    <row r="103" spans="3:8">
      <c r="C103" s="631" t="s">
        <v>150</v>
      </c>
      <c r="D103" s="631" t="s">
        <v>150</v>
      </c>
      <c r="E103" s="631" t="s">
        <v>150</v>
      </c>
      <c r="F103" s="631" t="s">
        <v>150</v>
      </c>
      <c r="G103" s="1128" t="s">
        <v>150</v>
      </c>
      <c r="H103" s="1128" t="s">
        <v>150</v>
      </c>
    </row>
    <row r="104" spans="3:8">
      <c r="C104" s="631" t="s">
        <v>150</v>
      </c>
      <c r="D104" s="631" t="s">
        <v>150</v>
      </c>
      <c r="E104" s="631" t="s">
        <v>150</v>
      </c>
      <c r="F104" s="631" t="s">
        <v>150</v>
      </c>
      <c r="G104" s="1128" t="s">
        <v>150</v>
      </c>
      <c r="H104" s="1128" t="s">
        <v>150</v>
      </c>
    </row>
    <row r="105" spans="3:8">
      <c r="C105" s="631" t="s">
        <v>150</v>
      </c>
      <c r="D105" s="631" t="s">
        <v>150</v>
      </c>
      <c r="E105" s="631" t="s">
        <v>150</v>
      </c>
      <c r="F105" s="631" t="s">
        <v>150</v>
      </c>
      <c r="G105" s="1128" t="s">
        <v>150</v>
      </c>
      <c r="H105" s="1128" t="s">
        <v>150</v>
      </c>
    </row>
    <row r="106" spans="3:8">
      <c r="C106" s="631" t="s">
        <v>150</v>
      </c>
      <c r="D106" s="631" t="s">
        <v>150</v>
      </c>
      <c r="E106" s="631" t="s">
        <v>150</v>
      </c>
      <c r="F106" s="631" t="s">
        <v>150</v>
      </c>
      <c r="G106" s="1128" t="s">
        <v>150</v>
      </c>
      <c r="H106" s="1128" t="s">
        <v>150</v>
      </c>
    </row>
    <row r="107" spans="3:8">
      <c r="C107" s="631" t="s">
        <v>150</v>
      </c>
      <c r="D107" s="631" t="s">
        <v>150</v>
      </c>
      <c r="E107" s="631" t="s">
        <v>150</v>
      </c>
      <c r="F107" s="631" t="s">
        <v>150</v>
      </c>
      <c r="G107" s="1128" t="s">
        <v>150</v>
      </c>
      <c r="H107" s="1128" t="s">
        <v>150</v>
      </c>
    </row>
    <row r="108" spans="3:8">
      <c r="C108" s="631" t="s">
        <v>150</v>
      </c>
      <c r="D108" s="631" t="s">
        <v>150</v>
      </c>
      <c r="E108" s="631" t="s">
        <v>150</v>
      </c>
      <c r="F108" s="631" t="s">
        <v>150</v>
      </c>
      <c r="G108" s="1128" t="s">
        <v>150</v>
      </c>
      <c r="H108" s="1128" t="s">
        <v>150</v>
      </c>
    </row>
    <row r="109" spans="3:8">
      <c r="C109" s="631" t="s">
        <v>150</v>
      </c>
      <c r="D109" s="631" t="s">
        <v>150</v>
      </c>
      <c r="E109" s="631" t="s">
        <v>150</v>
      </c>
      <c r="F109" s="631" t="s">
        <v>150</v>
      </c>
      <c r="G109" s="1128" t="s">
        <v>150</v>
      </c>
      <c r="H109" s="1128" t="s">
        <v>150</v>
      </c>
    </row>
    <row r="110" spans="3:8">
      <c r="C110" s="631" t="s">
        <v>150</v>
      </c>
      <c r="D110" s="631" t="s">
        <v>150</v>
      </c>
      <c r="E110" s="631" t="s">
        <v>150</v>
      </c>
      <c r="F110" s="631" t="s">
        <v>150</v>
      </c>
      <c r="G110" s="1128" t="s">
        <v>150</v>
      </c>
      <c r="H110" s="1128" t="s">
        <v>150</v>
      </c>
    </row>
    <row r="111" spans="3:8">
      <c r="C111" s="631" t="s">
        <v>150</v>
      </c>
      <c r="D111" s="631" t="s">
        <v>150</v>
      </c>
      <c r="E111" s="631" t="s">
        <v>150</v>
      </c>
      <c r="F111" s="631" t="s">
        <v>150</v>
      </c>
      <c r="G111" s="1128" t="s">
        <v>150</v>
      </c>
      <c r="H111" s="1128" t="s">
        <v>150</v>
      </c>
    </row>
    <row r="112" spans="3:8">
      <c r="C112" s="631" t="s">
        <v>150</v>
      </c>
      <c r="D112" s="631" t="s">
        <v>150</v>
      </c>
      <c r="E112" s="631" t="s">
        <v>150</v>
      </c>
      <c r="F112" s="631" t="s">
        <v>150</v>
      </c>
      <c r="G112" s="1128" t="s">
        <v>150</v>
      </c>
      <c r="H112" s="1128" t="s">
        <v>150</v>
      </c>
    </row>
    <row r="113" spans="3:8">
      <c r="C113" s="631" t="s">
        <v>150</v>
      </c>
      <c r="D113" s="631" t="s">
        <v>150</v>
      </c>
      <c r="E113" s="631" t="s">
        <v>150</v>
      </c>
      <c r="F113" s="631" t="s">
        <v>150</v>
      </c>
      <c r="G113" s="1128" t="s">
        <v>150</v>
      </c>
      <c r="H113" s="1128" t="s">
        <v>150</v>
      </c>
    </row>
    <row r="114" spans="3:8">
      <c r="C114" s="631" t="s">
        <v>150</v>
      </c>
      <c r="D114" s="631" t="s">
        <v>150</v>
      </c>
      <c r="E114" s="631" t="s">
        <v>150</v>
      </c>
      <c r="F114" s="631" t="s">
        <v>150</v>
      </c>
      <c r="G114" s="1128" t="s">
        <v>150</v>
      </c>
      <c r="H114" s="1128" t="s">
        <v>150</v>
      </c>
    </row>
    <row r="115" spans="3:8">
      <c r="C115" s="631" t="s">
        <v>150</v>
      </c>
      <c r="D115" s="631" t="s">
        <v>150</v>
      </c>
      <c r="E115" s="631" t="s">
        <v>150</v>
      </c>
      <c r="F115" s="631" t="s">
        <v>150</v>
      </c>
      <c r="G115" s="1128" t="s">
        <v>150</v>
      </c>
      <c r="H115" s="1128" t="s">
        <v>150</v>
      </c>
    </row>
    <row r="116" spans="3:8">
      <c r="C116" s="631" t="s">
        <v>150</v>
      </c>
      <c r="D116" s="631" t="s">
        <v>150</v>
      </c>
      <c r="E116" s="631" t="s">
        <v>150</v>
      </c>
      <c r="F116" s="631" t="s">
        <v>150</v>
      </c>
      <c r="G116" s="1128" t="s">
        <v>150</v>
      </c>
      <c r="H116" s="1128" t="s">
        <v>150</v>
      </c>
    </row>
    <row r="117" spans="3:8">
      <c r="C117" s="631" t="s">
        <v>150</v>
      </c>
      <c r="D117" s="631" t="s">
        <v>150</v>
      </c>
      <c r="E117" s="631" t="s">
        <v>150</v>
      </c>
      <c r="F117" s="631" t="s">
        <v>150</v>
      </c>
      <c r="G117" s="1128" t="s">
        <v>150</v>
      </c>
      <c r="H117" s="1128" t="s">
        <v>150</v>
      </c>
    </row>
    <row r="118" spans="3:8">
      <c r="C118" s="631" t="s">
        <v>150</v>
      </c>
      <c r="D118" s="631" t="s">
        <v>150</v>
      </c>
      <c r="E118" s="631" t="s">
        <v>150</v>
      </c>
      <c r="F118" s="631" t="s">
        <v>150</v>
      </c>
      <c r="G118" s="1128" t="s">
        <v>150</v>
      </c>
      <c r="H118" s="1128" t="s">
        <v>150</v>
      </c>
    </row>
    <row r="119" spans="3:8">
      <c r="C119" s="631" t="s">
        <v>150</v>
      </c>
      <c r="D119" s="631" t="s">
        <v>150</v>
      </c>
      <c r="E119" s="631" t="s">
        <v>150</v>
      </c>
      <c r="F119" s="631" t="s">
        <v>150</v>
      </c>
      <c r="G119" s="1128" t="s">
        <v>150</v>
      </c>
      <c r="H119" s="1128" t="s">
        <v>150</v>
      </c>
    </row>
    <row r="120" spans="3:8">
      <c r="C120" s="631" t="s">
        <v>150</v>
      </c>
      <c r="D120" s="631" t="s">
        <v>150</v>
      </c>
      <c r="E120" s="631" t="s">
        <v>150</v>
      </c>
      <c r="F120" s="631" t="s">
        <v>150</v>
      </c>
      <c r="G120" s="1128" t="s">
        <v>150</v>
      </c>
      <c r="H120" s="1128" t="s">
        <v>150</v>
      </c>
    </row>
    <row r="121" spans="3:8">
      <c r="C121" s="631" t="s">
        <v>150</v>
      </c>
      <c r="D121" s="631" t="s">
        <v>150</v>
      </c>
      <c r="E121" s="631" t="s">
        <v>150</v>
      </c>
      <c r="F121" s="631" t="s">
        <v>150</v>
      </c>
      <c r="G121" s="1128" t="s">
        <v>150</v>
      </c>
      <c r="H121" s="1128" t="s">
        <v>150</v>
      </c>
    </row>
    <row r="122" spans="3:8">
      <c r="C122" s="631" t="s">
        <v>150</v>
      </c>
      <c r="D122" s="631" t="s">
        <v>150</v>
      </c>
      <c r="E122" s="631" t="s">
        <v>150</v>
      </c>
      <c r="F122" s="631" t="s">
        <v>150</v>
      </c>
      <c r="G122" s="1128" t="s">
        <v>150</v>
      </c>
      <c r="H122" s="1128" t="s">
        <v>150</v>
      </c>
    </row>
    <row r="123" spans="3:8">
      <c r="C123" s="631" t="s">
        <v>150</v>
      </c>
      <c r="D123" s="631" t="s">
        <v>150</v>
      </c>
      <c r="E123" s="631" t="s">
        <v>150</v>
      </c>
      <c r="F123" s="631" t="s">
        <v>150</v>
      </c>
      <c r="G123" s="1128" t="s">
        <v>150</v>
      </c>
      <c r="H123" s="1128" t="s">
        <v>150</v>
      </c>
    </row>
    <row r="124" spans="3:8">
      <c r="C124" s="631" t="s">
        <v>150</v>
      </c>
      <c r="D124" s="631" t="s">
        <v>150</v>
      </c>
      <c r="E124" s="631" t="s">
        <v>150</v>
      </c>
      <c r="F124" s="631" t="s">
        <v>150</v>
      </c>
      <c r="G124" s="1128" t="s">
        <v>150</v>
      </c>
      <c r="H124" s="1128" t="s">
        <v>150</v>
      </c>
    </row>
    <row r="125" spans="3:8">
      <c r="C125" s="631" t="s">
        <v>150</v>
      </c>
      <c r="D125" s="631" t="s">
        <v>150</v>
      </c>
      <c r="E125" s="631" t="s">
        <v>150</v>
      </c>
      <c r="F125" s="631" t="s">
        <v>150</v>
      </c>
      <c r="G125" s="1128" t="s">
        <v>150</v>
      </c>
      <c r="H125" s="1128" t="s">
        <v>150</v>
      </c>
    </row>
    <row r="126" spans="3:8">
      <c r="C126" s="631" t="s">
        <v>150</v>
      </c>
      <c r="D126" s="631" t="s">
        <v>150</v>
      </c>
      <c r="E126" s="631" t="s">
        <v>150</v>
      </c>
      <c r="F126" s="631" t="s">
        <v>150</v>
      </c>
      <c r="G126" s="1128" t="s">
        <v>150</v>
      </c>
      <c r="H126" s="1128" t="s">
        <v>150</v>
      </c>
    </row>
    <row r="127" spans="3:8">
      <c r="C127" s="631" t="s">
        <v>150</v>
      </c>
      <c r="D127" s="631" t="s">
        <v>150</v>
      </c>
      <c r="E127" s="631" t="s">
        <v>150</v>
      </c>
      <c r="F127" s="631" t="s">
        <v>150</v>
      </c>
      <c r="G127" s="1128" t="s">
        <v>150</v>
      </c>
      <c r="H127" s="1128" t="s">
        <v>150</v>
      </c>
    </row>
    <row r="128" spans="3:8">
      <c r="C128" s="631" t="s">
        <v>150</v>
      </c>
      <c r="D128" s="631" t="s">
        <v>150</v>
      </c>
      <c r="E128" s="631" t="s">
        <v>150</v>
      </c>
      <c r="F128" s="631" t="s">
        <v>150</v>
      </c>
      <c r="G128" s="1128" t="s">
        <v>150</v>
      </c>
      <c r="H128" s="1128" t="s">
        <v>150</v>
      </c>
    </row>
    <row r="129" spans="3:8">
      <c r="C129" s="631" t="s">
        <v>150</v>
      </c>
      <c r="D129" s="631" t="s">
        <v>150</v>
      </c>
      <c r="E129" s="631" t="s">
        <v>150</v>
      </c>
      <c r="F129" s="631" t="s">
        <v>150</v>
      </c>
      <c r="G129" s="1128" t="s">
        <v>150</v>
      </c>
      <c r="H129" s="1128" t="s">
        <v>150</v>
      </c>
    </row>
    <row r="130" spans="3:8">
      <c r="C130" s="631" t="s">
        <v>150</v>
      </c>
      <c r="D130" s="631" t="s">
        <v>150</v>
      </c>
      <c r="E130" s="631" t="s">
        <v>150</v>
      </c>
      <c r="F130" s="631" t="s">
        <v>150</v>
      </c>
      <c r="G130" s="1128" t="s">
        <v>150</v>
      </c>
      <c r="H130" s="1128" t="s">
        <v>150</v>
      </c>
    </row>
    <row r="131" spans="3:8">
      <c r="C131" s="631" t="s">
        <v>150</v>
      </c>
      <c r="D131" s="631" t="s">
        <v>150</v>
      </c>
      <c r="E131" s="631" t="s">
        <v>150</v>
      </c>
      <c r="F131" s="631" t="s">
        <v>150</v>
      </c>
      <c r="G131" s="1128" t="s">
        <v>150</v>
      </c>
      <c r="H131" s="1128" t="s">
        <v>150</v>
      </c>
    </row>
    <row r="132" spans="3:8">
      <c r="C132" s="631" t="s">
        <v>150</v>
      </c>
      <c r="D132" s="631" t="s">
        <v>150</v>
      </c>
      <c r="E132" s="631" t="s">
        <v>150</v>
      </c>
      <c r="F132" s="631" t="s">
        <v>150</v>
      </c>
      <c r="G132" s="1128" t="s">
        <v>150</v>
      </c>
      <c r="H132" s="1128" t="s">
        <v>150</v>
      </c>
    </row>
    <row r="133" spans="3:8">
      <c r="C133" s="631" t="s">
        <v>150</v>
      </c>
      <c r="D133" s="631" t="s">
        <v>150</v>
      </c>
      <c r="E133" s="631" t="s">
        <v>150</v>
      </c>
      <c r="F133" s="631" t="s">
        <v>150</v>
      </c>
      <c r="G133" s="1128" t="s">
        <v>150</v>
      </c>
      <c r="H133" s="1128" t="s">
        <v>150</v>
      </c>
    </row>
    <row r="134" spans="3:8">
      <c r="C134" s="631" t="s">
        <v>150</v>
      </c>
      <c r="D134" s="631" t="s">
        <v>150</v>
      </c>
      <c r="E134" s="631" t="s">
        <v>150</v>
      </c>
      <c r="F134" s="631" t="s">
        <v>150</v>
      </c>
      <c r="G134" s="1128" t="s">
        <v>150</v>
      </c>
      <c r="H134" s="1128" t="s">
        <v>150</v>
      </c>
    </row>
    <row r="135" spans="3:8">
      <c r="C135" s="631" t="s">
        <v>150</v>
      </c>
      <c r="D135" s="631" t="s">
        <v>150</v>
      </c>
      <c r="E135" s="631" t="s">
        <v>150</v>
      </c>
      <c r="F135" s="631" t="s">
        <v>150</v>
      </c>
      <c r="G135" s="1128" t="s">
        <v>150</v>
      </c>
      <c r="H135" s="1128" t="s">
        <v>150</v>
      </c>
    </row>
    <row r="136" spans="3:8">
      <c r="C136" s="631" t="s">
        <v>150</v>
      </c>
      <c r="D136" s="631" t="s">
        <v>150</v>
      </c>
      <c r="E136" s="631" t="s">
        <v>150</v>
      </c>
      <c r="F136" s="631" t="s">
        <v>150</v>
      </c>
      <c r="G136" s="1128" t="s">
        <v>150</v>
      </c>
      <c r="H136" s="1128" t="s">
        <v>150</v>
      </c>
    </row>
    <row r="137" spans="3:8">
      <c r="C137" s="631" t="s">
        <v>150</v>
      </c>
      <c r="D137" s="631" t="s">
        <v>150</v>
      </c>
      <c r="E137" s="631" t="s">
        <v>150</v>
      </c>
      <c r="F137" s="631" t="s">
        <v>150</v>
      </c>
      <c r="G137" s="1128" t="s">
        <v>150</v>
      </c>
      <c r="H137" s="1128" t="s">
        <v>150</v>
      </c>
    </row>
    <row r="138" spans="3:8">
      <c r="C138" s="631" t="s">
        <v>150</v>
      </c>
      <c r="D138" s="631" t="s">
        <v>150</v>
      </c>
      <c r="E138" s="631" t="s">
        <v>150</v>
      </c>
      <c r="F138" s="631" t="s">
        <v>150</v>
      </c>
      <c r="G138" s="1128" t="s">
        <v>150</v>
      </c>
      <c r="H138" s="1128" t="s">
        <v>150</v>
      </c>
    </row>
    <row r="139" spans="3:8">
      <c r="C139" s="631" t="s">
        <v>150</v>
      </c>
      <c r="D139" s="631" t="s">
        <v>150</v>
      </c>
      <c r="E139" s="631" t="s">
        <v>150</v>
      </c>
      <c r="F139" s="631" t="s">
        <v>150</v>
      </c>
      <c r="G139" s="1128" t="s">
        <v>150</v>
      </c>
      <c r="H139" s="1128" t="s">
        <v>150</v>
      </c>
    </row>
    <row r="140" spans="3:8">
      <c r="C140" s="631" t="s">
        <v>150</v>
      </c>
      <c r="D140" s="631" t="s">
        <v>150</v>
      </c>
      <c r="E140" s="631" t="s">
        <v>150</v>
      </c>
      <c r="F140" s="631" t="s">
        <v>150</v>
      </c>
      <c r="G140" s="1128" t="s">
        <v>150</v>
      </c>
      <c r="H140" s="1128" t="s">
        <v>150</v>
      </c>
    </row>
    <row r="141" spans="3:8">
      <c r="C141" s="631" t="s">
        <v>150</v>
      </c>
      <c r="D141" s="631" t="s">
        <v>150</v>
      </c>
      <c r="E141" s="631" t="s">
        <v>150</v>
      </c>
      <c r="F141" s="631" t="s">
        <v>150</v>
      </c>
      <c r="G141" s="1128" t="s">
        <v>150</v>
      </c>
      <c r="H141" s="1128" t="s">
        <v>150</v>
      </c>
    </row>
    <row r="142" spans="3:8">
      <c r="C142" s="631" t="s">
        <v>150</v>
      </c>
      <c r="D142" s="631" t="s">
        <v>150</v>
      </c>
      <c r="E142" s="631" t="s">
        <v>150</v>
      </c>
      <c r="F142" s="631" t="s">
        <v>150</v>
      </c>
      <c r="G142" s="1128" t="s">
        <v>150</v>
      </c>
      <c r="H142" s="1128" t="s">
        <v>150</v>
      </c>
    </row>
    <row r="143" spans="3:8">
      <c r="C143" s="631" t="s">
        <v>150</v>
      </c>
      <c r="D143" s="631" t="s">
        <v>150</v>
      </c>
      <c r="E143" s="631" t="s">
        <v>150</v>
      </c>
      <c r="F143" s="631" t="s">
        <v>150</v>
      </c>
      <c r="G143" s="1128" t="s">
        <v>150</v>
      </c>
      <c r="H143" s="1128" t="s">
        <v>150</v>
      </c>
    </row>
    <row r="144" spans="3:8">
      <c r="C144" s="631" t="s">
        <v>150</v>
      </c>
      <c r="D144" s="631" t="s">
        <v>150</v>
      </c>
      <c r="E144" s="631" t="s">
        <v>150</v>
      </c>
      <c r="F144" s="631" t="s">
        <v>150</v>
      </c>
      <c r="G144" s="1128" t="s">
        <v>150</v>
      </c>
      <c r="H144" s="1128" t="s">
        <v>150</v>
      </c>
    </row>
    <row r="145" spans="3:8">
      <c r="C145" s="631" t="s">
        <v>150</v>
      </c>
      <c r="D145" s="631" t="s">
        <v>150</v>
      </c>
      <c r="E145" s="631" t="s">
        <v>150</v>
      </c>
      <c r="F145" s="631" t="s">
        <v>150</v>
      </c>
      <c r="G145" s="1128" t="s">
        <v>150</v>
      </c>
      <c r="H145" s="1128" t="s">
        <v>150</v>
      </c>
    </row>
    <row r="146" spans="3:8">
      <c r="C146" s="631" t="s">
        <v>150</v>
      </c>
      <c r="D146" s="631" t="s">
        <v>150</v>
      </c>
      <c r="E146" s="631" t="s">
        <v>150</v>
      </c>
      <c r="F146" s="631" t="s">
        <v>150</v>
      </c>
      <c r="G146" s="1128" t="s">
        <v>150</v>
      </c>
      <c r="H146" s="1128" t="s">
        <v>150</v>
      </c>
    </row>
    <row r="147" spans="3:8">
      <c r="C147" s="631" t="s">
        <v>150</v>
      </c>
      <c r="D147" s="631" t="s">
        <v>150</v>
      </c>
      <c r="E147" s="631" t="s">
        <v>150</v>
      </c>
      <c r="F147" s="631" t="s">
        <v>150</v>
      </c>
      <c r="G147" s="1128" t="s">
        <v>150</v>
      </c>
      <c r="H147" s="1128" t="s">
        <v>150</v>
      </c>
    </row>
    <row r="148" spans="3:8">
      <c r="C148" s="631" t="s">
        <v>150</v>
      </c>
      <c r="D148" s="631" t="s">
        <v>150</v>
      </c>
      <c r="E148" s="631" t="s">
        <v>150</v>
      </c>
      <c r="F148" s="631" t="s">
        <v>150</v>
      </c>
      <c r="G148" s="1128" t="s">
        <v>150</v>
      </c>
      <c r="H148" s="1128" t="s">
        <v>150</v>
      </c>
    </row>
    <row r="149" spans="3:8">
      <c r="C149" s="631" t="s">
        <v>150</v>
      </c>
      <c r="D149" s="631" t="s">
        <v>150</v>
      </c>
      <c r="E149" s="631" t="s">
        <v>150</v>
      </c>
      <c r="F149" s="631" t="s">
        <v>150</v>
      </c>
      <c r="G149" s="1128" t="s">
        <v>150</v>
      </c>
      <c r="H149" s="1128" t="s">
        <v>150</v>
      </c>
    </row>
    <row r="150" spans="3:8">
      <c r="C150" s="631" t="s">
        <v>150</v>
      </c>
      <c r="D150" s="631" t="s">
        <v>150</v>
      </c>
      <c r="E150" s="631" t="s">
        <v>150</v>
      </c>
      <c r="F150" s="631" t="s">
        <v>150</v>
      </c>
      <c r="G150" s="1128" t="s">
        <v>150</v>
      </c>
      <c r="H150" s="1128" t="s">
        <v>150</v>
      </c>
    </row>
    <row r="151" spans="3:8">
      <c r="C151" s="631" t="s">
        <v>150</v>
      </c>
      <c r="D151" s="631" t="s">
        <v>150</v>
      </c>
      <c r="E151" s="631" t="s">
        <v>150</v>
      </c>
      <c r="F151" s="631" t="s">
        <v>150</v>
      </c>
      <c r="G151" s="1128" t="s">
        <v>150</v>
      </c>
      <c r="H151" s="1128" t="s">
        <v>150</v>
      </c>
    </row>
    <row r="152" spans="3:8">
      <c r="C152" s="631" t="s">
        <v>150</v>
      </c>
      <c r="D152" s="631" t="s">
        <v>150</v>
      </c>
      <c r="E152" s="631" t="s">
        <v>150</v>
      </c>
      <c r="F152" s="631" t="s">
        <v>150</v>
      </c>
      <c r="G152" s="1128" t="s">
        <v>150</v>
      </c>
      <c r="H152" s="1128" t="s">
        <v>150</v>
      </c>
    </row>
    <row r="153" spans="3:8">
      <c r="C153" s="631" t="s">
        <v>150</v>
      </c>
      <c r="D153" s="631" t="s">
        <v>150</v>
      </c>
      <c r="E153" s="631" t="s">
        <v>150</v>
      </c>
      <c r="F153" s="631" t="s">
        <v>150</v>
      </c>
      <c r="G153" s="1128" t="s">
        <v>150</v>
      </c>
      <c r="H153" s="1128" t="s">
        <v>150</v>
      </c>
    </row>
    <row r="154" spans="3:8">
      <c r="C154" s="631" t="s">
        <v>150</v>
      </c>
      <c r="D154" s="631" t="s">
        <v>150</v>
      </c>
      <c r="E154" s="631" t="s">
        <v>150</v>
      </c>
      <c r="F154" s="631" t="s">
        <v>150</v>
      </c>
      <c r="G154" s="1128" t="s">
        <v>150</v>
      </c>
      <c r="H154" s="1128" t="s">
        <v>150</v>
      </c>
    </row>
    <row r="155" spans="3:8">
      <c r="C155" s="631" t="s">
        <v>150</v>
      </c>
      <c r="D155" s="631" t="s">
        <v>150</v>
      </c>
      <c r="E155" s="631" t="s">
        <v>150</v>
      </c>
      <c r="F155" s="631" t="s">
        <v>150</v>
      </c>
      <c r="G155" s="1128" t="s">
        <v>150</v>
      </c>
      <c r="H155" s="1128" t="s">
        <v>150</v>
      </c>
    </row>
    <row r="156" spans="3:8">
      <c r="C156" s="631" t="s">
        <v>150</v>
      </c>
      <c r="D156" s="631" t="s">
        <v>150</v>
      </c>
      <c r="E156" s="631" t="s">
        <v>150</v>
      </c>
      <c r="F156" s="631" t="s">
        <v>150</v>
      </c>
      <c r="G156" s="1128" t="s">
        <v>150</v>
      </c>
      <c r="H156" s="1128" t="s">
        <v>150</v>
      </c>
    </row>
    <row r="157" spans="3:8">
      <c r="C157" s="631" t="s">
        <v>150</v>
      </c>
      <c r="D157" s="631" t="s">
        <v>150</v>
      </c>
      <c r="E157" s="631" t="s">
        <v>150</v>
      </c>
      <c r="F157" s="631" t="s">
        <v>150</v>
      </c>
      <c r="G157" s="1128" t="s">
        <v>150</v>
      </c>
      <c r="H157" s="1128" t="s">
        <v>150</v>
      </c>
    </row>
    <row r="158" spans="3:8">
      <c r="C158" s="631" t="s">
        <v>150</v>
      </c>
      <c r="D158" s="631" t="s">
        <v>150</v>
      </c>
      <c r="E158" s="631" t="s">
        <v>150</v>
      </c>
      <c r="F158" s="631" t="s">
        <v>150</v>
      </c>
      <c r="G158" s="1128" t="s">
        <v>150</v>
      </c>
      <c r="H158" s="1128" t="s">
        <v>150</v>
      </c>
    </row>
    <row r="159" spans="3:8">
      <c r="C159" s="631" t="s">
        <v>150</v>
      </c>
      <c r="D159" s="631" t="s">
        <v>150</v>
      </c>
      <c r="E159" s="631" t="s">
        <v>150</v>
      </c>
      <c r="F159" s="631" t="s">
        <v>150</v>
      </c>
      <c r="G159" s="1128" t="s">
        <v>150</v>
      </c>
      <c r="H159" s="1128" t="s">
        <v>150</v>
      </c>
    </row>
    <row r="160" spans="3:8">
      <c r="C160" s="631" t="s">
        <v>150</v>
      </c>
      <c r="D160" s="631" t="s">
        <v>150</v>
      </c>
      <c r="E160" s="631" t="s">
        <v>150</v>
      </c>
      <c r="F160" s="631" t="s">
        <v>150</v>
      </c>
      <c r="G160" s="1128" t="s">
        <v>150</v>
      </c>
      <c r="H160" s="1128" t="s">
        <v>150</v>
      </c>
    </row>
    <row r="161" spans="3:8">
      <c r="C161" s="631" t="s">
        <v>150</v>
      </c>
      <c r="D161" s="631" t="s">
        <v>150</v>
      </c>
      <c r="E161" s="631" t="s">
        <v>150</v>
      </c>
      <c r="F161" s="631" t="s">
        <v>150</v>
      </c>
      <c r="G161" s="1128" t="s">
        <v>150</v>
      </c>
      <c r="H161" s="1128" t="s">
        <v>150</v>
      </c>
    </row>
    <row r="162" spans="3:8">
      <c r="C162" s="631" t="s">
        <v>150</v>
      </c>
      <c r="D162" s="631" t="s">
        <v>150</v>
      </c>
      <c r="E162" s="631" t="s">
        <v>150</v>
      </c>
      <c r="F162" s="631" t="s">
        <v>150</v>
      </c>
      <c r="G162" s="1128" t="s">
        <v>150</v>
      </c>
      <c r="H162" s="1128" t="s">
        <v>150</v>
      </c>
    </row>
    <row r="163" spans="3:8">
      <c r="C163" s="631" t="s">
        <v>150</v>
      </c>
      <c r="D163" s="631" t="s">
        <v>150</v>
      </c>
      <c r="E163" s="631" t="s">
        <v>150</v>
      </c>
      <c r="F163" s="631" t="s">
        <v>150</v>
      </c>
      <c r="G163" s="1128" t="s">
        <v>150</v>
      </c>
      <c r="H163" s="1128" t="s">
        <v>150</v>
      </c>
    </row>
    <row r="164" spans="3:8">
      <c r="C164" s="631" t="s">
        <v>150</v>
      </c>
      <c r="D164" s="631" t="s">
        <v>150</v>
      </c>
      <c r="E164" s="631" t="s">
        <v>150</v>
      </c>
      <c r="F164" s="631" t="s">
        <v>150</v>
      </c>
      <c r="G164" s="1128" t="s">
        <v>150</v>
      </c>
      <c r="H164" s="1128" t="s">
        <v>150</v>
      </c>
    </row>
    <row r="165" spans="3:8">
      <c r="C165" s="631" t="s">
        <v>150</v>
      </c>
      <c r="D165" s="631" t="s">
        <v>150</v>
      </c>
      <c r="E165" s="631" t="s">
        <v>150</v>
      </c>
      <c r="F165" s="631" t="s">
        <v>150</v>
      </c>
      <c r="G165" s="1128" t="s">
        <v>150</v>
      </c>
      <c r="H165" s="1128" t="s">
        <v>150</v>
      </c>
    </row>
    <row r="166" spans="3:8">
      <c r="C166" s="631" t="s">
        <v>150</v>
      </c>
      <c r="D166" s="631" t="s">
        <v>150</v>
      </c>
      <c r="E166" s="631" t="s">
        <v>150</v>
      </c>
      <c r="F166" s="631" t="s">
        <v>150</v>
      </c>
      <c r="G166" s="1128" t="s">
        <v>150</v>
      </c>
      <c r="H166" s="1128" t="s">
        <v>150</v>
      </c>
    </row>
    <row r="167" spans="3:8">
      <c r="C167" s="631" t="s">
        <v>150</v>
      </c>
      <c r="D167" s="631" t="s">
        <v>150</v>
      </c>
      <c r="E167" s="631" t="s">
        <v>150</v>
      </c>
      <c r="F167" s="631" t="s">
        <v>150</v>
      </c>
      <c r="G167" s="1128" t="s">
        <v>150</v>
      </c>
      <c r="H167" s="1128" t="s">
        <v>150</v>
      </c>
    </row>
    <row r="168" spans="3:8">
      <c r="C168" s="631" t="s">
        <v>150</v>
      </c>
      <c r="D168" s="631" t="s">
        <v>150</v>
      </c>
      <c r="E168" s="631" t="s">
        <v>150</v>
      </c>
      <c r="F168" s="631" t="s">
        <v>150</v>
      </c>
      <c r="G168" s="1128" t="s">
        <v>150</v>
      </c>
      <c r="H168" s="1128" t="s">
        <v>150</v>
      </c>
    </row>
    <row r="169" spans="3:8">
      <c r="C169" s="631" t="s">
        <v>150</v>
      </c>
      <c r="D169" s="631" t="s">
        <v>150</v>
      </c>
      <c r="E169" s="631" t="s">
        <v>150</v>
      </c>
      <c r="F169" s="631" t="s">
        <v>150</v>
      </c>
      <c r="G169" s="1128" t="s">
        <v>150</v>
      </c>
      <c r="H169" s="1128" t="s">
        <v>150</v>
      </c>
    </row>
    <row r="170" spans="3:8">
      <c r="C170" s="631" t="s">
        <v>150</v>
      </c>
      <c r="D170" s="631" t="s">
        <v>150</v>
      </c>
      <c r="E170" s="631" t="s">
        <v>150</v>
      </c>
      <c r="F170" s="631" t="s">
        <v>150</v>
      </c>
      <c r="G170" s="1128" t="s">
        <v>150</v>
      </c>
      <c r="H170" s="1128" t="s">
        <v>150</v>
      </c>
    </row>
    <row r="171" spans="3:8">
      <c r="C171" s="631" t="s">
        <v>150</v>
      </c>
      <c r="D171" s="631" t="s">
        <v>150</v>
      </c>
      <c r="E171" s="631" t="s">
        <v>150</v>
      </c>
      <c r="F171" s="631" t="s">
        <v>150</v>
      </c>
      <c r="G171" s="1128" t="s">
        <v>150</v>
      </c>
      <c r="H171" s="1128" t="s">
        <v>150</v>
      </c>
    </row>
    <row r="172" spans="3:8">
      <c r="C172" s="631" t="s">
        <v>150</v>
      </c>
      <c r="D172" s="631" t="s">
        <v>150</v>
      </c>
      <c r="E172" s="631" t="s">
        <v>150</v>
      </c>
      <c r="F172" s="631" t="s">
        <v>150</v>
      </c>
      <c r="G172" s="1128" t="s">
        <v>150</v>
      </c>
      <c r="H172" s="1128" t="s">
        <v>150</v>
      </c>
    </row>
    <row r="173" spans="3:8">
      <c r="C173" s="631" t="s">
        <v>150</v>
      </c>
      <c r="D173" s="631" t="s">
        <v>150</v>
      </c>
      <c r="E173" s="631" t="s">
        <v>150</v>
      </c>
      <c r="F173" s="631" t="s">
        <v>150</v>
      </c>
      <c r="G173" s="1128" t="s">
        <v>150</v>
      </c>
      <c r="H173" s="1128" t="s">
        <v>150</v>
      </c>
    </row>
    <row r="174" spans="3:8">
      <c r="C174" s="631" t="s">
        <v>150</v>
      </c>
      <c r="D174" s="631" t="s">
        <v>150</v>
      </c>
      <c r="E174" s="631" t="s">
        <v>150</v>
      </c>
      <c r="F174" s="631" t="s">
        <v>150</v>
      </c>
      <c r="G174" s="1128" t="s">
        <v>150</v>
      </c>
      <c r="H174" s="1128" t="s">
        <v>150</v>
      </c>
    </row>
    <row r="175" spans="3:8">
      <c r="C175" s="631" t="s">
        <v>150</v>
      </c>
      <c r="D175" s="631" t="s">
        <v>150</v>
      </c>
      <c r="E175" s="631" t="s">
        <v>150</v>
      </c>
      <c r="F175" s="631" t="s">
        <v>150</v>
      </c>
      <c r="G175" s="1128" t="s">
        <v>150</v>
      </c>
      <c r="H175" s="1128" t="s">
        <v>150</v>
      </c>
    </row>
    <row r="176" spans="3:8">
      <c r="C176" s="631" t="s">
        <v>150</v>
      </c>
      <c r="D176" s="631" t="s">
        <v>150</v>
      </c>
      <c r="E176" s="631" t="s">
        <v>150</v>
      </c>
      <c r="F176" s="631" t="s">
        <v>150</v>
      </c>
      <c r="G176" s="1128" t="s">
        <v>150</v>
      </c>
      <c r="H176" s="1128" t="s">
        <v>150</v>
      </c>
    </row>
    <row r="177" spans="3:8">
      <c r="C177" s="631" t="s">
        <v>150</v>
      </c>
      <c r="D177" s="631" t="s">
        <v>150</v>
      </c>
      <c r="E177" s="631" t="s">
        <v>150</v>
      </c>
      <c r="F177" s="631" t="s">
        <v>150</v>
      </c>
      <c r="G177" s="1128" t="s">
        <v>150</v>
      </c>
      <c r="H177" s="1128" t="s">
        <v>150</v>
      </c>
    </row>
    <row r="178" spans="3:8">
      <c r="C178" s="631" t="s">
        <v>150</v>
      </c>
      <c r="D178" s="631" t="s">
        <v>150</v>
      </c>
      <c r="E178" s="631" t="s">
        <v>150</v>
      </c>
      <c r="F178" s="631" t="s">
        <v>150</v>
      </c>
      <c r="G178" s="1128" t="s">
        <v>150</v>
      </c>
      <c r="H178" s="1128" t="s">
        <v>150</v>
      </c>
    </row>
    <row r="179" spans="3:8">
      <c r="C179" s="631" t="s">
        <v>150</v>
      </c>
      <c r="D179" s="631" t="s">
        <v>150</v>
      </c>
      <c r="E179" s="631" t="s">
        <v>150</v>
      </c>
      <c r="F179" s="631" t="s">
        <v>150</v>
      </c>
      <c r="G179" s="1128" t="s">
        <v>150</v>
      </c>
      <c r="H179" s="1128" t="s">
        <v>150</v>
      </c>
    </row>
    <row r="180" spans="3:8">
      <c r="C180" s="631" t="s">
        <v>150</v>
      </c>
      <c r="D180" s="631" t="s">
        <v>150</v>
      </c>
      <c r="E180" s="631" t="s">
        <v>150</v>
      </c>
      <c r="F180" s="631" t="s">
        <v>150</v>
      </c>
      <c r="G180" s="1128" t="s">
        <v>150</v>
      </c>
      <c r="H180" s="1128" t="s">
        <v>150</v>
      </c>
    </row>
    <row r="181" spans="3:8">
      <c r="C181" s="631" t="s">
        <v>150</v>
      </c>
      <c r="D181" s="631" t="s">
        <v>150</v>
      </c>
      <c r="E181" s="631" t="s">
        <v>150</v>
      </c>
      <c r="F181" s="631" t="s">
        <v>150</v>
      </c>
      <c r="G181" s="1128" t="s">
        <v>150</v>
      </c>
      <c r="H181" s="1128" t="s">
        <v>150</v>
      </c>
    </row>
    <row r="182" spans="3:8">
      <c r="C182" s="631" t="s">
        <v>150</v>
      </c>
      <c r="D182" s="631" t="s">
        <v>150</v>
      </c>
      <c r="E182" s="631" t="s">
        <v>150</v>
      </c>
      <c r="F182" s="631" t="s">
        <v>150</v>
      </c>
      <c r="G182" s="1128" t="s">
        <v>150</v>
      </c>
      <c r="H182" s="1128" t="s">
        <v>150</v>
      </c>
    </row>
    <row r="183" spans="3:8">
      <c r="C183" s="631" t="s">
        <v>150</v>
      </c>
      <c r="D183" s="631" t="s">
        <v>150</v>
      </c>
      <c r="E183" s="631" t="s">
        <v>150</v>
      </c>
      <c r="F183" s="631" t="s">
        <v>150</v>
      </c>
      <c r="G183" s="1128" t="s">
        <v>150</v>
      </c>
      <c r="H183" s="1128" t="s">
        <v>150</v>
      </c>
    </row>
    <row r="184" spans="3:8">
      <c r="C184" s="631" t="s">
        <v>150</v>
      </c>
      <c r="D184" s="631" t="s">
        <v>150</v>
      </c>
      <c r="E184" s="631" t="s">
        <v>150</v>
      </c>
      <c r="F184" s="631" t="s">
        <v>150</v>
      </c>
      <c r="G184" s="1128" t="s">
        <v>150</v>
      </c>
      <c r="H184" s="1128" t="s">
        <v>150</v>
      </c>
    </row>
    <row r="185" spans="3:8">
      <c r="C185" s="631" t="s">
        <v>150</v>
      </c>
      <c r="D185" s="631" t="s">
        <v>150</v>
      </c>
      <c r="E185" s="631" t="s">
        <v>150</v>
      </c>
      <c r="F185" s="631" t="s">
        <v>150</v>
      </c>
      <c r="G185" s="1128" t="s">
        <v>150</v>
      </c>
      <c r="H185" s="1128" t="s">
        <v>150</v>
      </c>
    </row>
    <row r="186" spans="3:8">
      <c r="C186" s="631" t="s">
        <v>150</v>
      </c>
      <c r="D186" s="631" t="s">
        <v>150</v>
      </c>
      <c r="E186" s="631" t="s">
        <v>150</v>
      </c>
      <c r="F186" s="631" t="s">
        <v>150</v>
      </c>
      <c r="G186" s="1128" t="s">
        <v>150</v>
      </c>
      <c r="H186" s="1128" t="s">
        <v>150</v>
      </c>
    </row>
    <row r="187" spans="3:8">
      <c r="C187" s="631" t="s">
        <v>150</v>
      </c>
      <c r="D187" s="631" t="s">
        <v>150</v>
      </c>
      <c r="E187" s="631" t="s">
        <v>150</v>
      </c>
      <c r="F187" s="631" t="s">
        <v>150</v>
      </c>
      <c r="G187" s="1128" t="s">
        <v>150</v>
      </c>
      <c r="H187" s="1128" t="s">
        <v>150</v>
      </c>
    </row>
    <row r="188" spans="3:8">
      <c r="C188" s="631" t="s">
        <v>150</v>
      </c>
      <c r="D188" s="631" t="s">
        <v>150</v>
      </c>
      <c r="E188" s="631" t="s">
        <v>150</v>
      </c>
      <c r="F188" s="631" t="s">
        <v>150</v>
      </c>
      <c r="G188" s="1128" t="s">
        <v>150</v>
      </c>
      <c r="H188" s="1128" t="s">
        <v>150</v>
      </c>
    </row>
    <row r="189" spans="3:8">
      <c r="C189" s="631" t="s">
        <v>150</v>
      </c>
      <c r="D189" s="631" t="s">
        <v>150</v>
      </c>
      <c r="E189" s="631" t="s">
        <v>150</v>
      </c>
      <c r="F189" s="631" t="s">
        <v>150</v>
      </c>
      <c r="G189" s="1128" t="s">
        <v>150</v>
      </c>
      <c r="H189" s="1128" t="s">
        <v>150</v>
      </c>
    </row>
    <row r="190" spans="3:8">
      <c r="C190" s="631" t="s">
        <v>150</v>
      </c>
      <c r="D190" s="631" t="s">
        <v>150</v>
      </c>
      <c r="E190" s="631" t="s">
        <v>150</v>
      </c>
      <c r="F190" s="631" t="s">
        <v>150</v>
      </c>
      <c r="G190" s="1128" t="s">
        <v>150</v>
      </c>
      <c r="H190" s="1128" t="s">
        <v>150</v>
      </c>
    </row>
    <row r="191" spans="3:8">
      <c r="C191" s="631" t="s">
        <v>150</v>
      </c>
      <c r="D191" s="631" t="s">
        <v>150</v>
      </c>
      <c r="E191" s="631" t="s">
        <v>150</v>
      </c>
      <c r="F191" s="631" t="s">
        <v>150</v>
      </c>
      <c r="G191" s="1128" t="s">
        <v>150</v>
      </c>
      <c r="H191" s="1128" t="s">
        <v>150</v>
      </c>
    </row>
    <row r="192" spans="3:8">
      <c r="C192" s="631" t="s">
        <v>150</v>
      </c>
      <c r="D192" s="631" t="s">
        <v>150</v>
      </c>
      <c r="E192" s="631" t="s">
        <v>150</v>
      </c>
      <c r="F192" s="631" t="s">
        <v>150</v>
      </c>
      <c r="G192" s="1128" t="s">
        <v>150</v>
      </c>
      <c r="H192" s="1128" t="s">
        <v>150</v>
      </c>
    </row>
    <row r="193" spans="3:8">
      <c r="C193" s="631" t="s">
        <v>150</v>
      </c>
      <c r="D193" s="631" t="s">
        <v>150</v>
      </c>
      <c r="E193" s="631" t="s">
        <v>150</v>
      </c>
      <c r="F193" s="631" t="s">
        <v>150</v>
      </c>
      <c r="G193" s="1128" t="s">
        <v>150</v>
      </c>
      <c r="H193" s="1128" t="s">
        <v>150</v>
      </c>
    </row>
    <row r="194" spans="3:8">
      <c r="C194" s="631" t="s">
        <v>150</v>
      </c>
      <c r="D194" s="631" t="s">
        <v>150</v>
      </c>
      <c r="E194" s="631" t="s">
        <v>150</v>
      </c>
      <c r="F194" s="631" t="s">
        <v>150</v>
      </c>
      <c r="G194" s="1128" t="s">
        <v>150</v>
      </c>
      <c r="H194" s="1128" t="s">
        <v>150</v>
      </c>
    </row>
    <row r="195" spans="3:8">
      <c r="C195" s="631" t="s">
        <v>150</v>
      </c>
      <c r="D195" s="631" t="s">
        <v>150</v>
      </c>
      <c r="E195" s="631" t="s">
        <v>150</v>
      </c>
      <c r="F195" s="631" t="s">
        <v>150</v>
      </c>
      <c r="G195" s="1128" t="s">
        <v>150</v>
      </c>
      <c r="H195" s="1128" t="s">
        <v>150</v>
      </c>
    </row>
    <row r="196" spans="3:8">
      <c r="C196" s="631" t="s">
        <v>150</v>
      </c>
      <c r="D196" s="631" t="s">
        <v>150</v>
      </c>
      <c r="E196" s="631" t="s">
        <v>150</v>
      </c>
      <c r="F196" s="631" t="s">
        <v>150</v>
      </c>
      <c r="G196" s="1128" t="s">
        <v>150</v>
      </c>
      <c r="H196" s="1128" t="s">
        <v>150</v>
      </c>
    </row>
    <row r="197" spans="3:8">
      <c r="C197" s="631" t="s">
        <v>150</v>
      </c>
      <c r="D197" s="631" t="s">
        <v>150</v>
      </c>
      <c r="E197" s="631" t="s">
        <v>150</v>
      </c>
      <c r="F197" s="631" t="s">
        <v>150</v>
      </c>
      <c r="G197" s="1128" t="s">
        <v>150</v>
      </c>
      <c r="H197" s="1128" t="s">
        <v>150</v>
      </c>
    </row>
    <row r="198" spans="3:8">
      <c r="C198" s="631" t="s">
        <v>150</v>
      </c>
      <c r="D198" s="631" t="s">
        <v>150</v>
      </c>
      <c r="E198" s="631" t="s">
        <v>150</v>
      </c>
      <c r="F198" s="631" t="s">
        <v>150</v>
      </c>
      <c r="G198" s="1128" t="s">
        <v>150</v>
      </c>
      <c r="H198" s="1128" t="s">
        <v>150</v>
      </c>
    </row>
    <row r="199" spans="3:8">
      <c r="C199" s="631" t="s">
        <v>150</v>
      </c>
      <c r="D199" s="631" t="s">
        <v>150</v>
      </c>
      <c r="E199" s="631" t="s">
        <v>150</v>
      </c>
      <c r="F199" s="631" t="s">
        <v>150</v>
      </c>
      <c r="G199" s="1128" t="s">
        <v>150</v>
      </c>
      <c r="H199" s="1128" t="s">
        <v>150</v>
      </c>
    </row>
    <row r="200" spans="3:8">
      <c r="C200" s="631" t="s">
        <v>150</v>
      </c>
      <c r="D200" s="631" t="s">
        <v>150</v>
      </c>
      <c r="E200" s="631" t="s">
        <v>150</v>
      </c>
      <c r="F200" s="631" t="s">
        <v>150</v>
      </c>
      <c r="G200" s="1128" t="s">
        <v>150</v>
      </c>
      <c r="H200" s="1128" t="s">
        <v>150</v>
      </c>
    </row>
    <row r="201" spans="3:8">
      <c r="C201" s="631" t="s">
        <v>150</v>
      </c>
      <c r="D201" s="631" t="s">
        <v>150</v>
      </c>
      <c r="E201" s="631" t="s">
        <v>150</v>
      </c>
      <c r="F201" s="631" t="s">
        <v>150</v>
      </c>
      <c r="G201" s="1128" t="s">
        <v>150</v>
      </c>
      <c r="H201" s="1128" t="s">
        <v>150</v>
      </c>
    </row>
    <row r="202" spans="3:8">
      <c r="C202" s="631" t="s">
        <v>150</v>
      </c>
      <c r="D202" s="631" t="s">
        <v>150</v>
      </c>
      <c r="E202" s="631" t="s">
        <v>150</v>
      </c>
      <c r="F202" s="631" t="s">
        <v>150</v>
      </c>
      <c r="G202" s="1128" t="s">
        <v>150</v>
      </c>
      <c r="H202" s="1128" t="s">
        <v>150</v>
      </c>
    </row>
    <row r="203" spans="3:8">
      <c r="C203" s="631" t="s">
        <v>150</v>
      </c>
      <c r="D203" s="631" t="s">
        <v>150</v>
      </c>
      <c r="E203" s="631" t="s">
        <v>150</v>
      </c>
      <c r="F203" s="631" t="s">
        <v>150</v>
      </c>
      <c r="G203" s="1128" t="s">
        <v>150</v>
      </c>
      <c r="H203" s="1128" t="s">
        <v>150</v>
      </c>
    </row>
    <row r="204" spans="3:8">
      <c r="C204" s="631" t="s">
        <v>150</v>
      </c>
      <c r="D204" s="631" t="s">
        <v>150</v>
      </c>
      <c r="E204" s="631" t="s">
        <v>150</v>
      </c>
      <c r="F204" s="631" t="s">
        <v>150</v>
      </c>
      <c r="G204" s="1128" t="s">
        <v>150</v>
      </c>
      <c r="H204" s="1128" t="s">
        <v>150</v>
      </c>
    </row>
    <row r="205" spans="3:8">
      <c r="C205" s="631" t="s">
        <v>150</v>
      </c>
      <c r="D205" s="631" t="s">
        <v>150</v>
      </c>
      <c r="E205" s="631" t="s">
        <v>150</v>
      </c>
      <c r="F205" s="631" t="s">
        <v>150</v>
      </c>
      <c r="G205" s="1128" t="s">
        <v>150</v>
      </c>
      <c r="H205" s="1128" t="s">
        <v>150</v>
      </c>
    </row>
    <row r="206" spans="3:8">
      <c r="C206" s="631" t="s">
        <v>150</v>
      </c>
      <c r="D206" s="631" t="s">
        <v>150</v>
      </c>
      <c r="E206" s="631" t="s">
        <v>150</v>
      </c>
      <c r="F206" s="631" t="s">
        <v>150</v>
      </c>
      <c r="G206" s="1128" t="s">
        <v>150</v>
      </c>
      <c r="H206" s="1128" t="s">
        <v>150</v>
      </c>
    </row>
    <row r="207" spans="3:8">
      <c r="C207" s="631" t="s">
        <v>150</v>
      </c>
      <c r="D207" s="631" t="s">
        <v>150</v>
      </c>
      <c r="E207" s="631" t="s">
        <v>150</v>
      </c>
      <c r="F207" s="631" t="s">
        <v>150</v>
      </c>
      <c r="G207" s="1128" t="s">
        <v>150</v>
      </c>
      <c r="H207" s="1128" t="s">
        <v>150</v>
      </c>
    </row>
    <row r="208" spans="3:8">
      <c r="C208" s="631" t="s">
        <v>150</v>
      </c>
      <c r="D208" s="631" t="s">
        <v>150</v>
      </c>
      <c r="E208" s="631" t="s">
        <v>150</v>
      </c>
      <c r="F208" s="631" t="s">
        <v>150</v>
      </c>
      <c r="G208" s="1128" t="s">
        <v>150</v>
      </c>
      <c r="H208" s="1128" t="s">
        <v>150</v>
      </c>
    </row>
    <row r="209" spans="3:8">
      <c r="C209" s="631" t="s">
        <v>150</v>
      </c>
      <c r="D209" s="631" t="s">
        <v>150</v>
      </c>
      <c r="E209" s="631" t="s">
        <v>150</v>
      </c>
      <c r="F209" s="631" t="s">
        <v>150</v>
      </c>
      <c r="G209" s="1128" t="s">
        <v>150</v>
      </c>
      <c r="H209" s="1128" t="s">
        <v>150</v>
      </c>
    </row>
    <row r="210" spans="3:8">
      <c r="C210" s="631" t="s">
        <v>150</v>
      </c>
      <c r="D210" s="631" t="s">
        <v>150</v>
      </c>
      <c r="E210" s="631" t="s">
        <v>150</v>
      </c>
      <c r="F210" s="631" t="s">
        <v>150</v>
      </c>
      <c r="G210" s="1128" t="s">
        <v>150</v>
      </c>
      <c r="H210" s="1128" t="s">
        <v>150</v>
      </c>
    </row>
    <row r="211" spans="3:8">
      <c r="C211" s="631" t="s">
        <v>150</v>
      </c>
      <c r="D211" s="631" t="s">
        <v>150</v>
      </c>
      <c r="E211" s="631" t="s">
        <v>150</v>
      </c>
      <c r="F211" s="631" t="s">
        <v>150</v>
      </c>
      <c r="G211" s="1128" t="s">
        <v>150</v>
      </c>
      <c r="H211" s="1128" t="s">
        <v>150</v>
      </c>
    </row>
    <row r="212" spans="3:8">
      <c r="C212" s="631" t="s">
        <v>150</v>
      </c>
      <c r="D212" s="631" t="s">
        <v>150</v>
      </c>
      <c r="E212" s="631" t="s">
        <v>150</v>
      </c>
      <c r="F212" s="631" t="s">
        <v>150</v>
      </c>
      <c r="G212" s="1128" t="s">
        <v>150</v>
      </c>
      <c r="H212" s="1128" t="s">
        <v>150</v>
      </c>
    </row>
    <row r="213" spans="3:8">
      <c r="C213" s="631" t="s">
        <v>150</v>
      </c>
      <c r="D213" s="631" t="s">
        <v>150</v>
      </c>
      <c r="E213" s="631" t="s">
        <v>150</v>
      </c>
      <c r="F213" s="631" t="s">
        <v>150</v>
      </c>
      <c r="G213" s="1128" t="s">
        <v>150</v>
      </c>
      <c r="H213" s="1128" t="s">
        <v>150</v>
      </c>
    </row>
    <row r="214" spans="3:8">
      <c r="C214" s="631" t="s">
        <v>150</v>
      </c>
      <c r="D214" s="631" t="s">
        <v>150</v>
      </c>
      <c r="E214" s="631" t="s">
        <v>150</v>
      </c>
      <c r="F214" s="631" t="s">
        <v>150</v>
      </c>
      <c r="G214" s="1128" t="s">
        <v>150</v>
      </c>
      <c r="H214" s="1128" t="s">
        <v>150</v>
      </c>
    </row>
    <row r="215" spans="3:8">
      <c r="C215" s="631" t="s">
        <v>150</v>
      </c>
      <c r="D215" s="631" t="s">
        <v>150</v>
      </c>
      <c r="E215" s="631" t="s">
        <v>150</v>
      </c>
      <c r="F215" s="631" t="s">
        <v>150</v>
      </c>
      <c r="G215" s="1128" t="s">
        <v>150</v>
      </c>
      <c r="H215" s="1128" t="s">
        <v>150</v>
      </c>
    </row>
    <row r="216" spans="3:8">
      <c r="C216" s="631" t="s">
        <v>150</v>
      </c>
      <c r="D216" s="631" t="s">
        <v>150</v>
      </c>
      <c r="E216" s="631" t="s">
        <v>150</v>
      </c>
      <c r="F216" s="631" t="s">
        <v>150</v>
      </c>
      <c r="G216" s="1128" t="s">
        <v>150</v>
      </c>
      <c r="H216" s="1128" t="s">
        <v>150</v>
      </c>
    </row>
    <row r="217" spans="3:8">
      <c r="C217" s="631" t="s">
        <v>150</v>
      </c>
      <c r="D217" s="631" t="s">
        <v>150</v>
      </c>
      <c r="E217" s="631" t="s">
        <v>150</v>
      </c>
      <c r="F217" s="631" t="s">
        <v>150</v>
      </c>
      <c r="G217" s="1128" t="s">
        <v>150</v>
      </c>
      <c r="H217" s="1128" t="s">
        <v>150</v>
      </c>
    </row>
    <row r="218" spans="3:8">
      <c r="C218" s="631" t="s">
        <v>150</v>
      </c>
      <c r="D218" s="631" t="s">
        <v>150</v>
      </c>
      <c r="E218" s="631" t="s">
        <v>150</v>
      </c>
      <c r="F218" s="631" t="s">
        <v>150</v>
      </c>
      <c r="G218" s="1128" t="s">
        <v>150</v>
      </c>
      <c r="H218" s="1128" t="s">
        <v>150</v>
      </c>
    </row>
    <row r="219" spans="3:8">
      <c r="C219" s="631" t="s">
        <v>150</v>
      </c>
      <c r="D219" s="631" t="s">
        <v>150</v>
      </c>
      <c r="E219" s="631" t="s">
        <v>150</v>
      </c>
      <c r="F219" s="631" t="s">
        <v>150</v>
      </c>
      <c r="G219" s="1128" t="s">
        <v>150</v>
      </c>
      <c r="H219" s="1128" t="s">
        <v>150</v>
      </c>
    </row>
    <row r="220" spans="3:8">
      <c r="C220" s="631" t="s">
        <v>150</v>
      </c>
      <c r="D220" s="631" t="s">
        <v>150</v>
      </c>
      <c r="E220" s="631" t="s">
        <v>150</v>
      </c>
      <c r="F220" s="631" t="s">
        <v>150</v>
      </c>
      <c r="G220" s="1128" t="s">
        <v>150</v>
      </c>
      <c r="H220" s="1128" t="s">
        <v>150</v>
      </c>
    </row>
    <row r="221" spans="3:8">
      <c r="C221" s="631" t="s">
        <v>150</v>
      </c>
      <c r="D221" s="631" t="s">
        <v>150</v>
      </c>
      <c r="E221" s="631" t="s">
        <v>150</v>
      </c>
      <c r="F221" s="631" t="s">
        <v>150</v>
      </c>
      <c r="G221" s="1128" t="s">
        <v>150</v>
      </c>
      <c r="H221" s="1128" t="s">
        <v>150</v>
      </c>
    </row>
    <row r="222" spans="3:8">
      <c r="C222" s="631" t="s">
        <v>150</v>
      </c>
      <c r="D222" s="631" t="s">
        <v>150</v>
      </c>
      <c r="E222" s="631" t="s">
        <v>150</v>
      </c>
      <c r="F222" s="631" t="s">
        <v>150</v>
      </c>
      <c r="G222" s="1128" t="s">
        <v>150</v>
      </c>
      <c r="H222" s="1128" t="s">
        <v>150</v>
      </c>
    </row>
    <row r="223" spans="3:8">
      <c r="C223" s="631" t="s">
        <v>150</v>
      </c>
      <c r="D223" s="631" t="s">
        <v>150</v>
      </c>
      <c r="E223" s="631" t="s">
        <v>150</v>
      </c>
      <c r="F223" s="631" t="s">
        <v>150</v>
      </c>
      <c r="G223" s="631" t="s">
        <v>150</v>
      </c>
      <c r="H223" s="631" t="s">
        <v>150</v>
      </c>
    </row>
    <row r="224" spans="3:8">
      <c r="C224" s="631" t="s">
        <v>150</v>
      </c>
      <c r="D224" s="631" t="s">
        <v>150</v>
      </c>
      <c r="E224" s="631" t="s">
        <v>150</v>
      </c>
      <c r="F224" s="631" t="s">
        <v>150</v>
      </c>
      <c r="G224" s="631" t="s">
        <v>150</v>
      </c>
      <c r="H224" s="631" t="s">
        <v>150</v>
      </c>
    </row>
    <row r="225" spans="3:8">
      <c r="C225" s="631" t="s">
        <v>150</v>
      </c>
      <c r="D225" s="631" t="s">
        <v>150</v>
      </c>
      <c r="E225" s="631" t="s">
        <v>150</v>
      </c>
      <c r="F225" s="631" t="s">
        <v>150</v>
      </c>
      <c r="G225" s="631" t="s">
        <v>150</v>
      </c>
      <c r="H225" s="631" t="s">
        <v>150</v>
      </c>
    </row>
    <row r="226" spans="3:8">
      <c r="C226" s="631" t="s">
        <v>150</v>
      </c>
      <c r="D226" s="631" t="s">
        <v>150</v>
      </c>
      <c r="E226" s="631" t="s">
        <v>150</v>
      </c>
      <c r="F226" s="631" t="s">
        <v>150</v>
      </c>
      <c r="G226" s="631" t="s">
        <v>150</v>
      </c>
      <c r="H226" s="631" t="s">
        <v>150</v>
      </c>
    </row>
    <row r="227" spans="3:8">
      <c r="C227" s="631" t="s">
        <v>150</v>
      </c>
      <c r="D227" s="631" t="s">
        <v>150</v>
      </c>
      <c r="E227" s="631" t="s">
        <v>150</v>
      </c>
      <c r="F227" s="631" t="s">
        <v>150</v>
      </c>
      <c r="G227" s="631" t="s">
        <v>150</v>
      </c>
      <c r="H227" s="631" t="s">
        <v>150</v>
      </c>
    </row>
    <row r="228" spans="3:8">
      <c r="C228" s="631" t="s">
        <v>150</v>
      </c>
      <c r="D228" s="631" t="s">
        <v>150</v>
      </c>
      <c r="E228" s="631" t="s">
        <v>150</v>
      </c>
      <c r="F228" s="631" t="s">
        <v>150</v>
      </c>
      <c r="G228" s="631" t="s">
        <v>150</v>
      </c>
      <c r="H228" s="631" t="s">
        <v>150</v>
      </c>
    </row>
    <row r="229" spans="3:8">
      <c r="C229" s="631" t="s">
        <v>150</v>
      </c>
      <c r="D229" s="631" t="s">
        <v>150</v>
      </c>
      <c r="E229" s="631" t="s">
        <v>150</v>
      </c>
      <c r="F229" s="631" t="s">
        <v>150</v>
      </c>
      <c r="G229" s="631" t="s">
        <v>150</v>
      </c>
      <c r="H229" s="631" t="s">
        <v>150</v>
      </c>
    </row>
    <row r="230" spans="3:8">
      <c r="C230" s="631" t="s">
        <v>150</v>
      </c>
      <c r="D230" s="631" t="s">
        <v>150</v>
      </c>
      <c r="E230" s="631" t="s">
        <v>150</v>
      </c>
      <c r="F230" s="631" t="s">
        <v>150</v>
      </c>
      <c r="G230" s="631" t="s">
        <v>150</v>
      </c>
      <c r="H230" s="631" t="s">
        <v>150</v>
      </c>
    </row>
    <row r="231" spans="3:8">
      <c r="C231" s="631" t="s">
        <v>150</v>
      </c>
      <c r="D231" s="631" t="s">
        <v>150</v>
      </c>
      <c r="E231" s="631" t="s">
        <v>150</v>
      </c>
      <c r="F231" s="631" t="s">
        <v>150</v>
      </c>
      <c r="G231" s="631" t="s">
        <v>150</v>
      </c>
      <c r="H231" s="631" t="s">
        <v>150</v>
      </c>
    </row>
    <row r="232" spans="3:8">
      <c r="C232" s="631" t="s">
        <v>150</v>
      </c>
      <c r="D232" s="631" t="s">
        <v>150</v>
      </c>
      <c r="E232" s="631" t="s">
        <v>150</v>
      </c>
      <c r="F232" s="631" t="s">
        <v>150</v>
      </c>
      <c r="G232" s="631" t="s">
        <v>150</v>
      </c>
      <c r="H232" s="631" t="s">
        <v>150</v>
      </c>
    </row>
    <row r="233" spans="3:8">
      <c r="C233" s="631" t="s">
        <v>150</v>
      </c>
      <c r="D233" s="631" t="s">
        <v>150</v>
      </c>
      <c r="E233" s="631" t="s">
        <v>150</v>
      </c>
      <c r="F233" s="631" t="s">
        <v>150</v>
      </c>
      <c r="G233" s="631" t="s">
        <v>150</v>
      </c>
      <c r="H233" s="631" t="s">
        <v>150</v>
      </c>
    </row>
    <row r="234" spans="3:8">
      <c r="C234" s="631" t="s">
        <v>150</v>
      </c>
      <c r="D234" s="631" t="s">
        <v>150</v>
      </c>
      <c r="E234" s="631" t="s">
        <v>150</v>
      </c>
      <c r="F234" s="631" t="s">
        <v>150</v>
      </c>
      <c r="G234" s="631" t="s">
        <v>150</v>
      </c>
      <c r="H234" s="631" t="s">
        <v>150</v>
      </c>
    </row>
    <row r="235" spans="3:8">
      <c r="C235" s="631" t="s">
        <v>150</v>
      </c>
      <c r="D235" s="631" t="s">
        <v>150</v>
      </c>
      <c r="E235" s="631" t="s">
        <v>150</v>
      </c>
      <c r="F235" s="631" t="s">
        <v>150</v>
      </c>
      <c r="G235" s="631" t="s">
        <v>150</v>
      </c>
      <c r="H235" s="631" t="s">
        <v>150</v>
      </c>
    </row>
    <row r="236" spans="3:8">
      <c r="C236" s="631" t="s">
        <v>150</v>
      </c>
      <c r="D236" s="631" t="s">
        <v>150</v>
      </c>
      <c r="E236" s="631" t="s">
        <v>150</v>
      </c>
      <c r="F236" s="631" t="s">
        <v>150</v>
      </c>
      <c r="G236" s="631" t="s">
        <v>150</v>
      </c>
      <c r="H236" s="631" t="s">
        <v>150</v>
      </c>
    </row>
    <row r="237" spans="3:8">
      <c r="C237" s="631" t="s">
        <v>150</v>
      </c>
      <c r="D237" s="631" t="s">
        <v>150</v>
      </c>
      <c r="E237" s="631" t="s">
        <v>150</v>
      </c>
      <c r="F237" s="631" t="s">
        <v>150</v>
      </c>
      <c r="G237" s="631" t="s">
        <v>150</v>
      </c>
      <c r="H237" s="631" t="s">
        <v>150</v>
      </c>
    </row>
    <row r="238" spans="3:8">
      <c r="C238" s="631" t="s">
        <v>150</v>
      </c>
      <c r="D238" s="631" t="s">
        <v>150</v>
      </c>
      <c r="E238" s="631" t="s">
        <v>150</v>
      </c>
      <c r="F238" s="631" t="s">
        <v>150</v>
      </c>
      <c r="G238" s="631" t="s">
        <v>150</v>
      </c>
      <c r="H238" s="631" t="s">
        <v>150</v>
      </c>
    </row>
    <row r="239" spans="3:8">
      <c r="C239" s="631" t="s">
        <v>150</v>
      </c>
      <c r="D239" s="631" t="s">
        <v>150</v>
      </c>
      <c r="E239" s="631" t="s">
        <v>150</v>
      </c>
      <c r="F239" s="631" t="s">
        <v>150</v>
      </c>
      <c r="G239" s="631" t="s">
        <v>150</v>
      </c>
      <c r="H239" s="631" t="s">
        <v>150</v>
      </c>
    </row>
    <row r="240" spans="3:8">
      <c r="C240" s="631" t="s">
        <v>150</v>
      </c>
      <c r="D240" s="631" t="s">
        <v>150</v>
      </c>
      <c r="E240" s="631" t="s">
        <v>150</v>
      </c>
      <c r="F240" s="631" t="s">
        <v>150</v>
      </c>
      <c r="G240" s="631" t="s">
        <v>150</v>
      </c>
      <c r="H240" s="631" t="s">
        <v>150</v>
      </c>
    </row>
    <row r="241" spans="3:8">
      <c r="C241" s="631" t="s">
        <v>150</v>
      </c>
      <c r="D241" s="631" t="s">
        <v>150</v>
      </c>
      <c r="E241" s="631" t="s">
        <v>150</v>
      </c>
      <c r="F241" s="631" t="s">
        <v>150</v>
      </c>
      <c r="G241" s="631" t="s">
        <v>150</v>
      </c>
      <c r="H241" s="631" t="s">
        <v>150</v>
      </c>
    </row>
    <row r="242" spans="3:8">
      <c r="C242" s="631" t="s">
        <v>150</v>
      </c>
      <c r="D242" s="631" t="s">
        <v>150</v>
      </c>
      <c r="E242" s="631" t="s">
        <v>150</v>
      </c>
      <c r="F242" s="631" t="s">
        <v>150</v>
      </c>
      <c r="G242" s="631" t="s">
        <v>150</v>
      </c>
      <c r="H242" s="631" t="s">
        <v>150</v>
      </c>
    </row>
    <row r="243" spans="3:8">
      <c r="C243" s="631" t="s">
        <v>150</v>
      </c>
      <c r="D243" s="631" t="s">
        <v>150</v>
      </c>
      <c r="E243" s="631" t="s">
        <v>150</v>
      </c>
      <c r="F243" s="631" t="s">
        <v>150</v>
      </c>
      <c r="G243" s="631" t="s">
        <v>150</v>
      </c>
      <c r="H243" s="631" t="s">
        <v>150</v>
      </c>
    </row>
    <row r="244" spans="3:8">
      <c r="C244" s="631" t="s">
        <v>150</v>
      </c>
      <c r="D244" s="631" t="s">
        <v>150</v>
      </c>
      <c r="E244" s="631" t="s">
        <v>150</v>
      </c>
      <c r="F244" s="631" t="s">
        <v>150</v>
      </c>
      <c r="G244" s="631" t="s">
        <v>150</v>
      </c>
      <c r="H244" s="631" t="s">
        <v>150</v>
      </c>
    </row>
    <row r="245" spans="3:8">
      <c r="C245" s="631" t="s">
        <v>150</v>
      </c>
      <c r="D245" s="631" t="s">
        <v>150</v>
      </c>
      <c r="E245" s="631" t="s">
        <v>150</v>
      </c>
      <c r="F245" s="631" t="s">
        <v>150</v>
      </c>
      <c r="G245" s="631" t="s">
        <v>150</v>
      </c>
      <c r="H245" s="631" t="s">
        <v>150</v>
      </c>
    </row>
    <row r="246" spans="3:8">
      <c r="C246" s="631" t="s">
        <v>150</v>
      </c>
      <c r="D246" s="631" t="s">
        <v>150</v>
      </c>
      <c r="E246" s="631" t="s">
        <v>150</v>
      </c>
      <c r="F246" s="631" t="s">
        <v>150</v>
      </c>
      <c r="G246" s="631" t="s">
        <v>150</v>
      </c>
      <c r="H246" s="631" t="s">
        <v>150</v>
      </c>
    </row>
    <row r="247" spans="3:8">
      <c r="C247" s="631" t="s">
        <v>150</v>
      </c>
      <c r="D247" s="631" t="s">
        <v>150</v>
      </c>
      <c r="E247" s="631" t="s">
        <v>150</v>
      </c>
      <c r="F247" s="631" t="s">
        <v>150</v>
      </c>
      <c r="G247" s="631" t="s">
        <v>150</v>
      </c>
      <c r="H247" s="631" t="s">
        <v>150</v>
      </c>
    </row>
    <row r="248" spans="3:8">
      <c r="C248" s="631" t="s">
        <v>150</v>
      </c>
      <c r="D248" s="631" t="s">
        <v>150</v>
      </c>
      <c r="E248" s="631" t="s">
        <v>150</v>
      </c>
      <c r="F248" s="631" t="s">
        <v>150</v>
      </c>
      <c r="G248" s="631" t="s">
        <v>150</v>
      </c>
      <c r="H248" s="631" t="s">
        <v>150</v>
      </c>
    </row>
    <row r="249" spans="3:8">
      <c r="C249" s="631" t="s">
        <v>150</v>
      </c>
      <c r="D249" s="631" t="s">
        <v>150</v>
      </c>
      <c r="E249" s="631" t="s">
        <v>150</v>
      </c>
      <c r="F249" s="631" t="s">
        <v>150</v>
      </c>
      <c r="G249" s="631" t="s">
        <v>150</v>
      </c>
      <c r="H249" s="631" t="s">
        <v>150</v>
      </c>
    </row>
    <row r="250" spans="3:8">
      <c r="C250" s="631" t="s">
        <v>150</v>
      </c>
      <c r="D250" s="631" t="s">
        <v>150</v>
      </c>
      <c r="E250" s="631" t="s">
        <v>150</v>
      </c>
      <c r="F250" s="631" t="s">
        <v>150</v>
      </c>
      <c r="G250" s="631" t="s">
        <v>150</v>
      </c>
      <c r="H250" s="631" t="s">
        <v>150</v>
      </c>
    </row>
    <row r="251" spans="3:8">
      <c r="C251" s="631" t="s">
        <v>150</v>
      </c>
      <c r="D251" s="631" t="s">
        <v>150</v>
      </c>
      <c r="E251" s="631" t="s">
        <v>150</v>
      </c>
      <c r="F251" s="631" t="s">
        <v>150</v>
      </c>
      <c r="G251" s="631" t="s">
        <v>150</v>
      </c>
      <c r="H251" s="631" t="s">
        <v>150</v>
      </c>
    </row>
    <row r="252" spans="3:8">
      <c r="C252" s="631" t="s">
        <v>150</v>
      </c>
      <c r="D252" s="631" t="s">
        <v>150</v>
      </c>
      <c r="E252" s="631" t="s">
        <v>150</v>
      </c>
      <c r="F252" s="631" t="s">
        <v>150</v>
      </c>
      <c r="G252" s="631" t="s">
        <v>150</v>
      </c>
      <c r="H252" s="631" t="s">
        <v>150</v>
      </c>
    </row>
    <row r="253" spans="3:8">
      <c r="C253" s="631" t="s">
        <v>150</v>
      </c>
      <c r="D253" s="631" t="s">
        <v>150</v>
      </c>
      <c r="E253" s="631" t="s">
        <v>150</v>
      </c>
      <c r="F253" s="631" t="s">
        <v>150</v>
      </c>
      <c r="G253" s="631" t="s">
        <v>150</v>
      </c>
      <c r="H253" s="631" t="s">
        <v>150</v>
      </c>
    </row>
    <row r="254" spans="3:8">
      <c r="C254" s="631" t="s">
        <v>150</v>
      </c>
      <c r="D254" s="631" t="s">
        <v>150</v>
      </c>
      <c r="E254" s="631" t="s">
        <v>150</v>
      </c>
      <c r="F254" s="631" t="s">
        <v>150</v>
      </c>
      <c r="G254" s="631" t="s">
        <v>150</v>
      </c>
      <c r="H254" s="631" t="s">
        <v>150</v>
      </c>
    </row>
    <row r="255" spans="3:8">
      <c r="C255" s="631" t="s">
        <v>150</v>
      </c>
      <c r="D255" s="631" t="s">
        <v>150</v>
      </c>
      <c r="E255" s="631" t="s">
        <v>150</v>
      </c>
      <c r="F255" s="631" t="s">
        <v>150</v>
      </c>
      <c r="G255" s="631" t="s">
        <v>150</v>
      </c>
      <c r="H255" s="631" t="s">
        <v>150</v>
      </c>
    </row>
    <row r="256" spans="3:8">
      <c r="C256" s="631" t="s">
        <v>150</v>
      </c>
      <c r="D256" s="631" t="s">
        <v>150</v>
      </c>
      <c r="E256" s="631" t="s">
        <v>150</v>
      </c>
      <c r="F256" s="631" t="s">
        <v>150</v>
      </c>
      <c r="G256" s="631" t="s">
        <v>150</v>
      </c>
      <c r="H256" s="631" t="s">
        <v>150</v>
      </c>
    </row>
    <row r="257" spans="3:8">
      <c r="C257" s="631" t="s">
        <v>150</v>
      </c>
      <c r="D257" s="631" t="s">
        <v>150</v>
      </c>
      <c r="E257" s="631" t="s">
        <v>150</v>
      </c>
      <c r="F257" s="631" t="s">
        <v>150</v>
      </c>
      <c r="G257" s="631" t="s">
        <v>150</v>
      </c>
      <c r="H257" s="631" t="s">
        <v>150</v>
      </c>
    </row>
    <row r="258" spans="3:8">
      <c r="C258" s="631" t="s">
        <v>150</v>
      </c>
      <c r="D258" s="631" t="s">
        <v>150</v>
      </c>
      <c r="E258" s="631" t="s">
        <v>150</v>
      </c>
      <c r="F258" s="631" t="s">
        <v>150</v>
      </c>
      <c r="G258" s="631" t="s">
        <v>150</v>
      </c>
      <c r="H258" s="631" t="s">
        <v>150</v>
      </c>
    </row>
    <row r="259" spans="3:8">
      <c r="C259" s="631" t="s">
        <v>150</v>
      </c>
      <c r="D259" s="631" t="s">
        <v>150</v>
      </c>
      <c r="E259" s="631" t="s">
        <v>150</v>
      </c>
      <c r="F259" s="631" t="s">
        <v>150</v>
      </c>
      <c r="G259" s="631" t="s">
        <v>150</v>
      </c>
      <c r="H259" s="631" t="s">
        <v>150</v>
      </c>
    </row>
    <row r="260" spans="3:8">
      <c r="C260" s="631" t="s">
        <v>150</v>
      </c>
      <c r="D260" s="631" t="s">
        <v>150</v>
      </c>
      <c r="E260" s="631" t="s">
        <v>150</v>
      </c>
      <c r="F260" s="631" t="s">
        <v>150</v>
      </c>
      <c r="G260" s="631" t="s">
        <v>150</v>
      </c>
      <c r="H260" s="631" t="s">
        <v>150</v>
      </c>
    </row>
    <row r="261" spans="3:8">
      <c r="C261" s="631" t="s">
        <v>150</v>
      </c>
      <c r="D261" s="631" t="s">
        <v>150</v>
      </c>
      <c r="E261" s="631" t="s">
        <v>150</v>
      </c>
      <c r="F261" s="631" t="s">
        <v>150</v>
      </c>
      <c r="G261" s="631" t="s">
        <v>150</v>
      </c>
      <c r="H261" s="631" t="s">
        <v>150</v>
      </c>
    </row>
    <row r="262" spans="3:8">
      <c r="C262" s="631" t="s">
        <v>150</v>
      </c>
      <c r="D262" s="631" t="s">
        <v>150</v>
      </c>
      <c r="E262" s="631" t="s">
        <v>150</v>
      </c>
      <c r="F262" s="631" t="s">
        <v>150</v>
      </c>
      <c r="G262" s="631" t="s">
        <v>150</v>
      </c>
      <c r="H262" s="631" t="s">
        <v>150</v>
      </c>
    </row>
    <row r="263" spans="3:8">
      <c r="C263" s="631" t="s">
        <v>150</v>
      </c>
      <c r="D263" s="631" t="s">
        <v>150</v>
      </c>
      <c r="E263" s="631" t="s">
        <v>150</v>
      </c>
      <c r="F263" s="631" t="s">
        <v>150</v>
      </c>
      <c r="G263" s="631" t="s">
        <v>150</v>
      </c>
      <c r="H263" s="631" t="s">
        <v>150</v>
      </c>
    </row>
    <row r="264" spans="3:8">
      <c r="C264" s="631" t="s">
        <v>150</v>
      </c>
      <c r="D264" s="631" t="s">
        <v>150</v>
      </c>
      <c r="E264" s="631" t="s">
        <v>150</v>
      </c>
      <c r="F264" s="631" t="s">
        <v>150</v>
      </c>
      <c r="G264" s="631" t="s">
        <v>150</v>
      </c>
      <c r="H264" s="631" t="s">
        <v>150</v>
      </c>
    </row>
    <row r="265" spans="3:8">
      <c r="C265" s="631" t="s">
        <v>150</v>
      </c>
      <c r="D265" s="631" t="s">
        <v>150</v>
      </c>
      <c r="E265" s="631" t="s">
        <v>150</v>
      </c>
      <c r="F265" s="631" t="s">
        <v>150</v>
      </c>
      <c r="G265" s="631" t="s">
        <v>150</v>
      </c>
      <c r="H265" s="631" t="s">
        <v>150</v>
      </c>
    </row>
    <row r="266" spans="3:8">
      <c r="C266" s="631" t="s">
        <v>150</v>
      </c>
      <c r="D266" s="631" t="s">
        <v>150</v>
      </c>
      <c r="E266" s="631" t="s">
        <v>150</v>
      </c>
      <c r="F266" s="631" t="s">
        <v>150</v>
      </c>
      <c r="G266" s="631" t="s">
        <v>150</v>
      </c>
      <c r="H266" s="631" t="s">
        <v>150</v>
      </c>
    </row>
    <row r="267" spans="3:8">
      <c r="C267" s="631" t="s">
        <v>150</v>
      </c>
      <c r="D267" s="631" t="s">
        <v>150</v>
      </c>
      <c r="E267" s="631" t="s">
        <v>150</v>
      </c>
      <c r="F267" s="631" t="s">
        <v>150</v>
      </c>
      <c r="G267" s="631" t="s">
        <v>150</v>
      </c>
      <c r="H267" s="631" t="s">
        <v>150</v>
      </c>
    </row>
    <row r="268" spans="3:8">
      <c r="C268" s="631" t="s">
        <v>150</v>
      </c>
      <c r="D268" s="631" t="s">
        <v>150</v>
      </c>
      <c r="E268" s="631" t="s">
        <v>150</v>
      </c>
      <c r="F268" s="631" t="s">
        <v>150</v>
      </c>
      <c r="G268" s="631" t="s">
        <v>150</v>
      </c>
      <c r="H268" s="631" t="s">
        <v>150</v>
      </c>
    </row>
    <row r="269" spans="3:8">
      <c r="C269" s="631" t="s">
        <v>150</v>
      </c>
      <c r="D269" s="631" t="s">
        <v>150</v>
      </c>
      <c r="E269" s="631" t="s">
        <v>150</v>
      </c>
      <c r="F269" s="631" t="s">
        <v>150</v>
      </c>
      <c r="G269" s="631" t="s">
        <v>150</v>
      </c>
      <c r="H269" s="631" t="s">
        <v>150</v>
      </c>
    </row>
    <row r="270" spans="3:8">
      <c r="C270" s="631" t="s">
        <v>150</v>
      </c>
      <c r="D270" s="631" t="s">
        <v>150</v>
      </c>
      <c r="E270" s="631" t="s">
        <v>150</v>
      </c>
      <c r="F270" s="631" t="s">
        <v>150</v>
      </c>
      <c r="G270" s="631" t="s">
        <v>150</v>
      </c>
      <c r="H270" s="631" t="s">
        <v>150</v>
      </c>
    </row>
    <row r="271" spans="3:8">
      <c r="C271" s="631" t="s">
        <v>150</v>
      </c>
      <c r="D271" s="631" t="s">
        <v>150</v>
      </c>
      <c r="E271" s="631" t="s">
        <v>150</v>
      </c>
      <c r="F271" s="631" t="s">
        <v>150</v>
      </c>
      <c r="G271" s="631" t="s">
        <v>150</v>
      </c>
      <c r="H271" s="631" t="s">
        <v>150</v>
      </c>
    </row>
    <row r="272" spans="3:8">
      <c r="C272" s="631" t="s">
        <v>150</v>
      </c>
      <c r="D272" s="631" t="s">
        <v>150</v>
      </c>
      <c r="E272" s="631" t="s">
        <v>150</v>
      </c>
      <c r="F272" s="631" t="s">
        <v>150</v>
      </c>
      <c r="G272" s="631" t="s">
        <v>150</v>
      </c>
      <c r="H272" s="631" t="s">
        <v>150</v>
      </c>
    </row>
    <row r="273" spans="3:8">
      <c r="C273" s="631" t="s">
        <v>150</v>
      </c>
      <c r="D273" s="631" t="s">
        <v>150</v>
      </c>
      <c r="E273" s="631" t="s">
        <v>150</v>
      </c>
      <c r="F273" s="631" t="s">
        <v>150</v>
      </c>
      <c r="G273" s="631" t="s">
        <v>150</v>
      </c>
      <c r="H273" s="631" t="s">
        <v>150</v>
      </c>
    </row>
    <row r="274" spans="3:8">
      <c r="C274" s="631" t="s">
        <v>150</v>
      </c>
      <c r="D274" s="631" t="s">
        <v>150</v>
      </c>
      <c r="E274" s="631" t="s">
        <v>150</v>
      </c>
      <c r="F274" s="631" t="s">
        <v>150</v>
      </c>
      <c r="G274" s="631" t="s">
        <v>150</v>
      </c>
      <c r="H274" s="631" t="s">
        <v>150</v>
      </c>
    </row>
    <row r="275" spans="3:8">
      <c r="C275" s="631" t="s">
        <v>150</v>
      </c>
      <c r="D275" s="631" t="s">
        <v>150</v>
      </c>
      <c r="E275" s="631" t="s">
        <v>150</v>
      </c>
      <c r="F275" s="631" t="s">
        <v>150</v>
      </c>
      <c r="G275" s="631" t="s">
        <v>150</v>
      </c>
      <c r="H275" s="631" t="s">
        <v>150</v>
      </c>
    </row>
    <row r="276" spans="3:8">
      <c r="C276" s="631" t="s">
        <v>150</v>
      </c>
      <c r="D276" s="631" t="s">
        <v>150</v>
      </c>
      <c r="E276" s="631" t="s">
        <v>150</v>
      </c>
      <c r="F276" s="631" t="s">
        <v>150</v>
      </c>
      <c r="G276" s="631" t="s">
        <v>150</v>
      </c>
      <c r="H276" s="631" t="s">
        <v>150</v>
      </c>
    </row>
    <row r="277" spans="3:8">
      <c r="C277" s="631" t="s">
        <v>150</v>
      </c>
      <c r="D277" s="631" t="s">
        <v>150</v>
      </c>
      <c r="E277" s="631" t="s">
        <v>150</v>
      </c>
      <c r="F277" s="631" t="s">
        <v>150</v>
      </c>
      <c r="G277" s="631" t="s">
        <v>150</v>
      </c>
      <c r="H277" s="631" t="s">
        <v>150</v>
      </c>
    </row>
    <row r="278" spans="3:8">
      <c r="C278" s="631" t="s">
        <v>150</v>
      </c>
      <c r="D278" s="631" t="s">
        <v>150</v>
      </c>
      <c r="E278" s="631" t="s">
        <v>150</v>
      </c>
      <c r="F278" s="631" t="s">
        <v>150</v>
      </c>
      <c r="G278" s="631" t="s">
        <v>150</v>
      </c>
      <c r="H278" s="631" t="s">
        <v>150</v>
      </c>
    </row>
    <row r="279" spans="3:8">
      <c r="C279" s="631" t="s">
        <v>150</v>
      </c>
      <c r="D279" s="631" t="s">
        <v>150</v>
      </c>
      <c r="E279" s="631" t="s">
        <v>150</v>
      </c>
      <c r="F279" s="631" t="s">
        <v>150</v>
      </c>
      <c r="G279" s="631" t="s">
        <v>150</v>
      </c>
      <c r="H279" s="631" t="s">
        <v>150</v>
      </c>
    </row>
    <row r="280" spans="3:8">
      <c r="C280" s="631" t="s">
        <v>150</v>
      </c>
      <c r="D280" s="631" t="s">
        <v>150</v>
      </c>
      <c r="E280" s="631" t="s">
        <v>150</v>
      </c>
      <c r="F280" s="631" t="s">
        <v>150</v>
      </c>
      <c r="G280" s="631" t="s">
        <v>150</v>
      </c>
      <c r="H280" s="631" t="s">
        <v>150</v>
      </c>
    </row>
    <row r="281" spans="3:8">
      <c r="C281" s="631" t="s">
        <v>150</v>
      </c>
      <c r="D281" s="631" t="s">
        <v>150</v>
      </c>
      <c r="E281" s="631" t="s">
        <v>150</v>
      </c>
      <c r="F281" s="631" t="s">
        <v>150</v>
      </c>
      <c r="G281" s="631" t="s">
        <v>150</v>
      </c>
      <c r="H281" s="631" t="s">
        <v>150</v>
      </c>
    </row>
    <row r="282" spans="3:8">
      <c r="C282" s="631" t="s">
        <v>150</v>
      </c>
      <c r="D282" s="631" t="s">
        <v>150</v>
      </c>
      <c r="E282" s="631" t="s">
        <v>150</v>
      </c>
      <c r="F282" s="631" t="s">
        <v>150</v>
      </c>
      <c r="G282" s="631" t="s">
        <v>150</v>
      </c>
      <c r="H282" s="631" t="s">
        <v>150</v>
      </c>
    </row>
    <row r="283" spans="3:8">
      <c r="C283" s="631" t="s">
        <v>150</v>
      </c>
      <c r="D283" s="631" t="s">
        <v>150</v>
      </c>
      <c r="E283" s="631" t="s">
        <v>150</v>
      </c>
      <c r="F283" s="631" t="s">
        <v>150</v>
      </c>
      <c r="G283" s="631" t="s">
        <v>150</v>
      </c>
      <c r="H283" s="631" t="s">
        <v>150</v>
      </c>
    </row>
    <row r="284" spans="3:8">
      <c r="C284" s="631" t="s">
        <v>150</v>
      </c>
      <c r="D284" s="631" t="s">
        <v>150</v>
      </c>
      <c r="E284" s="631" t="s">
        <v>150</v>
      </c>
      <c r="F284" s="631" t="s">
        <v>150</v>
      </c>
      <c r="G284" s="631" t="s">
        <v>150</v>
      </c>
      <c r="H284" s="631" t="s">
        <v>150</v>
      </c>
    </row>
    <row r="285" spans="3:8">
      <c r="C285" s="631" t="s">
        <v>150</v>
      </c>
      <c r="D285" s="631" t="s">
        <v>150</v>
      </c>
      <c r="E285" s="631" t="s">
        <v>150</v>
      </c>
      <c r="F285" s="631" t="s">
        <v>150</v>
      </c>
      <c r="G285" s="631" t="s">
        <v>150</v>
      </c>
      <c r="H285" s="631" t="s">
        <v>150</v>
      </c>
    </row>
    <row r="286" spans="3:8">
      <c r="C286" s="631" t="s">
        <v>150</v>
      </c>
      <c r="D286" s="631" t="s">
        <v>150</v>
      </c>
      <c r="E286" s="631" t="s">
        <v>150</v>
      </c>
      <c r="F286" s="631" t="s">
        <v>150</v>
      </c>
      <c r="G286" s="631" t="s">
        <v>150</v>
      </c>
      <c r="H286" s="631" t="s">
        <v>150</v>
      </c>
    </row>
    <row r="287" spans="3:8">
      <c r="C287" s="631" t="s">
        <v>150</v>
      </c>
      <c r="D287" s="631" t="s">
        <v>150</v>
      </c>
      <c r="E287" s="631" t="s">
        <v>150</v>
      </c>
      <c r="F287" s="631" t="s">
        <v>150</v>
      </c>
      <c r="G287" s="631" t="s">
        <v>150</v>
      </c>
      <c r="H287" s="631" t="s">
        <v>150</v>
      </c>
    </row>
    <row r="288" spans="3:8">
      <c r="C288" s="631" t="s">
        <v>150</v>
      </c>
      <c r="D288" s="631" t="s">
        <v>150</v>
      </c>
      <c r="E288" s="631" t="s">
        <v>150</v>
      </c>
      <c r="F288" s="631" t="s">
        <v>150</v>
      </c>
      <c r="G288" s="631" t="s">
        <v>150</v>
      </c>
      <c r="H288" s="631" t="s">
        <v>150</v>
      </c>
    </row>
    <row r="289" spans="3:8">
      <c r="C289" s="631" t="s">
        <v>150</v>
      </c>
      <c r="D289" s="631" t="s">
        <v>150</v>
      </c>
      <c r="E289" s="631" t="s">
        <v>150</v>
      </c>
      <c r="F289" s="631" t="s">
        <v>150</v>
      </c>
      <c r="G289" s="631" t="s">
        <v>150</v>
      </c>
      <c r="H289" s="631" t="s">
        <v>150</v>
      </c>
    </row>
    <row r="290" spans="3:8">
      <c r="C290" s="631" t="s">
        <v>150</v>
      </c>
      <c r="D290" s="631" t="s">
        <v>150</v>
      </c>
      <c r="E290" s="631" t="s">
        <v>150</v>
      </c>
      <c r="F290" s="631" t="s">
        <v>150</v>
      </c>
      <c r="G290" s="631" t="s">
        <v>150</v>
      </c>
      <c r="H290" s="631" t="s">
        <v>150</v>
      </c>
    </row>
    <row r="291" spans="3:8">
      <c r="C291" s="631" t="s">
        <v>150</v>
      </c>
      <c r="D291" s="631" t="s">
        <v>150</v>
      </c>
      <c r="E291" s="631" t="s">
        <v>150</v>
      </c>
      <c r="F291" s="631" t="s">
        <v>150</v>
      </c>
      <c r="G291" s="631" t="s">
        <v>150</v>
      </c>
      <c r="H291" s="631" t="s">
        <v>150</v>
      </c>
    </row>
    <row r="292" spans="3:8">
      <c r="C292" s="631" t="s">
        <v>150</v>
      </c>
      <c r="D292" s="631" t="s">
        <v>150</v>
      </c>
      <c r="E292" s="631" t="s">
        <v>150</v>
      </c>
      <c r="F292" s="631" t="s">
        <v>150</v>
      </c>
      <c r="G292" s="631" t="s">
        <v>150</v>
      </c>
      <c r="H292" s="631" t="s">
        <v>150</v>
      </c>
    </row>
    <row r="293" spans="3:8">
      <c r="C293" s="631" t="s">
        <v>150</v>
      </c>
      <c r="D293" s="631" t="s">
        <v>150</v>
      </c>
      <c r="E293" s="631" t="s">
        <v>150</v>
      </c>
      <c r="F293" s="631" t="s">
        <v>150</v>
      </c>
      <c r="G293" s="631" t="s">
        <v>150</v>
      </c>
      <c r="H293" s="631" t="s">
        <v>150</v>
      </c>
    </row>
    <row r="294" spans="3:8">
      <c r="C294" s="631" t="s">
        <v>150</v>
      </c>
      <c r="D294" s="631" t="s">
        <v>150</v>
      </c>
      <c r="E294" s="631" t="s">
        <v>150</v>
      </c>
      <c r="F294" s="631" t="s">
        <v>150</v>
      </c>
      <c r="G294" s="631" t="s">
        <v>150</v>
      </c>
      <c r="H294" s="631" t="s">
        <v>150</v>
      </c>
    </row>
    <row r="295" spans="3:8">
      <c r="C295" s="631" t="s">
        <v>150</v>
      </c>
      <c r="D295" s="631" t="s">
        <v>150</v>
      </c>
      <c r="E295" s="631" t="s">
        <v>150</v>
      </c>
      <c r="F295" s="631" t="s">
        <v>150</v>
      </c>
      <c r="G295" s="631" t="s">
        <v>150</v>
      </c>
      <c r="H295" s="631" t="s">
        <v>150</v>
      </c>
    </row>
    <row r="296" spans="3:8">
      <c r="C296" s="631" t="s">
        <v>150</v>
      </c>
      <c r="D296" s="631" t="s">
        <v>150</v>
      </c>
      <c r="E296" s="631" t="s">
        <v>150</v>
      </c>
      <c r="F296" s="631" t="s">
        <v>150</v>
      </c>
      <c r="G296" s="631" t="s">
        <v>150</v>
      </c>
      <c r="H296" s="631" t="s">
        <v>150</v>
      </c>
    </row>
    <row r="297" spans="3:8">
      <c r="C297" s="631" t="s">
        <v>150</v>
      </c>
      <c r="D297" s="631" t="s">
        <v>150</v>
      </c>
      <c r="E297" s="631" t="s">
        <v>150</v>
      </c>
      <c r="F297" s="631" t="s">
        <v>150</v>
      </c>
      <c r="G297" s="631" t="s">
        <v>150</v>
      </c>
      <c r="H297" s="631" t="s">
        <v>150</v>
      </c>
    </row>
    <row r="298" spans="3:8">
      <c r="C298" s="631" t="s">
        <v>150</v>
      </c>
      <c r="D298" s="631" t="s">
        <v>150</v>
      </c>
      <c r="E298" s="631" t="s">
        <v>150</v>
      </c>
      <c r="F298" s="631" t="s">
        <v>150</v>
      </c>
      <c r="G298" s="631" t="s">
        <v>150</v>
      </c>
      <c r="H298" s="631" t="s">
        <v>150</v>
      </c>
    </row>
    <row r="299" spans="3:8">
      <c r="C299" s="631" t="s">
        <v>150</v>
      </c>
      <c r="D299" s="631" t="s">
        <v>150</v>
      </c>
      <c r="E299" s="631" t="s">
        <v>150</v>
      </c>
      <c r="F299" s="631" t="s">
        <v>150</v>
      </c>
      <c r="G299" s="631" t="s">
        <v>150</v>
      </c>
      <c r="H299" s="631" t="s">
        <v>150</v>
      </c>
    </row>
    <row r="300" spans="3:8">
      <c r="C300" s="631" t="s">
        <v>150</v>
      </c>
      <c r="D300" s="631" t="s">
        <v>150</v>
      </c>
      <c r="E300" s="631" t="s">
        <v>150</v>
      </c>
      <c r="F300" s="631" t="s">
        <v>150</v>
      </c>
      <c r="G300" s="631" t="s">
        <v>150</v>
      </c>
      <c r="H300" s="631" t="s">
        <v>150</v>
      </c>
    </row>
    <row r="301" spans="3:8">
      <c r="C301" s="631" t="s">
        <v>150</v>
      </c>
      <c r="D301" s="631" t="s">
        <v>150</v>
      </c>
      <c r="E301" s="631" t="s">
        <v>150</v>
      </c>
      <c r="F301" s="631" t="s">
        <v>150</v>
      </c>
      <c r="G301" s="631" t="s">
        <v>150</v>
      </c>
      <c r="H301" s="631" t="s">
        <v>150</v>
      </c>
    </row>
    <row r="302" spans="3:8">
      <c r="C302" s="631" t="s">
        <v>150</v>
      </c>
      <c r="D302" s="631" t="s">
        <v>150</v>
      </c>
      <c r="E302" s="631" t="s">
        <v>150</v>
      </c>
      <c r="F302" s="631" t="s">
        <v>150</v>
      </c>
      <c r="G302" s="631" t="s">
        <v>150</v>
      </c>
      <c r="H302" s="631" t="s">
        <v>150</v>
      </c>
    </row>
    <row r="303" spans="3:8">
      <c r="C303" s="631" t="s">
        <v>150</v>
      </c>
      <c r="D303" s="631" t="s">
        <v>150</v>
      </c>
      <c r="E303" s="631" t="s">
        <v>150</v>
      </c>
      <c r="F303" s="631" t="s">
        <v>150</v>
      </c>
      <c r="G303" s="631" t="s">
        <v>150</v>
      </c>
      <c r="H303" s="631" t="s">
        <v>150</v>
      </c>
    </row>
    <row r="304" spans="3:8">
      <c r="C304" s="631" t="s">
        <v>150</v>
      </c>
      <c r="D304" s="631" t="s">
        <v>150</v>
      </c>
      <c r="E304" s="631" t="s">
        <v>150</v>
      </c>
      <c r="F304" s="631" t="s">
        <v>150</v>
      </c>
      <c r="G304" s="631" t="s">
        <v>150</v>
      </c>
      <c r="H304" s="631" t="s">
        <v>150</v>
      </c>
    </row>
    <row r="305" spans="3:8">
      <c r="C305" s="631" t="s">
        <v>150</v>
      </c>
      <c r="D305" s="631" t="s">
        <v>150</v>
      </c>
      <c r="E305" s="631" t="s">
        <v>150</v>
      </c>
      <c r="F305" s="631" t="s">
        <v>150</v>
      </c>
      <c r="G305" s="631" t="s">
        <v>150</v>
      </c>
      <c r="H305" s="631" t="s">
        <v>150</v>
      </c>
    </row>
    <row r="306" spans="3:8">
      <c r="C306" s="631" t="s">
        <v>150</v>
      </c>
      <c r="D306" s="631" t="s">
        <v>150</v>
      </c>
      <c r="E306" s="631" t="s">
        <v>150</v>
      </c>
      <c r="F306" s="631" t="s">
        <v>150</v>
      </c>
      <c r="G306" s="631" t="s">
        <v>150</v>
      </c>
      <c r="H306" s="631" t="s">
        <v>150</v>
      </c>
    </row>
    <row r="307" spans="3:8">
      <c r="C307" s="631" t="s">
        <v>150</v>
      </c>
      <c r="D307" s="631" t="s">
        <v>150</v>
      </c>
      <c r="E307" s="631" t="s">
        <v>150</v>
      </c>
      <c r="F307" s="631" t="s">
        <v>150</v>
      </c>
      <c r="G307" s="631" t="s">
        <v>150</v>
      </c>
      <c r="H307" s="631" t="s">
        <v>150</v>
      </c>
    </row>
    <row r="308" spans="3:8">
      <c r="C308" s="631" t="s">
        <v>150</v>
      </c>
      <c r="D308" s="631" t="s">
        <v>150</v>
      </c>
      <c r="E308" s="631" t="s">
        <v>150</v>
      </c>
      <c r="F308" s="631" t="s">
        <v>150</v>
      </c>
      <c r="G308" s="631" t="s">
        <v>150</v>
      </c>
      <c r="H308" s="631" t="s">
        <v>150</v>
      </c>
    </row>
    <row r="309" spans="3:8">
      <c r="C309" s="631" t="s">
        <v>150</v>
      </c>
      <c r="D309" s="631" t="s">
        <v>150</v>
      </c>
      <c r="E309" s="631" t="s">
        <v>150</v>
      </c>
      <c r="F309" s="631" t="s">
        <v>150</v>
      </c>
      <c r="G309" s="631" t="s">
        <v>150</v>
      </c>
      <c r="H309" s="631" t="s">
        <v>150</v>
      </c>
    </row>
    <row r="310" spans="3:8">
      <c r="C310" s="631" t="s">
        <v>150</v>
      </c>
      <c r="D310" s="631" t="s">
        <v>150</v>
      </c>
      <c r="E310" s="631" t="s">
        <v>150</v>
      </c>
      <c r="F310" s="631" t="s">
        <v>150</v>
      </c>
      <c r="G310" s="631" t="s">
        <v>150</v>
      </c>
      <c r="H310" s="631" t="s">
        <v>150</v>
      </c>
    </row>
    <row r="311" spans="3:8">
      <c r="C311" s="631" t="s">
        <v>150</v>
      </c>
      <c r="D311" s="631" t="s">
        <v>150</v>
      </c>
      <c r="E311" s="631" t="s">
        <v>150</v>
      </c>
      <c r="F311" s="631" t="s">
        <v>150</v>
      </c>
      <c r="G311" s="631" t="s">
        <v>150</v>
      </c>
      <c r="H311" s="631" t="s">
        <v>150</v>
      </c>
    </row>
    <row r="312" spans="3:8">
      <c r="C312" s="631" t="s">
        <v>150</v>
      </c>
      <c r="D312" s="631" t="s">
        <v>150</v>
      </c>
      <c r="E312" s="631" t="s">
        <v>150</v>
      </c>
      <c r="F312" s="631" t="s">
        <v>150</v>
      </c>
      <c r="G312" s="631" t="s">
        <v>150</v>
      </c>
      <c r="H312" s="631" t="s">
        <v>150</v>
      </c>
    </row>
    <row r="313" spans="3:8">
      <c r="C313" s="631" t="s">
        <v>150</v>
      </c>
      <c r="D313" s="631" t="s">
        <v>150</v>
      </c>
      <c r="E313" s="631" t="s">
        <v>150</v>
      </c>
      <c r="F313" s="631" t="s">
        <v>150</v>
      </c>
      <c r="G313" s="631" t="s">
        <v>150</v>
      </c>
      <c r="H313" s="631" t="s">
        <v>150</v>
      </c>
    </row>
    <row r="314" spans="3:8">
      <c r="C314" s="631" t="s">
        <v>150</v>
      </c>
      <c r="D314" s="631" t="s">
        <v>150</v>
      </c>
      <c r="E314" s="631" t="s">
        <v>150</v>
      </c>
      <c r="F314" s="631" t="s">
        <v>150</v>
      </c>
      <c r="G314" s="631" t="s">
        <v>150</v>
      </c>
      <c r="H314" s="631" t="s">
        <v>150</v>
      </c>
    </row>
    <row r="315" spans="3:8">
      <c r="C315" s="631" t="s">
        <v>150</v>
      </c>
      <c r="D315" s="631" t="s">
        <v>150</v>
      </c>
      <c r="E315" s="631" t="s">
        <v>150</v>
      </c>
      <c r="F315" s="631" t="s">
        <v>150</v>
      </c>
      <c r="G315" s="631" t="s">
        <v>150</v>
      </c>
      <c r="H315" s="631" t="s">
        <v>150</v>
      </c>
    </row>
    <row r="316" spans="3:8">
      <c r="C316" s="631" t="s">
        <v>150</v>
      </c>
      <c r="D316" s="631" t="s">
        <v>150</v>
      </c>
      <c r="E316" s="631" t="s">
        <v>150</v>
      </c>
      <c r="F316" s="631" t="s">
        <v>150</v>
      </c>
      <c r="G316" s="631" t="s">
        <v>150</v>
      </c>
      <c r="H316" s="631" t="s">
        <v>150</v>
      </c>
    </row>
    <row r="317" spans="3:8">
      <c r="C317" s="631" t="s">
        <v>150</v>
      </c>
      <c r="D317" s="631" t="s">
        <v>150</v>
      </c>
      <c r="E317" s="631" t="s">
        <v>150</v>
      </c>
      <c r="F317" s="631" t="s">
        <v>150</v>
      </c>
      <c r="G317" s="631" t="s">
        <v>150</v>
      </c>
      <c r="H317" s="631" t="s">
        <v>150</v>
      </c>
    </row>
    <row r="318" spans="3:8">
      <c r="C318" s="631" t="s">
        <v>150</v>
      </c>
      <c r="D318" s="631" t="s">
        <v>150</v>
      </c>
      <c r="E318" s="631" t="s">
        <v>150</v>
      </c>
      <c r="F318" s="631" t="s">
        <v>150</v>
      </c>
      <c r="G318" s="631" t="s">
        <v>150</v>
      </c>
      <c r="H318" s="631" t="s">
        <v>150</v>
      </c>
    </row>
    <row r="319" spans="3:8">
      <c r="C319" s="631" t="s">
        <v>150</v>
      </c>
      <c r="D319" s="631" t="s">
        <v>150</v>
      </c>
      <c r="E319" s="631" t="s">
        <v>150</v>
      </c>
      <c r="F319" s="631" t="s">
        <v>150</v>
      </c>
      <c r="G319" s="631" t="s">
        <v>150</v>
      </c>
      <c r="H319" s="631" t="s">
        <v>150</v>
      </c>
    </row>
    <row r="320" spans="3:8">
      <c r="C320" s="631" t="s">
        <v>150</v>
      </c>
      <c r="D320" s="631" t="s">
        <v>150</v>
      </c>
      <c r="E320" s="631" t="s">
        <v>150</v>
      </c>
      <c r="F320" s="631" t="s">
        <v>150</v>
      </c>
      <c r="G320" s="631" t="s">
        <v>150</v>
      </c>
      <c r="H320" s="631" t="s">
        <v>150</v>
      </c>
    </row>
    <row r="321" spans="3:8">
      <c r="C321" s="631" t="s">
        <v>150</v>
      </c>
      <c r="D321" s="631" t="s">
        <v>150</v>
      </c>
      <c r="E321" s="631" t="s">
        <v>150</v>
      </c>
      <c r="F321" s="631" t="s">
        <v>150</v>
      </c>
      <c r="G321" s="631" t="s">
        <v>150</v>
      </c>
      <c r="H321" s="631" t="s">
        <v>150</v>
      </c>
    </row>
    <row r="322" spans="3:8">
      <c r="C322" s="631" t="s">
        <v>150</v>
      </c>
      <c r="D322" s="631" t="s">
        <v>150</v>
      </c>
      <c r="E322" s="631" t="s">
        <v>150</v>
      </c>
      <c r="F322" s="631" t="s">
        <v>150</v>
      </c>
      <c r="G322" s="631" t="s">
        <v>150</v>
      </c>
      <c r="H322" s="631" t="s">
        <v>150</v>
      </c>
    </row>
    <row r="323" spans="3:8">
      <c r="C323" s="631" t="s">
        <v>150</v>
      </c>
      <c r="D323" s="631" t="s">
        <v>150</v>
      </c>
      <c r="E323" s="631" t="s">
        <v>150</v>
      </c>
      <c r="F323" s="631" t="s">
        <v>150</v>
      </c>
      <c r="G323" s="631" t="s">
        <v>150</v>
      </c>
      <c r="H323" s="631" t="s">
        <v>150</v>
      </c>
    </row>
    <row r="324" spans="3:8">
      <c r="C324" s="631" t="s">
        <v>150</v>
      </c>
      <c r="D324" s="631" t="s">
        <v>150</v>
      </c>
      <c r="E324" s="631" t="s">
        <v>150</v>
      </c>
      <c r="F324" s="631" t="s">
        <v>150</v>
      </c>
      <c r="G324" s="631" t="s">
        <v>150</v>
      </c>
      <c r="H324" s="631" t="s">
        <v>150</v>
      </c>
    </row>
    <row r="325" spans="3:8">
      <c r="C325" s="631" t="s">
        <v>150</v>
      </c>
      <c r="D325" s="631" t="s">
        <v>150</v>
      </c>
      <c r="E325" s="631" t="s">
        <v>150</v>
      </c>
      <c r="F325" s="631" t="s">
        <v>150</v>
      </c>
      <c r="G325" s="631" t="s">
        <v>150</v>
      </c>
      <c r="H325" s="631" t="s">
        <v>150</v>
      </c>
    </row>
    <row r="326" spans="3:8">
      <c r="C326" s="631" t="s">
        <v>150</v>
      </c>
      <c r="D326" s="631" t="s">
        <v>150</v>
      </c>
      <c r="E326" s="631" t="s">
        <v>150</v>
      </c>
      <c r="F326" s="631" t="s">
        <v>150</v>
      </c>
      <c r="G326" s="631" t="s">
        <v>150</v>
      </c>
      <c r="H326" s="631" t="s">
        <v>150</v>
      </c>
    </row>
    <row r="327" spans="3:8">
      <c r="C327" s="631" t="s">
        <v>150</v>
      </c>
      <c r="D327" s="631" t="s">
        <v>150</v>
      </c>
      <c r="E327" s="631" t="s">
        <v>150</v>
      </c>
      <c r="F327" s="631" t="s">
        <v>150</v>
      </c>
      <c r="G327" s="631" t="s">
        <v>150</v>
      </c>
      <c r="H327" s="631" t="s">
        <v>150</v>
      </c>
    </row>
    <row r="328" spans="3:8">
      <c r="C328" s="631" t="s">
        <v>150</v>
      </c>
      <c r="D328" s="631" t="s">
        <v>150</v>
      </c>
      <c r="E328" s="631" t="s">
        <v>150</v>
      </c>
      <c r="F328" s="631" t="s">
        <v>150</v>
      </c>
      <c r="G328" s="631" t="s">
        <v>150</v>
      </c>
      <c r="H328" s="631" t="s">
        <v>150</v>
      </c>
    </row>
    <row r="329" spans="3:8">
      <c r="C329" s="631" t="s">
        <v>150</v>
      </c>
      <c r="D329" s="631" t="s">
        <v>150</v>
      </c>
      <c r="E329" s="631" t="s">
        <v>150</v>
      </c>
      <c r="F329" s="631" t="s">
        <v>150</v>
      </c>
      <c r="G329" s="631" t="s">
        <v>150</v>
      </c>
      <c r="H329" s="631" t="s">
        <v>150</v>
      </c>
    </row>
    <row r="330" spans="3:8">
      <c r="C330" s="631" t="s">
        <v>150</v>
      </c>
      <c r="D330" s="631" t="s">
        <v>150</v>
      </c>
      <c r="E330" s="631" t="s">
        <v>150</v>
      </c>
      <c r="F330" s="631" t="s">
        <v>150</v>
      </c>
      <c r="G330" s="631" t="s">
        <v>150</v>
      </c>
      <c r="H330" s="631" t="s">
        <v>150</v>
      </c>
    </row>
    <row r="331" spans="3:8">
      <c r="C331" s="631" t="s">
        <v>150</v>
      </c>
      <c r="D331" s="631" t="s">
        <v>150</v>
      </c>
      <c r="E331" s="631" t="s">
        <v>150</v>
      </c>
      <c r="F331" s="631" t="s">
        <v>150</v>
      </c>
      <c r="G331" s="631" t="s">
        <v>150</v>
      </c>
      <c r="H331" s="631" t="s">
        <v>150</v>
      </c>
    </row>
    <row r="332" spans="3:8">
      <c r="C332" s="631" t="s">
        <v>150</v>
      </c>
      <c r="D332" s="631" t="s">
        <v>150</v>
      </c>
      <c r="E332" s="631" t="s">
        <v>150</v>
      </c>
      <c r="F332" s="631" t="s">
        <v>150</v>
      </c>
      <c r="G332" s="631" t="s">
        <v>150</v>
      </c>
      <c r="H332" s="631" t="s">
        <v>150</v>
      </c>
    </row>
    <row r="333" spans="3:8">
      <c r="C333" s="631" t="s">
        <v>150</v>
      </c>
      <c r="D333" s="631" t="s">
        <v>150</v>
      </c>
      <c r="E333" s="631" t="s">
        <v>150</v>
      </c>
      <c r="F333" s="631" t="s">
        <v>150</v>
      </c>
      <c r="G333" s="631" t="s">
        <v>150</v>
      </c>
      <c r="H333" s="631" t="s">
        <v>150</v>
      </c>
    </row>
    <row r="334" spans="3:8">
      <c r="C334" s="631" t="s">
        <v>150</v>
      </c>
      <c r="D334" s="631" t="s">
        <v>150</v>
      </c>
      <c r="E334" s="631" t="s">
        <v>150</v>
      </c>
      <c r="F334" s="631" t="s">
        <v>150</v>
      </c>
      <c r="G334" s="631" t="s">
        <v>150</v>
      </c>
      <c r="H334" s="631" t="s">
        <v>150</v>
      </c>
    </row>
    <row r="335" spans="3:8">
      <c r="C335" s="631" t="s">
        <v>150</v>
      </c>
      <c r="D335" s="631" t="s">
        <v>150</v>
      </c>
      <c r="E335" s="631" t="s">
        <v>150</v>
      </c>
      <c r="F335" s="631" t="s">
        <v>150</v>
      </c>
      <c r="G335" s="631" t="s">
        <v>150</v>
      </c>
      <c r="H335" s="631" t="s">
        <v>150</v>
      </c>
    </row>
    <row r="336" spans="3:8">
      <c r="C336" s="631" t="s">
        <v>150</v>
      </c>
      <c r="D336" s="631" t="s">
        <v>150</v>
      </c>
      <c r="E336" s="631" t="s">
        <v>150</v>
      </c>
      <c r="F336" s="631" t="s">
        <v>150</v>
      </c>
      <c r="G336" s="631" t="s">
        <v>150</v>
      </c>
      <c r="H336" s="631" t="s">
        <v>150</v>
      </c>
    </row>
    <row r="337" spans="3:8">
      <c r="C337" s="631" t="s">
        <v>150</v>
      </c>
      <c r="D337" s="631" t="s">
        <v>150</v>
      </c>
      <c r="E337" s="631" t="s">
        <v>150</v>
      </c>
      <c r="F337" s="631" t="s">
        <v>150</v>
      </c>
      <c r="G337" s="631" t="s">
        <v>150</v>
      </c>
      <c r="H337" s="631" t="s">
        <v>150</v>
      </c>
    </row>
    <row r="338" spans="3:8">
      <c r="C338" s="631" t="s">
        <v>150</v>
      </c>
      <c r="D338" s="631" t="s">
        <v>150</v>
      </c>
      <c r="E338" s="631" t="s">
        <v>150</v>
      </c>
      <c r="F338" s="631" t="s">
        <v>150</v>
      </c>
      <c r="G338" s="631" t="s">
        <v>150</v>
      </c>
      <c r="H338" s="631" t="s">
        <v>150</v>
      </c>
    </row>
    <row r="339" spans="3:8">
      <c r="C339" s="631" t="s">
        <v>150</v>
      </c>
      <c r="D339" s="631" t="s">
        <v>150</v>
      </c>
      <c r="E339" s="631" t="s">
        <v>150</v>
      </c>
      <c r="F339" s="631" t="s">
        <v>150</v>
      </c>
      <c r="G339" s="631" t="s">
        <v>150</v>
      </c>
      <c r="H339" s="631" t="s">
        <v>150</v>
      </c>
    </row>
    <row r="340" spans="3:8">
      <c r="C340" s="631" t="s">
        <v>150</v>
      </c>
      <c r="D340" s="631" t="s">
        <v>150</v>
      </c>
      <c r="E340" s="631" t="s">
        <v>150</v>
      </c>
      <c r="F340" s="631" t="s">
        <v>150</v>
      </c>
      <c r="G340" s="631" t="s">
        <v>150</v>
      </c>
      <c r="H340" s="631" t="s">
        <v>150</v>
      </c>
    </row>
    <row r="341" spans="3:8">
      <c r="C341" s="631" t="s">
        <v>150</v>
      </c>
      <c r="D341" s="631" t="s">
        <v>150</v>
      </c>
      <c r="E341" s="631" t="s">
        <v>150</v>
      </c>
      <c r="F341" s="631" t="s">
        <v>150</v>
      </c>
      <c r="G341" s="631" t="s">
        <v>150</v>
      </c>
      <c r="H341" s="631" t="s">
        <v>150</v>
      </c>
    </row>
    <row r="342" spans="3:8">
      <c r="C342" s="631" t="s">
        <v>150</v>
      </c>
      <c r="D342" s="631" t="s">
        <v>150</v>
      </c>
      <c r="E342" s="631" t="s">
        <v>150</v>
      </c>
      <c r="F342" s="631" t="s">
        <v>150</v>
      </c>
      <c r="G342" s="631" t="s">
        <v>150</v>
      </c>
      <c r="H342" s="631" t="s">
        <v>150</v>
      </c>
    </row>
    <row r="343" spans="3:8">
      <c r="C343" s="631" t="s">
        <v>150</v>
      </c>
      <c r="D343" s="631" t="s">
        <v>150</v>
      </c>
      <c r="E343" s="631" t="s">
        <v>150</v>
      </c>
      <c r="F343" s="631" t="s">
        <v>150</v>
      </c>
      <c r="G343" s="631" t="s">
        <v>150</v>
      </c>
      <c r="H343" s="631" t="s">
        <v>150</v>
      </c>
    </row>
    <row r="344" spans="3:8">
      <c r="C344" s="631" t="s">
        <v>150</v>
      </c>
      <c r="D344" s="631" t="s">
        <v>150</v>
      </c>
      <c r="E344" s="631" t="s">
        <v>150</v>
      </c>
      <c r="F344" s="631" t="s">
        <v>150</v>
      </c>
      <c r="G344" s="631" t="s">
        <v>150</v>
      </c>
      <c r="H344" s="631" t="s">
        <v>150</v>
      </c>
    </row>
    <row r="345" spans="3:8">
      <c r="C345" s="631" t="s">
        <v>150</v>
      </c>
      <c r="D345" s="631" t="s">
        <v>150</v>
      </c>
      <c r="E345" s="631" t="s">
        <v>150</v>
      </c>
      <c r="F345" s="631" t="s">
        <v>150</v>
      </c>
      <c r="G345" s="631" t="s">
        <v>150</v>
      </c>
      <c r="H345" s="631" t="s">
        <v>150</v>
      </c>
    </row>
    <row r="346" spans="3:8">
      <c r="C346" s="631" t="s">
        <v>150</v>
      </c>
      <c r="D346" s="631" t="s">
        <v>150</v>
      </c>
      <c r="E346" s="631" t="s">
        <v>150</v>
      </c>
      <c r="F346" s="631" t="s">
        <v>150</v>
      </c>
      <c r="G346" s="631" t="s">
        <v>150</v>
      </c>
      <c r="H346" s="631" t="s">
        <v>150</v>
      </c>
    </row>
    <row r="347" spans="3:8">
      <c r="C347" s="631" t="s">
        <v>150</v>
      </c>
      <c r="D347" s="631" t="s">
        <v>150</v>
      </c>
      <c r="E347" s="631" t="s">
        <v>150</v>
      </c>
      <c r="F347" s="631" t="s">
        <v>150</v>
      </c>
      <c r="G347" s="631" t="s">
        <v>150</v>
      </c>
      <c r="H347" s="631" t="s">
        <v>150</v>
      </c>
    </row>
    <row r="348" spans="3:8">
      <c r="C348" s="631" t="s">
        <v>150</v>
      </c>
      <c r="D348" s="631" t="s">
        <v>150</v>
      </c>
      <c r="E348" s="631" t="s">
        <v>150</v>
      </c>
      <c r="F348" s="631" t="s">
        <v>150</v>
      </c>
      <c r="G348" s="631" t="s">
        <v>150</v>
      </c>
      <c r="H348" s="631" t="s">
        <v>150</v>
      </c>
    </row>
    <row r="349" spans="3:8">
      <c r="C349" s="631" t="s">
        <v>150</v>
      </c>
      <c r="D349" s="631" t="s">
        <v>150</v>
      </c>
      <c r="E349" s="631" t="s">
        <v>150</v>
      </c>
      <c r="F349" s="631" t="s">
        <v>150</v>
      </c>
      <c r="G349" s="631" t="s">
        <v>150</v>
      </c>
      <c r="H349" s="631" t="s">
        <v>150</v>
      </c>
    </row>
    <row r="350" spans="3:8">
      <c r="C350" s="631" t="s">
        <v>150</v>
      </c>
      <c r="D350" s="631" t="s">
        <v>150</v>
      </c>
      <c r="E350" s="631" t="s">
        <v>150</v>
      </c>
      <c r="F350" s="631" t="s">
        <v>150</v>
      </c>
      <c r="G350" s="631" t="s">
        <v>150</v>
      </c>
      <c r="H350" s="631" t="s">
        <v>150</v>
      </c>
    </row>
    <row r="351" spans="3:8">
      <c r="C351" s="631" t="s">
        <v>150</v>
      </c>
      <c r="D351" s="631" t="s">
        <v>150</v>
      </c>
      <c r="E351" s="631" t="s">
        <v>150</v>
      </c>
      <c r="F351" s="631" t="s">
        <v>150</v>
      </c>
      <c r="G351" s="631" t="s">
        <v>150</v>
      </c>
      <c r="H351" s="631" t="s">
        <v>150</v>
      </c>
    </row>
    <row r="352" spans="3:8">
      <c r="C352" s="631" t="s">
        <v>150</v>
      </c>
      <c r="D352" s="631" t="s">
        <v>150</v>
      </c>
      <c r="E352" s="631" t="s">
        <v>150</v>
      </c>
      <c r="F352" s="631" t="s">
        <v>150</v>
      </c>
      <c r="G352" s="631" t="s">
        <v>150</v>
      </c>
      <c r="H352" s="631" t="s">
        <v>150</v>
      </c>
    </row>
    <row r="353" spans="3:8">
      <c r="C353" s="631" t="s">
        <v>150</v>
      </c>
      <c r="D353" s="631" t="s">
        <v>150</v>
      </c>
      <c r="E353" s="631" t="s">
        <v>150</v>
      </c>
      <c r="F353" s="631" t="s">
        <v>150</v>
      </c>
      <c r="G353" s="631" t="s">
        <v>150</v>
      </c>
      <c r="H353" s="631" t="s">
        <v>150</v>
      </c>
    </row>
    <row r="354" spans="3:8">
      <c r="C354" s="631" t="s">
        <v>150</v>
      </c>
      <c r="D354" s="631" t="s">
        <v>150</v>
      </c>
      <c r="E354" s="631" t="s">
        <v>150</v>
      </c>
      <c r="F354" s="631" t="s">
        <v>150</v>
      </c>
      <c r="G354" s="631" t="s">
        <v>150</v>
      </c>
      <c r="H354" s="631" t="s">
        <v>150</v>
      </c>
    </row>
    <row r="355" spans="3:8">
      <c r="C355" s="631" t="s">
        <v>150</v>
      </c>
      <c r="D355" s="631" t="s">
        <v>150</v>
      </c>
      <c r="E355" s="631" t="s">
        <v>150</v>
      </c>
      <c r="F355" s="631" t="s">
        <v>150</v>
      </c>
      <c r="G355" s="631" t="s">
        <v>150</v>
      </c>
      <c r="H355" s="631" t="s">
        <v>150</v>
      </c>
    </row>
    <row r="356" spans="3:8">
      <c r="C356" s="631" t="s">
        <v>150</v>
      </c>
      <c r="D356" s="631" t="s">
        <v>150</v>
      </c>
      <c r="E356" s="631" t="s">
        <v>150</v>
      </c>
      <c r="F356" s="631" t="s">
        <v>150</v>
      </c>
      <c r="G356" s="631" t="s">
        <v>150</v>
      </c>
      <c r="H356" s="631" t="s">
        <v>150</v>
      </c>
    </row>
    <row r="357" spans="3:8">
      <c r="C357" s="631" t="s">
        <v>150</v>
      </c>
      <c r="D357" s="631" t="s">
        <v>150</v>
      </c>
      <c r="E357" s="631" t="s">
        <v>150</v>
      </c>
      <c r="F357" s="631" t="s">
        <v>150</v>
      </c>
      <c r="G357" s="631" t="s">
        <v>150</v>
      </c>
      <c r="H357" s="631" t="s">
        <v>150</v>
      </c>
    </row>
    <row r="358" spans="3:8">
      <c r="C358" s="631" t="s">
        <v>150</v>
      </c>
      <c r="D358" s="631" t="s">
        <v>150</v>
      </c>
      <c r="E358" s="631" t="s">
        <v>150</v>
      </c>
      <c r="F358" s="631" t="s">
        <v>150</v>
      </c>
      <c r="G358" s="631" t="s">
        <v>150</v>
      </c>
      <c r="H358" s="631" t="s">
        <v>150</v>
      </c>
    </row>
    <row r="359" spans="3:8">
      <c r="C359" s="631" t="s">
        <v>150</v>
      </c>
      <c r="D359" s="631" t="s">
        <v>150</v>
      </c>
      <c r="E359" s="631" t="s">
        <v>150</v>
      </c>
      <c r="F359" s="631" t="s">
        <v>150</v>
      </c>
      <c r="G359" s="631" t="s">
        <v>150</v>
      </c>
      <c r="H359" s="631" t="s">
        <v>150</v>
      </c>
    </row>
    <row r="360" spans="3:8">
      <c r="C360" s="631" t="s">
        <v>150</v>
      </c>
      <c r="D360" s="631" t="s">
        <v>150</v>
      </c>
      <c r="E360" s="631" t="s">
        <v>150</v>
      </c>
      <c r="F360" s="631" t="s">
        <v>150</v>
      </c>
      <c r="G360" s="631" t="s">
        <v>150</v>
      </c>
      <c r="H360" s="631" t="s">
        <v>150</v>
      </c>
    </row>
    <row r="361" spans="3:8">
      <c r="C361" s="631" t="s">
        <v>150</v>
      </c>
      <c r="D361" s="631" t="s">
        <v>150</v>
      </c>
      <c r="E361" s="631" t="s">
        <v>150</v>
      </c>
      <c r="F361" s="631" t="s">
        <v>150</v>
      </c>
      <c r="G361" s="631" t="s">
        <v>150</v>
      </c>
      <c r="H361" s="631" t="s">
        <v>150</v>
      </c>
    </row>
    <row r="362" spans="3:8">
      <c r="C362" s="631" t="s">
        <v>150</v>
      </c>
      <c r="D362" s="631" t="s">
        <v>150</v>
      </c>
      <c r="E362" s="631" t="s">
        <v>150</v>
      </c>
      <c r="F362" s="631" t="s">
        <v>150</v>
      </c>
      <c r="G362" s="631" t="s">
        <v>150</v>
      </c>
      <c r="H362" s="631" t="s">
        <v>150</v>
      </c>
    </row>
    <row r="363" spans="3:8">
      <c r="C363" s="631" t="s">
        <v>150</v>
      </c>
      <c r="D363" s="631" t="s">
        <v>150</v>
      </c>
      <c r="E363" s="631" t="s">
        <v>150</v>
      </c>
      <c r="F363" s="631" t="s">
        <v>150</v>
      </c>
      <c r="G363" s="631" t="s">
        <v>150</v>
      </c>
      <c r="H363" s="631" t="s">
        <v>150</v>
      </c>
    </row>
    <row r="364" spans="3:8">
      <c r="C364" s="631" t="s">
        <v>150</v>
      </c>
      <c r="D364" s="631" t="s">
        <v>150</v>
      </c>
      <c r="E364" s="631" t="s">
        <v>150</v>
      </c>
      <c r="F364" s="631" t="s">
        <v>150</v>
      </c>
      <c r="G364" s="631" t="s">
        <v>150</v>
      </c>
      <c r="H364" s="631" t="s">
        <v>150</v>
      </c>
    </row>
    <row r="365" spans="3:8">
      <c r="C365" s="631" t="s">
        <v>150</v>
      </c>
      <c r="D365" s="631" t="s">
        <v>150</v>
      </c>
      <c r="E365" s="631" t="s">
        <v>150</v>
      </c>
      <c r="F365" s="631" t="s">
        <v>150</v>
      </c>
      <c r="G365" s="631" t="s">
        <v>150</v>
      </c>
      <c r="H365" s="631" t="s">
        <v>150</v>
      </c>
    </row>
    <row r="366" spans="3:8">
      <c r="C366" s="631" t="s">
        <v>150</v>
      </c>
      <c r="D366" s="631" t="s">
        <v>150</v>
      </c>
      <c r="E366" s="631" t="s">
        <v>150</v>
      </c>
      <c r="F366" s="631" t="s">
        <v>150</v>
      </c>
      <c r="G366" s="631" t="s">
        <v>150</v>
      </c>
      <c r="H366" s="631" t="s">
        <v>150</v>
      </c>
    </row>
    <row r="367" spans="3:8">
      <c r="C367" s="631" t="s">
        <v>150</v>
      </c>
      <c r="D367" s="631" t="s">
        <v>150</v>
      </c>
      <c r="E367" s="631" t="s">
        <v>150</v>
      </c>
      <c r="F367" s="631" t="s">
        <v>150</v>
      </c>
      <c r="G367" s="631" t="s">
        <v>150</v>
      </c>
      <c r="H367" s="631" t="s">
        <v>150</v>
      </c>
    </row>
    <row r="368" spans="3:8">
      <c r="C368" s="631" t="s">
        <v>150</v>
      </c>
      <c r="D368" s="631" t="s">
        <v>150</v>
      </c>
      <c r="E368" s="631" t="s">
        <v>150</v>
      </c>
      <c r="F368" s="631" t="s">
        <v>150</v>
      </c>
      <c r="G368" s="631" t="s">
        <v>150</v>
      </c>
      <c r="H368" s="631" t="s">
        <v>150</v>
      </c>
    </row>
    <row r="369" spans="3:8">
      <c r="C369" s="631" t="s">
        <v>150</v>
      </c>
      <c r="D369" s="631" t="s">
        <v>150</v>
      </c>
      <c r="E369" s="631" t="s">
        <v>150</v>
      </c>
      <c r="F369" s="631" t="s">
        <v>150</v>
      </c>
      <c r="G369" s="631" t="s">
        <v>150</v>
      </c>
      <c r="H369" s="631" t="s">
        <v>150</v>
      </c>
    </row>
    <row r="370" spans="3:8">
      <c r="C370" s="631" t="s">
        <v>150</v>
      </c>
      <c r="D370" s="631" t="s">
        <v>150</v>
      </c>
      <c r="E370" s="631" t="s">
        <v>150</v>
      </c>
      <c r="F370" s="631" t="s">
        <v>150</v>
      </c>
      <c r="G370" s="631" t="s">
        <v>150</v>
      </c>
      <c r="H370" s="631" t="s">
        <v>150</v>
      </c>
    </row>
    <row r="371" spans="3:8">
      <c r="C371" s="631" t="s">
        <v>150</v>
      </c>
      <c r="D371" s="631" t="s">
        <v>150</v>
      </c>
      <c r="E371" s="631" t="s">
        <v>150</v>
      </c>
      <c r="F371" s="631" t="s">
        <v>150</v>
      </c>
      <c r="G371" s="631" t="s">
        <v>150</v>
      </c>
      <c r="H371" s="631" t="s">
        <v>150</v>
      </c>
    </row>
    <row r="372" spans="3:8">
      <c r="C372" s="631" t="s">
        <v>150</v>
      </c>
      <c r="D372" s="631" t="s">
        <v>150</v>
      </c>
      <c r="E372" s="631" t="s">
        <v>150</v>
      </c>
      <c r="F372" s="631" t="s">
        <v>150</v>
      </c>
      <c r="G372" s="631" t="s">
        <v>150</v>
      </c>
      <c r="H372" s="631" t="s">
        <v>150</v>
      </c>
    </row>
    <row r="373" spans="3:8">
      <c r="C373" s="631" t="s">
        <v>150</v>
      </c>
      <c r="D373" s="631" t="s">
        <v>150</v>
      </c>
      <c r="E373" s="631" t="s">
        <v>150</v>
      </c>
      <c r="F373" s="631" t="s">
        <v>150</v>
      </c>
      <c r="G373" s="631" t="s">
        <v>150</v>
      </c>
      <c r="H373" s="631" t="s">
        <v>150</v>
      </c>
    </row>
    <row r="374" spans="3:8">
      <c r="C374" s="631" t="s">
        <v>150</v>
      </c>
      <c r="D374" s="631" t="s">
        <v>150</v>
      </c>
      <c r="E374" s="631" t="s">
        <v>150</v>
      </c>
      <c r="F374" s="631" t="s">
        <v>150</v>
      </c>
      <c r="G374" s="631" t="s">
        <v>150</v>
      </c>
      <c r="H374" s="631" t="s">
        <v>150</v>
      </c>
    </row>
    <row r="375" spans="3:8">
      <c r="C375" s="631" t="s">
        <v>150</v>
      </c>
      <c r="D375" s="631" t="s">
        <v>150</v>
      </c>
      <c r="E375" s="631" t="s">
        <v>150</v>
      </c>
      <c r="F375" s="631" t="s">
        <v>150</v>
      </c>
      <c r="G375" s="631" t="s">
        <v>150</v>
      </c>
      <c r="H375" s="631" t="s">
        <v>150</v>
      </c>
    </row>
    <row r="376" spans="3:8">
      <c r="C376" s="631" t="s">
        <v>150</v>
      </c>
      <c r="D376" s="631" t="s">
        <v>150</v>
      </c>
      <c r="E376" s="631" t="s">
        <v>150</v>
      </c>
      <c r="F376" s="631" t="s">
        <v>150</v>
      </c>
      <c r="G376" s="631" t="s">
        <v>150</v>
      </c>
      <c r="H376" s="631" t="s">
        <v>150</v>
      </c>
    </row>
    <row r="377" spans="3:8">
      <c r="C377" s="631" t="s">
        <v>150</v>
      </c>
      <c r="D377" s="631" t="s">
        <v>150</v>
      </c>
      <c r="E377" s="631" t="s">
        <v>150</v>
      </c>
      <c r="F377" s="631" t="s">
        <v>150</v>
      </c>
      <c r="G377" s="631" t="s">
        <v>150</v>
      </c>
      <c r="H377" s="631" t="s">
        <v>150</v>
      </c>
    </row>
    <row r="378" spans="3:8">
      <c r="C378" s="631" t="s">
        <v>150</v>
      </c>
      <c r="D378" s="631" t="s">
        <v>150</v>
      </c>
      <c r="E378" s="631" t="s">
        <v>150</v>
      </c>
      <c r="F378" s="631" t="s">
        <v>150</v>
      </c>
      <c r="G378" s="631" t="s">
        <v>150</v>
      </c>
      <c r="H378" s="631" t="s">
        <v>150</v>
      </c>
    </row>
    <row r="379" spans="3:8">
      <c r="C379" s="631" t="s">
        <v>150</v>
      </c>
      <c r="D379" s="631" t="s">
        <v>150</v>
      </c>
      <c r="E379" s="631" t="s">
        <v>150</v>
      </c>
      <c r="F379" s="631" t="s">
        <v>150</v>
      </c>
      <c r="G379" s="631" t="s">
        <v>150</v>
      </c>
      <c r="H379" s="631" t="s">
        <v>150</v>
      </c>
    </row>
    <row r="380" spans="3:8">
      <c r="C380" s="631" t="s">
        <v>150</v>
      </c>
      <c r="D380" s="631" t="s">
        <v>150</v>
      </c>
      <c r="E380" s="631" t="s">
        <v>150</v>
      </c>
      <c r="F380" s="631" t="s">
        <v>150</v>
      </c>
      <c r="G380" s="631" t="s">
        <v>150</v>
      </c>
      <c r="H380" s="631" t="s">
        <v>150</v>
      </c>
    </row>
    <row r="381" spans="3:8">
      <c r="C381" s="631" t="s">
        <v>150</v>
      </c>
      <c r="D381" s="631" t="s">
        <v>150</v>
      </c>
      <c r="E381" s="631" t="s">
        <v>150</v>
      </c>
      <c r="F381" s="631" t="s">
        <v>150</v>
      </c>
      <c r="G381" s="631" t="s">
        <v>150</v>
      </c>
      <c r="H381" s="631" t="s">
        <v>150</v>
      </c>
    </row>
    <row r="382" spans="3:8">
      <c r="C382" s="631" t="s">
        <v>150</v>
      </c>
      <c r="D382" s="631" t="s">
        <v>150</v>
      </c>
      <c r="E382" s="631" t="s">
        <v>150</v>
      </c>
      <c r="F382" s="631" t="s">
        <v>150</v>
      </c>
      <c r="G382" s="631" t="s">
        <v>150</v>
      </c>
      <c r="H382" s="631" t="s">
        <v>150</v>
      </c>
    </row>
    <row r="383" spans="3:8">
      <c r="C383" s="631" t="s">
        <v>150</v>
      </c>
      <c r="D383" s="631" t="s">
        <v>150</v>
      </c>
      <c r="E383" s="631" t="s">
        <v>150</v>
      </c>
      <c r="F383" s="631" t="s">
        <v>150</v>
      </c>
      <c r="G383" s="631" t="s">
        <v>150</v>
      </c>
      <c r="H383" s="631" t="s">
        <v>150</v>
      </c>
    </row>
    <row r="384" spans="3:8">
      <c r="C384" s="631" t="s">
        <v>150</v>
      </c>
      <c r="D384" s="631" t="s">
        <v>150</v>
      </c>
      <c r="E384" s="631" t="s">
        <v>150</v>
      </c>
      <c r="F384" s="631" t="s">
        <v>150</v>
      </c>
      <c r="G384" s="631" t="s">
        <v>150</v>
      </c>
      <c r="H384" s="631" t="s">
        <v>150</v>
      </c>
    </row>
    <row r="385" spans="3:8">
      <c r="C385" s="631" t="s">
        <v>150</v>
      </c>
      <c r="D385" s="631" t="s">
        <v>150</v>
      </c>
      <c r="E385" s="631" t="s">
        <v>150</v>
      </c>
      <c r="F385" s="631" t="s">
        <v>150</v>
      </c>
      <c r="G385" s="631" t="s">
        <v>150</v>
      </c>
      <c r="H385" s="631" t="s">
        <v>150</v>
      </c>
    </row>
    <row r="386" spans="3:8">
      <c r="C386" s="631" t="s">
        <v>150</v>
      </c>
      <c r="D386" s="631" t="s">
        <v>150</v>
      </c>
      <c r="E386" s="631" t="s">
        <v>150</v>
      </c>
      <c r="F386" s="631" t="s">
        <v>150</v>
      </c>
      <c r="G386" s="631" t="s">
        <v>150</v>
      </c>
      <c r="H386" s="631" t="s">
        <v>150</v>
      </c>
    </row>
    <row r="387" spans="3:8">
      <c r="C387" s="631" t="s">
        <v>150</v>
      </c>
      <c r="D387" s="631" t="s">
        <v>150</v>
      </c>
      <c r="E387" s="631" t="s">
        <v>150</v>
      </c>
      <c r="F387" s="631" t="s">
        <v>150</v>
      </c>
      <c r="G387" s="631" t="s">
        <v>150</v>
      </c>
      <c r="H387" s="631" t="s">
        <v>150</v>
      </c>
    </row>
    <row r="388" spans="3:8">
      <c r="C388" s="631" t="s">
        <v>150</v>
      </c>
      <c r="D388" s="631" t="s">
        <v>150</v>
      </c>
      <c r="E388" s="631" t="s">
        <v>150</v>
      </c>
      <c r="F388" s="631" t="s">
        <v>150</v>
      </c>
      <c r="G388" s="631" t="s">
        <v>150</v>
      </c>
      <c r="H388" s="631" t="s">
        <v>150</v>
      </c>
    </row>
    <row r="389" spans="3:8">
      <c r="C389" s="631" t="s">
        <v>150</v>
      </c>
      <c r="D389" s="631" t="s">
        <v>150</v>
      </c>
      <c r="E389" s="631" t="s">
        <v>150</v>
      </c>
      <c r="F389" s="631" t="s">
        <v>150</v>
      </c>
      <c r="G389" s="631" t="s">
        <v>150</v>
      </c>
      <c r="H389" s="631" t="s">
        <v>150</v>
      </c>
    </row>
    <row r="390" spans="3:8">
      <c r="C390" s="631" t="s">
        <v>150</v>
      </c>
      <c r="D390" s="631" t="s">
        <v>150</v>
      </c>
      <c r="E390" s="631" t="s">
        <v>150</v>
      </c>
      <c r="F390" s="631" t="s">
        <v>150</v>
      </c>
      <c r="G390" s="631" t="s">
        <v>150</v>
      </c>
      <c r="H390" s="631" t="s">
        <v>150</v>
      </c>
    </row>
    <row r="391" spans="3:8">
      <c r="C391" s="631" t="s">
        <v>150</v>
      </c>
      <c r="D391" s="631" t="s">
        <v>150</v>
      </c>
      <c r="E391" s="631" t="s">
        <v>150</v>
      </c>
      <c r="F391" s="631" t="s">
        <v>150</v>
      </c>
      <c r="G391" s="631" t="s">
        <v>150</v>
      </c>
      <c r="H391" s="631" t="s">
        <v>150</v>
      </c>
    </row>
    <row r="392" spans="3:8">
      <c r="C392" s="631" t="s">
        <v>150</v>
      </c>
      <c r="D392" s="631" t="s">
        <v>150</v>
      </c>
      <c r="E392" s="631" t="s">
        <v>150</v>
      </c>
      <c r="F392" s="631" t="s">
        <v>150</v>
      </c>
      <c r="G392" s="631" t="s">
        <v>150</v>
      </c>
      <c r="H392" s="631" t="s">
        <v>150</v>
      </c>
    </row>
    <row r="393" spans="3:8">
      <c r="C393" s="631" t="s">
        <v>150</v>
      </c>
      <c r="D393" s="631" t="s">
        <v>150</v>
      </c>
      <c r="E393" s="631" t="s">
        <v>150</v>
      </c>
      <c r="F393" s="631" t="s">
        <v>150</v>
      </c>
      <c r="G393" s="631" t="s">
        <v>150</v>
      </c>
      <c r="H393" s="631" t="s">
        <v>150</v>
      </c>
    </row>
    <row r="394" spans="3:8">
      <c r="C394" s="631" t="s">
        <v>150</v>
      </c>
      <c r="D394" s="631" t="s">
        <v>150</v>
      </c>
      <c r="E394" s="631" t="s">
        <v>150</v>
      </c>
      <c r="F394" s="631" t="s">
        <v>150</v>
      </c>
      <c r="G394" s="631" t="s">
        <v>150</v>
      </c>
      <c r="H394" s="631" t="s">
        <v>150</v>
      </c>
    </row>
    <row r="395" spans="3:8">
      <c r="C395" s="631" t="s">
        <v>150</v>
      </c>
      <c r="D395" s="631" t="s">
        <v>150</v>
      </c>
      <c r="E395" s="631" t="s">
        <v>150</v>
      </c>
      <c r="F395" s="631" t="s">
        <v>150</v>
      </c>
      <c r="G395" s="631" t="s">
        <v>150</v>
      </c>
      <c r="H395" s="631" t="s">
        <v>150</v>
      </c>
    </row>
    <row r="396" spans="3:8">
      <c r="C396" s="631" t="s">
        <v>150</v>
      </c>
      <c r="D396" s="631" t="s">
        <v>150</v>
      </c>
      <c r="E396" s="631" t="s">
        <v>150</v>
      </c>
      <c r="F396" s="631" t="s">
        <v>150</v>
      </c>
      <c r="G396" s="631" t="s">
        <v>150</v>
      </c>
      <c r="H396" s="631" t="s">
        <v>150</v>
      </c>
    </row>
    <row r="397" spans="3:8">
      <c r="C397" s="631" t="s">
        <v>150</v>
      </c>
      <c r="D397" s="631" t="s">
        <v>150</v>
      </c>
      <c r="E397" s="631" t="s">
        <v>150</v>
      </c>
      <c r="F397" s="631" t="s">
        <v>150</v>
      </c>
      <c r="G397" s="631" t="s">
        <v>150</v>
      </c>
      <c r="H397" s="631" t="s">
        <v>150</v>
      </c>
    </row>
    <row r="398" spans="3:8">
      <c r="C398" s="631" t="s">
        <v>150</v>
      </c>
      <c r="D398" s="631" t="s">
        <v>150</v>
      </c>
      <c r="E398" s="631" t="s">
        <v>150</v>
      </c>
      <c r="F398" s="631" t="s">
        <v>150</v>
      </c>
      <c r="G398" s="631" t="s">
        <v>150</v>
      </c>
      <c r="H398" s="631" t="s">
        <v>150</v>
      </c>
    </row>
    <row r="399" spans="3:8">
      <c r="C399" s="631" t="s">
        <v>150</v>
      </c>
      <c r="D399" s="631" t="s">
        <v>150</v>
      </c>
      <c r="E399" s="631" t="s">
        <v>150</v>
      </c>
      <c r="F399" s="631" t="s">
        <v>150</v>
      </c>
      <c r="G399" s="631" t="s">
        <v>150</v>
      </c>
      <c r="H399" s="631" t="s">
        <v>150</v>
      </c>
    </row>
    <row r="400" spans="3:8">
      <c r="C400" s="631" t="s">
        <v>150</v>
      </c>
      <c r="D400" s="631" t="s">
        <v>150</v>
      </c>
      <c r="E400" s="631" t="s">
        <v>150</v>
      </c>
      <c r="F400" s="631" t="s">
        <v>150</v>
      </c>
      <c r="G400" s="631" t="s">
        <v>150</v>
      </c>
      <c r="H400" s="631" t="s">
        <v>150</v>
      </c>
    </row>
    <row r="401" spans="3:8">
      <c r="C401" s="631" t="s">
        <v>150</v>
      </c>
      <c r="D401" s="631" t="s">
        <v>150</v>
      </c>
      <c r="E401" s="631" t="s">
        <v>150</v>
      </c>
      <c r="F401" s="631" t="s">
        <v>150</v>
      </c>
      <c r="G401" s="631" t="s">
        <v>150</v>
      </c>
      <c r="H401" s="631" t="s">
        <v>150</v>
      </c>
    </row>
    <row r="402" spans="3:8">
      <c r="C402" s="631" t="s">
        <v>150</v>
      </c>
      <c r="D402" s="631" t="s">
        <v>150</v>
      </c>
      <c r="E402" s="631" t="s">
        <v>150</v>
      </c>
      <c r="F402" s="631" t="s">
        <v>150</v>
      </c>
      <c r="G402" s="631" t="s">
        <v>150</v>
      </c>
      <c r="H402" s="631" t="s">
        <v>150</v>
      </c>
    </row>
    <row r="403" spans="3:8">
      <c r="C403" s="631" t="s">
        <v>150</v>
      </c>
      <c r="D403" s="631" t="s">
        <v>150</v>
      </c>
      <c r="E403" s="631" t="s">
        <v>150</v>
      </c>
      <c r="F403" s="631" t="s">
        <v>150</v>
      </c>
      <c r="G403" s="631" t="s">
        <v>150</v>
      </c>
      <c r="H403" s="631" t="s">
        <v>150</v>
      </c>
    </row>
    <row r="404" spans="3:8">
      <c r="C404" s="631" t="s">
        <v>150</v>
      </c>
      <c r="D404" s="631" t="s">
        <v>150</v>
      </c>
      <c r="E404" s="631" t="s">
        <v>150</v>
      </c>
      <c r="F404" s="631" t="s">
        <v>150</v>
      </c>
      <c r="G404" s="631" t="s">
        <v>150</v>
      </c>
      <c r="H404" s="631" t="s">
        <v>150</v>
      </c>
    </row>
    <row r="405" spans="3:8">
      <c r="C405" s="631" t="s">
        <v>150</v>
      </c>
      <c r="D405" s="631" t="s">
        <v>150</v>
      </c>
      <c r="E405" s="631" t="s">
        <v>150</v>
      </c>
      <c r="F405" s="631" t="s">
        <v>150</v>
      </c>
      <c r="G405" s="631" t="s">
        <v>150</v>
      </c>
      <c r="H405" s="631" t="s">
        <v>150</v>
      </c>
    </row>
    <row r="406" spans="3:8">
      <c r="C406" s="631" t="s">
        <v>150</v>
      </c>
      <c r="D406" s="631" t="s">
        <v>150</v>
      </c>
      <c r="E406" s="631" t="s">
        <v>150</v>
      </c>
      <c r="F406" s="631" t="s">
        <v>150</v>
      </c>
      <c r="G406" s="631" t="s">
        <v>150</v>
      </c>
      <c r="H406" s="631" t="s">
        <v>150</v>
      </c>
    </row>
    <row r="407" spans="3:8">
      <c r="C407" s="631" t="s">
        <v>150</v>
      </c>
      <c r="D407" s="631" t="s">
        <v>150</v>
      </c>
      <c r="E407" s="631" t="s">
        <v>150</v>
      </c>
      <c r="F407" s="631" t="s">
        <v>150</v>
      </c>
      <c r="G407" s="631" t="s">
        <v>150</v>
      </c>
      <c r="H407" s="631" t="s">
        <v>150</v>
      </c>
    </row>
    <row r="408" spans="3:8">
      <c r="C408" s="631" t="s">
        <v>150</v>
      </c>
      <c r="D408" s="631" t="s">
        <v>150</v>
      </c>
      <c r="E408" s="631" t="s">
        <v>150</v>
      </c>
      <c r="F408" s="631" t="s">
        <v>150</v>
      </c>
      <c r="G408" s="631" t="s">
        <v>150</v>
      </c>
      <c r="H408" s="631" t="s">
        <v>150</v>
      </c>
    </row>
    <row r="409" spans="3:8">
      <c r="C409" s="631" t="s">
        <v>150</v>
      </c>
      <c r="D409" s="631" t="s">
        <v>150</v>
      </c>
      <c r="E409" s="631" t="s">
        <v>150</v>
      </c>
      <c r="F409" s="631" t="s">
        <v>150</v>
      </c>
      <c r="G409" s="631" t="s">
        <v>150</v>
      </c>
      <c r="H409" s="631" t="s">
        <v>150</v>
      </c>
    </row>
    <row r="410" spans="3:8">
      <c r="C410" s="631" t="s">
        <v>150</v>
      </c>
      <c r="D410" s="631" t="s">
        <v>150</v>
      </c>
      <c r="E410" s="631" t="s">
        <v>150</v>
      </c>
      <c r="F410" s="631" t="s">
        <v>150</v>
      </c>
      <c r="G410" s="631" t="s">
        <v>150</v>
      </c>
      <c r="H410" s="631" t="s">
        <v>150</v>
      </c>
    </row>
    <row r="411" spans="3:8">
      <c r="C411" s="631" t="s">
        <v>150</v>
      </c>
      <c r="D411" s="631" t="s">
        <v>150</v>
      </c>
      <c r="E411" s="631" t="s">
        <v>150</v>
      </c>
      <c r="F411" s="631" t="s">
        <v>150</v>
      </c>
      <c r="G411" s="631" t="s">
        <v>150</v>
      </c>
      <c r="H411" s="631" t="s">
        <v>150</v>
      </c>
    </row>
    <row r="412" spans="3:8">
      <c r="C412" s="631" t="s">
        <v>150</v>
      </c>
      <c r="D412" s="631" t="s">
        <v>150</v>
      </c>
      <c r="E412" s="631" t="s">
        <v>150</v>
      </c>
      <c r="F412" s="631" t="s">
        <v>150</v>
      </c>
      <c r="G412" s="631" t="s">
        <v>150</v>
      </c>
      <c r="H412" s="631" t="s">
        <v>150</v>
      </c>
    </row>
    <row r="413" spans="3:8">
      <c r="C413" s="631" t="s">
        <v>150</v>
      </c>
      <c r="D413" s="631" t="s">
        <v>150</v>
      </c>
      <c r="E413" s="631" t="s">
        <v>150</v>
      </c>
      <c r="F413" s="631" t="s">
        <v>150</v>
      </c>
      <c r="G413" s="631" t="s">
        <v>150</v>
      </c>
      <c r="H413" s="631" t="s">
        <v>150</v>
      </c>
    </row>
    <row r="414" spans="3:8">
      <c r="C414" s="631" t="s">
        <v>150</v>
      </c>
      <c r="D414" s="631" t="s">
        <v>150</v>
      </c>
      <c r="E414" s="631" t="s">
        <v>150</v>
      </c>
      <c r="F414" s="631" t="s">
        <v>150</v>
      </c>
      <c r="G414" s="631" t="s">
        <v>150</v>
      </c>
      <c r="H414" s="631" t="s">
        <v>150</v>
      </c>
    </row>
    <row r="415" spans="3:8">
      <c r="C415" s="631" t="s">
        <v>150</v>
      </c>
      <c r="D415" s="631" t="s">
        <v>150</v>
      </c>
      <c r="E415" s="631" t="s">
        <v>150</v>
      </c>
      <c r="F415" s="631" t="s">
        <v>150</v>
      </c>
      <c r="G415" s="631" t="s">
        <v>150</v>
      </c>
      <c r="H415" s="631" t="s">
        <v>150</v>
      </c>
    </row>
    <row r="416" spans="3:8">
      <c r="C416" s="631" t="s">
        <v>150</v>
      </c>
      <c r="D416" s="631" t="s">
        <v>150</v>
      </c>
      <c r="E416" s="631" t="s">
        <v>150</v>
      </c>
      <c r="F416" s="631" t="s">
        <v>150</v>
      </c>
      <c r="G416" s="631" t="s">
        <v>150</v>
      </c>
      <c r="H416" s="631" t="s">
        <v>150</v>
      </c>
    </row>
    <row r="417" spans="3:8">
      <c r="C417" s="631" t="s">
        <v>150</v>
      </c>
      <c r="D417" s="631" t="s">
        <v>150</v>
      </c>
      <c r="E417" s="631" t="s">
        <v>150</v>
      </c>
      <c r="F417" s="631" t="s">
        <v>150</v>
      </c>
      <c r="G417" s="631" t="s">
        <v>150</v>
      </c>
      <c r="H417" s="631" t="s">
        <v>150</v>
      </c>
    </row>
    <row r="418" spans="3:8">
      <c r="C418" s="631" t="s">
        <v>150</v>
      </c>
      <c r="D418" s="631" t="s">
        <v>150</v>
      </c>
      <c r="E418" s="631" t="s">
        <v>150</v>
      </c>
      <c r="F418" s="631" t="s">
        <v>150</v>
      </c>
      <c r="G418" s="631" t="s">
        <v>150</v>
      </c>
      <c r="H418" s="631" t="s">
        <v>150</v>
      </c>
    </row>
    <row r="419" spans="3:8">
      <c r="C419" s="631" t="s">
        <v>150</v>
      </c>
      <c r="D419" s="631" t="s">
        <v>150</v>
      </c>
      <c r="E419" s="631" t="s">
        <v>150</v>
      </c>
      <c r="F419" s="631" t="s">
        <v>150</v>
      </c>
      <c r="G419" s="631" t="s">
        <v>150</v>
      </c>
      <c r="H419" s="631" t="s">
        <v>150</v>
      </c>
    </row>
    <row r="420" spans="3:8">
      <c r="C420" s="631" t="s">
        <v>150</v>
      </c>
      <c r="D420" s="631" t="s">
        <v>150</v>
      </c>
      <c r="E420" s="631" t="s">
        <v>150</v>
      </c>
      <c r="F420" s="631" t="s">
        <v>150</v>
      </c>
      <c r="G420" s="631" t="s">
        <v>150</v>
      </c>
      <c r="H420" s="631" t="s">
        <v>150</v>
      </c>
    </row>
    <row r="421" spans="3:8">
      <c r="C421" s="631" t="s">
        <v>150</v>
      </c>
      <c r="D421" s="631" t="s">
        <v>150</v>
      </c>
      <c r="E421" s="631" t="s">
        <v>150</v>
      </c>
      <c r="F421" s="631" t="s">
        <v>150</v>
      </c>
      <c r="G421" s="631" t="s">
        <v>150</v>
      </c>
      <c r="H421" s="631" t="s">
        <v>150</v>
      </c>
    </row>
    <row r="422" spans="3:8">
      <c r="C422" s="631" t="s">
        <v>150</v>
      </c>
      <c r="D422" s="631" t="s">
        <v>150</v>
      </c>
      <c r="E422" s="631" t="s">
        <v>150</v>
      </c>
      <c r="F422" s="631" t="s">
        <v>150</v>
      </c>
      <c r="G422" s="631" t="s">
        <v>150</v>
      </c>
      <c r="H422" s="631" t="s">
        <v>150</v>
      </c>
    </row>
    <row r="423" spans="3:8">
      <c r="C423" s="631" t="s">
        <v>150</v>
      </c>
      <c r="D423" s="631" t="s">
        <v>150</v>
      </c>
      <c r="E423" s="631" t="s">
        <v>150</v>
      </c>
      <c r="F423" s="631" t="s">
        <v>150</v>
      </c>
      <c r="G423" s="631" t="s">
        <v>150</v>
      </c>
      <c r="H423" s="631" t="s">
        <v>150</v>
      </c>
    </row>
    <row r="424" spans="3:8">
      <c r="C424" s="631" t="s">
        <v>150</v>
      </c>
      <c r="D424" s="631" t="s">
        <v>150</v>
      </c>
      <c r="E424" s="631" t="s">
        <v>150</v>
      </c>
      <c r="F424" s="631" t="s">
        <v>150</v>
      </c>
      <c r="G424" s="631" t="s">
        <v>150</v>
      </c>
      <c r="H424" s="631" t="s">
        <v>150</v>
      </c>
    </row>
    <row r="425" spans="3:8">
      <c r="C425" s="631" t="s">
        <v>150</v>
      </c>
      <c r="D425" s="631" t="s">
        <v>150</v>
      </c>
      <c r="E425" s="631" t="s">
        <v>150</v>
      </c>
      <c r="F425" s="631" t="s">
        <v>150</v>
      </c>
      <c r="G425" s="631" t="s">
        <v>150</v>
      </c>
      <c r="H425" s="631" t="s">
        <v>150</v>
      </c>
    </row>
    <row r="426" spans="3:8">
      <c r="C426" s="631" t="s">
        <v>150</v>
      </c>
      <c r="D426" s="631" t="s">
        <v>150</v>
      </c>
      <c r="E426" s="631" t="s">
        <v>150</v>
      </c>
      <c r="F426" s="631" t="s">
        <v>150</v>
      </c>
      <c r="G426" s="631" t="s">
        <v>150</v>
      </c>
      <c r="H426" s="631" t="s">
        <v>150</v>
      </c>
    </row>
    <row r="427" spans="3:8">
      <c r="C427" s="631" t="s">
        <v>150</v>
      </c>
      <c r="D427" s="631" t="s">
        <v>150</v>
      </c>
      <c r="E427" s="631" t="s">
        <v>150</v>
      </c>
      <c r="F427" s="631" t="s">
        <v>150</v>
      </c>
      <c r="G427" s="631" t="s">
        <v>150</v>
      </c>
      <c r="H427" s="631" t="s">
        <v>150</v>
      </c>
    </row>
    <row r="428" spans="3:8">
      <c r="C428" s="631" t="s">
        <v>150</v>
      </c>
      <c r="D428" s="631" t="s">
        <v>150</v>
      </c>
      <c r="E428" s="631" t="s">
        <v>150</v>
      </c>
      <c r="F428" s="631" t="s">
        <v>150</v>
      </c>
      <c r="G428" s="631" t="s">
        <v>150</v>
      </c>
      <c r="H428" s="631" t="s">
        <v>150</v>
      </c>
    </row>
    <row r="429" spans="3:8">
      <c r="C429" s="631" t="s">
        <v>150</v>
      </c>
      <c r="D429" s="631" t="s">
        <v>150</v>
      </c>
      <c r="E429" s="631" t="s">
        <v>150</v>
      </c>
      <c r="F429" s="631" t="s">
        <v>150</v>
      </c>
      <c r="G429" s="631" t="s">
        <v>150</v>
      </c>
      <c r="H429" s="631" t="s">
        <v>150</v>
      </c>
    </row>
    <row r="430" spans="3:8">
      <c r="C430" s="631" t="s">
        <v>150</v>
      </c>
      <c r="D430" s="631" t="s">
        <v>150</v>
      </c>
      <c r="E430" s="631" t="s">
        <v>150</v>
      </c>
      <c r="F430" s="631" t="s">
        <v>150</v>
      </c>
      <c r="G430" s="631" t="s">
        <v>150</v>
      </c>
      <c r="H430" s="631" t="s">
        <v>150</v>
      </c>
    </row>
    <row r="431" spans="3:8">
      <c r="C431" s="631" t="s">
        <v>150</v>
      </c>
      <c r="D431" s="631" t="s">
        <v>150</v>
      </c>
      <c r="E431" s="631" t="s">
        <v>150</v>
      </c>
      <c r="F431" s="631" t="s">
        <v>150</v>
      </c>
      <c r="G431" s="631" t="s">
        <v>150</v>
      </c>
      <c r="H431" s="631" t="s">
        <v>150</v>
      </c>
    </row>
    <row r="432" spans="3:8">
      <c r="C432" s="631" t="s">
        <v>150</v>
      </c>
      <c r="D432" s="631" t="s">
        <v>150</v>
      </c>
      <c r="E432" s="631" t="s">
        <v>150</v>
      </c>
      <c r="F432" s="631" t="s">
        <v>150</v>
      </c>
      <c r="G432" s="631" t="s">
        <v>150</v>
      </c>
      <c r="H432" s="631" t="s">
        <v>150</v>
      </c>
    </row>
    <row r="433" spans="3:8">
      <c r="C433" s="631" t="s">
        <v>150</v>
      </c>
      <c r="D433" s="631" t="s">
        <v>150</v>
      </c>
      <c r="E433" s="631" t="s">
        <v>150</v>
      </c>
      <c r="F433" s="631" t="s">
        <v>150</v>
      </c>
      <c r="G433" s="631" t="s">
        <v>150</v>
      </c>
      <c r="H433" s="631" t="s">
        <v>150</v>
      </c>
    </row>
    <row r="434" spans="3:8">
      <c r="C434" s="631" t="s">
        <v>150</v>
      </c>
      <c r="D434" s="631" t="s">
        <v>150</v>
      </c>
      <c r="E434" s="631" t="s">
        <v>150</v>
      </c>
      <c r="F434" s="631" t="s">
        <v>150</v>
      </c>
      <c r="G434" s="631" t="s">
        <v>150</v>
      </c>
      <c r="H434" s="631" t="s">
        <v>150</v>
      </c>
    </row>
    <row r="435" spans="3:8">
      <c r="C435" s="631" t="s">
        <v>150</v>
      </c>
      <c r="D435" s="631" t="s">
        <v>150</v>
      </c>
      <c r="E435" s="631" t="s">
        <v>150</v>
      </c>
      <c r="F435" s="631" t="s">
        <v>150</v>
      </c>
      <c r="G435" s="631" t="s">
        <v>150</v>
      </c>
      <c r="H435" s="631" t="s">
        <v>150</v>
      </c>
    </row>
    <row r="436" spans="3:8">
      <c r="C436" s="631" t="s">
        <v>150</v>
      </c>
      <c r="D436" s="631" t="s">
        <v>150</v>
      </c>
      <c r="E436" s="631" t="s">
        <v>150</v>
      </c>
      <c r="F436" s="631" t="s">
        <v>150</v>
      </c>
      <c r="G436" s="631" t="s">
        <v>150</v>
      </c>
      <c r="H436" s="631" t="s">
        <v>150</v>
      </c>
    </row>
    <row r="437" spans="3:8">
      <c r="C437" s="631" t="s">
        <v>150</v>
      </c>
      <c r="D437" s="631" t="s">
        <v>150</v>
      </c>
      <c r="E437" s="631" t="s">
        <v>150</v>
      </c>
      <c r="F437" s="631" t="s">
        <v>150</v>
      </c>
      <c r="G437" s="631" t="s">
        <v>150</v>
      </c>
      <c r="H437" s="631" t="s">
        <v>150</v>
      </c>
    </row>
    <row r="438" spans="3:8">
      <c r="C438" s="631" t="s">
        <v>150</v>
      </c>
      <c r="D438" s="631" t="s">
        <v>150</v>
      </c>
      <c r="E438" s="631" t="s">
        <v>150</v>
      </c>
      <c r="F438" s="631" t="s">
        <v>150</v>
      </c>
      <c r="G438" s="631" t="s">
        <v>150</v>
      </c>
      <c r="H438" s="631" t="s">
        <v>150</v>
      </c>
    </row>
    <row r="439" spans="3:8">
      <c r="C439" s="631" t="s">
        <v>150</v>
      </c>
      <c r="D439" s="631" t="s">
        <v>150</v>
      </c>
      <c r="E439" s="631" t="s">
        <v>150</v>
      </c>
      <c r="F439" s="631" t="s">
        <v>150</v>
      </c>
      <c r="G439" s="631" t="s">
        <v>150</v>
      </c>
      <c r="H439" s="631" t="s">
        <v>150</v>
      </c>
    </row>
    <row r="440" spans="3:8">
      <c r="C440" s="631" t="s">
        <v>150</v>
      </c>
      <c r="D440" s="631" t="s">
        <v>150</v>
      </c>
      <c r="E440" s="631" t="s">
        <v>150</v>
      </c>
      <c r="F440" s="631" t="s">
        <v>150</v>
      </c>
      <c r="G440" s="631" t="s">
        <v>150</v>
      </c>
      <c r="H440" s="631" t="s">
        <v>150</v>
      </c>
    </row>
    <row r="441" spans="3:8">
      <c r="C441" s="631" t="s">
        <v>150</v>
      </c>
      <c r="D441" s="631" t="s">
        <v>150</v>
      </c>
      <c r="E441" s="631" t="s">
        <v>150</v>
      </c>
      <c r="F441" s="631" t="s">
        <v>150</v>
      </c>
      <c r="G441" s="631" t="s">
        <v>150</v>
      </c>
      <c r="H441" s="631" t="s">
        <v>150</v>
      </c>
    </row>
    <row r="442" spans="3:8">
      <c r="C442" s="631" t="s">
        <v>150</v>
      </c>
      <c r="D442" s="631" t="s">
        <v>150</v>
      </c>
      <c r="E442" s="631" t="s">
        <v>150</v>
      </c>
      <c r="F442" s="631" t="s">
        <v>150</v>
      </c>
      <c r="G442" s="631" t="s">
        <v>150</v>
      </c>
      <c r="H442" s="631" t="s">
        <v>150</v>
      </c>
    </row>
    <row r="443" spans="3:8">
      <c r="C443" s="631" t="s">
        <v>150</v>
      </c>
      <c r="D443" s="631" t="s">
        <v>150</v>
      </c>
      <c r="E443" s="631" t="s">
        <v>150</v>
      </c>
      <c r="F443" s="631" t="s">
        <v>150</v>
      </c>
      <c r="G443" s="631" t="s">
        <v>150</v>
      </c>
      <c r="H443" s="631" t="s">
        <v>150</v>
      </c>
    </row>
    <row r="444" spans="3:8">
      <c r="C444" s="631" t="s">
        <v>150</v>
      </c>
      <c r="D444" s="631" t="s">
        <v>150</v>
      </c>
      <c r="E444" s="631" t="s">
        <v>150</v>
      </c>
      <c r="F444" s="631" t="s">
        <v>150</v>
      </c>
      <c r="G444" s="631" t="s">
        <v>150</v>
      </c>
      <c r="H444" s="631" t="s">
        <v>150</v>
      </c>
    </row>
    <row r="445" spans="3:8">
      <c r="C445" s="631" t="s">
        <v>150</v>
      </c>
      <c r="D445" s="631" t="s">
        <v>150</v>
      </c>
      <c r="E445" s="631" t="s">
        <v>150</v>
      </c>
      <c r="F445" s="631" t="s">
        <v>150</v>
      </c>
      <c r="G445" s="631" t="s">
        <v>150</v>
      </c>
      <c r="H445" s="631" t="s">
        <v>150</v>
      </c>
    </row>
    <row r="446" spans="3:8">
      <c r="C446" s="631" t="s">
        <v>150</v>
      </c>
      <c r="D446" s="631" t="s">
        <v>150</v>
      </c>
      <c r="E446" s="631" t="s">
        <v>150</v>
      </c>
      <c r="F446" s="631" t="s">
        <v>150</v>
      </c>
      <c r="G446" s="631" t="s">
        <v>150</v>
      </c>
      <c r="H446" s="631" t="s">
        <v>150</v>
      </c>
    </row>
    <row r="447" spans="3:8">
      <c r="C447" s="631" t="s">
        <v>150</v>
      </c>
      <c r="D447" s="631" t="s">
        <v>150</v>
      </c>
      <c r="E447" s="631" t="s">
        <v>150</v>
      </c>
      <c r="F447" s="631" t="s">
        <v>150</v>
      </c>
      <c r="G447" s="631" t="s">
        <v>150</v>
      </c>
      <c r="H447" s="631" t="s">
        <v>150</v>
      </c>
    </row>
    <row r="448" spans="3:8">
      <c r="C448" s="631" t="s">
        <v>150</v>
      </c>
      <c r="D448" s="631" t="s">
        <v>150</v>
      </c>
      <c r="E448" s="631" t="s">
        <v>150</v>
      </c>
      <c r="F448" s="631" t="s">
        <v>150</v>
      </c>
      <c r="G448" s="631" t="s">
        <v>150</v>
      </c>
      <c r="H448" s="631" t="s">
        <v>150</v>
      </c>
    </row>
    <row r="449" spans="3:8">
      <c r="C449" s="631" t="s">
        <v>150</v>
      </c>
      <c r="D449" s="631" t="s">
        <v>150</v>
      </c>
      <c r="E449" s="631" t="s">
        <v>150</v>
      </c>
      <c r="F449" s="631" t="s">
        <v>150</v>
      </c>
      <c r="G449" s="631" t="s">
        <v>150</v>
      </c>
      <c r="H449" s="631" t="s">
        <v>150</v>
      </c>
    </row>
    <row r="450" spans="3:8">
      <c r="C450" s="631" t="s">
        <v>150</v>
      </c>
      <c r="D450" s="631" t="s">
        <v>150</v>
      </c>
      <c r="E450" s="631" t="s">
        <v>150</v>
      </c>
      <c r="F450" s="631" t="s">
        <v>150</v>
      </c>
      <c r="G450" s="631" t="s">
        <v>150</v>
      </c>
      <c r="H450" s="631" t="s">
        <v>150</v>
      </c>
    </row>
    <row r="451" spans="3:8">
      <c r="C451" s="631" t="s">
        <v>150</v>
      </c>
      <c r="D451" s="631" t="s">
        <v>150</v>
      </c>
      <c r="E451" s="631" t="s">
        <v>150</v>
      </c>
      <c r="F451" s="631" t="s">
        <v>150</v>
      </c>
      <c r="G451" s="631" t="s">
        <v>150</v>
      </c>
      <c r="H451" s="631" t="s">
        <v>150</v>
      </c>
    </row>
    <row r="452" spans="3:8">
      <c r="C452" s="631" t="s">
        <v>150</v>
      </c>
      <c r="D452" s="631" t="s">
        <v>150</v>
      </c>
      <c r="E452" s="631" t="s">
        <v>150</v>
      </c>
      <c r="F452" s="631" t="s">
        <v>150</v>
      </c>
      <c r="G452" s="631" t="s">
        <v>150</v>
      </c>
      <c r="H452" s="631" t="s">
        <v>150</v>
      </c>
    </row>
    <row r="453" spans="3:8">
      <c r="C453" s="631" t="s">
        <v>150</v>
      </c>
      <c r="D453" s="631" t="s">
        <v>150</v>
      </c>
      <c r="E453" s="631" t="s">
        <v>150</v>
      </c>
      <c r="F453" s="631" t="s">
        <v>150</v>
      </c>
      <c r="G453" s="631" t="s">
        <v>150</v>
      </c>
      <c r="H453" s="631" t="s">
        <v>150</v>
      </c>
    </row>
    <row r="454" spans="3:8">
      <c r="C454" s="631" t="s">
        <v>150</v>
      </c>
      <c r="D454" s="631" t="s">
        <v>150</v>
      </c>
      <c r="E454" s="631" t="s">
        <v>150</v>
      </c>
      <c r="F454" s="631" t="s">
        <v>150</v>
      </c>
      <c r="G454" s="631" t="s">
        <v>150</v>
      </c>
      <c r="H454" s="631" t="s">
        <v>150</v>
      </c>
    </row>
    <row r="455" spans="3:8">
      <c r="C455" s="631" t="s">
        <v>150</v>
      </c>
      <c r="D455" s="631" t="s">
        <v>150</v>
      </c>
      <c r="E455" s="631" t="s">
        <v>150</v>
      </c>
      <c r="F455" s="631" t="s">
        <v>150</v>
      </c>
      <c r="G455" s="631" t="s">
        <v>150</v>
      </c>
      <c r="H455" s="631" t="s">
        <v>150</v>
      </c>
    </row>
    <row r="456" spans="3:8">
      <c r="C456" s="631" t="s">
        <v>150</v>
      </c>
      <c r="D456" s="631" t="s">
        <v>150</v>
      </c>
      <c r="E456" s="631" t="s">
        <v>150</v>
      </c>
      <c r="F456" s="631" t="s">
        <v>150</v>
      </c>
      <c r="G456" s="631" t="s">
        <v>150</v>
      </c>
      <c r="H456" s="631" t="s">
        <v>150</v>
      </c>
    </row>
    <row r="457" spans="3:8">
      <c r="C457" s="631" t="s">
        <v>150</v>
      </c>
      <c r="D457" s="631" t="s">
        <v>150</v>
      </c>
      <c r="E457" s="631" t="s">
        <v>150</v>
      </c>
      <c r="F457" s="631" t="s">
        <v>150</v>
      </c>
      <c r="G457" s="631" t="s">
        <v>150</v>
      </c>
      <c r="H457" s="631" t="s">
        <v>150</v>
      </c>
    </row>
    <row r="458" spans="3:8">
      <c r="C458" s="631" t="s">
        <v>150</v>
      </c>
      <c r="D458" s="631" t="s">
        <v>150</v>
      </c>
      <c r="E458" s="631" t="s">
        <v>150</v>
      </c>
      <c r="F458" s="631" t="s">
        <v>150</v>
      </c>
      <c r="G458" s="631" t="s">
        <v>150</v>
      </c>
      <c r="H458" s="631" t="s">
        <v>150</v>
      </c>
    </row>
    <row r="459" spans="3:8">
      <c r="C459" s="631" t="s">
        <v>150</v>
      </c>
      <c r="D459" s="631" t="s">
        <v>150</v>
      </c>
      <c r="E459" s="631" t="s">
        <v>150</v>
      </c>
      <c r="F459" s="631" t="s">
        <v>150</v>
      </c>
      <c r="G459" s="631" t="s">
        <v>150</v>
      </c>
      <c r="H459" s="631" t="s">
        <v>150</v>
      </c>
    </row>
    <row r="460" spans="3:8">
      <c r="C460" s="631" t="s">
        <v>150</v>
      </c>
      <c r="D460" s="631" t="s">
        <v>150</v>
      </c>
      <c r="E460" s="631" t="s">
        <v>150</v>
      </c>
      <c r="F460" s="631" t="s">
        <v>150</v>
      </c>
      <c r="G460" s="631" t="s">
        <v>150</v>
      </c>
      <c r="H460" s="631" t="s">
        <v>150</v>
      </c>
    </row>
    <row r="461" spans="3:8">
      <c r="C461" s="631" t="s">
        <v>150</v>
      </c>
      <c r="D461" s="631" t="s">
        <v>150</v>
      </c>
      <c r="E461" s="631" t="s">
        <v>150</v>
      </c>
      <c r="F461" s="631" t="s">
        <v>150</v>
      </c>
      <c r="G461" s="631" t="s">
        <v>150</v>
      </c>
      <c r="H461" s="631" t="s">
        <v>150</v>
      </c>
    </row>
    <row r="462" spans="3:8">
      <c r="C462" s="631" t="s">
        <v>150</v>
      </c>
      <c r="D462" s="631" t="s">
        <v>150</v>
      </c>
      <c r="E462" s="631" t="s">
        <v>150</v>
      </c>
      <c r="F462" s="631" t="s">
        <v>150</v>
      </c>
      <c r="G462" s="631" t="s">
        <v>150</v>
      </c>
      <c r="H462" s="631" t="s">
        <v>150</v>
      </c>
    </row>
    <row r="463" spans="3:8">
      <c r="C463" s="631" t="s">
        <v>150</v>
      </c>
      <c r="D463" s="631" t="s">
        <v>150</v>
      </c>
      <c r="E463" s="631" t="s">
        <v>150</v>
      </c>
      <c r="F463" s="631" t="s">
        <v>150</v>
      </c>
      <c r="G463" s="631" t="s">
        <v>150</v>
      </c>
      <c r="H463" s="631" t="s">
        <v>150</v>
      </c>
    </row>
    <row r="464" spans="3:8">
      <c r="C464" s="631" t="s">
        <v>150</v>
      </c>
      <c r="D464" s="631" t="s">
        <v>150</v>
      </c>
      <c r="E464" s="631" t="s">
        <v>150</v>
      </c>
      <c r="F464" s="631" t="s">
        <v>150</v>
      </c>
      <c r="G464" s="631" t="s">
        <v>150</v>
      </c>
      <c r="H464" s="631" t="s">
        <v>150</v>
      </c>
    </row>
    <row r="465" spans="3:8">
      <c r="C465" s="631" t="s">
        <v>150</v>
      </c>
      <c r="D465" s="631" t="s">
        <v>150</v>
      </c>
      <c r="E465" s="631" t="s">
        <v>150</v>
      </c>
      <c r="F465" s="631" t="s">
        <v>150</v>
      </c>
      <c r="G465" s="631" t="s">
        <v>150</v>
      </c>
      <c r="H465" s="631" t="s">
        <v>150</v>
      </c>
    </row>
    <row r="466" spans="3:8">
      <c r="C466" s="631" t="s">
        <v>150</v>
      </c>
      <c r="D466" s="631" t="s">
        <v>150</v>
      </c>
      <c r="E466" s="631" t="s">
        <v>150</v>
      </c>
      <c r="F466" s="631" t="s">
        <v>150</v>
      </c>
      <c r="G466" s="631" t="s">
        <v>150</v>
      </c>
      <c r="H466" s="631" t="s">
        <v>150</v>
      </c>
    </row>
    <row r="467" spans="3:8">
      <c r="C467" s="631" t="s">
        <v>150</v>
      </c>
      <c r="D467" s="631" t="s">
        <v>150</v>
      </c>
      <c r="E467" s="631" t="s">
        <v>150</v>
      </c>
      <c r="F467" s="631" t="s">
        <v>150</v>
      </c>
      <c r="G467" s="631" t="s">
        <v>150</v>
      </c>
      <c r="H467" s="631" t="s">
        <v>150</v>
      </c>
    </row>
    <row r="468" spans="3:8">
      <c r="C468" s="631" t="s">
        <v>150</v>
      </c>
      <c r="D468" s="631" t="s">
        <v>150</v>
      </c>
      <c r="E468" s="631" t="s">
        <v>150</v>
      </c>
      <c r="F468" s="631" t="s">
        <v>150</v>
      </c>
      <c r="G468" s="631" t="s">
        <v>150</v>
      </c>
      <c r="H468" s="631" t="s">
        <v>150</v>
      </c>
    </row>
    <row r="469" spans="3:8">
      <c r="C469" s="631" t="s">
        <v>150</v>
      </c>
      <c r="D469" s="631" t="s">
        <v>150</v>
      </c>
      <c r="E469" s="631" t="s">
        <v>150</v>
      </c>
      <c r="F469" s="631" t="s">
        <v>150</v>
      </c>
      <c r="G469" s="631" t="s">
        <v>150</v>
      </c>
      <c r="H469" s="631" t="s">
        <v>150</v>
      </c>
    </row>
    <row r="470" spans="3:8">
      <c r="C470" s="631" t="s">
        <v>150</v>
      </c>
      <c r="D470" s="631" t="s">
        <v>150</v>
      </c>
      <c r="E470" s="631" t="s">
        <v>150</v>
      </c>
      <c r="F470" s="631" t="s">
        <v>150</v>
      </c>
      <c r="G470" s="631" t="s">
        <v>150</v>
      </c>
      <c r="H470" s="631" t="s">
        <v>150</v>
      </c>
    </row>
    <row r="471" spans="3:8">
      <c r="C471" s="631" t="s">
        <v>150</v>
      </c>
      <c r="D471" s="631" t="s">
        <v>150</v>
      </c>
      <c r="E471" s="631" t="s">
        <v>150</v>
      </c>
      <c r="F471" s="631" t="s">
        <v>150</v>
      </c>
      <c r="G471" s="631" t="s">
        <v>150</v>
      </c>
      <c r="H471" s="631" t="s">
        <v>150</v>
      </c>
    </row>
    <row r="472" spans="3:8">
      <c r="C472" s="631" t="s">
        <v>150</v>
      </c>
      <c r="D472" s="631" t="s">
        <v>150</v>
      </c>
      <c r="E472" s="631" t="s">
        <v>150</v>
      </c>
      <c r="F472" s="631" t="s">
        <v>150</v>
      </c>
      <c r="G472" s="631" t="s">
        <v>150</v>
      </c>
      <c r="H472" s="631" t="s">
        <v>150</v>
      </c>
    </row>
    <row r="473" spans="3:8">
      <c r="C473" s="631" t="s">
        <v>150</v>
      </c>
      <c r="D473" s="631" t="s">
        <v>150</v>
      </c>
      <c r="E473" s="631" t="s">
        <v>150</v>
      </c>
      <c r="F473" s="631" t="s">
        <v>150</v>
      </c>
      <c r="G473" s="631" t="s">
        <v>150</v>
      </c>
      <c r="H473" s="631" t="s">
        <v>150</v>
      </c>
    </row>
    <row r="474" spans="3:8">
      <c r="C474" s="631" t="s">
        <v>150</v>
      </c>
      <c r="D474" s="631" t="s">
        <v>150</v>
      </c>
      <c r="E474" s="631" t="s">
        <v>150</v>
      </c>
      <c r="F474" s="631" t="s">
        <v>150</v>
      </c>
      <c r="G474" s="631" t="s">
        <v>150</v>
      </c>
      <c r="H474" s="631" t="s">
        <v>150</v>
      </c>
    </row>
    <row r="475" spans="3:8">
      <c r="C475" s="631" t="s">
        <v>150</v>
      </c>
      <c r="D475" s="631" t="s">
        <v>150</v>
      </c>
      <c r="E475" s="631" t="s">
        <v>150</v>
      </c>
      <c r="F475" s="631" t="s">
        <v>150</v>
      </c>
      <c r="G475" s="631" t="s">
        <v>150</v>
      </c>
      <c r="H475" s="631" t="s">
        <v>150</v>
      </c>
    </row>
    <row r="476" spans="3:8">
      <c r="C476" s="631" t="s">
        <v>150</v>
      </c>
      <c r="D476" s="631" t="s">
        <v>150</v>
      </c>
      <c r="E476" s="631" t="s">
        <v>150</v>
      </c>
      <c r="F476" s="631" t="s">
        <v>150</v>
      </c>
      <c r="G476" s="631" t="s">
        <v>150</v>
      </c>
      <c r="H476" s="631" t="s">
        <v>150</v>
      </c>
    </row>
    <row r="477" spans="3:8">
      <c r="C477" s="631" t="s">
        <v>150</v>
      </c>
      <c r="D477" s="631" t="s">
        <v>150</v>
      </c>
      <c r="E477" s="631" t="s">
        <v>150</v>
      </c>
      <c r="F477" s="631" t="s">
        <v>150</v>
      </c>
      <c r="G477" s="631" t="s">
        <v>150</v>
      </c>
      <c r="H477" s="631" t="s">
        <v>150</v>
      </c>
    </row>
    <row r="478" spans="3:8">
      <c r="C478" s="631" t="s">
        <v>150</v>
      </c>
      <c r="D478" s="631" t="s">
        <v>150</v>
      </c>
      <c r="E478" s="631" t="s">
        <v>150</v>
      </c>
      <c r="F478" s="631" t="s">
        <v>150</v>
      </c>
      <c r="G478" s="631" t="s">
        <v>150</v>
      </c>
      <c r="H478" s="631" t="s">
        <v>150</v>
      </c>
    </row>
    <row r="479" spans="3:8">
      <c r="C479" s="631" t="s">
        <v>150</v>
      </c>
      <c r="D479" s="631" t="s">
        <v>150</v>
      </c>
      <c r="E479" s="631" t="s">
        <v>150</v>
      </c>
      <c r="F479" s="631" t="s">
        <v>150</v>
      </c>
      <c r="G479" s="631" t="s">
        <v>150</v>
      </c>
      <c r="H479" s="631" t="s">
        <v>150</v>
      </c>
    </row>
    <row r="480" spans="3:8">
      <c r="C480" s="631" t="s">
        <v>150</v>
      </c>
      <c r="D480" s="631" t="s">
        <v>150</v>
      </c>
      <c r="E480" s="631" t="s">
        <v>150</v>
      </c>
      <c r="F480" s="631" t="s">
        <v>150</v>
      </c>
      <c r="G480" s="631" t="s">
        <v>150</v>
      </c>
      <c r="H480" s="631" t="s">
        <v>150</v>
      </c>
    </row>
    <row r="481" spans="3:8">
      <c r="C481" s="631" t="s">
        <v>150</v>
      </c>
      <c r="D481" s="631" t="s">
        <v>150</v>
      </c>
      <c r="E481" s="631" t="s">
        <v>150</v>
      </c>
      <c r="F481" s="631" t="s">
        <v>150</v>
      </c>
      <c r="G481" s="631" t="s">
        <v>150</v>
      </c>
      <c r="H481" s="631" t="s">
        <v>150</v>
      </c>
    </row>
    <row r="482" spans="3:8">
      <c r="C482" s="631" t="s">
        <v>150</v>
      </c>
      <c r="D482" s="631" t="s">
        <v>150</v>
      </c>
      <c r="E482" s="631" t="s">
        <v>150</v>
      </c>
      <c r="F482" s="631" t="s">
        <v>150</v>
      </c>
      <c r="G482" s="631" t="s">
        <v>150</v>
      </c>
      <c r="H482" s="631" t="s">
        <v>150</v>
      </c>
    </row>
    <row r="483" spans="3:8">
      <c r="C483" s="631" t="s">
        <v>150</v>
      </c>
      <c r="D483" s="631" t="s">
        <v>150</v>
      </c>
      <c r="E483" s="631" t="s">
        <v>150</v>
      </c>
      <c r="F483" s="631" t="s">
        <v>150</v>
      </c>
      <c r="G483" s="631" t="s">
        <v>150</v>
      </c>
      <c r="H483" s="631" t="s">
        <v>150</v>
      </c>
    </row>
    <row r="484" spans="3:8">
      <c r="C484" s="631" t="s">
        <v>150</v>
      </c>
      <c r="D484" s="631" t="s">
        <v>150</v>
      </c>
      <c r="E484" s="631" t="s">
        <v>150</v>
      </c>
      <c r="F484" s="631" t="s">
        <v>150</v>
      </c>
      <c r="G484" s="631" t="s">
        <v>150</v>
      </c>
      <c r="H484" s="631" t="s">
        <v>150</v>
      </c>
    </row>
    <row r="485" spans="3:8">
      <c r="C485" s="631" t="s">
        <v>150</v>
      </c>
      <c r="D485" s="631" t="s">
        <v>150</v>
      </c>
      <c r="E485" s="631" t="s">
        <v>150</v>
      </c>
      <c r="F485" s="631" t="s">
        <v>150</v>
      </c>
      <c r="G485" s="631" t="s">
        <v>150</v>
      </c>
      <c r="H485" s="631" t="s">
        <v>150</v>
      </c>
    </row>
    <row r="486" spans="3:8">
      <c r="C486" s="631" t="s">
        <v>150</v>
      </c>
      <c r="D486" s="631" t="s">
        <v>150</v>
      </c>
      <c r="E486" s="631" t="s">
        <v>150</v>
      </c>
      <c r="F486" s="631" t="s">
        <v>150</v>
      </c>
      <c r="G486" s="631" t="s">
        <v>150</v>
      </c>
      <c r="H486" s="631" t="s">
        <v>150</v>
      </c>
    </row>
    <row r="487" spans="3:8">
      <c r="C487" s="631" t="s">
        <v>150</v>
      </c>
      <c r="D487" s="631" t="s">
        <v>150</v>
      </c>
      <c r="E487" s="631" t="s">
        <v>150</v>
      </c>
      <c r="F487" s="631" t="s">
        <v>150</v>
      </c>
      <c r="G487" s="631" t="s">
        <v>150</v>
      </c>
      <c r="H487" s="631" t="s">
        <v>150</v>
      </c>
    </row>
    <row r="488" spans="3:8">
      <c r="C488" s="631" t="s">
        <v>150</v>
      </c>
      <c r="D488" s="631" t="s">
        <v>150</v>
      </c>
      <c r="E488" s="631" t="s">
        <v>150</v>
      </c>
      <c r="F488" s="631" t="s">
        <v>150</v>
      </c>
      <c r="G488" s="631" t="s">
        <v>150</v>
      </c>
      <c r="H488" s="631" t="s">
        <v>150</v>
      </c>
    </row>
    <row r="489" spans="3:8">
      <c r="C489" s="631" t="s">
        <v>150</v>
      </c>
      <c r="D489" s="631" t="s">
        <v>150</v>
      </c>
      <c r="E489" s="631" t="s">
        <v>150</v>
      </c>
      <c r="F489" s="631" t="s">
        <v>150</v>
      </c>
      <c r="G489" s="631" t="s">
        <v>150</v>
      </c>
      <c r="H489" s="631" t="s">
        <v>150</v>
      </c>
    </row>
    <row r="490" spans="3:8">
      <c r="C490" s="631" t="s">
        <v>150</v>
      </c>
      <c r="D490" s="631" t="s">
        <v>150</v>
      </c>
      <c r="E490" s="631" t="s">
        <v>150</v>
      </c>
      <c r="F490" s="631" t="s">
        <v>150</v>
      </c>
      <c r="G490" s="631" t="s">
        <v>150</v>
      </c>
      <c r="H490" s="631" t="s">
        <v>150</v>
      </c>
    </row>
    <row r="491" spans="3:8">
      <c r="C491" s="631" t="s">
        <v>150</v>
      </c>
      <c r="D491" s="631" t="s">
        <v>150</v>
      </c>
      <c r="E491" s="631" t="s">
        <v>150</v>
      </c>
      <c r="F491" s="631" t="s">
        <v>150</v>
      </c>
      <c r="G491" s="631" t="s">
        <v>150</v>
      </c>
      <c r="H491" s="631" t="s">
        <v>150</v>
      </c>
    </row>
    <row r="492" spans="3:8">
      <c r="C492" s="631" t="s">
        <v>150</v>
      </c>
      <c r="D492" s="631" t="s">
        <v>150</v>
      </c>
      <c r="E492" s="631" t="s">
        <v>150</v>
      </c>
      <c r="F492" s="631" t="s">
        <v>150</v>
      </c>
      <c r="G492" s="631" t="s">
        <v>150</v>
      </c>
      <c r="H492" s="631" t="s">
        <v>150</v>
      </c>
    </row>
    <row r="493" spans="3:8">
      <c r="C493" s="631" t="s">
        <v>150</v>
      </c>
      <c r="D493" s="631" t="s">
        <v>150</v>
      </c>
      <c r="E493" s="631" t="s">
        <v>150</v>
      </c>
      <c r="F493" s="631" t="s">
        <v>150</v>
      </c>
      <c r="G493" s="631" t="s">
        <v>150</v>
      </c>
      <c r="H493" s="631" t="s">
        <v>150</v>
      </c>
    </row>
    <row r="494" spans="3:8">
      <c r="C494" s="631" t="s">
        <v>150</v>
      </c>
      <c r="D494" s="631" t="s">
        <v>150</v>
      </c>
      <c r="E494" s="631" t="s">
        <v>150</v>
      </c>
      <c r="F494" s="631" t="s">
        <v>150</v>
      </c>
      <c r="G494" s="631" t="s">
        <v>150</v>
      </c>
      <c r="H494" s="631" t="s">
        <v>150</v>
      </c>
    </row>
    <row r="495" spans="3:8">
      <c r="C495" s="631" t="s">
        <v>150</v>
      </c>
      <c r="D495" s="631" t="s">
        <v>150</v>
      </c>
      <c r="E495" s="631" t="s">
        <v>150</v>
      </c>
      <c r="F495" s="631" t="s">
        <v>150</v>
      </c>
      <c r="G495" s="631" t="s">
        <v>150</v>
      </c>
      <c r="H495" s="631" t="s">
        <v>150</v>
      </c>
    </row>
    <row r="496" spans="3:8">
      <c r="C496" s="631" t="s">
        <v>150</v>
      </c>
      <c r="D496" s="631" t="s">
        <v>150</v>
      </c>
      <c r="E496" s="631" t="s">
        <v>150</v>
      </c>
      <c r="F496" s="631" t="s">
        <v>150</v>
      </c>
      <c r="G496" s="631" t="s">
        <v>150</v>
      </c>
      <c r="H496" s="631" t="s">
        <v>150</v>
      </c>
    </row>
    <row r="497" spans="3:8">
      <c r="C497" s="631" t="s">
        <v>150</v>
      </c>
      <c r="D497" s="631" t="s">
        <v>150</v>
      </c>
      <c r="E497" s="631" t="s">
        <v>150</v>
      </c>
      <c r="F497" s="631" t="s">
        <v>150</v>
      </c>
      <c r="G497" s="631" t="s">
        <v>150</v>
      </c>
      <c r="H497" s="631" t="s">
        <v>150</v>
      </c>
    </row>
    <row r="498" spans="3:8">
      <c r="C498" s="631" t="s">
        <v>150</v>
      </c>
      <c r="D498" s="631" t="s">
        <v>150</v>
      </c>
      <c r="E498" s="631" t="s">
        <v>150</v>
      </c>
      <c r="F498" s="631" t="s">
        <v>150</v>
      </c>
      <c r="G498" s="631" t="s">
        <v>150</v>
      </c>
      <c r="H498" s="631" t="s">
        <v>150</v>
      </c>
    </row>
    <row r="499" spans="3:8">
      <c r="C499" s="631" t="s">
        <v>150</v>
      </c>
      <c r="D499" s="631" t="s">
        <v>150</v>
      </c>
      <c r="E499" s="631" t="s">
        <v>150</v>
      </c>
      <c r="F499" s="631" t="s">
        <v>150</v>
      </c>
      <c r="G499" s="631" t="s">
        <v>150</v>
      </c>
      <c r="H499" s="631" t="s">
        <v>150</v>
      </c>
    </row>
    <row r="500" spans="3:8">
      <c r="C500" s="631" t="s">
        <v>150</v>
      </c>
      <c r="D500" s="631" t="s">
        <v>150</v>
      </c>
      <c r="E500" s="631" t="s">
        <v>150</v>
      </c>
      <c r="F500" s="631" t="s">
        <v>150</v>
      </c>
      <c r="G500" s="631" t="s">
        <v>150</v>
      </c>
      <c r="H500" s="631" t="s">
        <v>150</v>
      </c>
    </row>
    <row r="501" spans="3:8">
      <c r="C501" s="631" t="s">
        <v>150</v>
      </c>
      <c r="D501" s="631" t="s">
        <v>150</v>
      </c>
      <c r="E501" s="631" t="s">
        <v>150</v>
      </c>
      <c r="F501" s="631" t="s">
        <v>150</v>
      </c>
      <c r="G501" s="631" t="s">
        <v>150</v>
      </c>
      <c r="H501" s="631" t="s">
        <v>150</v>
      </c>
    </row>
    <row r="502" spans="3:8">
      <c r="C502" s="631" t="s">
        <v>150</v>
      </c>
      <c r="D502" s="631" t="s">
        <v>150</v>
      </c>
      <c r="E502" s="631" t="s">
        <v>150</v>
      </c>
      <c r="F502" s="631" t="s">
        <v>150</v>
      </c>
      <c r="G502" s="631" t="s">
        <v>150</v>
      </c>
      <c r="H502" s="631" t="s">
        <v>150</v>
      </c>
    </row>
    <row r="503" spans="3:8">
      <c r="C503" s="631" t="s">
        <v>150</v>
      </c>
      <c r="D503" s="631" t="s">
        <v>150</v>
      </c>
      <c r="E503" s="631" t="s">
        <v>150</v>
      </c>
      <c r="F503" s="631" t="s">
        <v>150</v>
      </c>
      <c r="G503" s="631" t="s">
        <v>150</v>
      </c>
      <c r="H503" s="631" t="s">
        <v>150</v>
      </c>
    </row>
    <row r="504" spans="3:8">
      <c r="C504" s="631" t="s">
        <v>150</v>
      </c>
      <c r="D504" s="631" t="s">
        <v>150</v>
      </c>
      <c r="E504" s="631" t="s">
        <v>150</v>
      </c>
      <c r="F504" s="631" t="s">
        <v>150</v>
      </c>
      <c r="G504" s="631" t="s">
        <v>150</v>
      </c>
      <c r="H504" s="631" t="s">
        <v>150</v>
      </c>
    </row>
    <row r="505" spans="3:8">
      <c r="C505" s="631" t="s">
        <v>150</v>
      </c>
      <c r="D505" s="631" t="s">
        <v>150</v>
      </c>
      <c r="E505" s="631" t="s">
        <v>150</v>
      </c>
      <c r="F505" s="631" t="s">
        <v>150</v>
      </c>
      <c r="G505" s="631" t="s">
        <v>150</v>
      </c>
      <c r="H505" s="631" t="s">
        <v>150</v>
      </c>
    </row>
    <row r="506" spans="3:8">
      <c r="C506" s="631" t="s">
        <v>150</v>
      </c>
      <c r="D506" s="631" t="s">
        <v>150</v>
      </c>
      <c r="E506" s="631" t="s">
        <v>150</v>
      </c>
      <c r="F506" s="631" t="s">
        <v>150</v>
      </c>
      <c r="G506" s="631" t="s">
        <v>150</v>
      </c>
      <c r="H506" s="631" t="s">
        <v>150</v>
      </c>
    </row>
    <row r="507" spans="3:8">
      <c r="C507" s="631" t="s">
        <v>150</v>
      </c>
      <c r="D507" s="631" t="s">
        <v>150</v>
      </c>
      <c r="E507" s="631" t="s">
        <v>150</v>
      </c>
      <c r="F507" s="631" t="s">
        <v>150</v>
      </c>
      <c r="G507" s="631" t="s">
        <v>150</v>
      </c>
      <c r="H507" s="631" t="s">
        <v>150</v>
      </c>
    </row>
    <row r="508" spans="3:8">
      <c r="C508" s="631" t="s">
        <v>150</v>
      </c>
      <c r="D508" s="631" t="s">
        <v>150</v>
      </c>
      <c r="E508" s="631" t="s">
        <v>150</v>
      </c>
      <c r="F508" s="631" t="s">
        <v>150</v>
      </c>
      <c r="G508" s="631" t="s">
        <v>150</v>
      </c>
      <c r="H508" s="631" t="s">
        <v>150</v>
      </c>
    </row>
    <row r="509" spans="3:8">
      <c r="C509" s="631" t="s">
        <v>150</v>
      </c>
      <c r="D509" s="631" t="s">
        <v>150</v>
      </c>
      <c r="E509" s="631" t="s">
        <v>150</v>
      </c>
      <c r="F509" s="631" t="s">
        <v>150</v>
      </c>
      <c r="G509" s="631" t="s">
        <v>150</v>
      </c>
      <c r="H509" s="631" t="s">
        <v>150</v>
      </c>
    </row>
    <row r="510" spans="3:8">
      <c r="C510" s="631" t="s">
        <v>150</v>
      </c>
      <c r="D510" s="631" t="s">
        <v>150</v>
      </c>
      <c r="E510" s="631" t="s">
        <v>150</v>
      </c>
      <c r="F510" s="631" t="s">
        <v>150</v>
      </c>
      <c r="G510" s="631" t="s">
        <v>150</v>
      </c>
      <c r="H510" s="631" t="s">
        <v>150</v>
      </c>
    </row>
    <row r="511" spans="3:8">
      <c r="C511" s="631" t="s">
        <v>150</v>
      </c>
      <c r="D511" s="631" t="s">
        <v>150</v>
      </c>
      <c r="E511" s="631" t="s">
        <v>150</v>
      </c>
      <c r="F511" s="631" t="s">
        <v>150</v>
      </c>
      <c r="G511" s="631" t="s">
        <v>150</v>
      </c>
      <c r="H511" s="631" t="s">
        <v>150</v>
      </c>
    </row>
    <row r="512" spans="3:8">
      <c r="C512" s="631" t="s">
        <v>150</v>
      </c>
      <c r="D512" s="631" t="s">
        <v>150</v>
      </c>
      <c r="E512" s="631" t="s">
        <v>150</v>
      </c>
      <c r="F512" s="631" t="s">
        <v>150</v>
      </c>
      <c r="G512" s="631" t="s">
        <v>150</v>
      </c>
      <c r="H512" s="631" t="s">
        <v>150</v>
      </c>
    </row>
    <row r="513" spans="3:8">
      <c r="C513" s="631" t="s">
        <v>150</v>
      </c>
      <c r="D513" s="631" t="s">
        <v>150</v>
      </c>
      <c r="E513" s="631" t="s">
        <v>150</v>
      </c>
      <c r="F513" s="631" t="s">
        <v>150</v>
      </c>
      <c r="G513" s="631" t="s">
        <v>150</v>
      </c>
      <c r="H513" s="631" t="s">
        <v>150</v>
      </c>
    </row>
    <row r="514" spans="3:8">
      <c r="C514" s="631" t="s">
        <v>150</v>
      </c>
      <c r="D514" s="631" t="s">
        <v>150</v>
      </c>
      <c r="E514" s="631" t="s">
        <v>150</v>
      </c>
      <c r="F514" s="631" t="s">
        <v>150</v>
      </c>
      <c r="G514" s="631" t="s">
        <v>150</v>
      </c>
      <c r="H514" s="631" t="s">
        <v>150</v>
      </c>
    </row>
    <row r="515" spans="3:8">
      <c r="C515" s="631" t="s">
        <v>150</v>
      </c>
      <c r="D515" s="631" t="s">
        <v>150</v>
      </c>
      <c r="E515" s="631" t="s">
        <v>150</v>
      </c>
      <c r="F515" s="631" t="s">
        <v>150</v>
      </c>
      <c r="G515" s="631" t="s">
        <v>150</v>
      </c>
      <c r="H515" s="631" t="s">
        <v>150</v>
      </c>
    </row>
    <row r="516" spans="3:8">
      <c r="C516" s="631" t="s">
        <v>150</v>
      </c>
      <c r="D516" s="631" t="s">
        <v>150</v>
      </c>
      <c r="E516" s="631" t="s">
        <v>150</v>
      </c>
      <c r="F516" s="631" t="s">
        <v>150</v>
      </c>
      <c r="G516" s="631" t="s">
        <v>150</v>
      </c>
      <c r="H516" s="631" t="s">
        <v>150</v>
      </c>
    </row>
    <row r="517" spans="3:8">
      <c r="C517" s="631" t="s">
        <v>150</v>
      </c>
      <c r="D517" s="631" t="s">
        <v>150</v>
      </c>
      <c r="E517" s="631" t="s">
        <v>150</v>
      </c>
      <c r="F517" s="631" t="s">
        <v>150</v>
      </c>
      <c r="G517" s="631" t="s">
        <v>150</v>
      </c>
      <c r="H517" s="631" t="s">
        <v>150</v>
      </c>
    </row>
    <row r="518" spans="3:8">
      <c r="C518" s="631" t="s">
        <v>150</v>
      </c>
      <c r="D518" s="631" t="s">
        <v>150</v>
      </c>
      <c r="E518" s="631" t="s">
        <v>150</v>
      </c>
      <c r="F518" s="631" t="s">
        <v>150</v>
      </c>
      <c r="G518" s="631" t="s">
        <v>150</v>
      </c>
      <c r="H518" s="631" t="s">
        <v>150</v>
      </c>
    </row>
    <row r="519" spans="3:8">
      <c r="C519" s="631" t="s">
        <v>150</v>
      </c>
      <c r="D519" s="631" t="s">
        <v>150</v>
      </c>
      <c r="E519" s="631" t="s">
        <v>150</v>
      </c>
      <c r="F519" s="631" t="s">
        <v>150</v>
      </c>
      <c r="G519" s="631" t="s">
        <v>150</v>
      </c>
      <c r="H519" s="631" t="s">
        <v>150</v>
      </c>
    </row>
    <row r="520" spans="3:8">
      <c r="C520" s="631" t="s">
        <v>150</v>
      </c>
      <c r="D520" s="631" t="s">
        <v>150</v>
      </c>
      <c r="E520" s="631" t="s">
        <v>150</v>
      </c>
      <c r="F520" s="631" t="s">
        <v>150</v>
      </c>
      <c r="G520" s="631" t="s">
        <v>150</v>
      </c>
      <c r="H520" s="631" t="s">
        <v>150</v>
      </c>
    </row>
    <row r="521" spans="3:8">
      <c r="C521" s="631" t="s">
        <v>150</v>
      </c>
      <c r="D521" s="631" t="s">
        <v>150</v>
      </c>
      <c r="E521" s="631" t="s">
        <v>150</v>
      </c>
      <c r="F521" s="631" t="s">
        <v>150</v>
      </c>
      <c r="G521" s="631" t="s">
        <v>150</v>
      </c>
      <c r="H521" s="631" t="s">
        <v>150</v>
      </c>
    </row>
    <row r="522" spans="3:8">
      <c r="C522" s="631" t="s">
        <v>150</v>
      </c>
      <c r="D522" s="631" t="s">
        <v>150</v>
      </c>
      <c r="E522" s="631" t="s">
        <v>150</v>
      </c>
      <c r="F522" s="631" t="s">
        <v>150</v>
      </c>
      <c r="G522" s="631" t="s">
        <v>150</v>
      </c>
      <c r="H522" s="631" t="s">
        <v>150</v>
      </c>
    </row>
    <row r="523" spans="3:8">
      <c r="C523" s="631" t="s">
        <v>150</v>
      </c>
      <c r="D523" s="631" t="s">
        <v>150</v>
      </c>
      <c r="E523" s="631" t="s">
        <v>150</v>
      </c>
      <c r="F523" s="631" t="s">
        <v>150</v>
      </c>
      <c r="G523" s="631" t="s">
        <v>150</v>
      </c>
      <c r="H523" s="631" t="s">
        <v>150</v>
      </c>
    </row>
    <row r="524" spans="3:8">
      <c r="C524" s="631" t="s">
        <v>150</v>
      </c>
      <c r="D524" s="631" t="s">
        <v>150</v>
      </c>
      <c r="E524" s="631" t="s">
        <v>150</v>
      </c>
      <c r="F524" s="631" t="s">
        <v>150</v>
      </c>
      <c r="G524" s="631" t="s">
        <v>150</v>
      </c>
      <c r="H524" s="631" t="s">
        <v>150</v>
      </c>
    </row>
    <row r="525" spans="3:8">
      <c r="C525" s="631" t="s">
        <v>150</v>
      </c>
      <c r="D525" s="631" t="s">
        <v>150</v>
      </c>
      <c r="E525" s="631" t="s">
        <v>150</v>
      </c>
      <c r="F525" s="631" t="s">
        <v>150</v>
      </c>
      <c r="G525" s="631" t="s">
        <v>150</v>
      </c>
      <c r="H525" s="631" t="s">
        <v>150</v>
      </c>
    </row>
    <row r="526" spans="3:8">
      <c r="C526" s="631" t="s">
        <v>150</v>
      </c>
      <c r="D526" s="631" t="s">
        <v>150</v>
      </c>
      <c r="E526" s="631" t="s">
        <v>150</v>
      </c>
      <c r="F526" s="631" t="s">
        <v>150</v>
      </c>
      <c r="G526" s="631" t="s">
        <v>150</v>
      </c>
      <c r="H526" s="631" t="s">
        <v>150</v>
      </c>
    </row>
    <row r="527" spans="3:8">
      <c r="C527" s="631" t="s">
        <v>150</v>
      </c>
      <c r="D527" s="631" t="s">
        <v>150</v>
      </c>
      <c r="E527" s="631" t="s">
        <v>150</v>
      </c>
      <c r="F527" s="631" t="s">
        <v>150</v>
      </c>
      <c r="G527" s="631" t="s">
        <v>150</v>
      </c>
      <c r="H527" s="631" t="s">
        <v>150</v>
      </c>
    </row>
    <row r="528" spans="3:8">
      <c r="C528" s="631" t="s">
        <v>150</v>
      </c>
      <c r="D528" s="631" t="s">
        <v>150</v>
      </c>
      <c r="E528" s="631" t="s">
        <v>150</v>
      </c>
      <c r="F528" s="631" t="s">
        <v>150</v>
      </c>
      <c r="G528" s="631" t="s">
        <v>150</v>
      </c>
      <c r="H528" s="631" t="s">
        <v>150</v>
      </c>
    </row>
    <row r="529" spans="3:8">
      <c r="C529" s="631" t="s">
        <v>150</v>
      </c>
      <c r="D529" s="631" t="s">
        <v>150</v>
      </c>
      <c r="E529" s="631" t="s">
        <v>150</v>
      </c>
      <c r="F529" s="631" t="s">
        <v>150</v>
      </c>
      <c r="G529" s="631" t="s">
        <v>150</v>
      </c>
      <c r="H529" s="631" t="s">
        <v>150</v>
      </c>
    </row>
    <row r="530" spans="3:8">
      <c r="C530" s="631" t="s">
        <v>150</v>
      </c>
      <c r="D530" s="631" t="s">
        <v>150</v>
      </c>
      <c r="E530" s="631" t="s">
        <v>150</v>
      </c>
      <c r="F530" s="631" t="s">
        <v>150</v>
      </c>
      <c r="G530" s="631" t="s">
        <v>150</v>
      </c>
      <c r="H530" s="631" t="s">
        <v>150</v>
      </c>
    </row>
    <row r="531" spans="3:8">
      <c r="C531" s="631" t="s">
        <v>150</v>
      </c>
      <c r="D531" s="631" t="s">
        <v>150</v>
      </c>
      <c r="E531" s="631" t="s">
        <v>150</v>
      </c>
      <c r="F531" s="631" t="s">
        <v>150</v>
      </c>
      <c r="G531" s="631" t="s">
        <v>150</v>
      </c>
      <c r="H531" s="631" t="s">
        <v>150</v>
      </c>
    </row>
    <row r="532" spans="3:8">
      <c r="C532" s="631" t="s">
        <v>150</v>
      </c>
      <c r="D532" s="631" t="s">
        <v>150</v>
      </c>
      <c r="E532" s="631" t="s">
        <v>150</v>
      </c>
      <c r="F532" s="631" t="s">
        <v>150</v>
      </c>
      <c r="G532" s="631" t="s">
        <v>150</v>
      </c>
      <c r="H532" s="631" t="s">
        <v>150</v>
      </c>
    </row>
    <row r="533" spans="3:8">
      <c r="C533" s="631" t="s">
        <v>150</v>
      </c>
      <c r="D533" s="631" t="s">
        <v>150</v>
      </c>
      <c r="E533" s="631" t="s">
        <v>150</v>
      </c>
      <c r="F533" s="631" t="s">
        <v>150</v>
      </c>
      <c r="G533" s="631" t="s">
        <v>150</v>
      </c>
      <c r="H533" s="631" t="s">
        <v>150</v>
      </c>
    </row>
    <row r="534" spans="3:8">
      <c r="C534" s="631" t="s">
        <v>150</v>
      </c>
      <c r="D534" s="631" t="s">
        <v>150</v>
      </c>
      <c r="E534" s="631" t="s">
        <v>150</v>
      </c>
      <c r="F534" s="631" t="s">
        <v>150</v>
      </c>
      <c r="G534" s="631" t="s">
        <v>150</v>
      </c>
      <c r="H534" s="631" t="s">
        <v>150</v>
      </c>
    </row>
    <row r="535" spans="3:8">
      <c r="C535" s="631" t="s">
        <v>150</v>
      </c>
      <c r="D535" s="631" t="s">
        <v>150</v>
      </c>
      <c r="E535" s="631" t="s">
        <v>150</v>
      </c>
      <c r="F535" s="631" t="s">
        <v>150</v>
      </c>
      <c r="G535" s="631" t="s">
        <v>150</v>
      </c>
      <c r="H535" s="631" t="s">
        <v>150</v>
      </c>
    </row>
    <row r="536" spans="3:8">
      <c r="C536" s="631" t="s">
        <v>150</v>
      </c>
      <c r="D536" s="631" t="s">
        <v>150</v>
      </c>
      <c r="E536" s="631" t="s">
        <v>150</v>
      </c>
      <c r="F536" s="631" t="s">
        <v>150</v>
      </c>
      <c r="G536" s="631" t="s">
        <v>150</v>
      </c>
      <c r="H536" s="631" t="s">
        <v>150</v>
      </c>
    </row>
    <row r="537" spans="3:8">
      <c r="C537" s="631" t="s">
        <v>150</v>
      </c>
      <c r="D537" s="631" t="s">
        <v>150</v>
      </c>
      <c r="E537" s="631" t="s">
        <v>150</v>
      </c>
      <c r="F537" s="631" t="s">
        <v>150</v>
      </c>
      <c r="G537" s="631" t="s">
        <v>150</v>
      </c>
      <c r="H537" s="631" t="s">
        <v>150</v>
      </c>
    </row>
    <row r="538" spans="3:8">
      <c r="C538" s="631" t="s">
        <v>150</v>
      </c>
      <c r="D538" s="631" t="s">
        <v>150</v>
      </c>
      <c r="E538" s="631" t="s">
        <v>150</v>
      </c>
      <c r="F538" s="631" t="s">
        <v>150</v>
      </c>
      <c r="G538" s="631" t="s">
        <v>150</v>
      </c>
      <c r="H538" s="631" t="s">
        <v>150</v>
      </c>
    </row>
    <row r="539" spans="3:8">
      <c r="C539" s="631" t="s">
        <v>150</v>
      </c>
      <c r="D539" s="631" t="s">
        <v>150</v>
      </c>
      <c r="E539" s="631" t="s">
        <v>150</v>
      </c>
      <c r="F539" s="631" t="s">
        <v>150</v>
      </c>
      <c r="G539" s="631" t="s">
        <v>150</v>
      </c>
      <c r="H539" s="631" t="s">
        <v>150</v>
      </c>
    </row>
    <row r="540" spans="3:8">
      <c r="C540" s="631" t="s">
        <v>150</v>
      </c>
      <c r="D540" s="631" t="s">
        <v>150</v>
      </c>
      <c r="E540" s="631" t="s">
        <v>150</v>
      </c>
      <c r="F540" s="631" t="s">
        <v>150</v>
      </c>
      <c r="G540" s="631" t="s">
        <v>150</v>
      </c>
      <c r="H540" s="631" t="s">
        <v>150</v>
      </c>
    </row>
    <row r="541" spans="3:8">
      <c r="C541" s="631" t="s">
        <v>150</v>
      </c>
      <c r="D541" s="631" t="s">
        <v>150</v>
      </c>
      <c r="E541" s="631" t="s">
        <v>150</v>
      </c>
      <c r="F541" s="631" t="s">
        <v>150</v>
      </c>
      <c r="G541" s="631" t="s">
        <v>150</v>
      </c>
      <c r="H541" s="631" t="s">
        <v>150</v>
      </c>
    </row>
    <row r="542" spans="3:8">
      <c r="C542" s="631" t="s">
        <v>150</v>
      </c>
      <c r="D542" s="631" t="s">
        <v>150</v>
      </c>
      <c r="E542" s="631" t="s">
        <v>150</v>
      </c>
      <c r="F542" s="631" t="s">
        <v>150</v>
      </c>
      <c r="G542" s="631" t="s">
        <v>150</v>
      </c>
      <c r="H542" s="631" t="s">
        <v>150</v>
      </c>
    </row>
    <row r="543" spans="3:8">
      <c r="C543" s="631" t="s">
        <v>150</v>
      </c>
      <c r="D543" s="631" t="s">
        <v>150</v>
      </c>
      <c r="E543" s="631" t="s">
        <v>150</v>
      </c>
      <c r="F543" s="631" t="s">
        <v>150</v>
      </c>
      <c r="G543" s="631" t="s">
        <v>150</v>
      </c>
      <c r="H543" s="631" t="s">
        <v>150</v>
      </c>
    </row>
    <row r="544" spans="3:8">
      <c r="C544" s="631" t="s">
        <v>150</v>
      </c>
      <c r="D544" s="631" t="s">
        <v>150</v>
      </c>
      <c r="E544" s="631" t="s">
        <v>150</v>
      </c>
      <c r="F544" s="631" t="s">
        <v>150</v>
      </c>
      <c r="G544" s="631" t="s">
        <v>150</v>
      </c>
      <c r="H544" s="631" t="s">
        <v>150</v>
      </c>
    </row>
    <row r="545" spans="3:8">
      <c r="C545" s="631" t="s">
        <v>150</v>
      </c>
      <c r="D545" s="631" t="s">
        <v>150</v>
      </c>
      <c r="E545" s="631" t="s">
        <v>150</v>
      </c>
      <c r="F545" s="631" t="s">
        <v>150</v>
      </c>
      <c r="G545" s="631" t="s">
        <v>150</v>
      </c>
      <c r="H545" s="631" t="s">
        <v>150</v>
      </c>
    </row>
    <row r="546" spans="3:8">
      <c r="C546" s="631" t="s">
        <v>150</v>
      </c>
      <c r="D546" s="631" t="s">
        <v>150</v>
      </c>
      <c r="E546" s="631" t="s">
        <v>150</v>
      </c>
      <c r="F546" s="631" t="s">
        <v>150</v>
      </c>
      <c r="G546" s="631" t="s">
        <v>150</v>
      </c>
      <c r="H546" s="631" t="s">
        <v>150</v>
      </c>
    </row>
    <row r="547" spans="3:8">
      <c r="C547" s="631" t="s">
        <v>150</v>
      </c>
      <c r="D547" s="631" t="s">
        <v>150</v>
      </c>
      <c r="E547" s="631" t="s">
        <v>150</v>
      </c>
      <c r="F547" s="631" t="s">
        <v>150</v>
      </c>
      <c r="G547" s="631" t="s">
        <v>150</v>
      </c>
      <c r="H547" s="631" t="s">
        <v>150</v>
      </c>
    </row>
    <row r="548" spans="3:8">
      <c r="C548" s="631" t="s">
        <v>150</v>
      </c>
      <c r="D548" s="631" t="s">
        <v>150</v>
      </c>
      <c r="E548" s="631" t="s">
        <v>150</v>
      </c>
      <c r="F548" s="631" t="s">
        <v>150</v>
      </c>
      <c r="G548" s="631" t="s">
        <v>150</v>
      </c>
      <c r="H548" s="631" t="s">
        <v>150</v>
      </c>
    </row>
    <row r="549" spans="3:8">
      <c r="C549" s="631" t="s">
        <v>150</v>
      </c>
      <c r="D549" s="631" t="s">
        <v>150</v>
      </c>
      <c r="E549" s="631" t="s">
        <v>150</v>
      </c>
      <c r="F549" s="631" t="s">
        <v>150</v>
      </c>
      <c r="G549" s="631" t="s">
        <v>150</v>
      </c>
      <c r="H549" s="631" t="s">
        <v>150</v>
      </c>
    </row>
    <row r="550" spans="3:8">
      <c r="C550" s="631" t="s">
        <v>150</v>
      </c>
      <c r="D550" s="631" t="s">
        <v>150</v>
      </c>
      <c r="E550" s="631" t="s">
        <v>150</v>
      </c>
      <c r="F550" s="631" t="s">
        <v>150</v>
      </c>
      <c r="G550" s="631" t="s">
        <v>150</v>
      </c>
      <c r="H550" s="631" t="s">
        <v>150</v>
      </c>
    </row>
    <row r="551" spans="3:8">
      <c r="C551" s="631" t="s">
        <v>150</v>
      </c>
      <c r="D551" s="631" t="s">
        <v>150</v>
      </c>
      <c r="E551" s="631" t="s">
        <v>150</v>
      </c>
      <c r="F551" s="631" t="s">
        <v>150</v>
      </c>
      <c r="G551" s="631" t="s">
        <v>150</v>
      </c>
      <c r="H551" s="631" t="s">
        <v>150</v>
      </c>
    </row>
    <row r="552" spans="3:8">
      <c r="C552" s="631" t="s">
        <v>150</v>
      </c>
      <c r="D552" s="631" t="s">
        <v>150</v>
      </c>
      <c r="E552" s="631" t="s">
        <v>150</v>
      </c>
      <c r="F552" s="631" t="s">
        <v>150</v>
      </c>
      <c r="G552" s="631" t="s">
        <v>150</v>
      </c>
      <c r="H552" s="631" t="s">
        <v>150</v>
      </c>
    </row>
    <row r="553" spans="3:8">
      <c r="C553" s="631" t="s">
        <v>150</v>
      </c>
      <c r="D553" s="631" t="s">
        <v>150</v>
      </c>
      <c r="E553" s="631" t="s">
        <v>150</v>
      </c>
      <c r="F553" s="631" t="s">
        <v>150</v>
      </c>
      <c r="G553" s="631" t="s">
        <v>150</v>
      </c>
      <c r="H553" s="631" t="s">
        <v>150</v>
      </c>
    </row>
    <row r="554" spans="3:8">
      <c r="C554" s="631" t="s">
        <v>150</v>
      </c>
      <c r="D554" s="631" t="s">
        <v>150</v>
      </c>
      <c r="E554" s="631" t="s">
        <v>150</v>
      </c>
      <c r="F554" s="631" t="s">
        <v>150</v>
      </c>
      <c r="G554" s="631" t="s">
        <v>150</v>
      </c>
      <c r="H554" s="631" t="s">
        <v>150</v>
      </c>
    </row>
    <row r="555" spans="3:8">
      <c r="C555" s="631" t="s">
        <v>150</v>
      </c>
      <c r="D555" s="631" t="s">
        <v>150</v>
      </c>
      <c r="E555" s="631" t="s">
        <v>150</v>
      </c>
      <c r="F555" s="631" t="s">
        <v>150</v>
      </c>
      <c r="G555" s="631" t="s">
        <v>150</v>
      </c>
      <c r="H555" s="631" t="s">
        <v>150</v>
      </c>
    </row>
    <row r="556" spans="3:8">
      <c r="C556" s="631" t="s">
        <v>150</v>
      </c>
      <c r="D556" s="631" t="s">
        <v>150</v>
      </c>
      <c r="E556" s="631" t="s">
        <v>150</v>
      </c>
      <c r="F556" s="631" t="s">
        <v>150</v>
      </c>
      <c r="G556" s="631" t="s">
        <v>150</v>
      </c>
      <c r="H556" s="631" t="s">
        <v>150</v>
      </c>
    </row>
    <row r="557" spans="3:8">
      <c r="C557" s="631" t="s">
        <v>150</v>
      </c>
      <c r="D557" s="631" t="s">
        <v>150</v>
      </c>
      <c r="E557" s="631" t="s">
        <v>150</v>
      </c>
      <c r="F557" s="631" t="s">
        <v>150</v>
      </c>
      <c r="G557" s="631" t="s">
        <v>150</v>
      </c>
      <c r="H557" s="631" t="s">
        <v>150</v>
      </c>
    </row>
    <row r="558" spans="3:8">
      <c r="C558" s="631" t="s">
        <v>150</v>
      </c>
      <c r="D558" s="631" t="s">
        <v>150</v>
      </c>
      <c r="E558" s="631" t="s">
        <v>150</v>
      </c>
      <c r="F558" s="631" t="s">
        <v>150</v>
      </c>
      <c r="G558" s="631" t="s">
        <v>150</v>
      </c>
      <c r="H558" s="631" t="s">
        <v>150</v>
      </c>
    </row>
    <row r="559" spans="3:8">
      <c r="C559" s="631" t="s">
        <v>150</v>
      </c>
      <c r="D559" s="631" t="s">
        <v>150</v>
      </c>
      <c r="E559" s="631" t="s">
        <v>150</v>
      </c>
      <c r="F559" s="631" t="s">
        <v>150</v>
      </c>
      <c r="G559" s="631" t="s">
        <v>150</v>
      </c>
      <c r="H559" s="631" t="s">
        <v>150</v>
      </c>
    </row>
    <row r="560" spans="3:8">
      <c r="C560" s="631" t="s">
        <v>150</v>
      </c>
      <c r="D560" s="631" t="s">
        <v>150</v>
      </c>
      <c r="E560" s="631" t="s">
        <v>150</v>
      </c>
      <c r="F560" s="631" t="s">
        <v>150</v>
      </c>
      <c r="G560" s="631" t="s">
        <v>150</v>
      </c>
      <c r="H560" s="631" t="s">
        <v>150</v>
      </c>
    </row>
    <row r="561" spans="3:8">
      <c r="C561" s="631" t="s">
        <v>150</v>
      </c>
      <c r="D561" s="631" t="s">
        <v>150</v>
      </c>
      <c r="E561" s="631" t="s">
        <v>150</v>
      </c>
      <c r="F561" s="631" t="s">
        <v>150</v>
      </c>
      <c r="G561" s="631" t="s">
        <v>150</v>
      </c>
      <c r="H561" s="631" t="s">
        <v>150</v>
      </c>
    </row>
    <row r="562" spans="3:8">
      <c r="C562" s="631" t="s">
        <v>150</v>
      </c>
      <c r="D562" s="631" t="s">
        <v>150</v>
      </c>
      <c r="E562" s="631" t="s">
        <v>150</v>
      </c>
      <c r="F562" s="631" t="s">
        <v>150</v>
      </c>
      <c r="G562" s="631" t="s">
        <v>150</v>
      </c>
      <c r="H562" s="631" t="s">
        <v>150</v>
      </c>
    </row>
    <row r="563" spans="3:8">
      <c r="C563" s="631" t="s">
        <v>150</v>
      </c>
      <c r="D563" s="631" t="s">
        <v>150</v>
      </c>
      <c r="E563" s="631" t="s">
        <v>150</v>
      </c>
      <c r="F563" s="631" t="s">
        <v>150</v>
      </c>
      <c r="G563" s="631" t="s">
        <v>150</v>
      </c>
      <c r="H563" s="631" t="s">
        <v>150</v>
      </c>
    </row>
    <row r="564" spans="3:8">
      <c r="C564" s="631" t="s">
        <v>150</v>
      </c>
      <c r="D564" s="631" t="s">
        <v>150</v>
      </c>
      <c r="E564" s="631" t="s">
        <v>150</v>
      </c>
      <c r="F564" s="631" t="s">
        <v>150</v>
      </c>
      <c r="G564" s="631" t="s">
        <v>150</v>
      </c>
      <c r="H564" s="631" t="s">
        <v>150</v>
      </c>
    </row>
    <row r="565" spans="3:8">
      <c r="C565" s="631" t="s">
        <v>150</v>
      </c>
      <c r="D565" s="631" t="s">
        <v>150</v>
      </c>
      <c r="E565" s="631" t="s">
        <v>150</v>
      </c>
      <c r="F565" s="631" t="s">
        <v>150</v>
      </c>
      <c r="G565" s="631" t="s">
        <v>150</v>
      </c>
      <c r="H565" s="631" t="s">
        <v>150</v>
      </c>
    </row>
    <row r="566" spans="3:8">
      <c r="C566" s="631" t="s">
        <v>150</v>
      </c>
      <c r="D566" s="631" t="s">
        <v>150</v>
      </c>
      <c r="E566" s="631" t="s">
        <v>150</v>
      </c>
      <c r="F566" s="631" t="s">
        <v>150</v>
      </c>
      <c r="G566" s="631" t="s">
        <v>150</v>
      </c>
      <c r="H566" s="631" t="s">
        <v>150</v>
      </c>
    </row>
    <row r="567" spans="3:8">
      <c r="C567" s="631" t="s">
        <v>150</v>
      </c>
      <c r="D567" s="631" t="s">
        <v>150</v>
      </c>
      <c r="E567" s="631" t="s">
        <v>150</v>
      </c>
      <c r="F567" s="631" t="s">
        <v>150</v>
      </c>
      <c r="G567" s="631" t="s">
        <v>150</v>
      </c>
      <c r="H567" s="631" t="s">
        <v>150</v>
      </c>
    </row>
    <row r="568" spans="3:8">
      <c r="C568" s="631" t="s">
        <v>150</v>
      </c>
      <c r="D568" s="631" t="s">
        <v>150</v>
      </c>
      <c r="E568" s="631" t="s">
        <v>150</v>
      </c>
      <c r="F568" s="631" t="s">
        <v>150</v>
      </c>
      <c r="G568" s="631" t="s">
        <v>150</v>
      </c>
      <c r="H568" s="631" t="s">
        <v>150</v>
      </c>
    </row>
    <row r="569" spans="3:8">
      <c r="C569" s="631" t="s">
        <v>150</v>
      </c>
      <c r="D569" s="631" t="s">
        <v>150</v>
      </c>
      <c r="E569" s="631" t="s">
        <v>150</v>
      </c>
      <c r="F569" s="631" t="s">
        <v>150</v>
      </c>
      <c r="G569" s="631" t="s">
        <v>150</v>
      </c>
      <c r="H569" s="631" t="s">
        <v>150</v>
      </c>
    </row>
    <row r="570" spans="3:8">
      <c r="C570" s="631" t="s">
        <v>150</v>
      </c>
      <c r="D570" s="631" t="s">
        <v>150</v>
      </c>
      <c r="E570" s="631" t="s">
        <v>150</v>
      </c>
      <c r="F570" s="631" t="s">
        <v>150</v>
      </c>
      <c r="G570" s="631" t="s">
        <v>150</v>
      </c>
      <c r="H570" s="631" t="s">
        <v>150</v>
      </c>
    </row>
    <row r="571" spans="3:8">
      <c r="C571" s="631" t="s">
        <v>150</v>
      </c>
      <c r="D571" s="631" t="s">
        <v>150</v>
      </c>
      <c r="E571" s="631" t="s">
        <v>150</v>
      </c>
      <c r="F571" s="631" t="s">
        <v>150</v>
      </c>
      <c r="G571" s="631" t="s">
        <v>150</v>
      </c>
      <c r="H571" s="631" t="s">
        <v>150</v>
      </c>
    </row>
    <row r="572" spans="3:8">
      <c r="C572" s="631" t="s">
        <v>150</v>
      </c>
      <c r="D572" s="631" t="s">
        <v>150</v>
      </c>
      <c r="E572" s="631" t="s">
        <v>150</v>
      </c>
      <c r="F572" s="631" t="s">
        <v>150</v>
      </c>
      <c r="G572" s="631" t="s">
        <v>150</v>
      </c>
      <c r="H572" s="631" t="s">
        <v>150</v>
      </c>
    </row>
    <row r="573" spans="3:8">
      <c r="C573" s="631" t="s">
        <v>150</v>
      </c>
      <c r="D573" s="631" t="s">
        <v>150</v>
      </c>
      <c r="E573" s="631" t="s">
        <v>150</v>
      </c>
      <c r="F573" s="631" t="s">
        <v>150</v>
      </c>
      <c r="G573" s="631" t="s">
        <v>150</v>
      </c>
      <c r="H573" s="631" t="s">
        <v>150</v>
      </c>
    </row>
    <row r="574" spans="3:8">
      <c r="C574" s="631" t="s">
        <v>150</v>
      </c>
      <c r="D574" s="631" t="s">
        <v>150</v>
      </c>
      <c r="E574" s="631" t="s">
        <v>150</v>
      </c>
      <c r="F574" s="631" t="s">
        <v>150</v>
      </c>
      <c r="G574" s="631" t="s">
        <v>150</v>
      </c>
      <c r="H574" s="631" t="s">
        <v>150</v>
      </c>
    </row>
    <row r="575" spans="3:8">
      <c r="C575" s="631" t="s">
        <v>150</v>
      </c>
      <c r="D575" s="631" t="s">
        <v>150</v>
      </c>
      <c r="E575" s="631" t="s">
        <v>150</v>
      </c>
      <c r="F575" s="631" t="s">
        <v>150</v>
      </c>
      <c r="G575" s="631" t="s">
        <v>150</v>
      </c>
      <c r="H575" s="631" t="s">
        <v>150</v>
      </c>
    </row>
    <row r="576" spans="3:8">
      <c r="C576" s="631" t="s">
        <v>150</v>
      </c>
      <c r="D576" s="631" t="s">
        <v>150</v>
      </c>
      <c r="E576" s="631" t="s">
        <v>150</v>
      </c>
      <c r="F576" s="631" t="s">
        <v>150</v>
      </c>
      <c r="G576" s="631" t="s">
        <v>150</v>
      </c>
      <c r="H576" s="631" t="s">
        <v>150</v>
      </c>
    </row>
    <row r="577" spans="3:8">
      <c r="C577" s="631" t="s">
        <v>150</v>
      </c>
      <c r="D577" s="631" t="s">
        <v>150</v>
      </c>
      <c r="E577" s="631" t="s">
        <v>150</v>
      </c>
      <c r="F577" s="631" t="s">
        <v>150</v>
      </c>
      <c r="G577" s="631" t="s">
        <v>150</v>
      </c>
      <c r="H577" s="631" t="s">
        <v>150</v>
      </c>
    </row>
    <row r="578" spans="3:8">
      <c r="C578" s="631" t="s">
        <v>150</v>
      </c>
      <c r="D578" s="631" t="s">
        <v>150</v>
      </c>
      <c r="E578" s="631" t="s">
        <v>150</v>
      </c>
      <c r="F578" s="631" t="s">
        <v>150</v>
      </c>
      <c r="G578" s="631" t="s">
        <v>150</v>
      </c>
      <c r="H578" s="631" t="s">
        <v>150</v>
      </c>
    </row>
    <row r="579" spans="3:8">
      <c r="C579" s="631" t="s">
        <v>150</v>
      </c>
      <c r="D579" s="631" t="s">
        <v>150</v>
      </c>
      <c r="E579" s="631" t="s">
        <v>150</v>
      </c>
      <c r="F579" s="631" t="s">
        <v>150</v>
      </c>
      <c r="G579" s="631" t="s">
        <v>150</v>
      </c>
      <c r="H579" s="631" t="s">
        <v>150</v>
      </c>
    </row>
    <row r="580" spans="3:8">
      <c r="C580" s="631" t="s">
        <v>150</v>
      </c>
      <c r="D580" s="631" t="s">
        <v>150</v>
      </c>
      <c r="E580" s="631" t="s">
        <v>150</v>
      </c>
      <c r="F580" s="631" t="s">
        <v>150</v>
      </c>
      <c r="G580" s="631" t="s">
        <v>150</v>
      </c>
      <c r="H580" s="631" t="s">
        <v>150</v>
      </c>
    </row>
    <row r="581" spans="3:8">
      <c r="C581" s="631" t="s">
        <v>150</v>
      </c>
      <c r="D581" s="631" t="s">
        <v>150</v>
      </c>
      <c r="E581" s="631" t="s">
        <v>150</v>
      </c>
      <c r="F581" s="631" t="s">
        <v>150</v>
      </c>
      <c r="G581" s="631" t="s">
        <v>150</v>
      </c>
      <c r="H581" s="631" t="s">
        <v>150</v>
      </c>
    </row>
    <row r="582" spans="3:8">
      <c r="C582" s="631" t="s">
        <v>150</v>
      </c>
      <c r="D582" s="631" t="s">
        <v>150</v>
      </c>
      <c r="E582" s="631" t="s">
        <v>150</v>
      </c>
      <c r="F582" s="631" t="s">
        <v>150</v>
      </c>
      <c r="G582" s="631" t="s">
        <v>150</v>
      </c>
      <c r="H582" s="631" t="s">
        <v>150</v>
      </c>
    </row>
    <row r="583" spans="3:8">
      <c r="C583" s="631" t="s">
        <v>150</v>
      </c>
      <c r="D583" s="631" t="s">
        <v>150</v>
      </c>
      <c r="E583" s="631" t="s">
        <v>150</v>
      </c>
      <c r="F583" s="631" t="s">
        <v>150</v>
      </c>
      <c r="G583" s="631" t="s">
        <v>150</v>
      </c>
      <c r="H583" s="631" t="s">
        <v>150</v>
      </c>
    </row>
    <row r="584" spans="3:8">
      <c r="C584" s="631" t="s">
        <v>150</v>
      </c>
      <c r="D584" s="631" t="s">
        <v>150</v>
      </c>
      <c r="E584" s="631" t="s">
        <v>150</v>
      </c>
      <c r="F584" s="631" t="s">
        <v>150</v>
      </c>
      <c r="G584" s="631" t="s">
        <v>150</v>
      </c>
      <c r="H584" s="631" t="s">
        <v>150</v>
      </c>
    </row>
    <row r="585" spans="3:8">
      <c r="C585" s="631" t="s">
        <v>150</v>
      </c>
      <c r="D585" s="631" t="s">
        <v>150</v>
      </c>
      <c r="E585" s="631" t="s">
        <v>150</v>
      </c>
      <c r="F585" s="631" t="s">
        <v>150</v>
      </c>
      <c r="G585" s="631" t="s">
        <v>150</v>
      </c>
      <c r="H585" s="631" t="s">
        <v>150</v>
      </c>
    </row>
    <row r="586" spans="3:8">
      <c r="C586" s="631" t="s">
        <v>150</v>
      </c>
      <c r="D586" s="631" t="s">
        <v>150</v>
      </c>
      <c r="E586" s="631" t="s">
        <v>150</v>
      </c>
      <c r="F586" s="631" t="s">
        <v>150</v>
      </c>
      <c r="G586" s="631" t="s">
        <v>150</v>
      </c>
      <c r="H586" s="631" t="s">
        <v>150</v>
      </c>
    </row>
    <row r="587" spans="3:8">
      <c r="C587" s="631" t="s">
        <v>150</v>
      </c>
      <c r="D587" s="631" t="s">
        <v>150</v>
      </c>
      <c r="E587" s="631" t="s">
        <v>150</v>
      </c>
      <c r="F587" s="631" t="s">
        <v>150</v>
      </c>
      <c r="G587" s="631" t="s">
        <v>150</v>
      </c>
      <c r="H587" s="631" t="s">
        <v>150</v>
      </c>
    </row>
    <row r="588" spans="3:8">
      <c r="C588" s="631" t="s">
        <v>150</v>
      </c>
      <c r="D588" s="631" t="s">
        <v>150</v>
      </c>
      <c r="E588" s="631" t="s">
        <v>150</v>
      </c>
      <c r="F588" s="631" t="s">
        <v>150</v>
      </c>
      <c r="G588" s="631" t="s">
        <v>150</v>
      </c>
      <c r="H588" s="631" t="s">
        <v>150</v>
      </c>
    </row>
    <row r="589" spans="3:8">
      <c r="C589" s="631" t="s">
        <v>150</v>
      </c>
      <c r="D589" s="631" t="s">
        <v>150</v>
      </c>
      <c r="E589" s="631" t="s">
        <v>150</v>
      </c>
      <c r="F589" s="631" t="s">
        <v>150</v>
      </c>
      <c r="G589" s="631" t="s">
        <v>150</v>
      </c>
      <c r="H589" s="631" t="s">
        <v>150</v>
      </c>
    </row>
    <row r="590" spans="3:8">
      <c r="C590" s="631" t="s">
        <v>150</v>
      </c>
      <c r="D590" s="631" t="s">
        <v>150</v>
      </c>
      <c r="E590" s="631" t="s">
        <v>150</v>
      </c>
      <c r="F590" s="631" t="s">
        <v>150</v>
      </c>
      <c r="G590" s="631" t="s">
        <v>150</v>
      </c>
      <c r="H590" s="631" t="s">
        <v>150</v>
      </c>
    </row>
    <row r="591" spans="3:8">
      <c r="C591" s="631" t="s">
        <v>150</v>
      </c>
      <c r="D591" s="631" t="s">
        <v>150</v>
      </c>
      <c r="E591" s="631" t="s">
        <v>150</v>
      </c>
      <c r="F591" s="631" t="s">
        <v>150</v>
      </c>
      <c r="G591" s="631" t="s">
        <v>150</v>
      </c>
      <c r="H591" s="631" t="s">
        <v>150</v>
      </c>
    </row>
    <row r="592" spans="3:8">
      <c r="C592" s="631" t="s">
        <v>150</v>
      </c>
      <c r="D592" s="631" t="s">
        <v>150</v>
      </c>
      <c r="E592" s="631" t="s">
        <v>150</v>
      </c>
      <c r="F592" s="631" t="s">
        <v>150</v>
      </c>
      <c r="G592" s="631" t="s">
        <v>150</v>
      </c>
      <c r="H592" s="631" t="s">
        <v>150</v>
      </c>
    </row>
    <row r="593" spans="3:8">
      <c r="C593" s="631" t="s">
        <v>150</v>
      </c>
      <c r="D593" s="631" t="s">
        <v>150</v>
      </c>
      <c r="E593" s="631" t="s">
        <v>150</v>
      </c>
      <c r="F593" s="631" t="s">
        <v>150</v>
      </c>
      <c r="G593" s="631" t="s">
        <v>150</v>
      </c>
      <c r="H593" s="631" t="s">
        <v>150</v>
      </c>
    </row>
    <row r="594" spans="3:8">
      <c r="C594" s="631" t="s">
        <v>150</v>
      </c>
      <c r="D594" s="631" t="s">
        <v>150</v>
      </c>
      <c r="E594" s="631" t="s">
        <v>150</v>
      </c>
      <c r="F594" s="631" t="s">
        <v>150</v>
      </c>
      <c r="G594" s="631" t="s">
        <v>150</v>
      </c>
      <c r="H594" s="631" t="s">
        <v>150</v>
      </c>
    </row>
    <row r="595" spans="3:8">
      <c r="C595" s="631" t="s">
        <v>150</v>
      </c>
      <c r="D595" s="631" t="s">
        <v>150</v>
      </c>
      <c r="E595" s="631" t="s">
        <v>150</v>
      </c>
      <c r="F595" s="631" t="s">
        <v>150</v>
      </c>
      <c r="G595" s="631" t="s">
        <v>150</v>
      </c>
      <c r="H595" s="631" t="s">
        <v>150</v>
      </c>
    </row>
    <row r="596" spans="3:8">
      <c r="C596" s="631" t="s">
        <v>150</v>
      </c>
      <c r="D596" s="631" t="s">
        <v>150</v>
      </c>
      <c r="E596" s="631" t="s">
        <v>150</v>
      </c>
      <c r="F596" s="631" t="s">
        <v>150</v>
      </c>
      <c r="G596" s="631" t="s">
        <v>150</v>
      </c>
      <c r="H596" s="631" t="s">
        <v>150</v>
      </c>
    </row>
    <row r="597" spans="3:8">
      <c r="C597" s="631" t="s">
        <v>150</v>
      </c>
      <c r="D597" s="631" t="s">
        <v>150</v>
      </c>
      <c r="E597" s="631" t="s">
        <v>150</v>
      </c>
      <c r="F597" s="631" t="s">
        <v>150</v>
      </c>
      <c r="G597" s="631" t="s">
        <v>150</v>
      </c>
      <c r="H597" s="631" t="s">
        <v>150</v>
      </c>
    </row>
    <row r="598" spans="3:8">
      <c r="C598" s="631" t="s">
        <v>150</v>
      </c>
      <c r="D598" s="631" t="s">
        <v>150</v>
      </c>
      <c r="E598" s="631" t="s">
        <v>150</v>
      </c>
      <c r="F598" s="631" t="s">
        <v>150</v>
      </c>
      <c r="G598" s="631" t="s">
        <v>150</v>
      </c>
      <c r="H598" s="631" t="s">
        <v>150</v>
      </c>
    </row>
    <row r="599" spans="3:8">
      <c r="C599" s="631" t="s">
        <v>150</v>
      </c>
      <c r="D599" s="631" t="s">
        <v>150</v>
      </c>
      <c r="E599" s="631" t="s">
        <v>150</v>
      </c>
      <c r="F599" s="631" t="s">
        <v>150</v>
      </c>
      <c r="G599" s="631" t="s">
        <v>150</v>
      </c>
      <c r="H599" s="631" t="s">
        <v>150</v>
      </c>
    </row>
    <row r="600" spans="3:8">
      <c r="C600" s="631" t="s">
        <v>150</v>
      </c>
      <c r="D600" s="631" t="s">
        <v>150</v>
      </c>
      <c r="E600" s="631" t="s">
        <v>150</v>
      </c>
      <c r="F600" s="631" t="s">
        <v>150</v>
      </c>
      <c r="G600" s="631" t="s">
        <v>150</v>
      </c>
      <c r="H600" s="631" t="s">
        <v>150</v>
      </c>
    </row>
    <row r="601" spans="3:8">
      <c r="C601" s="631" t="s">
        <v>150</v>
      </c>
      <c r="D601" s="631" t="s">
        <v>150</v>
      </c>
      <c r="E601" s="631" t="s">
        <v>150</v>
      </c>
      <c r="F601" s="631" t="s">
        <v>150</v>
      </c>
      <c r="G601" s="631" t="s">
        <v>150</v>
      </c>
      <c r="H601" s="631" t="s">
        <v>150</v>
      </c>
    </row>
    <row r="602" spans="3:8">
      <c r="C602" s="631" t="s">
        <v>150</v>
      </c>
      <c r="D602" s="631" t="s">
        <v>150</v>
      </c>
      <c r="E602" s="631" t="s">
        <v>150</v>
      </c>
      <c r="F602" s="631" t="s">
        <v>150</v>
      </c>
      <c r="G602" s="631" t="s">
        <v>150</v>
      </c>
      <c r="H602" s="631" t="s">
        <v>150</v>
      </c>
    </row>
    <row r="603" spans="3:8">
      <c r="C603" s="631" t="s">
        <v>150</v>
      </c>
      <c r="D603" s="631" t="s">
        <v>150</v>
      </c>
      <c r="E603" s="631" t="s">
        <v>150</v>
      </c>
      <c r="F603" s="631" t="s">
        <v>150</v>
      </c>
      <c r="G603" s="631" t="s">
        <v>150</v>
      </c>
      <c r="H603" s="631" t="s">
        <v>150</v>
      </c>
    </row>
    <row r="604" spans="3:8">
      <c r="C604" s="631" t="s">
        <v>150</v>
      </c>
      <c r="D604" s="631" t="s">
        <v>150</v>
      </c>
      <c r="E604" s="631" t="s">
        <v>150</v>
      </c>
      <c r="F604" s="631" t="s">
        <v>150</v>
      </c>
      <c r="G604" s="631" t="s">
        <v>150</v>
      </c>
      <c r="H604" s="631" t="s">
        <v>150</v>
      </c>
    </row>
    <row r="605" spans="3:8">
      <c r="C605" s="631" t="s">
        <v>150</v>
      </c>
      <c r="D605" s="631" t="s">
        <v>150</v>
      </c>
      <c r="E605" s="631" t="s">
        <v>150</v>
      </c>
      <c r="F605" s="631" t="s">
        <v>150</v>
      </c>
      <c r="G605" s="631" t="s">
        <v>150</v>
      </c>
      <c r="H605" s="631" t="s">
        <v>150</v>
      </c>
    </row>
    <row r="606" spans="3:8">
      <c r="C606" s="631" t="s">
        <v>150</v>
      </c>
      <c r="D606" s="631" t="s">
        <v>150</v>
      </c>
      <c r="E606" s="631" t="s">
        <v>150</v>
      </c>
      <c r="F606" s="631" t="s">
        <v>150</v>
      </c>
      <c r="G606" s="631" t="s">
        <v>150</v>
      </c>
      <c r="H606" s="631" t="s">
        <v>150</v>
      </c>
    </row>
    <row r="607" spans="3:8">
      <c r="C607" s="631" t="s">
        <v>150</v>
      </c>
      <c r="D607" s="631" t="s">
        <v>150</v>
      </c>
      <c r="E607" s="631" t="s">
        <v>150</v>
      </c>
      <c r="F607" s="631" t="s">
        <v>150</v>
      </c>
      <c r="G607" s="631" t="s">
        <v>150</v>
      </c>
      <c r="H607" s="631" t="s">
        <v>150</v>
      </c>
    </row>
    <row r="608" spans="3:8">
      <c r="C608" s="631" t="s">
        <v>150</v>
      </c>
      <c r="D608" s="631" t="s">
        <v>150</v>
      </c>
      <c r="E608" s="631" t="s">
        <v>150</v>
      </c>
      <c r="F608" s="631" t="s">
        <v>150</v>
      </c>
      <c r="G608" s="631" t="s">
        <v>150</v>
      </c>
      <c r="H608" s="631" t="s">
        <v>150</v>
      </c>
    </row>
    <row r="609" spans="3:8">
      <c r="C609" s="631" t="s">
        <v>150</v>
      </c>
      <c r="D609" s="631" t="s">
        <v>150</v>
      </c>
      <c r="E609" s="631" t="s">
        <v>150</v>
      </c>
      <c r="F609" s="631" t="s">
        <v>150</v>
      </c>
      <c r="G609" s="631" t="s">
        <v>150</v>
      </c>
      <c r="H609" s="631" t="s">
        <v>150</v>
      </c>
    </row>
    <row r="610" spans="3:8">
      <c r="C610" s="631" t="s">
        <v>150</v>
      </c>
      <c r="D610" s="631" t="s">
        <v>150</v>
      </c>
      <c r="E610" s="631" t="s">
        <v>150</v>
      </c>
      <c r="F610" s="631" t="s">
        <v>150</v>
      </c>
      <c r="G610" s="631" t="s">
        <v>150</v>
      </c>
      <c r="H610" s="631" t="s">
        <v>150</v>
      </c>
    </row>
    <row r="611" spans="3:8">
      <c r="C611" s="631" t="s">
        <v>150</v>
      </c>
      <c r="D611" s="631" t="s">
        <v>150</v>
      </c>
      <c r="E611" s="631" t="s">
        <v>150</v>
      </c>
      <c r="F611" s="631" t="s">
        <v>150</v>
      </c>
      <c r="G611" s="631" t="s">
        <v>150</v>
      </c>
      <c r="H611" s="631" t="s">
        <v>150</v>
      </c>
    </row>
    <row r="612" spans="3:8">
      <c r="C612" s="631" t="s">
        <v>150</v>
      </c>
      <c r="D612" s="631" t="s">
        <v>150</v>
      </c>
      <c r="E612" s="631" t="s">
        <v>150</v>
      </c>
      <c r="F612" s="631" t="s">
        <v>150</v>
      </c>
      <c r="G612" s="631" t="s">
        <v>150</v>
      </c>
      <c r="H612" s="631" t="s">
        <v>150</v>
      </c>
    </row>
    <row r="613" spans="3:8">
      <c r="C613" s="631" t="s">
        <v>150</v>
      </c>
      <c r="D613" s="631" t="s">
        <v>150</v>
      </c>
      <c r="E613" s="631" t="s">
        <v>150</v>
      </c>
      <c r="F613" s="631" t="s">
        <v>150</v>
      </c>
      <c r="G613" s="631" t="s">
        <v>150</v>
      </c>
      <c r="H613" s="631" t="s">
        <v>150</v>
      </c>
    </row>
    <row r="614" spans="3:8">
      <c r="C614" s="631" t="s">
        <v>150</v>
      </c>
      <c r="D614" s="631" t="s">
        <v>150</v>
      </c>
      <c r="E614" s="631" t="s">
        <v>150</v>
      </c>
      <c r="F614" s="631" t="s">
        <v>150</v>
      </c>
      <c r="G614" s="631" t="s">
        <v>150</v>
      </c>
      <c r="H614" s="631" t="s">
        <v>150</v>
      </c>
    </row>
    <row r="615" spans="3:8">
      <c r="C615" s="631" t="s">
        <v>150</v>
      </c>
      <c r="D615" s="631" t="s">
        <v>150</v>
      </c>
      <c r="E615" s="631" t="s">
        <v>150</v>
      </c>
      <c r="F615" s="631" t="s">
        <v>150</v>
      </c>
      <c r="G615" s="631" t="s">
        <v>150</v>
      </c>
      <c r="H615" s="631" t="s">
        <v>150</v>
      </c>
    </row>
    <row r="616" spans="3:8">
      <c r="C616" s="631" t="s">
        <v>150</v>
      </c>
      <c r="D616" s="631" t="s">
        <v>150</v>
      </c>
      <c r="E616" s="631" t="s">
        <v>150</v>
      </c>
      <c r="F616" s="631" t="s">
        <v>150</v>
      </c>
      <c r="G616" s="631" t="s">
        <v>150</v>
      </c>
      <c r="H616" s="631" t="s">
        <v>150</v>
      </c>
    </row>
    <row r="617" spans="3:8">
      <c r="C617" s="631" t="s">
        <v>150</v>
      </c>
      <c r="D617" s="631" t="s">
        <v>150</v>
      </c>
      <c r="E617" s="631" t="s">
        <v>150</v>
      </c>
      <c r="F617" s="631" t="s">
        <v>150</v>
      </c>
      <c r="G617" s="631" t="s">
        <v>150</v>
      </c>
      <c r="H617" s="631" t="s">
        <v>150</v>
      </c>
    </row>
    <row r="618" spans="3:8">
      <c r="C618" s="631" t="s">
        <v>150</v>
      </c>
      <c r="D618" s="631" t="s">
        <v>150</v>
      </c>
      <c r="E618" s="631" t="s">
        <v>150</v>
      </c>
      <c r="F618" s="631" t="s">
        <v>150</v>
      </c>
      <c r="G618" s="631" t="s">
        <v>150</v>
      </c>
      <c r="H618" s="631" t="s">
        <v>150</v>
      </c>
    </row>
    <row r="619" spans="3:8">
      <c r="C619" s="631" t="s">
        <v>150</v>
      </c>
      <c r="D619" s="631" t="s">
        <v>150</v>
      </c>
      <c r="E619" s="631" t="s">
        <v>150</v>
      </c>
      <c r="F619" s="631" t="s">
        <v>150</v>
      </c>
      <c r="G619" s="631" t="s">
        <v>150</v>
      </c>
      <c r="H619" s="631" t="s">
        <v>150</v>
      </c>
    </row>
    <row r="620" spans="3:8">
      <c r="C620" s="631" t="s">
        <v>150</v>
      </c>
      <c r="D620" s="631" t="s">
        <v>150</v>
      </c>
      <c r="E620" s="631" t="s">
        <v>150</v>
      </c>
      <c r="F620" s="631" t="s">
        <v>150</v>
      </c>
      <c r="G620" s="631" t="s">
        <v>150</v>
      </c>
      <c r="H620" s="631" t="s">
        <v>150</v>
      </c>
    </row>
    <row r="621" spans="3:8">
      <c r="C621" s="631" t="s">
        <v>150</v>
      </c>
      <c r="D621" s="631" t="s">
        <v>150</v>
      </c>
      <c r="E621" s="631" t="s">
        <v>150</v>
      </c>
      <c r="F621" s="631" t="s">
        <v>150</v>
      </c>
      <c r="G621" s="631" t="s">
        <v>150</v>
      </c>
      <c r="H621" s="631" t="s">
        <v>150</v>
      </c>
    </row>
    <row r="622" spans="3:8">
      <c r="C622" s="631" t="s">
        <v>150</v>
      </c>
      <c r="D622" s="631" t="s">
        <v>150</v>
      </c>
      <c r="E622" s="631" t="s">
        <v>150</v>
      </c>
      <c r="F622" s="631" t="s">
        <v>150</v>
      </c>
      <c r="G622" s="631" t="s">
        <v>150</v>
      </c>
      <c r="H622" s="631" t="s">
        <v>150</v>
      </c>
    </row>
    <row r="623" spans="3:8">
      <c r="C623" s="631" t="s">
        <v>150</v>
      </c>
      <c r="D623" s="631" t="s">
        <v>150</v>
      </c>
      <c r="E623" s="631" t="s">
        <v>150</v>
      </c>
      <c r="F623" s="631" t="s">
        <v>150</v>
      </c>
      <c r="G623" s="631" t="s">
        <v>150</v>
      </c>
      <c r="H623" s="631" t="s">
        <v>150</v>
      </c>
    </row>
    <row r="624" spans="3:8">
      <c r="C624" s="631" t="s">
        <v>150</v>
      </c>
      <c r="D624" s="631" t="s">
        <v>150</v>
      </c>
      <c r="E624" s="631" t="s">
        <v>150</v>
      </c>
      <c r="F624" s="631" t="s">
        <v>150</v>
      </c>
      <c r="G624" s="631" t="s">
        <v>150</v>
      </c>
      <c r="H624" s="631" t="s">
        <v>150</v>
      </c>
    </row>
    <row r="625" spans="3:8">
      <c r="C625" s="631" t="s">
        <v>150</v>
      </c>
      <c r="D625" s="631" t="s">
        <v>150</v>
      </c>
      <c r="E625" s="631" t="s">
        <v>150</v>
      </c>
      <c r="F625" s="631" t="s">
        <v>150</v>
      </c>
      <c r="G625" s="631" t="s">
        <v>150</v>
      </c>
      <c r="H625" s="631" t="s">
        <v>150</v>
      </c>
    </row>
    <row r="626" spans="3:8">
      <c r="C626" s="631" t="s">
        <v>150</v>
      </c>
      <c r="D626" s="631" t="s">
        <v>150</v>
      </c>
      <c r="E626" s="631" t="s">
        <v>150</v>
      </c>
      <c r="F626" s="631" t="s">
        <v>150</v>
      </c>
      <c r="G626" s="631" t="s">
        <v>150</v>
      </c>
      <c r="H626" s="631" t="s">
        <v>150</v>
      </c>
    </row>
    <row r="627" spans="3:8">
      <c r="C627" s="631" t="s">
        <v>150</v>
      </c>
      <c r="D627" s="631" t="s">
        <v>150</v>
      </c>
      <c r="E627" s="631" t="s">
        <v>150</v>
      </c>
      <c r="F627" s="631" t="s">
        <v>150</v>
      </c>
      <c r="G627" s="631" t="s">
        <v>150</v>
      </c>
      <c r="H627" s="631" t="s">
        <v>150</v>
      </c>
    </row>
    <row r="628" spans="3:8">
      <c r="C628" s="631" t="s">
        <v>150</v>
      </c>
      <c r="D628" s="631" t="s">
        <v>150</v>
      </c>
      <c r="E628" s="631" t="s">
        <v>150</v>
      </c>
      <c r="F628" s="631" t="s">
        <v>150</v>
      </c>
      <c r="G628" s="631" t="s">
        <v>150</v>
      </c>
      <c r="H628" s="631" t="s">
        <v>150</v>
      </c>
    </row>
    <row r="629" spans="3:8">
      <c r="C629" s="631" t="s">
        <v>150</v>
      </c>
      <c r="D629" s="631" t="s">
        <v>150</v>
      </c>
      <c r="E629" s="631" t="s">
        <v>150</v>
      </c>
      <c r="F629" s="631" t="s">
        <v>150</v>
      </c>
      <c r="G629" s="631" t="s">
        <v>150</v>
      </c>
      <c r="H629" s="631" t="s">
        <v>150</v>
      </c>
    </row>
    <row r="630" spans="3:8">
      <c r="C630" s="631" t="s">
        <v>150</v>
      </c>
      <c r="D630" s="631" t="s">
        <v>150</v>
      </c>
      <c r="E630" s="631" t="s">
        <v>150</v>
      </c>
      <c r="F630" s="631" t="s">
        <v>150</v>
      </c>
      <c r="G630" s="631" t="s">
        <v>150</v>
      </c>
      <c r="H630" s="631" t="s">
        <v>150</v>
      </c>
    </row>
    <row r="631" spans="3:8">
      <c r="C631" s="631" t="s">
        <v>150</v>
      </c>
      <c r="D631" s="631" t="s">
        <v>150</v>
      </c>
      <c r="E631" s="631" t="s">
        <v>150</v>
      </c>
      <c r="F631" s="631" t="s">
        <v>150</v>
      </c>
      <c r="G631" s="631" t="s">
        <v>150</v>
      </c>
      <c r="H631" s="631" t="s">
        <v>150</v>
      </c>
    </row>
    <row r="632" spans="3:8">
      <c r="C632" s="631" t="s">
        <v>150</v>
      </c>
      <c r="D632" s="631" t="s">
        <v>150</v>
      </c>
      <c r="E632" s="631" t="s">
        <v>150</v>
      </c>
      <c r="F632" s="631" t="s">
        <v>150</v>
      </c>
      <c r="G632" s="631" t="s">
        <v>150</v>
      </c>
      <c r="H632" s="631" t="s">
        <v>150</v>
      </c>
    </row>
    <row r="633" spans="3:8">
      <c r="C633" s="631" t="s">
        <v>150</v>
      </c>
      <c r="D633" s="631" t="s">
        <v>150</v>
      </c>
      <c r="E633" s="631" t="s">
        <v>150</v>
      </c>
      <c r="F633" s="631" t="s">
        <v>150</v>
      </c>
      <c r="G633" s="631" t="s">
        <v>150</v>
      </c>
      <c r="H633" s="631" t="s">
        <v>150</v>
      </c>
    </row>
    <row r="634" spans="3:8">
      <c r="C634" s="631" t="s">
        <v>150</v>
      </c>
      <c r="D634" s="631" t="s">
        <v>150</v>
      </c>
      <c r="E634" s="631" t="s">
        <v>150</v>
      </c>
      <c r="F634" s="631" t="s">
        <v>150</v>
      </c>
      <c r="G634" s="631" t="s">
        <v>150</v>
      </c>
      <c r="H634" s="631" t="s">
        <v>150</v>
      </c>
    </row>
    <row r="635" spans="3:8">
      <c r="C635" s="631" t="s">
        <v>150</v>
      </c>
      <c r="D635" s="631" t="s">
        <v>150</v>
      </c>
      <c r="E635" s="631" t="s">
        <v>150</v>
      </c>
      <c r="F635" s="631" t="s">
        <v>150</v>
      </c>
      <c r="G635" s="631" t="s">
        <v>150</v>
      </c>
      <c r="H635" s="631" t="s">
        <v>150</v>
      </c>
    </row>
    <row r="636" spans="3:8">
      <c r="C636" s="631" t="s">
        <v>150</v>
      </c>
      <c r="D636" s="631" t="s">
        <v>150</v>
      </c>
      <c r="E636" s="631" t="s">
        <v>150</v>
      </c>
      <c r="F636" s="631" t="s">
        <v>150</v>
      </c>
      <c r="G636" s="631" t="s">
        <v>150</v>
      </c>
      <c r="H636" s="631" t="s">
        <v>150</v>
      </c>
    </row>
    <row r="637" spans="3:8">
      <c r="C637" s="631" t="s">
        <v>150</v>
      </c>
      <c r="D637" s="631" t="s">
        <v>150</v>
      </c>
      <c r="E637" s="631" t="s">
        <v>150</v>
      </c>
      <c r="F637" s="631" t="s">
        <v>150</v>
      </c>
      <c r="G637" s="631" t="s">
        <v>150</v>
      </c>
      <c r="H637" s="631" t="s">
        <v>150</v>
      </c>
    </row>
    <row r="638" spans="3:8">
      <c r="C638" s="631" t="s">
        <v>150</v>
      </c>
      <c r="D638" s="631" t="s">
        <v>150</v>
      </c>
      <c r="E638" s="631" t="s">
        <v>150</v>
      </c>
      <c r="F638" s="631" t="s">
        <v>150</v>
      </c>
      <c r="G638" s="631" t="s">
        <v>150</v>
      </c>
      <c r="H638" s="631" t="s">
        <v>150</v>
      </c>
    </row>
    <row r="639" spans="3:8">
      <c r="C639" s="631" t="s">
        <v>150</v>
      </c>
      <c r="D639" s="631" t="s">
        <v>150</v>
      </c>
      <c r="E639" s="631" t="s">
        <v>150</v>
      </c>
      <c r="F639" s="631" t="s">
        <v>150</v>
      </c>
      <c r="G639" s="631" t="s">
        <v>150</v>
      </c>
      <c r="H639" s="631" t="s">
        <v>150</v>
      </c>
    </row>
    <row r="640" spans="3:8">
      <c r="C640" s="631" t="s">
        <v>150</v>
      </c>
      <c r="D640" s="631" t="s">
        <v>150</v>
      </c>
      <c r="E640" s="631" t="s">
        <v>150</v>
      </c>
      <c r="F640" s="631" t="s">
        <v>150</v>
      </c>
      <c r="G640" s="631" t="s">
        <v>150</v>
      </c>
      <c r="H640" s="631" t="s">
        <v>150</v>
      </c>
    </row>
    <row r="641" spans="3:8">
      <c r="C641" s="631" t="s">
        <v>150</v>
      </c>
      <c r="D641" s="631" t="s">
        <v>150</v>
      </c>
      <c r="E641" s="631" t="s">
        <v>150</v>
      </c>
      <c r="F641" s="631" t="s">
        <v>150</v>
      </c>
      <c r="G641" s="631" t="s">
        <v>150</v>
      </c>
      <c r="H641" s="631" t="s">
        <v>150</v>
      </c>
    </row>
    <row r="642" spans="3:8">
      <c r="C642" s="631" t="s">
        <v>150</v>
      </c>
      <c r="D642" s="631" t="s">
        <v>150</v>
      </c>
      <c r="E642" s="631" t="s">
        <v>150</v>
      </c>
      <c r="F642" s="631" t="s">
        <v>150</v>
      </c>
      <c r="G642" s="631" t="s">
        <v>150</v>
      </c>
      <c r="H642" s="631" t="s">
        <v>150</v>
      </c>
    </row>
    <row r="643" spans="3:8">
      <c r="C643" s="631" t="s">
        <v>150</v>
      </c>
      <c r="D643" s="631" t="s">
        <v>150</v>
      </c>
      <c r="E643" s="631" t="s">
        <v>150</v>
      </c>
      <c r="F643" s="631" t="s">
        <v>150</v>
      </c>
      <c r="G643" s="631" t="s">
        <v>150</v>
      </c>
      <c r="H643" s="631" t="s">
        <v>150</v>
      </c>
    </row>
    <row r="644" spans="3:8">
      <c r="C644" s="631" t="s">
        <v>150</v>
      </c>
      <c r="D644" s="631" t="s">
        <v>150</v>
      </c>
      <c r="E644" s="631" t="s">
        <v>150</v>
      </c>
      <c r="F644" s="631" t="s">
        <v>150</v>
      </c>
      <c r="G644" s="631" t="s">
        <v>150</v>
      </c>
      <c r="H644" s="631" t="s">
        <v>150</v>
      </c>
    </row>
    <row r="645" spans="3:8">
      <c r="C645" s="631" t="s">
        <v>150</v>
      </c>
      <c r="D645" s="631" t="s">
        <v>150</v>
      </c>
      <c r="E645" s="631" t="s">
        <v>150</v>
      </c>
      <c r="F645" s="631" t="s">
        <v>150</v>
      </c>
      <c r="G645" s="631" t="s">
        <v>150</v>
      </c>
      <c r="H645" s="631" t="s">
        <v>150</v>
      </c>
    </row>
    <row r="646" spans="3:8">
      <c r="C646" s="631" t="s">
        <v>150</v>
      </c>
      <c r="D646" s="631" t="s">
        <v>150</v>
      </c>
      <c r="E646" s="631" t="s">
        <v>150</v>
      </c>
      <c r="F646" s="631" t="s">
        <v>150</v>
      </c>
      <c r="G646" s="631" t="s">
        <v>150</v>
      </c>
      <c r="H646" s="631" t="s">
        <v>150</v>
      </c>
    </row>
    <row r="647" spans="3:8">
      <c r="C647" s="631" t="s">
        <v>150</v>
      </c>
      <c r="D647" s="631" t="s">
        <v>150</v>
      </c>
      <c r="E647" s="631" t="s">
        <v>150</v>
      </c>
      <c r="F647" s="631" t="s">
        <v>150</v>
      </c>
      <c r="G647" s="631" t="s">
        <v>150</v>
      </c>
      <c r="H647" s="631" t="s">
        <v>150</v>
      </c>
    </row>
    <row r="648" spans="3:8">
      <c r="C648" s="631" t="s">
        <v>150</v>
      </c>
      <c r="D648" s="631" t="s">
        <v>150</v>
      </c>
      <c r="E648" s="631" t="s">
        <v>150</v>
      </c>
      <c r="F648" s="631" t="s">
        <v>150</v>
      </c>
      <c r="G648" s="631" t="s">
        <v>150</v>
      </c>
      <c r="H648" s="631" t="s">
        <v>150</v>
      </c>
    </row>
    <row r="649" spans="3:8">
      <c r="C649" s="631" t="s">
        <v>150</v>
      </c>
      <c r="D649" s="631" t="s">
        <v>150</v>
      </c>
      <c r="E649" s="631" t="s">
        <v>150</v>
      </c>
      <c r="F649" s="631" t="s">
        <v>150</v>
      </c>
      <c r="G649" s="631" t="s">
        <v>150</v>
      </c>
      <c r="H649" s="631" t="s">
        <v>150</v>
      </c>
    </row>
    <row r="650" spans="3:8">
      <c r="C650" s="631" t="s">
        <v>150</v>
      </c>
      <c r="D650" s="631" t="s">
        <v>150</v>
      </c>
      <c r="E650" s="631" t="s">
        <v>150</v>
      </c>
      <c r="F650" s="631" t="s">
        <v>150</v>
      </c>
      <c r="G650" s="631" t="s">
        <v>150</v>
      </c>
      <c r="H650" s="631" t="s">
        <v>150</v>
      </c>
    </row>
    <row r="651" spans="3:8">
      <c r="C651" s="631" t="s">
        <v>150</v>
      </c>
      <c r="D651" s="631" t="s">
        <v>150</v>
      </c>
      <c r="E651" s="631" t="s">
        <v>150</v>
      </c>
      <c r="F651" s="631" t="s">
        <v>150</v>
      </c>
      <c r="G651" s="631" t="s">
        <v>150</v>
      </c>
      <c r="H651" s="631" t="s">
        <v>150</v>
      </c>
    </row>
    <row r="652" spans="3:8">
      <c r="C652" s="631" t="s">
        <v>150</v>
      </c>
      <c r="D652" s="631" t="s">
        <v>150</v>
      </c>
      <c r="E652" s="631" t="s">
        <v>150</v>
      </c>
      <c r="F652" s="631" t="s">
        <v>150</v>
      </c>
      <c r="G652" s="631" t="s">
        <v>150</v>
      </c>
      <c r="H652" s="631" t="s">
        <v>150</v>
      </c>
    </row>
    <row r="653" spans="3:8">
      <c r="C653" s="631" t="s">
        <v>150</v>
      </c>
      <c r="D653" s="631" t="s">
        <v>150</v>
      </c>
      <c r="E653" s="631" t="s">
        <v>150</v>
      </c>
      <c r="F653" s="631" t="s">
        <v>150</v>
      </c>
      <c r="G653" s="631" t="s">
        <v>150</v>
      </c>
      <c r="H653" s="631" t="s">
        <v>150</v>
      </c>
    </row>
    <row r="654" spans="3:8">
      <c r="C654" s="631" t="s">
        <v>150</v>
      </c>
      <c r="D654" s="631" t="s">
        <v>150</v>
      </c>
      <c r="E654" s="631" t="s">
        <v>150</v>
      </c>
      <c r="F654" s="631" t="s">
        <v>150</v>
      </c>
      <c r="G654" s="631" t="s">
        <v>150</v>
      </c>
      <c r="H654" s="631" t="s">
        <v>150</v>
      </c>
    </row>
    <row r="655" spans="3:8">
      <c r="C655" s="631" t="s">
        <v>150</v>
      </c>
      <c r="D655" s="631" t="s">
        <v>150</v>
      </c>
      <c r="E655" s="631" t="s">
        <v>150</v>
      </c>
      <c r="F655" s="631" t="s">
        <v>150</v>
      </c>
      <c r="G655" s="631" t="s">
        <v>150</v>
      </c>
      <c r="H655" s="631" t="s">
        <v>150</v>
      </c>
    </row>
    <row r="656" spans="3:8">
      <c r="C656" s="631" t="s">
        <v>150</v>
      </c>
      <c r="D656" s="631" t="s">
        <v>150</v>
      </c>
      <c r="E656" s="631" t="s">
        <v>150</v>
      </c>
      <c r="F656" s="631" t="s">
        <v>150</v>
      </c>
      <c r="G656" s="631" t="s">
        <v>150</v>
      </c>
      <c r="H656" s="631" t="s">
        <v>150</v>
      </c>
    </row>
    <row r="657" spans="3:8">
      <c r="C657" s="631" t="s">
        <v>150</v>
      </c>
      <c r="D657" s="631" t="s">
        <v>150</v>
      </c>
      <c r="E657" s="631" t="s">
        <v>150</v>
      </c>
      <c r="F657" s="631" t="s">
        <v>150</v>
      </c>
      <c r="G657" s="631" t="s">
        <v>150</v>
      </c>
      <c r="H657" s="631" t="s">
        <v>150</v>
      </c>
    </row>
    <row r="658" spans="3:8">
      <c r="C658" s="631" t="s">
        <v>150</v>
      </c>
      <c r="D658" s="631" t="s">
        <v>150</v>
      </c>
      <c r="E658" s="631" t="s">
        <v>150</v>
      </c>
      <c r="F658" s="631" t="s">
        <v>150</v>
      </c>
      <c r="G658" s="631" t="s">
        <v>150</v>
      </c>
      <c r="H658" s="631" t="s">
        <v>150</v>
      </c>
    </row>
    <row r="659" spans="3:8">
      <c r="C659" s="631" t="s">
        <v>150</v>
      </c>
      <c r="D659" s="631" t="s">
        <v>150</v>
      </c>
      <c r="E659" s="631" t="s">
        <v>150</v>
      </c>
      <c r="F659" s="631" t="s">
        <v>150</v>
      </c>
      <c r="G659" s="631" t="s">
        <v>150</v>
      </c>
      <c r="H659" s="631" t="s">
        <v>150</v>
      </c>
    </row>
    <row r="660" spans="3:8">
      <c r="C660" s="631" t="s">
        <v>150</v>
      </c>
      <c r="D660" s="631" t="s">
        <v>150</v>
      </c>
      <c r="E660" s="631" t="s">
        <v>150</v>
      </c>
      <c r="F660" s="631" t="s">
        <v>150</v>
      </c>
      <c r="G660" s="631" t="s">
        <v>150</v>
      </c>
      <c r="H660" s="631" t="s">
        <v>150</v>
      </c>
    </row>
    <row r="661" spans="3:8">
      <c r="C661" s="631" t="s">
        <v>150</v>
      </c>
      <c r="D661" s="631" t="s">
        <v>150</v>
      </c>
      <c r="E661" s="631" t="s">
        <v>150</v>
      </c>
      <c r="F661" s="631" t="s">
        <v>150</v>
      </c>
      <c r="G661" s="631" t="s">
        <v>150</v>
      </c>
      <c r="H661" s="631" t="s">
        <v>150</v>
      </c>
    </row>
    <row r="662" spans="3:8">
      <c r="C662" s="631" t="s">
        <v>150</v>
      </c>
      <c r="D662" s="631" t="s">
        <v>150</v>
      </c>
      <c r="E662" s="631" t="s">
        <v>150</v>
      </c>
      <c r="F662" s="631" t="s">
        <v>150</v>
      </c>
      <c r="G662" s="631" t="s">
        <v>150</v>
      </c>
      <c r="H662" s="631" t="s">
        <v>150</v>
      </c>
    </row>
    <row r="663" spans="3:8">
      <c r="C663" s="631" t="s">
        <v>150</v>
      </c>
      <c r="D663" s="631" t="s">
        <v>150</v>
      </c>
      <c r="E663" s="631" t="s">
        <v>150</v>
      </c>
      <c r="F663" s="631" t="s">
        <v>150</v>
      </c>
      <c r="G663" s="631" t="s">
        <v>150</v>
      </c>
      <c r="H663" s="631" t="s">
        <v>150</v>
      </c>
    </row>
    <row r="664" spans="3:8">
      <c r="C664" s="631" t="s">
        <v>150</v>
      </c>
      <c r="D664" s="631" t="s">
        <v>150</v>
      </c>
      <c r="E664" s="631" t="s">
        <v>150</v>
      </c>
      <c r="F664" s="631" t="s">
        <v>150</v>
      </c>
      <c r="G664" s="631" t="s">
        <v>150</v>
      </c>
      <c r="H664" s="631" t="s">
        <v>150</v>
      </c>
    </row>
    <row r="665" spans="3:8">
      <c r="C665" s="631" t="s">
        <v>150</v>
      </c>
      <c r="D665" s="631" t="s">
        <v>150</v>
      </c>
      <c r="E665" s="631" t="s">
        <v>150</v>
      </c>
      <c r="F665" s="631" t="s">
        <v>150</v>
      </c>
      <c r="G665" s="631" t="s">
        <v>150</v>
      </c>
      <c r="H665" s="631" t="s">
        <v>150</v>
      </c>
    </row>
    <row r="666" spans="3:8">
      <c r="C666" s="631" t="s">
        <v>150</v>
      </c>
      <c r="D666" s="631" t="s">
        <v>150</v>
      </c>
      <c r="E666" s="631" t="s">
        <v>150</v>
      </c>
      <c r="F666" s="631" t="s">
        <v>150</v>
      </c>
      <c r="G666" s="631" t="s">
        <v>150</v>
      </c>
      <c r="H666" s="631" t="s">
        <v>150</v>
      </c>
    </row>
    <row r="667" spans="3:8">
      <c r="C667" s="631" t="s">
        <v>150</v>
      </c>
      <c r="D667" s="631" t="s">
        <v>150</v>
      </c>
      <c r="E667" s="631" t="s">
        <v>150</v>
      </c>
      <c r="F667" s="631" t="s">
        <v>150</v>
      </c>
      <c r="G667" s="631" t="s">
        <v>150</v>
      </c>
      <c r="H667" s="631" t="s">
        <v>150</v>
      </c>
    </row>
    <row r="668" spans="3:8">
      <c r="C668" s="631" t="s">
        <v>150</v>
      </c>
      <c r="D668" s="631" t="s">
        <v>150</v>
      </c>
      <c r="E668" s="631" t="s">
        <v>150</v>
      </c>
      <c r="F668" s="631" t="s">
        <v>150</v>
      </c>
      <c r="G668" s="631" t="s">
        <v>150</v>
      </c>
      <c r="H668" s="631" t="s">
        <v>150</v>
      </c>
    </row>
    <row r="669" spans="3:8">
      <c r="C669" s="631" t="s">
        <v>150</v>
      </c>
      <c r="D669" s="631" t="s">
        <v>150</v>
      </c>
      <c r="E669" s="631" t="s">
        <v>150</v>
      </c>
      <c r="F669" s="631" t="s">
        <v>150</v>
      </c>
      <c r="G669" s="631" t="s">
        <v>150</v>
      </c>
      <c r="H669" s="631" t="s">
        <v>150</v>
      </c>
    </row>
    <row r="670" spans="3:8">
      <c r="C670" s="631" t="s">
        <v>150</v>
      </c>
      <c r="D670" s="631" t="s">
        <v>150</v>
      </c>
      <c r="E670" s="631" t="s">
        <v>150</v>
      </c>
      <c r="F670" s="631" t="s">
        <v>150</v>
      </c>
      <c r="G670" s="631" t="s">
        <v>150</v>
      </c>
      <c r="H670" s="631" t="s">
        <v>150</v>
      </c>
    </row>
    <row r="671" spans="3:8">
      <c r="C671" s="631" t="s">
        <v>150</v>
      </c>
      <c r="D671" s="631" t="s">
        <v>150</v>
      </c>
      <c r="E671" s="631" t="s">
        <v>150</v>
      </c>
      <c r="F671" s="631" t="s">
        <v>150</v>
      </c>
      <c r="G671" s="631" t="s">
        <v>150</v>
      </c>
      <c r="H671" s="631" t="s">
        <v>150</v>
      </c>
    </row>
    <row r="672" spans="3:8">
      <c r="C672" s="631" t="s">
        <v>150</v>
      </c>
      <c r="D672" s="631" t="s">
        <v>150</v>
      </c>
      <c r="E672" s="631" t="s">
        <v>150</v>
      </c>
      <c r="F672" s="631" t="s">
        <v>150</v>
      </c>
      <c r="G672" s="631" t="s">
        <v>150</v>
      </c>
      <c r="H672" s="631" t="s">
        <v>150</v>
      </c>
    </row>
    <row r="673" spans="3:8">
      <c r="C673" s="631" t="s">
        <v>150</v>
      </c>
      <c r="D673" s="631" t="s">
        <v>150</v>
      </c>
      <c r="E673" s="631" t="s">
        <v>150</v>
      </c>
      <c r="F673" s="631" t="s">
        <v>150</v>
      </c>
      <c r="G673" s="631" t="s">
        <v>150</v>
      </c>
      <c r="H673" s="631" t="s">
        <v>150</v>
      </c>
    </row>
    <row r="674" spans="3:8">
      <c r="C674" s="631" t="s">
        <v>150</v>
      </c>
      <c r="D674" s="631" t="s">
        <v>150</v>
      </c>
      <c r="E674" s="631" t="s">
        <v>150</v>
      </c>
      <c r="F674" s="631" t="s">
        <v>150</v>
      </c>
      <c r="G674" s="631" t="s">
        <v>150</v>
      </c>
      <c r="H674" s="631" t="s">
        <v>150</v>
      </c>
    </row>
    <row r="675" spans="3:8">
      <c r="C675" s="631" t="s">
        <v>150</v>
      </c>
      <c r="D675" s="631" t="s">
        <v>150</v>
      </c>
      <c r="E675" s="631" t="s">
        <v>150</v>
      </c>
      <c r="F675" s="631" t="s">
        <v>150</v>
      </c>
      <c r="G675" s="631" t="s">
        <v>150</v>
      </c>
      <c r="H675" s="631" t="s">
        <v>150</v>
      </c>
    </row>
    <row r="676" spans="3:8">
      <c r="C676" s="631" t="s">
        <v>150</v>
      </c>
      <c r="D676" s="631" t="s">
        <v>150</v>
      </c>
      <c r="E676" s="631" t="s">
        <v>150</v>
      </c>
      <c r="F676" s="631" t="s">
        <v>150</v>
      </c>
      <c r="G676" s="631" t="s">
        <v>150</v>
      </c>
      <c r="H676" s="631" t="s">
        <v>150</v>
      </c>
    </row>
    <row r="677" spans="3:8">
      <c r="C677" s="631" t="s">
        <v>150</v>
      </c>
      <c r="D677" s="631" t="s">
        <v>150</v>
      </c>
      <c r="E677" s="631" t="s">
        <v>150</v>
      </c>
      <c r="F677" s="631" t="s">
        <v>150</v>
      </c>
      <c r="G677" s="631" t="s">
        <v>150</v>
      </c>
      <c r="H677" s="631" t="s">
        <v>150</v>
      </c>
    </row>
    <row r="678" spans="3:8">
      <c r="C678" s="631" t="s">
        <v>150</v>
      </c>
      <c r="D678" s="631" t="s">
        <v>150</v>
      </c>
      <c r="E678" s="631" t="s">
        <v>150</v>
      </c>
      <c r="F678" s="631" t="s">
        <v>150</v>
      </c>
      <c r="G678" s="631" t="s">
        <v>150</v>
      </c>
      <c r="H678" s="631" t="s">
        <v>150</v>
      </c>
    </row>
    <row r="679" spans="3:8">
      <c r="C679" s="631" t="s">
        <v>150</v>
      </c>
      <c r="D679" s="631" t="s">
        <v>150</v>
      </c>
      <c r="E679" s="631" t="s">
        <v>150</v>
      </c>
      <c r="F679" s="631" t="s">
        <v>150</v>
      </c>
      <c r="G679" s="631" t="s">
        <v>150</v>
      </c>
      <c r="H679" s="631" t="s">
        <v>150</v>
      </c>
    </row>
    <row r="680" spans="3:8">
      <c r="C680" s="631" t="s">
        <v>150</v>
      </c>
      <c r="D680" s="631" t="s">
        <v>150</v>
      </c>
      <c r="E680" s="631" t="s">
        <v>150</v>
      </c>
      <c r="F680" s="631" t="s">
        <v>150</v>
      </c>
      <c r="G680" s="631" t="s">
        <v>150</v>
      </c>
      <c r="H680" s="631" t="s">
        <v>150</v>
      </c>
    </row>
    <row r="681" spans="3:8">
      <c r="C681" s="631" t="s">
        <v>150</v>
      </c>
      <c r="D681" s="631" t="s">
        <v>150</v>
      </c>
      <c r="E681" s="631" t="s">
        <v>150</v>
      </c>
      <c r="F681" s="631" t="s">
        <v>150</v>
      </c>
      <c r="G681" s="631" t="s">
        <v>150</v>
      </c>
      <c r="H681" s="631" t="s">
        <v>150</v>
      </c>
    </row>
    <row r="682" spans="3:8">
      <c r="C682" s="631" t="s">
        <v>150</v>
      </c>
      <c r="D682" s="631" t="s">
        <v>150</v>
      </c>
      <c r="E682" s="631" t="s">
        <v>150</v>
      </c>
      <c r="F682" s="631" t="s">
        <v>150</v>
      </c>
      <c r="G682" s="631" t="s">
        <v>150</v>
      </c>
      <c r="H682" s="631" t="s">
        <v>150</v>
      </c>
    </row>
    <row r="683" spans="3:8">
      <c r="C683" s="631" t="s">
        <v>150</v>
      </c>
      <c r="D683" s="631" t="s">
        <v>150</v>
      </c>
      <c r="E683" s="631" t="s">
        <v>150</v>
      </c>
      <c r="F683" s="631" t="s">
        <v>150</v>
      </c>
      <c r="G683" s="631" t="s">
        <v>150</v>
      </c>
      <c r="H683" s="631" t="s">
        <v>150</v>
      </c>
    </row>
    <row r="684" spans="3:8">
      <c r="C684" s="631" t="s">
        <v>150</v>
      </c>
      <c r="D684" s="631" t="s">
        <v>150</v>
      </c>
      <c r="E684" s="631" t="s">
        <v>150</v>
      </c>
      <c r="F684" s="631" t="s">
        <v>150</v>
      </c>
      <c r="G684" s="631" t="s">
        <v>150</v>
      </c>
      <c r="H684" s="631" t="s">
        <v>150</v>
      </c>
    </row>
    <row r="685" spans="3:8">
      <c r="C685" s="631" t="s">
        <v>150</v>
      </c>
      <c r="D685" s="631" t="s">
        <v>150</v>
      </c>
      <c r="E685" s="631" t="s">
        <v>150</v>
      </c>
      <c r="F685" s="631" t="s">
        <v>150</v>
      </c>
      <c r="G685" s="631" t="s">
        <v>150</v>
      </c>
      <c r="H685" s="631" t="s">
        <v>150</v>
      </c>
    </row>
    <row r="686" spans="3:8">
      <c r="C686" s="631" t="s">
        <v>150</v>
      </c>
      <c r="D686" s="631" t="s">
        <v>150</v>
      </c>
      <c r="E686" s="631" t="s">
        <v>150</v>
      </c>
      <c r="F686" s="631" t="s">
        <v>150</v>
      </c>
      <c r="G686" s="631" t="s">
        <v>150</v>
      </c>
      <c r="H686" s="631" t="s">
        <v>150</v>
      </c>
    </row>
    <row r="687" spans="3:8">
      <c r="C687" s="631" t="s">
        <v>150</v>
      </c>
      <c r="D687" s="631" t="s">
        <v>150</v>
      </c>
      <c r="E687" s="631" t="s">
        <v>150</v>
      </c>
      <c r="F687" s="631" t="s">
        <v>150</v>
      </c>
      <c r="G687" s="631" t="s">
        <v>150</v>
      </c>
      <c r="H687" s="631" t="s">
        <v>150</v>
      </c>
    </row>
    <row r="688" spans="3:8">
      <c r="C688" s="631" t="s">
        <v>150</v>
      </c>
      <c r="D688" s="631" t="s">
        <v>150</v>
      </c>
      <c r="E688" s="631" t="s">
        <v>150</v>
      </c>
      <c r="F688" s="631" t="s">
        <v>150</v>
      </c>
      <c r="G688" s="631" t="s">
        <v>150</v>
      </c>
      <c r="H688" s="631" t="s">
        <v>150</v>
      </c>
    </row>
    <row r="689" spans="3:8">
      <c r="C689" s="631" t="s">
        <v>150</v>
      </c>
      <c r="D689" s="631" t="s">
        <v>150</v>
      </c>
      <c r="E689" s="631" t="s">
        <v>150</v>
      </c>
      <c r="F689" s="631" t="s">
        <v>150</v>
      </c>
      <c r="G689" s="631" t="s">
        <v>150</v>
      </c>
      <c r="H689" s="631" t="s">
        <v>150</v>
      </c>
    </row>
    <row r="690" spans="3:8">
      <c r="C690" s="631" t="s">
        <v>150</v>
      </c>
      <c r="D690" s="631" t="s">
        <v>150</v>
      </c>
      <c r="E690" s="631" t="s">
        <v>150</v>
      </c>
      <c r="F690" s="631" t="s">
        <v>150</v>
      </c>
      <c r="G690" s="631" t="s">
        <v>150</v>
      </c>
      <c r="H690" s="631" t="s">
        <v>150</v>
      </c>
    </row>
    <row r="691" spans="3:8">
      <c r="C691" s="631" t="s">
        <v>150</v>
      </c>
      <c r="D691" s="631" t="s">
        <v>150</v>
      </c>
      <c r="E691" s="631" t="s">
        <v>150</v>
      </c>
      <c r="F691" s="631" t="s">
        <v>150</v>
      </c>
      <c r="G691" s="631" t="s">
        <v>150</v>
      </c>
      <c r="H691" s="631" t="s">
        <v>150</v>
      </c>
    </row>
    <row r="692" spans="3:8">
      <c r="C692" s="631" t="s">
        <v>150</v>
      </c>
      <c r="D692" s="631" t="s">
        <v>150</v>
      </c>
      <c r="E692" s="631" t="s">
        <v>150</v>
      </c>
      <c r="F692" s="631" t="s">
        <v>150</v>
      </c>
      <c r="G692" s="631" t="s">
        <v>150</v>
      </c>
      <c r="H692" s="631" t="s">
        <v>150</v>
      </c>
    </row>
    <row r="693" spans="3:8">
      <c r="C693" s="631" t="s">
        <v>150</v>
      </c>
      <c r="D693" s="631" t="s">
        <v>150</v>
      </c>
      <c r="E693" s="631" t="s">
        <v>150</v>
      </c>
      <c r="F693" s="631" t="s">
        <v>150</v>
      </c>
      <c r="G693" s="631" t="s">
        <v>150</v>
      </c>
      <c r="H693" s="631" t="s">
        <v>150</v>
      </c>
    </row>
    <row r="694" spans="3:8">
      <c r="C694" s="631" t="s">
        <v>150</v>
      </c>
      <c r="D694" s="631" t="s">
        <v>150</v>
      </c>
      <c r="E694" s="631" t="s">
        <v>150</v>
      </c>
      <c r="F694" s="631" t="s">
        <v>150</v>
      </c>
      <c r="G694" s="631" t="s">
        <v>150</v>
      </c>
      <c r="H694" s="631" t="s">
        <v>150</v>
      </c>
    </row>
    <row r="695" spans="3:8">
      <c r="C695" s="631" t="s">
        <v>150</v>
      </c>
      <c r="D695" s="631" t="s">
        <v>150</v>
      </c>
      <c r="E695" s="631" t="s">
        <v>150</v>
      </c>
      <c r="F695" s="631" t="s">
        <v>150</v>
      </c>
      <c r="G695" s="631" t="s">
        <v>150</v>
      </c>
      <c r="H695" s="631" t="s">
        <v>150</v>
      </c>
    </row>
    <row r="696" spans="3:8">
      <c r="C696" s="631" t="s">
        <v>150</v>
      </c>
      <c r="D696" s="631" t="s">
        <v>150</v>
      </c>
      <c r="E696" s="631" t="s">
        <v>150</v>
      </c>
      <c r="F696" s="631" t="s">
        <v>150</v>
      </c>
      <c r="G696" s="631" t="s">
        <v>150</v>
      </c>
      <c r="H696" s="631" t="s">
        <v>150</v>
      </c>
    </row>
    <row r="697" spans="3:8">
      <c r="C697" s="631" t="s">
        <v>150</v>
      </c>
      <c r="D697" s="631" t="s">
        <v>150</v>
      </c>
      <c r="E697" s="631" t="s">
        <v>150</v>
      </c>
      <c r="F697" s="631" t="s">
        <v>150</v>
      </c>
      <c r="G697" s="631" t="s">
        <v>150</v>
      </c>
      <c r="H697" s="631" t="s">
        <v>150</v>
      </c>
    </row>
    <row r="698" spans="3:8">
      <c r="C698" s="631" t="s">
        <v>150</v>
      </c>
      <c r="D698" s="631" t="s">
        <v>150</v>
      </c>
      <c r="E698" s="631" t="s">
        <v>150</v>
      </c>
      <c r="F698" s="631" t="s">
        <v>150</v>
      </c>
      <c r="G698" s="631" t="s">
        <v>150</v>
      </c>
      <c r="H698" s="631" t="s">
        <v>150</v>
      </c>
    </row>
    <row r="699" spans="3:8">
      <c r="C699" s="631" t="s">
        <v>150</v>
      </c>
      <c r="D699" s="631" t="s">
        <v>150</v>
      </c>
      <c r="E699" s="631" t="s">
        <v>150</v>
      </c>
      <c r="F699" s="631" t="s">
        <v>150</v>
      </c>
      <c r="G699" s="631" t="s">
        <v>150</v>
      </c>
      <c r="H699" s="631" t="s">
        <v>150</v>
      </c>
    </row>
    <row r="700" spans="3:8">
      <c r="C700" s="631" t="s">
        <v>150</v>
      </c>
      <c r="D700" s="631" t="s">
        <v>150</v>
      </c>
      <c r="E700" s="631" t="s">
        <v>150</v>
      </c>
      <c r="F700" s="631" t="s">
        <v>150</v>
      </c>
      <c r="G700" s="631" t="s">
        <v>150</v>
      </c>
      <c r="H700" s="631" t="s">
        <v>150</v>
      </c>
    </row>
    <row r="701" spans="3:8">
      <c r="C701" s="631" t="s">
        <v>150</v>
      </c>
      <c r="D701" s="631" t="s">
        <v>150</v>
      </c>
      <c r="E701" s="631" t="s">
        <v>150</v>
      </c>
      <c r="F701" s="631" t="s">
        <v>150</v>
      </c>
      <c r="G701" s="631" t="s">
        <v>150</v>
      </c>
      <c r="H701" s="631" t="s">
        <v>150</v>
      </c>
    </row>
    <row r="702" spans="3:8">
      <c r="C702" s="631" t="s">
        <v>150</v>
      </c>
      <c r="D702" s="631" t="s">
        <v>150</v>
      </c>
      <c r="E702" s="631" t="s">
        <v>150</v>
      </c>
      <c r="F702" s="631" t="s">
        <v>150</v>
      </c>
      <c r="G702" s="631" t="s">
        <v>150</v>
      </c>
      <c r="H702" s="631" t="s">
        <v>150</v>
      </c>
    </row>
    <row r="703" spans="3:8">
      <c r="C703" s="631" t="s">
        <v>150</v>
      </c>
      <c r="D703" s="631" t="s">
        <v>150</v>
      </c>
      <c r="E703" s="631" t="s">
        <v>150</v>
      </c>
      <c r="F703" s="631" t="s">
        <v>150</v>
      </c>
      <c r="G703" s="631" t="s">
        <v>150</v>
      </c>
      <c r="H703" s="631" t="s">
        <v>150</v>
      </c>
    </row>
    <row r="704" spans="3:8">
      <c r="C704" s="631" t="s">
        <v>150</v>
      </c>
      <c r="D704" s="631" t="s">
        <v>150</v>
      </c>
      <c r="E704" s="631" t="s">
        <v>150</v>
      </c>
      <c r="F704" s="631" t="s">
        <v>150</v>
      </c>
      <c r="G704" s="631" t="s">
        <v>150</v>
      </c>
      <c r="H704" s="631" t="s">
        <v>150</v>
      </c>
    </row>
    <row r="705" spans="3:8">
      <c r="C705" s="631" t="s">
        <v>150</v>
      </c>
      <c r="D705" s="631" t="s">
        <v>150</v>
      </c>
      <c r="E705" s="631" t="s">
        <v>150</v>
      </c>
      <c r="F705" s="631" t="s">
        <v>150</v>
      </c>
      <c r="G705" s="631" t="s">
        <v>150</v>
      </c>
      <c r="H705" s="631" t="s">
        <v>150</v>
      </c>
    </row>
    <row r="706" spans="3:8">
      <c r="C706" s="631" t="s">
        <v>150</v>
      </c>
      <c r="D706" s="631" t="s">
        <v>150</v>
      </c>
      <c r="E706" s="631" t="s">
        <v>150</v>
      </c>
      <c r="F706" s="631" t="s">
        <v>150</v>
      </c>
      <c r="G706" s="631" t="s">
        <v>150</v>
      </c>
      <c r="H706" s="631" t="s">
        <v>150</v>
      </c>
    </row>
    <row r="707" spans="3:8">
      <c r="C707" s="631" t="s">
        <v>150</v>
      </c>
      <c r="D707" s="631" t="s">
        <v>150</v>
      </c>
      <c r="E707" s="631" t="s">
        <v>150</v>
      </c>
      <c r="F707" s="631" t="s">
        <v>150</v>
      </c>
      <c r="G707" s="631" t="s">
        <v>150</v>
      </c>
      <c r="H707" s="631" t="s">
        <v>150</v>
      </c>
    </row>
    <row r="708" spans="3:8">
      <c r="C708" s="631" t="s">
        <v>150</v>
      </c>
      <c r="D708" s="631" t="s">
        <v>150</v>
      </c>
      <c r="E708" s="631" t="s">
        <v>150</v>
      </c>
      <c r="F708" s="631" t="s">
        <v>150</v>
      </c>
      <c r="G708" s="631" t="s">
        <v>150</v>
      </c>
      <c r="H708" s="631" t="s">
        <v>150</v>
      </c>
    </row>
    <row r="709" spans="3:8">
      <c r="C709" s="631" t="s">
        <v>150</v>
      </c>
      <c r="D709" s="631" t="s">
        <v>150</v>
      </c>
      <c r="E709" s="631" t="s">
        <v>150</v>
      </c>
      <c r="F709" s="631" t="s">
        <v>150</v>
      </c>
      <c r="G709" s="631" t="s">
        <v>150</v>
      </c>
      <c r="H709" s="631" t="s">
        <v>150</v>
      </c>
    </row>
    <row r="710" spans="3:8">
      <c r="C710" s="631" t="s">
        <v>150</v>
      </c>
      <c r="D710" s="631" t="s">
        <v>150</v>
      </c>
      <c r="E710" s="631" t="s">
        <v>150</v>
      </c>
      <c r="F710" s="631" t="s">
        <v>150</v>
      </c>
      <c r="G710" s="631" t="s">
        <v>150</v>
      </c>
      <c r="H710" s="631" t="s">
        <v>150</v>
      </c>
    </row>
    <row r="711" spans="3:8">
      <c r="C711" s="631" t="s">
        <v>150</v>
      </c>
      <c r="D711" s="631" t="s">
        <v>150</v>
      </c>
      <c r="E711" s="631" t="s">
        <v>150</v>
      </c>
      <c r="F711" s="631" t="s">
        <v>150</v>
      </c>
      <c r="G711" s="631" t="s">
        <v>150</v>
      </c>
      <c r="H711" s="631" t="s">
        <v>150</v>
      </c>
    </row>
    <row r="712" spans="3:8">
      <c r="C712" s="631" t="s">
        <v>150</v>
      </c>
      <c r="D712" s="631" t="s">
        <v>150</v>
      </c>
      <c r="E712" s="631" t="s">
        <v>150</v>
      </c>
      <c r="F712" s="631" t="s">
        <v>150</v>
      </c>
      <c r="G712" s="631" t="s">
        <v>150</v>
      </c>
      <c r="H712" s="631" t="s">
        <v>150</v>
      </c>
    </row>
    <row r="713" spans="3:8">
      <c r="C713" s="631" t="s">
        <v>150</v>
      </c>
      <c r="D713" s="631" t="s">
        <v>150</v>
      </c>
      <c r="E713" s="631" t="s">
        <v>150</v>
      </c>
      <c r="F713" s="631" t="s">
        <v>150</v>
      </c>
      <c r="G713" s="631" t="s">
        <v>150</v>
      </c>
      <c r="H713" s="631" t="s">
        <v>150</v>
      </c>
    </row>
    <row r="714" spans="3:8">
      <c r="C714" s="631" t="s">
        <v>150</v>
      </c>
      <c r="D714" s="631" t="s">
        <v>150</v>
      </c>
      <c r="E714" s="631" t="s">
        <v>150</v>
      </c>
      <c r="F714" s="631" t="s">
        <v>150</v>
      </c>
      <c r="G714" s="631" t="s">
        <v>150</v>
      </c>
      <c r="H714" s="631" t="s">
        <v>150</v>
      </c>
    </row>
    <row r="715" spans="3:8">
      <c r="C715" s="631" t="s">
        <v>150</v>
      </c>
      <c r="D715" s="631" t="s">
        <v>150</v>
      </c>
      <c r="E715" s="631" t="s">
        <v>150</v>
      </c>
      <c r="F715" s="631" t="s">
        <v>150</v>
      </c>
      <c r="G715" s="631" t="s">
        <v>150</v>
      </c>
      <c r="H715" s="631" t="s">
        <v>150</v>
      </c>
    </row>
    <row r="716" spans="3:8">
      <c r="C716" s="631" t="s">
        <v>150</v>
      </c>
      <c r="D716" s="631" t="s">
        <v>150</v>
      </c>
      <c r="E716" s="631" t="s">
        <v>150</v>
      </c>
      <c r="F716" s="631" t="s">
        <v>150</v>
      </c>
      <c r="G716" s="631" t="s">
        <v>150</v>
      </c>
      <c r="H716" s="631" t="s">
        <v>150</v>
      </c>
    </row>
    <row r="717" spans="3:8">
      <c r="C717" s="631" t="s">
        <v>150</v>
      </c>
      <c r="D717" s="631" t="s">
        <v>150</v>
      </c>
      <c r="E717" s="631" t="s">
        <v>150</v>
      </c>
      <c r="F717" s="631" t="s">
        <v>150</v>
      </c>
      <c r="G717" s="631" t="s">
        <v>150</v>
      </c>
      <c r="H717" s="631" t="s">
        <v>150</v>
      </c>
    </row>
    <row r="718" spans="3:8">
      <c r="C718" s="631" t="s">
        <v>150</v>
      </c>
      <c r="D718" s="631" t="s">
        <v>150</v>
      </c>
      <c r="E718" s="631" t="s">
        <v>150</v>
      </c>
      <c r="F718" s="631" t="s">
        <v>150</v>
      </c>
      <c r="G718" s="631" t="s">
        <v>150</v>
      </c>
      <c r="H718" s="631" t="s">
        <v>150</v>
      </c>
    </row>
    <row r="719" spans="3:8">
      <c r="C719" s="631" t="s">
        <v>150</v>
      </c>
      <c r="D719" s="631" t="s">
        <v>150</v>
      </c>
      <c r="E719" s="631" t="s">
        <v>150</v>
      </c>
      <c r="F719" s="631" t="s">
        <v>150</v>
      </c>
      <c r="G719" s="631" t="s">
        <v>150</v>
      </c>
      <c r="H719" s="631" t="s">
        <v>150</v>
      </c>
    </row>
    <row r="720" spans="3:8">
      <c r="C720" s="631" t="s">
        <v>150</v>
      </c>
      <c r="D720" s="631" t="s">
        <v>150</v>
      </c>
      <c r="E720" s="631" t="s">
        <v>150</v>
      </c>
      <c r="F720" s="631" t="s">
        <v>150</v>
      </c>
      <c r="G720" s="631" t="s">
        <v>150</v>
      </c>
      <c r="H720" s="631" t="s">
        <v>150</v>
      </c>
    </row>
    <row r="721" spans="3:8">
      <c r="C721" s="631" t="s">
        <v>150</v>
      </c>
      <c r="D721" s="631" t="s">
        <v>150</v>
      </c>
      <c r="E721" s="631" t="s">
        <v>150</v>
      </c>
      <c r="F721" s="631" t="s">
        <v>150</v>
      </c>
      <c r="G721" s="631" t="s">
        <v>150</v>
      </c>
      <c r="H721" s="631" t="s">
        <v>150</v>
      </c>
    </row>
    <row r="722" spans="3:8">
      <c r="C722" s="631" t="s">
        <v>150</v>
      </c>
      <c r="D722" s="631" t="s">
        <v>150</v>
      </c>
      <c r="E722" s="631" t="s">
        <v>150</v>
      </c>
      <c r="F722" s="631" t="s">
        <v>150</v>
      </c>
      <c r="G722" s="631" t="s">
        <v>150</v>
      </c>
      <c r="H722" s="631" t="s">
        <v>150</v>
      </c>
    </row>
    <row r="723" spans="3:8">
      <c r="C723" s="631" t="s">
        <v>150</v>
      </c>
      <c r="D723" s="631" t="s">
        <v>150</v>
      </c>
      <c r="E723" s="631" t="s">
        <v>150</v>
      </c>
      <c r="F723" s="631" t="s">
        <v>150</v>
      </c>
      <c r="G723" s="631" t="s">
        <v>150</v>
      </c>
      <c r="H723" s="631" t="s">
        <v>150</v>
      </c>
    </row>
    <row r="724" spans="3:8">
      <c r="C724" s="631" t="s">
        <v>150</v>
      </c>
      <c r="D724" s="631" t="s">
        <v>150</v>
      </c>
      <c r="E724" s="631" t="s">
        <v>150</v>
      </c>
      <c r="F724" s="631" t="s">
        <v>150</v>
      </c>
      <c r="G724" s="631" t="s">
        <v>150</v>
      </c>
      <c r="H724" s="631" t="s">
        <v>150</v>
      </c>
    </row>
    <row r="725" spans="3:8">
      <c r="C725" s="631" t="s">
        <v>150</v>
      </c>
      <c r="D725" s="631" t="s">
        <v>150</v>
      </c>
      <c r="E725" s="631" t="s">
        <v>150</v>
      </c>
      <c r="F725" s="631" t="s">
        <v>150</v>
      </c>
      <c r="G725" s="631" t="s">
        <v>150</v>
      </c>
      <c r="H725" s="631" t="s">
        <v>150</v>
      </c>
    </row>
    <row r="726" spans="3:8">
      <c r="C726" s="631" t="s">
        <v>150</v>
      </c>
      <c r="D726" s="631" t="s">
        <v>150</v>
      </c>
      <c r="E726" s="631" t="s">
        <v>150</v>
      </c>
      <c r="F726" s="631" t="s">
        <v>150</v>
      </c>
      <c r="G726" s="631" t="s">
        <v>150</v>
      </c>
      <c r="H726" s="631" t="s">
        <v>150</v>
      </c>
    </row>
    <row r="727" spans="3:8">
      <c r="C727" s="631" t="s">
        <v>150</v>
      </c>
      <c r="D727" s="631" t="s">
        <v>150</v>
      </c>
      <c r="E727" s="631" t="s">
        <v>150</v>
      </c>
      <c r="F727" s="631" t="s">
        <v>150</v>
      </c>
      <c r="G727" s="631" t="s">
        <v>150</v>
      </c>
      <c r="H727" s="631" t="s">
        <v>150</v>
      </c>
    </row>
    <row r="728" spans="3:8">
      <c r="C728" s="631" t="s">
        <v>150</v>
      </c>
      <c r="D728" s="631" t="s">
        <v>150</v>
      </c>
      <c r="E728" s="631" t="s">
        <v>150</v>
      </c>
      <c r="F728" s="631" t="s">
        <v>150</v>
      </c>
      <c r="G728" s="631" t="s">
        <v>150</v>
      </c>
      <c r="H728" s="631" t="s">
        <v>150</v>
      </c>
    </row>
    <row r="729" spans="3:8">
      <c r="C729" s="631" t="s">
        <v>150</v>
      </c>
      <c r="D729" s="631" t="s">
        <v>150</v>
      </c>
      <c r="E729" s="631" t="s">
        <v>150</v>
      </c>
      <c r="F729" s="631" t="s">
        <v>150</v>
      </c>
      <c r="G729" s="631" t="s">
        <v>150</v>
      </c>
      <c r="H729" s="631" t="s">
        <v>150</v>
      </c>
    </row>
    <row r="730" spans="3:8">
      <c r="C730" s="631" t="s">
        <v>150</v>
      </c>
      <c r="D730" s="631" t="s">
        <v>150</v>
      </c>
      <c r="E730" s="631" t="s">
        <v>150</v>
      </c>
      <c r="F730" s="631" t="s">
        <v>150</v>
      </c>
      <c r="G730" s="631" t="s">
        <v>150</v>
      </c>
      <c r="H730" s="631" t="s">
        <v>150</v>
      </c>
    </row>
    <row r="731" spans="3:8">
      <c r="C731" s="631" t="s">
        <v>150</v>
      </c>
      <c r="D731" s="631" t="s">
        <v>150</v>
      </c>
      <c r="E731" s="631" t="s">
        <v>150</v>
      </c>
      <c r="F731" s="631" t="s">
        <v>150</v>
      </c>
      <c r="G731" s="631" t="s">
        <v>150</v>
      </c>
      <c r="H731" s="631" t="s">
        <v>150</v>
      </c>
    </row>
    <row r="732" spans="3:8">
      <c r="C732" s="631" t="s">
        <v>150</v>
      </c>
      <c r="D732" s="631" t="s">
        <v>150</v>
      </c>
      <c r="E732" s="631" t="s">
        <v>150</v>
      </c>
      <c r="F732" s="631" t="s">
        <v>150</v>
      </c>
      <c r="G732" s="631" t="s">
        <v>150</v>
      </c>
      <c r="H732" s="631" t="s">
        <v>150</v>
      </c>
    </row>
    <row r="733" spans="3:8">
      <c r="C733" s="631" t="s">
        <v>150</v>
      </c>
      <c r="D733" s="631" t="s">
        <v>150</v>
      </c>
      <c r="E733" s="631" t="s">
        <v>150</v>
      </c>
      <c r="F733" s="631" t="s">
        <v>150</v>
      </c>
      <c r="G733" s="631" t="s">
        <v>150</v>
      </c>
      <c r="H733" s="631" t="s">
        <v>150</v>
      </c>
    </row>
    <row r="734" spans="3:8">
      <c r="C734" s="631" t="s">
        <v>150</v>
      </c>
      <c r="D734" s="631" t="s">
        <v>150</v>
      </c>
      <c r="E734" s="631" t="s">
        <v>150</v>
      </c>
      <c r="F734" s="631" t="s">
        <v>150</v>
      </c>
      <c r="G734" s="631" t="s">
        <v>150</v>
      </c>
      <c r="H734" s="631" t="s">
        <v>150</v>
      </c>
    </row>
    <row r="735" spans="3:8">
      <c r="C735" s="631" t="s">
        <v>150</v>
      </c>
      <c r="D735" s="631" t="s">
        <v>150</v>
      </c>
      <c r="E735" s="631" t="s">
        <v>150</v>
      </c>
      <c r="F735" s="631" t="s">
        <v>150</v>
      </c>
      <c r="G735" s="631" t="s">
        <v>150</v>
      </c>
      <c r="H735" s="631" t="s">
        <v>150</v>
      </c>
    </row>
    <row r="736" spans="3:8">
      <c r="C736" s="631" t="s">
        <v>150</v>
      </c>
      <c r="D736" s="631" t="s">
        <v>150</v>
      </c>
      <c r="E736" s="631" t="s">
        <v>150</v>
      </c>
      <c r="F736" s="631" t="s">
        <v>150</v>
      </c>
      <c r="G736" s="631" t="s">
        <v>150</v>
      </c>
      <c r="H736" s="631" t="s">
        <v>150</v>
      </c>
    </row>
    <row r="737" spans="3:8">
      <c r="C737" s="631" t="s">
        <v>150</v>
      </c>
      <c r="D737" s="631" t="s">
        <v>150</v>
      </c>
      <c r="E737" s="631" t="s">
        <v>150</v>
      </c>
      <c r="F737" s="631" t="s">
        <v>150</v>
      </c>
      <c r="G737" s="631" t="s">
        <v>150</v>
      </c>
      <c r="H737" s="631" t="s">
        <v>150</v>
      </c>
    </row>
    <row r="738" spans="3:8">
      <c r="C738" s="631" t="s">
        <v>150</v>
      </c>
      <c r="D738" s="631" t="s">
        <v>150</v>
      </c>
      <c r="E738" s="631" t="s">
        <v>150</v>
      </c>
      <c r="F738" s="631" t="s">
        <v>150</v>
      </c>
      <c r="G738" s="631" t="s">
        <v>150</v>
      </c>
      <c r="H738" s="631" t="s">
        <v>150</v>
      </c>
    </row>
    <row r="739" spans="3:8">
      <c r="C739" s="631" t="s">
        <v>150</v>
      </c>
      <c r="D739" s="631" t="s">
        <v>150</v>
      </c>
      <c r="E739" s="631" t="s">
        <v>150</v>
      </c>
      <c r="F739" s="631" t="s">
        <v>150</v>
      </c>
      <c r="G739" s="631" t="s">
        <v>150</v>
      </c>
      <c r="H739" s="631" t="s">
        <v>150</v>
      </c>
    </row>
    <row r="740" spans="3:8">
      <c r="C740" s="631" t="s">
        <v>150</v>
      </c>
      <c r="D740" s="631" t="s">
        <v>150</v>
      </c>
      <c r="E740" s="631" t="s">
        <v>150</v>
      </c>
      <c r="F740" s="631" t="s">
        <v>150</v>
      </c>
      <c r="G740" s="631" t="s">
        <v>150</v>
      </c>
      <c r="H740" s="631" t="s">
        <v>150</v>
      </c>
    </row>
    <row r="741" spans="3:8">
      <c r="C741" s="631" t="s">
        <v>150</v>
      </c>
      <c r="D741" s="631" t="s">
        <v>150</v>
      </c>
      <c r="E741" s="631" t="s">
        <v>150</v>
      </c>
      <c r="F741" s="631" t="s">
        <v>150</v>
      </c>
      <c r="G741" s="631" t="s">
        <v>150</v>
      </c>
      <c r="H741" s="631" t="s">
        <v>150</v>
      </c>
    </row>
    <row r="742" spans="3:8">
      <c r="C742" s="631" t="s">
        <v>150</v>
      </c>
      <c r="D742" s="631" t="s">
        <v>150</v>
      </c>
      <c r="E742" s="631" t="s">
        <v>150</v>
      </c>
      <c r="F742" s="631" t="s">
        <v>150</v>
      </c>
      <c r="G742" s="631" t="s">
        <v>150</v>
      </c>
      <c r="H742" s="631" t="s">
        <v>150</v>
      </c>
    </row>
    <row r="743" spans="3:8">
      <c r="C743" s="631" t="s">
        <v>150</v>
      </c>
      <c r="D743" s="631" t="s">
        <v>150</v>
      </c>
      <c r="E743" s="631" t="s">
        <v>150</v>
      </c>
      <c r="F743" s="631" t="s">
        <v>150</v>
      </c>
      <c r="G743" s="631" t="s">
        <v>150</v>
      </c>
      <c r="H743" s="631" t="s">
        <v>150</v>
      </c>
    </row>
    <row r="744" spans="3:8">
      <c r="C744" s="631" t="s">
        <v>150</v>
      </c>
      <c r="D744" s="631" t="s">
        <v>150</v>
      </c>
      <c r="E744" s="631" t="s">
        <v>150</v>
      </c>
      <c r="F744" s="631" t="s">
        <v>150</v>
      </c>
      <c r="G744" s="631" t="s">
        <v>150</v>
      </c>
      <c r="H744" s="631" t="s">
        <v>150</v>
      </c>
    </row>
    <row r="745" spans="3:8">
      <c r="C745" s="631" t="s">
        <v>150</v>
      </c>
      <c r="D745" s="631" t="s">
        <v>150</v>
      </c>
      <c r="E745" s="631" t="s">
        <v>150</v>
      </c>
      <c r="F745" s="631" t="s">
        <v>150</v>
      </c>
      <c r="G745" s="631" t="s">
        <v>150</v>
      </c>
      <c r="H745" s="631" t="s">
        <v>150</v>
      </c>
    </row>
    <row r="746" spans="3:8">
      <c r="C746" s="631" t="s">
        <v>150</v>
      </c>
      <c r="D746" s="631" t="s">
        <v>150</v>
      </c>
      <c r="E746" s="631" t="s">
        <v>150</v>
      </c>
      <c r="F746" s="631" t="s">
        <v>150</v>
      </c>
      <c r="G746" s="631" t="s">
        <v>150</v>
      </c>
      <c r="H746" s="631" t="s">
        <v>150</v>
      </c>
    </row>
    <row r="747" spans="3:8">
      <c r="C747" s="631" t="s">
        <v>150</v>
      </c>
      <c r="D747" s="631" t="s">
        <v>150</v>
      </c>
      <c r="E747" s="631" t="s">
        <v>150</v>
      </c>
      <c r="F747" s="631" t="s">
        <v>150</v>
      </c>
      <c r="G747" s="631" t="s">
        <v>150</v>
      </c>
      <c r="H747" s="631" t="s">
        <v>150</v>
      </c>
    </row>
    <row r="748" spans="3:8">
      <c r="C748" s="631" t="s">
        <v>150</v>
      </c>
      <c r="D748" s="631" t="s">
        <v>150</v>
      </c>
      <c r="E748" s="631" t="s">
        <v>150</v>
      </c>
      <c r="F748" s="631" t="s">
        <v>150</v>
      </c>
      <c r="G748" s="631" t="s">
        <v>150</v>
      </c>
      <c r="H748" s="631" t="s">
        <v>150</v>
      </c>
    </row>
    <row r="749" spans="3:8">
      <c r="C749" s="631" t="s">
        <v>150</v>
      </c>
      <c r="D749" s="631" t="s">
        <v>150</v>
      </c>
      <c r="E749" s="631" t="s">
        <v>150</v>
      </c>
      <c r="F749" s="631" t="s">
        <v>150</v>
      </c>
      <c r="G749" s="631" t="s">
        <v>150</v>
      </c>
      <c r="H749" s="631" t="s">
        <v>150</v>
      </c>
    </row>
    <row r="750" spans="3:8">
      <c r="C750" s="631" t="s">
        <v>150</v>
      </c>
      <c r="D750" s="631" t="s">
        <v>150</v>
      </c>
      <c r="E750" s="631" t="s">
        <v>150</v>
      </c>
      <c r="F750" s="631" t="s">
        <v>150</v>
      </c>
      <c r="G750" s="631" t="s">
        <v>150</v>
      </c>
      <c r="H750" s="631" t="s">
        <v>150</v>
      </c>
    </row>
    <row r="751" spans="3:8">
      <c r="C751" s="631" t="s">
        <v>150</v>
      </c>
      <c r="D751" s="631" t="s">
        <v>150</v>
      </c>
      <c r="E751" s="631" t="s">
        <v>150</v>
      </c>
      <c r="F751" s="631" t="s">
        <v>150</v>
      </c>
      <c r="G751" s="631" t="s">
        <v>150</v>
      </c>
      <c r="H751" s="631" t="s">
        <v>150</v>
      </c>
    </row>
    <row r="752" spans="3:8">
      <c r="C752" s="631" t="s">
        <v>150</v>
      </c>
      <c r="D752" s="631" t="s">
        <v>150</v>
      </c>
      <c r="E752" s="631" t="s">
        <v>150</v>
      </c>
      <c r="F752" s="631" t="s">
        <v>150</v>
      </c>
      <c r="G752" s="631" t="s">
        <v>150</v>
      </c>
      <c r="H752" s="631" t="s">
        <v>150</v>
      </c>
    </row>
    <row r="753" spans="3:8">
      <c r="C753" s="631" t="s">
        <v>150</v>
      </c>
      <c r="D753" s="631" t="s">
        <v>150</v>
      </c>
      <c r="E753" s="631" t="s">
        <v>150</v>
      </c>
      <c r="F753" s="631" t="s">
        <v>150</v>
      </c>
      <c r="G753" s="631" t="s">
        <v>150</v>
      </c>
      <c r="H753" s="631" t="s">
        <v>150</v>
      </c>
    </row>
    <row r="754" spans="3:8">
      <c r="C754" s="631" t="s">
        <v>150</v>
      </c>
      <c r="D754" s="631" t="s">
        <v>150</v>
      </c>
      <c r="E754" s="631" t="s">
        <v>150</v>
      </c>
      <c r="F754" s="631" t="s">
        <v>150</v>
      </c>
      <c r="G754" s="631" t="s">
        <v>150</v>
      </c>
      <c r="H754" s="631" t="s">
        <v>150</v>
      </c>
    </row>
    <row r="755" spans="3:8">
      <c r="C755" s="631" t="s">
        <v>150</v>
      </c>
      <c r="D755" s="631" t="s">
        <v>150</v>
      </c>
      <c r="E755" s="631" t="s">
        <v>150</v>
      </c>
      <c r="F755" s="631" t="s">
        <v>150</v>
      </c>
      <c r="G755" s="631" t="s">
        <v>150</v>
      </c>
      <c r="H755" s="631" t="s">
        <v>150</v>
      </c>
    </row>
    <row r="756" spans="3:8">
      <c r="C756" s="631" t="s">
        <v>150</v>
      </c>
      <c r="D756" s="631" t="s">
        <v>150</v>
      </c>
      <c r="E756" s="631" t="s">
        <v>150</v>
      </c>
      <c r="F756" s="631" t="s">
        <v>150</v>
      </c>
      <c r="G756" s="631" t="s">
        <v>150</v>
      </c>
      <c r="H756" s="631" t="s">
        <v>150</v>
      </c>
    </row>
    <row r="757" spans="3:8">
      <c r="C757" s="631" t="s">
        <v>150</v>
      </c>
      <c r="D757" s="631" t="s">
        <v>150</v>
      </c>
      <c r="E757" s="631" t="s">
        <v>150</v>
      </c>
      <c r="F757" s="631" t="s">
        <v>150</v>
      </c>
      <c r="G757" s="631" t="s">
        <v>150</v>
      </c>
      <c r="H757" s="631" t="s">
        <v>150</v>
      </c>
    </row>
    <row r="758" spans="3:8">
      <c r="C758" s="631" t="s">
        <v>150</v>
      </c>
      <c r="D758" s="631" t="s">
        <v>150</v>
      </c>
      <c r="E758" s="631" t="s">
        <v>150</v>
      </c>
      <c r="F758" s="631" t="s">
        <v>150</v>
      </c>
      <c r="G758" s="631" t="s">
        <v>150</v>
      </c>
      <c r="H758" s="631" t="s">
        <v>150</v>
      </c>
    </row>
    <row r="759" spans="3:8">
      <c r="C759" s="631" t="s">
        <v>150</v>
      </c>
      <c r="D759" s="631" t="s">
        <v>150</v>
      </c>
      <c r="E759" s="631" t="s">
        <v>150</v>
      </c>
      <c r="F759" s="631" t="s">
        <v>150</v>
      </c>
      <c r="G759" s="631" t="s">
        <v>150</v>
      </c>
      <c r="H759" s="631" t="s">
        <v>150</v>
      </c>
    </row>
    <row r="760" spans="3:8">
      <c r="C760" s="631" t="s">
        <v>150</v>
      </c>
      <c r="D760" s="631" t="s">
        <v>150</v>
      </c>
      <c r="E760" s="631" t="s">
        <v>150</v>
      </c>
      <c r="F760" s="631" t="s">
        <v>150</v>
      </c>
      <c r="G760" s="631" t="s">
        <v>150</v>
      </c>
      <c r="H760" s="631" t="s">
        <v>150</v>
      </c>
    </row>
    <row r="761" spans="3:8">
      <c r="C761" s="631" t="s">
        <v>150</v>
      </c>
      <c r="D761" s="631" t="s">
        <v>150</v>
      </c>
      <c r="E761" s="631" t="s">
        <v>150</v>
      </c>
      <c r="F761" s="631" t="s">
        <v>150</v>
      </c>
      <c r="G761" s="631" t="s">
        <v>150</v>
      </c>
      <c r="H761" s="631" t="s">
        <v>150</v>
      </c>
    </row>
    <row r="762" spans="3:8">
      <c r="C762" s="631" t="s">
        <v>150</v>
      </c>
      <c r="D762" s="631" t="s">
        <v>150</v>
      </c>
      <c r="E762" s="631" t="s">
        <v>150</v>
      </c>
      <c r="F762" s="631" t="s">
        <v>150</v>
      </c>
      <c r="G762" s="631" t="s">
        <v>150</v>
      </c>
      <c r="H762" s="631" t="s">
        <v>150</v>
      </c>
    </row>
    <row r="763" spans="3:8">
      <c r="C763" s="631" t="s">
        <v>150</v>
      </c>
      <c r="D763" s="631" t="s">
        <v>150</v>
      </c>
      <c r="E763" s="631" t="s">
        <v>150</v>
      </c>
      <c r="F763" s="631" t="s">
        <v>150</v>
      </c>
      <c r="G763" s="631" t="s">
        <v>150</v>
      </c>
      <c r="H763" s="631" t="s">
        <v>150</v>
      </c>
    </row>
    <row r="764" spans="3:8">
      <c r="C764" s="631" t="s">
        <v>150</v>
      </c>
      <c r="D764" s="631" t="s">
        <v>150</v>
      </c>
      <c r="E764" s="631" t="s">
        <v>150</v>
      </c>
      <c r="F764" s="631" t="s">
        <v>150</v>
      </c>
      <c r="G764" s="631" t="s">
        <v>150</v>
      </c>
      <c r="H764" s="631" t="s">
        <v>150</v>
      </c>
    </row>
    <row r="765" spans="3:8">
      <c r="C765" s="631" t="s">
        <v>150</v>
      </c>
      <c r="D765" s="631" t="s">
        <v>150</v>
      </c>
      <c r="E765" s="631" t="s">
        <v>150</v>
      </c>
      <c r="F765" s="631" t="s">
        <v>150</v>
      </c>
      <c r="G765" s="631" t="s">
        <v>150</v>
      </c>
      <c r="H765" s="631" t="s">
        <v>150</v>
      </c>
    </row>
    <row r="766" spans="3:8">
      <c r="C766" s="631" t="s">
        <v>150</v>
      </c>
      <c r="D766" s="631" t="s">
        <v>150</v>
      </c>
      <c r="E766" s="631" t="s">
        <v>150</v>
      </c>
      <c r="F766" s="631" t="s">
        <v>150</v>
      </c>
      <c r="G766" s="631" t="s">
        <v>150</v>
      </c>
      <c r="H766" s="631" t="s">
        <v>150</v>
      </c>
    </row>
    <row r="767" spans="3:8">
      <c r="C767" s="631" t="s">
        <v>150</v>
      </c>
      <c r="D767" s="631" t="s">
        <v>150</v>
      </c>
      <c r="E767" s="631" t="s">
        <v>150</v>
      </c>
      <c r="F767" s="631" t="s">
        <v>150</v>
      </c>
      <c r="G767" s="631" t="s">
        <v>150</v>
      </c>
      <c r="H767" s="631" t="s">
        <v>150</v>
      </c>
    </row>
    <row r="768" spans="3:8">
      <c r="C768" s="631" t="s">
        <v>150</v>
      </c>
      <c r="D768" s="631" t="s">
        <v>150</v>
      </c>
      <c r="E768" s="631" t="s">
        <v>150</v>
      </c>
      <c r="F768" s="631" t="s">
        <v>150</v>
      </c>
      <c r="G768" s="631" t="s">
        <v>150</v>
      </c>
      <c r="H768" s="631" t="s">
        <v>150</v>
      </c>
    </row>
    <row r="769" spans="3:8">
      <c r="C769" s="631" t="s">
        <v>150</v>
      </c>
      <c r="D769" s="631" t="s">
        <v>150</v>
      </c>
      <c r="E769" s="631" t="s">
        <v>150</v>
      </c>
      <c r="F769" s="631" t="s">
        <v>150</v>
      </c>
      <c r="G769" s="631" t="s">
        <v>150</v>
      </c>
      <c r="H769" s="631" t="s">
        <v>150</v>
      </c>
    </row>
    <row r="770" spans="3:8">
      <c r="C770" s="631" t="s">
        <v>150</v>
      </c>
      <c r="D770" s="631" t="s">
        <v>150</v>
      </c>
      <c r="E770" s="631" t="s">
        <v>150</v>
      </c>
      <c r="F770" s="631" t="s">
        <v>150</v>
      </c>
      <c r="G770" s="631" t="s">
        <v>150</v>
      </c>
      <c r="H770" s="631" t="s">
        <v>150</v>
      </c>
    </row>
    <row r="771" spans="3:8">
      <c r="C771" s="631" t="s">
        <v>150</v>
      </c>
      <c r="D771" s="631" t="s">
        <v>150</v>
      </c>
      <c r="E771" s="631" t="s">
        <v>150</v>
      </c>
      <c r="F771" s="631" t="s">
        <v>150</v>
      </c>
      <c r="G771" s="631" t="s">
        <v>150</v>
      </c>
      <c r="H771" s="631" t="s">
        <v>150</v>
      </c>
    </row>
    <row r="772" spans="3:8">
      <c r="C772" s="631" t="s">
        <v>150</v>
      </c>
      <c r="D772" s="631" t="s">
        <v>150</v>
      </c>
      <c r="E772" s="631" t="s">
        <v>150</v>
      </c>
      <c r="F772" s="631" t="s">
        <v>150</v>
      </c>
      <c r="G772" s="631" t="s">
        <v>150</v>
      </c>
      <c r="H772" s="631" t="s">
        <v>150</v>
      </c>
    </row>
    <row r="773" spans="3:8">
      <c r="C773" s="631" t="s">
        <v>150</v>
      </c>
      <c r="D773" s="631" t="s">
        <v>150</v>
      </c>
      <c r="E773" s="631" t="s">
        <v>150</v>
      </c>
      <c r="F773" s="631" t="s">
        <v>150</v>
      </c>
      <c r="G773" s="631" t="s">
        <v>150</v>
      </c>
      <c r="H773" s="631" t="s">
        <v>150</v>
      </c>
    </row>
    <row r="774" spans="3:8">
      <c r="C774" s="631" t="s">
        <v>150</v>
      </c>
      <c r="D774" s="631" t="s">
        <v>150</v>
      </c>
      <c r="E774" s="631" t="s">
        <v>150</v>
      </c>
      <c r="F774" s="631" t="s">
        <v>150</v>
      </c>
      <c r="G774" s="631" t="s">
        <v>150</v>
      </c>
      <c r="H774" s="631" t="s">
        <v>150</v>
      </c>
    </row>
    <row r="775" spans="3:8">
      <c r="C775" s="631" t="s">
        <v>150</v>
      </c>
      <c r="D775" s="631" t="s">
        <v>150</v>
      </c>
      <c r="E775" s="631" t="s">
        <v>150</v>
      </c>
      <c r="F775" s="631" t="s">
        <v>150</v>
      </c>
      <c r="G775" s="631" t="s">
        <v>150</v>
      </c>
      <c r="H775" s="631" t="s">
        <v>150</v>
      </c>
    </row>
    <row r="776" spans="3:8">
      <c r="C776" s="631" t="s">
        <v>150</v>
      </c>
      <c r="D776" s="631" t="s">
        <v>150</v>
      </c>
      <c r="E776" s="631" t="s">
        <v>150</v>
      </c>
      <c r="F776" s="631" t="s">
        <v>150</v>
      </c>
      <c r="G776" s="631" t="s">
        <v>150</v>
      </c>
      <c r="H776" s="631" t="s">
        <v>150</v>
      </c>
    </row>
    <row r="777" spans="3:8">
      <c r="C777" s="631" t="s">
        <v>150</v>
      </c>
      <c r="D777" s="631" t="s">
        <v>150</v>
      </c>
      <c r="E777" s="631" t="s">
        <v>150</v>
      </c>
      <c r="F777" s="631" t="s">
        <v>150</v>
      </c>
      <c r="G777" s="631" t="s">
        <v>150</v>
      </c>
      <c r="H777" s="631" t="s">
        <v>150</v>
      </c>
    </row>
    <row r="778" spans="3:8">
      <c r="C778" s="631" t="s">
        <v>150</v>
      </c>
      <c r="D778" s="631" t="s">
        <v>150</v>
      </c>
      <c r="E778" s="631" t="s">
        <v>150</v>
      </c>
      <c r="F778" s="631" t="s">
        <v>150</v>
      </c>
      <c r="G778" s="631" t="s">
        <v>150</v>
      </c>
      <c r="H778" s="631" t="s">
        <v>150</v>
      </c>
    </row>
    <row r="779" spans="3:8">
      <c r="C779" s="631" t="s">
        <v>150</v>
      </c>
      <c r="D779" s="631" t="s">
        <v>150</v>
      </c>
      <c r="E779" s="631" t="s">
        <v>150</v>
      </c>
      <c r="F779" s="631" t="s">
        <v>150</v>
      </c>
      <c r="G779" s="631" t="s">
        <v>150</v>
      </c>
      <c r="H779" s="631" t="s">
        <v>150</v>
      </c>
    </row>
    <row r="780" spans="3:8">
      <c r="C780" s="631" t="s">
        <v>150</v>
      </c>
      <c r="D780" s="631" t="s">
        <v>150</v>
      </c>
      <c r="E780" s="631" t="s">
        <v>150</v>
      </c>
      <c r="F780" s="631" t="s">
        <v>150</v>
      </c>
      <c r="G780" s="631" t="s">
        <v>150</v>
      </c>
      <c r="H780" s="631" t="s">
        <v>150</v>
      </c>
    </row>
    <row r="781" spans="3:8">
      <c r="C781" s="631" t="s">
        <v>150</v>
      </c>
      <c r="D781" s="631" t="s">
        <v>150</v>
      </c>
      <c r="E781" s="631" t="s">
        <v>150</v>
      </c>
      <c r="F781" s="631" t="s">
        <v>150</v>
      </c>
      <c r="G781" s="631" t="s">
        <v>150</v>
      </c>
      <c r="H781" s="631" t="s">
        <v>150</v>
      </c>
    </row>
    <row r="782" spans="3:8">
      <c r="C782" s="631" t="s">
        <v>150</v>
      </c>
      <c r="D782" s="631" t="s">
        <v>150</v>
      </c>
      <c r="E782" s="631" t="s">
        <v>150</v>
      </c>
      <c r="F782" s="631" t="s">
        <v>150</v>
      </c>
      <c r="G782" s="631" t="s">
        <v>150</v>
      </c>
      <c r="H782" s="631" t="s">
        <v>150</v>
      </c>
    </row>
    <row r="783" spans="3:8">
      <c r="C783" s="631" t="s">
        <v>150</v>
      </c>
      <c r="D783" s="631" t="s">
        <v>150</v>
      </c>
      <c r="E783" s="631" t="s">
        <v>150</v>
      </c>
      <c r="F783" s="631" t="s">
        <v>150</v>
      </c>
      <c r="G783" s="631" t="s">
        <v>150</v>
      </c>
      <c r="H783" s="631" t="s">
        <v>150</v>
      </c>
    </row>
    <row r="784" spans="3:8">
      <c r="C784" s="631" t="s">
        <v>150</v>
      </c>
      <c r="D784" s="631" t="s">
        <v>150</v>
      </c>
      <c r="E784" s="631" t="s">
        <v>150</v>
      </c>
      <c r="F784" s="631" t="s">
        <v>150</v>
      </c>
      <c r="G784" s="631" t="s">
        <v>150</v>
      </c>
      <c r="H784" s="631" t="s">
        <v>150</v>
      </c>
    </row>
    <row r="785" spans="3:8">
      <c r="C785" s="631" t="s">
        <v>150</v>
      </c>
      <c r="D785" s="631" t="s">
        <v>150</v>
      </c>
      <c r="E785" s="631" t="s">
        <v>150</v>
      </c>
      <c r="F785" s="631" t="s">
        <v>150</v>
      </c>
      <c r="G785" s="631" t="s">
        <v>150</v>
      </c>
      <c r="H785" s="631" t="s">
        <v>150</v>
      </c>
    </row>
    <row r="786" spans="3:8">
      <c r="C786" s="631" t="s">
        <v>150</v>
      </c>
      <c r="D786" s="631" t="s">
        <v>150</v>
      </c>
      <c r="E786" s="631" t="s">
        <v>150</v>
      </c>
      <c r="F786" s="631" t="s">
        <v>150</v>
      </c>
      <c r="G786" s="631" t="s">
        <v>150</v>
      </c>
      <c r="H786" s="631" t="s">
        <v>150</v>
      </c>
    </row>
    <row r="787" spans="3:8">
      <c r="C787" s="631" t="s">
        <v>150</v>
      </c>
      <c r="D787" s="631" t="s">
        <v>150</v>
      </c>
      <c r="E787" s="631" t="s">
        <v>150</v>
      </c>
      <c r="F787" s="631" t="s">
        <v>150</v>
      </c>
      <c r="G787" s="631" t="s">
        <v>150</v>
      </c>
      <c r="H787" s="631" t="s">
        <v>150</v>
      </c>
    </row>
    <row r="788" spans="3:8">
      <c r="C788" s="631" t="s">
        <v>150</v>
      </c>
      <c r="D788" s="631" t="s">
        <v>150</v>
      </c>
      <c r="E788" s="631" t="s">
        <v>150</v>
      </c>
      <c r="F788" s="631" t="s">
        <v>150</v>
      </c>
      <c r="G788" s="631" t="s">
        <v>150</v>
      </c>
      <c r="H788" s="631" t="s">
        <v>150</v>
      </c>
    </row>
    <row r="789" spans="3:8">
      <c r="C789" s="631" t="s">
        <v>150</v>
      </c>
      <c r="D789" s="631" t="s">
        <v>150</v>
      </c>
      <c r="E789" s="631" t="s">
        <v>150</v>
      </c>
      <c r="F789" s="631" t="s">
        <v>150</v>
      </c>
      <c r="G789" s="631" t="s">
        <v>150</v>
      </c>
      <c r="H789" s="631" t="s">
        <v>150</v>
      </c>
    </row>
    <row r="790" spans="3:8">
      <c r="C790" s="631" t="s">
        <v>150</v>
      </c>
      <c r="D790" s="631" t="s">
        <v>150</v>
      </c>
      <c r="E790" s="631" t="s">
        <v>150</v>
      </c>
      <c r="F790" s="631" t="s">
        <v>150</v>
      </c>
      <c r="G790" s="631" t="s">
        <v>150</v>
      </c>
      <c r="H790" s="631" t="s">
        <v>150</v>
      </c>
    </row>
    <row r="791" spans="3:8">
      <c r="C791" s="631" t="s">
        <v>150</v>
      </c>
      <c r="D791" s="631" t="s">
        <v>150</v>
      </c>
      <c r="E791" s="631" t="s">
        <v>150</v>
      </c>
      <c r="F791" s="631" t="s">
        <v>150</v>
      </c>
      <c r="G791" s="631" t="s">
        <v>150</v>
      </c>
      <c r="H791" s="631" t="s">
        <v>150</v>
      </c>
    </row>
    <row r="792" spans="3:8">
      <c r="C792" s="631" t="s">
        <v>150</v>
      </c>
      <c r="D792" s="631" t="s">
        <v>150</v>
      </c>
      <c r="E792" s="631" t="s">
        <v>150</v>
      </c>
      <c r="F792" s="631" t="s">
        <v>150</v>
      </c>
      <c r="G792" s="631" t="s">
        <v>150</v>
      </c>
      <c r="H792" s="631" t="s">
        <v>150</v>
      </c>
    </row>
    <row r="793" spans="3:8">
      <c r="C793" s="631" t="s">
        <v>150</v>
      </c>
      <c r="D793" s="631" t="s">
        <v>150</v>
      </c>
      <c r="E793" s="631" t="s">
        <v>150</v>
      </c>
      <c r="F793" s="631" t="s">
        <v>150</v>
      </c>
      <c r="G793" s="631" t="s">
        <v>150</v>
      </c>
      <c r="H793" s="631" t="s">
        <v>150</v>
      </c>
    </row>
    <row r="794" spans="3:8">
      <c r="C794" s="631" t="s">
        <v>150</v>
      </c>
      <c r="D794" s="631" t="s">
        <v>150</v>
      </c>
      <c r="E794" s="631" t="s">
        <v>150</v>
      </c>
      <c r="F794" s="631" t="s">
        <v>150</v>
      </c>
      <c r="G794" s="631" t="s">
        <v>150</v>
      </c>
      <c r="H794" s="631" t="s">
        <v>150</v>
      </c>
    </row>
    <row r="795" spans="3:8">
      <c r="C795" s="631" t="s">
        <v>150</v>
      </c>
      <c r="D795" s="631" t="s">
        <v>150</v>
      </c>
      <c r="E795" s="631" t="s">
        <v>150</v>
      </c>
      <c r="F795" s="631" t="s">
        <v>150</v>
      </c>
      <c r="G795" s="631" t="s">
        <v>150</v>
      </c>
      <c r="H795" s="631" t="s">
        <v>150</v>
      </c>
    </row>
    <row r="796" spans="3:8">
      <c r="D796" s="631" t="s">
        <v>150</v>
      </c>
      <c r="E796" s="631" t="s">
        <v>150</v>
      </c>
      <c r="F796" s="631" t="s">
        <v>150</v>
      </c>
      <c r="G796" s="631" t="s">
        <v>150</v>
      </c>
      <c r="H796" s="631" t="s">
        <v>150</v>
      </c>
    </row>
    <row r="797" spans="3:8">
      <c r="D797" s="631" t="s">
        <v>150</v>
      </c>
      <c r="E797" s="631" t="s">
        <v>150</v>
      </c>
      <c r="F797" s="631" t="s">
        <v>150</v>
      </c>
      <c r="G797" s="631" t="s">
        <v>150</v>
      </c>
      <c r="H797" s="631" t="s">
        <v>150</v>
      </c>
    </row>
    <row r="798" spans="3:8">
      <c r="D798" s="631" t="s">
        <v>150</v>
      </c>
      <c r="E798" s="631" t="s">
        <v>150</v>
      </c>
      <c r="F798" s="631" t="s">
        <v>150</v>
      </c>
      <c r="G798" s="631" t="s">
        <v>150</v>
      </c>
      <c r="H798" s="631" t="s">
        <v>150</v>
      </c>
    </row>
    <row r="799" spans="3:8">
      <c r="D799" s="631" t="s">
        <v>150</v>
      </c>
      <c r="E799" s="631" t="s">
        <v>150</v>
      </c>
      <c r="F799" s="631" t="s">
        <v>150</v>
      </c>
      <c r="G799" s="631" t="s">
        <v>150</v>
      </c>
      <c r="H799" s="631" t="s">
        <v>150</v>
      </c>
    </row>
    <row r="800" spans="3:8">
      <c r="D800" s="631" t="s">
        <v>150</v>
      </c>
      <c r="E800" s="631" t="s">
        <v>150</v>
      </c>
      <c r="F800" s="631" t="s">
        <v>150</v>
      </c>
      <c r="G800" s="631" t="s">
        <v>150</v>
      </c>
      <c r="H800" s="631" t="s">
        <v>150</v>
      </c>
    </row>
    <row r="801" spans="4:8">
      <c r="D801" s="631" t="s">
        <v>150</v>
      </c>
      <c r="E801" s="631" t="s">
        <v>150</v>
      </c>
      <c r="F801" s="631" t="s">
        <v>150</v>
      </c>
      <c r="G801" s="631" t="s">
        <v>150</v>
      </c>
      <c r="H801" s="631" t="s">
        <v>150</v>
      </c>
    </row>
    <row r="802" spans="4:8">
      <c r="D802" s="631" t="s">
        <v>150</v>
      </c>
      <c r="E802" s="631" t="s">
        <v>150</v>
      </c>
      <c r="F802" s="631" t="s">
        <v>150</v>
      </c>
      <c r="G802" s="631" t="s">
        <v>150</v>
      </c>
      <c r="H802" s="631" t="s">
        <v>150</v>
      </c>
    </row>
    <row r="803" spans="4:8">
      <c r="D803" s="631" t="s">
        <v>150</v>
      </c>
      <c r="E803" s="631" t="s">
        <v>150</v>
      </c>
      <c r="F803" s="631" t="s">
        <v>150</v>
      </c>
      <c r="G803" s="631" t="s">
        <v>150</v>
      </c>
      <c r="H803" s="631" t="s">
        <v>150</v>
      </c>
    </row>
    <row r="804" spans="4:8">
      <c r="D804" s="631" t="s">
        <v>150</v>
      </c>
      <c r="E804" s="631" t="s">
        <v>150</v>
      </c>
      <c r="F804" s="631" t="s">
        <v>150</v>
      </c>
      <c r="G804" s="631" t="s">
        <v>150</v>
      </c>
      <c r="H804" s="631" t="s">
        <v>150</v>
      </c>
    </row>
    <row r="805" spans="4:8">
      <c r="D805" s="631" t="s">
        <v>150</v>
      </c>
      <c r="E805" s="631" t="s">
        <v>150</v>
      </c>
      <c r="F805" s="631" t="s">
        <v>150</v>
      </c>
      <c r="G805" s="631" t="s">
        <v>150</v>
      </c>
      <c r="H805" s="631" t="s">
        <v>150</v>
      </c>
    </row>
    <row r="806" spans="4:8">
      <c r="D806" s="631" t="s">
        <v>150</v>
      </c>
      <c r="E806" s="631" t="s">
        <v>150</v>
      </c>
      <c r="F806" s="631" t="s">
        <v>150</v>
      </c>
      <c r="G806" s="631" t="s">
        <v>150</v>
      </c>
      <c r="H806" s="631" t="s">
        <v>150</v>
      </c>
    </row>
    <row r="807" spans="4:8">
      <c r="D807" s="631" t="s">
        <v>150</v>
      </c>
      <c r="E807" s="631" t="s">
        <v>150</v>
      </c>
      <c r="F807" s="631" t="s">
        <v>150</v>
      </c>
      <c r="G807" s="631" t="s">
        <v>150</v>
      </c>
      <c r="H807" s="631" t="s">
        <v>150</v>
      </c>
    </row>
    <row r="808" spans="4:8">
      <c r="D808" s="631" t="s">
        <v>150</v>
      </c>
      <c r="E808" s="631" t="s">
        <v>150</v>
      </c>
      <c r="F808" s="631" t="s">
        <v>150</v>
      </c>
      <c r="G808" s="631" t="s">
        <v>150</v>
      </c>
      <c r="H808" s="631" t="s">
        <v>150</v>
      </c>
    </row>
    <row r="809" spans="4:8">
      <c r="D809" s="631" t="s">
        <v>150</v>
      </c>
      <c r="E809" s="631" t="s">
        <v>150</v>
      </c>
      <c r="F809" s="631" t="s">
        <v>150</v>
      </c>
      <c r="G809" s="631" t="s">
        <v>150</v>
      </c>
      <c r="H809" s="631" t="s">
        <v>150</v>
      </c>
    </row>
    <row r="810" spans="4:8">
      <c r="D810" s="631" t="s">
        <v>150</v>
      </c>
      <c r="E810" s="631" t="s">
        <v>150</v>
      </c>
      <c r="F810" s="631" t="s">
        <v>150</v>
      </c>
      <c r="G810" s="631" t="s">
        <v>150</v>
      </c>
      <c r="H810" s="631" t="s">
        <v>150</v>
      </c>
    </row>
    <row r="811" spans="4:8">
      <c r="D811" s="631" t="s">
        <v>150</v>
      </c>
      <c r="E811" s="631" t="s">
        <v>150</v>
      </c>
      <c r="F811" s="631" t="s">
        <v>150</v>
      </c>
      <c r="G811" s="631" t="s">
        <v>150</v>
      </c>
      <c r="H811" s="631" t="s">
        <v>150</v>
      </c>
    </row>
    <row r="812" spans="4:8">
      <c r="D812" s="631" t="s">
        <v>150</v>
      </c>
      <c r="E812" s="631" t="s">
        <v>150</v>
      </c>
      <c r="F812" s="631" t="s">
        <v>150</v>
      </c>
      <c r="G812" s="631" t="s">
        <v>150</v>
      </c>
      <c r="H812" s="631" t="s">
        <v>150</v>
      </c>
    </row>
    <row r="813" spans="4:8">
      <c r="D813" s="631" t="s">
        <v>150</v>
      </c>
      <c r="E813" s="631" t="s">
        <v>150</v>
      </c>
      <c r="F813" s="631" t="s">
        <v>150</v>
      </c>
      <c r="G813" s="631" t="s">
        <v>150</v>
      </c>
      <c r="H813" s="631" t="s">
        <v>150</v>
      </c>
    </row>
    <row r="814" spans="4:8">
      <c r="D814" s="631" t="s">
        <v>150</v>
      </c>
      <c r="E814" s="631" t="s">
        <v>150</v>
      </c>
      <c r="F814" s="631" t="s">
        <v>150</v>
      </c>
      <c r="G814" s="631" t="s">
        <v>150</v>
      </c>
      <c r="H814" s="631" t="s">
        <v>150</v>
      </c>
    </row>
    <row r="815" spans="4:8">
      <c r="D815" s="631" t="s">
        <v>150</v>
      </c>
      <c r="E815" s="631" t="s">
        <v>150</v>
      </c>
      <c r="F815" s="631" t="s">
        <v>150</v>
      </c>
      <c r="G815" s="631" t="s">
        <v>150</v>
      </c>
      <c r="H815" s="631" t="s">
        <v>150</v>
      </c>
    </row>
    <row r="816" spans="4:8">
      <c r="D816" s="631" t="s">
        <v>150</v>
      </c>
      <c r="E816" s="631" t="s">
        <v>150</v>
      </c>
      <c r="F816" s="631" t="s">
        <v>150</v>
      </c>
      <c r="G816" s="631" t="s">
        <v>150</v>
      </c>
      <c r="H816" s="631" t="s">
        <v>150</v>
      </c>
    </row>
    <row r="817" spans="4:8">
      <c r="D817" s="631" t="s">
        <v>150</v>
      </c>
      <c r="E817" s="631" t="s">
        <v>150</v>
      </c>
      <c r="F817" s="631" t="s">
        <v>150</v>
      </c>
      <c r="G817" s="631" t="s">
        <v>150</v>
      </c>
      <c r="H817" s="631" t="s">
        <v>150</v>
      </c>
    </row>
    <row r="818" spans="4:8">
      <c r="D818" s="631" t="s">
        <v>150</v>
      </c>
      <c r="E818" s="631" t="s">
        <v>150</v>
      </c>
      <c r="F818" s="631" t="s">
        <v>150</v>
      </c>
      <c r="G818" s="631" t="s">
        <v>150</v>
      </c>
      <c r="H818" s="631" t="s">
        <v>150</v>
      </c>
    </row>
    <row r="819" spans="4:8">
      <c r="D819" s="631" t="s">
        <v>150</v>
      </c>
      <c r="E819" s="631" t="s">
        <v>150</v>
      </c>
      <c r="F819" s="631" t="s">
        <v>150</v>
      </c>
      <c r="G819" s="631" t="s">
        <v>150</v>
      </c>
      <c r="H819" s="631" t="s">
        <v>150</v>
      </c>
    </row>
    <row r="820" spans="4:8">
      <c r="D820" s="631" t="s">
        <v>150</v>
      </c>
      <c r="E820" s="631" t="s">
        <v>150</v>
      </c>
      <c r="F820" s="631" t="s">
        <v>150</v>
      </c>
      <c r="G820" s="631" t="s">
        <v>150</v>
      </c>
      <c r="H820" s="631" t="s">
        <v>150</v>
      </c>
    </row>
    <row r="821" spans="4:8">
      <c r="D821" s="631" t="s">
        <v>150</v>
      </c>
      <c r="E821" s="631" t="s">
        <v>150</v>
      </c>
      <c r="F821" s="631" t="s">
        <v>150</v>
      </c>
      <c r="G821" s="631" t="s">
        <v>150</v>
      </c>
      <c r="H821" s="631" t="s">
        <v>150</v>
      </c>
    </row>
    <row r="822" spans="4:8">
      <c r="D822" s="631" t="s">
        <v>150</v>
      </c>
      <c r="E822" s="631" t="s">
        <v>150</v>
      </c>
      <c r="F822" s="631" t="s">
        <v>150</v>
      </c>
      <c r="G822" s="631" t="s">
        <v>150</v>
      </c>
      <c r="H822" s="631" t="s">
        <v>150</v>
      </c>
    </row>
    <row r="823" spans="4:8">
      <c r="D823" s="631" t="s">
        <v>150</v>
      </c>
      <c r="E823" s="631" t="s">
        <v>150</v>
      </c>
      <c r="F823" s="631" t="s">
        <v>150</v>
      </c>
      <c r="G823" s="631" t="s">
        <v>150</v>
      </c>
      <c r="H823" s="631" t="s">
        <v>150</v>
      </c>
    </row>
    <row r="824" spans="4:8">
      <c r="D824" s="631" t="s">
        <v>150</v>
      </c>
      <c r="E824" s="631" t="s">
        <v>150</v>
      </c>
      <c r="F824" s="631" t="s">
        <v>150</v>
      </c>
      <c r="G824" s="631" t="s">
        <v>150</v>
      </c>
      <c r="H824" s="631" t="s">
        <v>150</v>
      </c>
    </row>
    <row r="825" spans="4:8">
      <c r="D825" s="631" t="s">
        <v>150</v>
      </c>
      <c r="E825" s="631" t="s">
        <v>150</v>
      </c>
      <c r="F825" s="631" t="s">
        <v>150</v>
      </c>
      <c r="G825" s="631" t="s">
        <v>150</v>
      </c>
      <c r="H825" s="631" t="s">
        <v>150</v>
      </c>
    </row>
    <row r="826" spans="4:8">
      <c r="D826" s="631" t="s">
        <v>150</v>
      </c>
      <c r="E826" s="631" t="s">
        <v>150</v>
      </c>
      <c r="F826" s="631" t="s">
        <v>150</v>
      </c>
      <c r="G826" s="631" t="s">
        <v>150</v>
      </c>
      <c r="H826" s="631" t="s">
        <v>150</v>
      </c>
    </row>
    <row r="827" spans="4:8">
      <c r="D827" s="631" t="s">
        <v>150</v>
      </c>
      <c r="E827" s="631" t="s">
        <v>150</v>
      </c>
      <c r="F827" s="631" t="s">
        <v>150</v>
      </c>
      <c r="G827" s="631" t="s">
        <v>150</v>
      </c>
      <c r="H827" s="631" t="s">
        <v>150</v>
      </c>
    </row>
    <row r="828" spans="4:8">
      <c r="D828" s="631" t="s">
        <v>150</v>
      </c>
      <c r="E828" s="631" t="s">
        <v>150</v>
      </c>
      <c r="F828" s="631" t="s">
        <v>150</v>
      </c>
      <c r="G828" s="631" t="s">
        <v>150</v>
      </c>
      <c r="H828" s="631" t="s">
        <v>150</v>
      </c>
    </row>
    <row r="829" spans="4:8">
      <c r="D829" s="631" t="s">
        <v>150</v>
      </c>
      <c r="E829" s="631" t="s">
        <v>150</v>
      </c>
      <c r="F829" s="631" t="s">
        <v>150</v>
      </c>
      <c r="G829" s="631" t="s">
        <v>150</v>
      </c>
      <c r="H829" s="631" t="s">
        <v>150</v>
      </c>
    </row>
    <row r="830" spans="4:8">
      <c r="D830" s="631" t="s">
        <v>150</v>
      </c>
      <c r="E830" s="631" t="s">
        <v>150</v>
      </c>
      <c r="F830" s="631" t="s">
        <v>150</v>
      </c>
      <c r="G830" s="631" t="s">
        <v>150</v>
      </c>
      <c r="H830" s="631" t="s">
        <v>150</v>
      </c>
    </row>
    <row r="831" spans="4:8">
      <c r="D831" s="631" t="s">
        <v>150</v>
      </c>
      <c r="E831" s="631" t="s">
        <v>150</v>
      </c>
      <c r="F831" s="631" t="s">
        <v>150</v>
      </c>
      <c r="G831" s="631" t="s">
        <v>150</v>
      </c>
      <c r="H831" s="631" t="s">
        <v>150</v>
      </c>
    </row>
    <row r="832" spans="4:8">
      <c r="D832" s="631" t="s">
        <v>150</v>
      </c>
      <c r="E832" s="631" t="s">
        <v>150</v>
      </c>
      <c r="F832" s="631" t="s">
        <v>150</v>
      </c>
      <c r="G832" s="631" t="s">
        <v>150</v>
      </c>
      <c r="H832" s="631" t="s">
        <v>150</v>
      </c>
    </row>
    <row r="833" spans="4:8">
      <c r="D833" s="631" t="s">
        <v>150</v>
      </c>
      <c r="E833" s="631" t="s">
        <v>150</v>
      </c>
      <c r="F833" s="631" t="s">
        <v>150</v>
      </c>
      <c r="G833" s="631" t="s">
        <v>150</v>
      </c>
      <c r="H833" s="631" t="s">
        <v>150</v>
      </c>
    </row>
    <row r="834" spans="4:8">
      <c r="D834" s="631" t="s">
        <v>150</v>
      </c>
      <c r="E834" s="631" t="s">
        <v>150</v>
      </c>
      <c r="F834" s="631" t="s">
        <v>150</v>
      </c>
      <c r="G834" s="631" t="s">
        <v>150</v>
      </c>
      <c r="H834" s="631" t="s">
        <v>150</v>
      </c>
    </row>
    <row r="835" spans="4:8">
      <c r="D835" s="631" t="s">
        <v>150</v>
      </c>
      <c r="E835" s="631" t="s">
        <v>150</v>
      </c>
      <c r="F835" s="631" t="s">
        <v>150</v>
      </c>
      <c r="G835" s="631" t="s">
        <v>150</v>
      </c>
      <c r="H835" s="631" t="s">
        <v>150</v>
      </c>
    </row>
    <row r="836" spans="4:8">
      <c r="D836" s="631" t="s">
        <v>150</v>
      </c>
      <c r="E836" s="631" t="s">
        <v>150</v>
      </c>
      <c r="F836" s="631" t="s">
        <v>150</v>
      </c>
      <c r="G836" s="631" t="s">
        <v>150</v>
      </c>
      <c r="H836" s="631" t="s">
        <v>150</v>
      </c>
    </row>
    <row r="837" spans="4:8">
      <c r="D837" s="631" t="s">
        <v>150</v>
      </c>
      <c r="E837" s="631" t="s">
        <v>150</v>
      </c>
      <c r="F837" s="631" t="s">
        <v>150</v>
      </c>
      <c r="G837" s="631" t="s">
        <v>150</v>
      </c>
      <c r="H837" s="631" t="s">
        <v>150</v>
      </c>
    </row>
    <row r="838" spans="4:8">
      <c r="D838" s="631" t="s">
        <v>150</v>
      </c>
      <c r="E838" s="631" t="s">
        <v>150</v>
      </c>
      <c r="F838" s="631" t="s">
        <v>150</v>
      </c>
      <c r="G838" s="631" t="s">
        <v>150</v>
      </c>
      <c r="H838" s="631" t="s">
        <v>150</v>
      </c>
    </row>
    <row r="839" spans="4:8">
      <c r="D839" s="631" t="s">
        <v>150</v>
      </c>
      <c r="E839" s="631" t="s">
        <v>150</v>
      </c>
      <c r="F839" s="631" t="s">
        <v>150</v>
      </c>
      <c r="G839" s="631" t="s">
        <v>150</v>
      </c>
      <c r="H839" s="631" t="s">
        <v>150</v>
      </c>
    </row>
    <row r="840" spans="4:8">
      <c r="D840" s="631" t="s">
        <v>150</v>
      </c>
      <c r="E840" s="631" t="s">
        <v>150</v>
      </c>
      <c r="F840" s="631" t="s">
        <v>150</v>
      </c>
      <c r="G840" s="631" t="s">
        <v>150</v>
      </c>
      <c r="H840" s="631" t="s">
        <v>150</v>
      </c>
    </row>
    <row r="841" spans="4:8">
      <c r="D841" s="631" t="s">
        <v>150</v>
      </c>
      <c r="E841" s="631" t="s">
        <v>150</v>
      </c>
      <c r="F841" s="631" t="s">
        <v>150</v>
      </c>
      <c r="G841" s="631" t="s">
        <v>150</v>
      </c>
      <c r="H841" s="631" t="s">
        <v>150</v>
      </c>
    </row>
    <row r="842" spans="4:8">
      <c r="D842" s="631" t="s">
        <v>150</v>
      </c>
      <c r="E842" s="631" t="s">
        <v>150</v>
      </c>
      <c r="F842" s="631" t="s">
        <v>150</v>
      </c>
      <c r="G842" s="631" t="s">
        <v>150</v>
      </c>
      <c r="H842" s="631" t="s">
        <v>150</v>
      </c>
    </row>
    <row r="843" spans="4:8">
      <c r="D843" s="631" t="s">
        <v>150</v>
      </c>
      <c r="E843" s="631" t="s">
        <v>150</v>
      </c>
      <c r="F843" s="631" t="s">
        <v>150</v>
      </c>
      <c r="G843" s="631" t="s">
        <v>150</v>
      </c>
      <c r="H843" s="631" t="s">
        <v>150</v>
      </c>
    </row>
    <row r="844" spans="4:8">
      <c r="D844" s="631" t="s">
        <v>150</v>
      </c>
      <c r="E844" s="631" t="s">
        <v>150</v>
      </c>
      <c r="F844" s="631" t="s">
        <v>150</v>
      </c>
      <c r="G844" s="631" t="s">
        <v>150</v>
      </c>
      <c r="H844" s="631" t="s">
        <v>150</v>
      </c>
    </row>
    <row r="845" spans="4:8">
      <c r="D845" s="631" t="s">
        <v>150</v>
      </c>
      <c r="E845" s="631" t="s">
        <v>150</v>
      </c>
      <c r="F845" s="631" t="s">
        <v>150</v>
      </c>
      <c r="G845" s="631" t="s">
        <v>150</v>
      </c>
      <c r="H845" s="631" t="s">
        <v>150</v>
      </c>
    </row>
    <row r="846" spans="4:8">
      <c r="D846" s="631" t="s">
        <v>150</v>
      </c>
      <c r="E846" s="631" t="s">
        <v>150</v>
      </c>
      <c r="F846" s="631" t="s">
        <v>150</v>
      </c>
      <c r="G846" s="631" t="s">
        <v>150</v>
      </c>
      <c r="H846" s="631" t="s">
        <v>150</v>
      </c>
    </row>
    <row r="847" spans="4:8">
      <c r="D847" s="631" t="s">
        <v>150</v>
      </c>
      <c r="E847" s="631" t="s">
        <v>150</v>
      </c>
      <c r="F847" s="631" t="s">
        <v>150</v>
      </c>
      <c r="G847" s="631" t="s">
        <v>150</v>
      </c>
      <c r="H847" s="631" t="s">
        <v>150</v>
      </c>
    </row>
    <row r="848" spans="4:8">
      <c r="D848" s="631" t="s">
        <v>150</v>
      </c>
      <c r="E848" s="631" t="s">
        <v>150</v>
      </c>
      <c r="F848" s="631" t="s">
        <v>150</v>
      </c>
      <c r="G848" s="631" t="s">
        <v>150</v>
      </c>
      <c r="H848" s="631" t="s">
        <v>150</v>
      </c>
    </row>
    <row r="849" spans="4:8">
      <c r="D849" s="631" t="s">
        <v>150</v>
      </c>
      <c r="E849" s="631" t="s">
        <v>150</v>
      </c>
      <c r="F849" s="631" t="s">
        <v>150</v>
      </c>
      <c r="G849" s="631" t="s">
        <v>150</v>
      </c>
      <c r="H849" s="631" t="s">
        <v>150</v>
      </c>
    </row>
    <row r="850" spans="4:8">
      <c r="D850" s="631" t="s">
        <v>150</v>
      </c>
      <c r="E850" s="631" t="s">
        <v>150</v>
      </c>
      <c r="F850" s="631" t="s">
        <v>150</v>
      </c>
      <c r="G850" s="631" t="s">
        <v>150</v>
      </c>
      <c r="H850" s="631" t="s">
        <v>150</v>
      </c>
    </row>
    <row r="851" spans="4:8">
      <c r="D851" s="631" t="s">
        <v>150</v>
      </c>
      <c r="E851" s="631" t="s">
        <v>150</v>
      </c>
      <c r="F851" s="631" t="s">
        <v>150</v>
      </c>
      <c r="G851" s="631" t="s">
        <v>150</v>
      </c>
      <c r="H851" s="631" t="s">
        <v>150</v>
      </c>
    </row>
    <row r="852" spans="4:8">
      <c r="D852" s="631" t="s">
        <v>150</v>
      </c>
      <c r="E852" s="631" t="s">
        <v>150</v>
      </c>
      <c r="F852" s="631" t="s">
        <v>150</v>
      </c>
      <c r="G852" s="631" t="s">
        <v>150</v>
      </c>
      <c r="H852" s="631" t="s">
        <v>150</v>
      </c>
    </row>
    <row r="853" spans="4:8">
      <c r="D853" s="631" t="s">
        <v>150</v>
      </c>
      <c r="E853" s="631" t="s">
        <v>150</v>
      </c>
      <c r="F853" s="631" t="s">
        <v>150</v>
      </c>
      <c r="G853" s="631" t="s">
        <v>150</v>
      </c>
      <c r="H853" s="631" t="s">
        <v>150</v>
      </c>
    </row>
    <row r="854" spans="4:8">
      <c r="D854" s="631" t="s">
        <v>150</v>
      </c>
      <c r="E854" s="631" t="s">
        <v>150</v>
      </c>
      <c r="F854" s="631" t="s">
        <v>150</v>
      </c>
      <c r="G854" s="631" t="s">
        <v>150</v>
      </c>
      <c r="H854" s="631" t="s">
        <v>150</v>
      </c>
    </row>
    <row r="855" spans="4:8">
      <c r="D855" s="631" t="s">
        <v>150</v>
      </c>
      <c r="E855" s="631" t="s">
        <v>150</v>
      </c>
      <c r="F855" s="631" t="s">
        <v>150</v>
      </c>
      <c r="G855" s="631" t="s">
        <v>150</v>
      </c>
      <c r="H855" s="631" t="s">
        <v>150</v>
      </c>
    </row>
    <row r="856" spans="4:8">
      <c r="D856" s="631" t="s">
        <v>150</v>
      </c>
      <c r="E856" s="631" t="s">
        <v>150</v>
      </c>
      <c r="F856" s="631" t="s">
        <v>150</v>
      </c>
      <c r="G856" s="631" t="s">
        <v>150</v>
      </c>
      <c r="H856" s="631" t="s">
        <v>150</v>
      </c>
    </row>
    <row r="857" spans="4:8">
      <c r="D857" s="631" t="s">
        <v>150</v>
      </c>
      <c r="E857" s="631" t="s">
        <v>150</v>
      </c>
      <c r="F857" s="631" t="s">
        <v>150</v>
      </c>
      <c r="G857" s="631" t="s">
        <v>150</v>
      </c>
      <c r="H857" s="631" t="s">
        <v>150</v>
      </c>
    </row>
    <row r="858" spans="4:8">
      <c r="D858" s="631" t="s">
        <v>150</v>
      </c>
      <c r="E858" s="631" t="s">
        <v>150</v>
      </c>
      <c r="F858" s="631" t="s">
        <v>150</v>
      </c>
      <c r="G858" s="631" t="s">
        <v>150</v>
      </c>
      <c r="H858" s="631" t="s">
        <v>150</v>
      </c>
    </row>
    <row r="859" spans="4:8">
      <c r="D859" s="631" t="s">
        <v>150</v>
      </c>
      <c r="E859" s="631" t="s">
        <v>150</v>
      </c>
      <c r="F859" s="631" t="s">
        <v>150</v>
      </c>
      <c r="G859" s="631" t="s">
        <v>150</v>
      </c>
      <c r="H859" s="631" t="s">
        <v>150</v>
      </c>
    </row>
    <row r="860" spans="4:8">
      <c r="D860" s="631" t="s">
        <v>150</v>
      </c>
      <c r="E860" s="631" t="s">
        <v>150</v>
      </c>
      <c r="F860" s="631" t="s">
        <v>150</v>
      </c>
      <c r="G860" s="631" t="s">
        <v>150</v>
      </c>
      <c r="H860" s="631" t="s">
        <v>150</v>
      </c>
    </row>
    <row r="861" spans="4:8">
      <c r="D861" s="631" t="s">
        <v>150</v>
      </c>
      <c r="E861" s="631" t="s">
        <v>150</v>
      </c>
      <c r="F861" s="631" t="s">
        <v>150</v>
      </c>
      <c r="G861" s="631" t="s">
        <v>150</v>
      </c>
      <c r="H861" s="631" t="s">
        <v>150</v>
      </c>
    </row>
    <row r="862" spans="4:8">
      <c r="D862" s="631" t="s">
        <v>150</v>
      </c>
      <c r="E862" s="631" t="s">
        <v>150</v>
      </c>
      <c r="F862" s="631" t="s">
        <v>150</v>
      </c>
      <c r="G862" s="631" t="s">
        <v>150</v>
      </c>
      <c r="H862" s="631" t="s">
        <v>150</v>
      </c>
    </row>
    <row r="863" spans="4:8">
      <c r="D863" s="631" t="s">
        <v>150</v>
      </c>
      <c r="E863" s="631" t="s">
        <v>150</v>
      </c>
      <c r="F863" s="631" t="s">
        <v>150</v>
      </c>
      <c r="G863" s="631" t="s">
        <v>150</v>
      </c>
      <c r="H863" s="631" t="s">
        <v>150</v>
      </c>
    </row>
    <row r="864" spans="4:8">
      <c r="D864" s="631" t="s">
        <v>150</v>
      </c>
      <c r="E864" s="631" t="s">
        <v>150</v>
      </c>
      <c r="F864" s="631" t="s">
        <v>150</v>
      </c>
      <c r="G864" s="631" t="s">
        <v>150</v>
      </c>
      <c r="H864" s="631" t="s">
        <v>150</v>
      </c>
    </row>
    <row r="865" spans="4:8">
      <c r="D865" s="631" t="s">
        <v>150</v>
      </c>
      <c r="E865" s="631" t="s">
        <v>150</v>
      </c>
      <c r="F865" s="631" t="s">
        <v>150</v>
      </c>
      <c r="G865" s="631" t="s">
        <v>150</v>
      </c>
      <c r="H865" s="631" t="s">
        <v>150</v>
      </c>
    </row>
    <row r="866" spans="4:8">
      <c r="D866" s="631" t="s">
        <v>150</v>
      </c>
      <c r="E866" s="631" t="s">
        <v>150</v>
      </c>
      <c r="F866" s="631" t="s">
        <v>150</v>
      </c>
      <c r="G866" s="631" t="s">
        <v>150</v>
      </c>
      <c r="H866" s="631" t="s">
        <v>150</v>
      </c>
    </row>
    <row r="867" spans="4:8">
      <c r="D867" s="631" t="s">
        <v>150</v>
      </c>
      <c r="E867" s="631" t="s">
        <v>150</v>
      </c>
      <c r="F867" s="631" t="s">
        <v>150</v>
      </c>
      <c r="G867" s="631" t="s">
        <v>150</v>
      </c>
      <c r="H867" s="631" t="s">
        <v>150</v>
      </c>
    </row>
    <row r="868" spans="4:8">
      <c r="D868" s="631" t="s">
        <v>150</v>
      </c>
      <c r="E868" s="631" t="s">
        <v>150</v>
      </c>
      <c r="F868" s="631" t="s">
        <v>150</v>
      </c>
      <c r="G868" s="631" t="s">
        <v>150</v>
      </c>
      <c r="H868" s="631" t="s">
        <v>150</v>
      </c>
    </row>
    <row r="869" spans="4:8">
      <c r="D869" s="631" t="s">
        <v>150</v>
      </c>
      <c r="E869" s="631" t="s">
        <v>150</v>
      </c>
      <c r="F869" s="631" t="s">
        <v>150</v>
      </c>
      <c r="G869" s="631" t="s">
        <v>150</v>
      </c>
      <c r="H869" s="631" t="s">
        <v>150</v>
      </c>
    </row>
    <row r="870" spans="4:8">
      <c r="D870" s="631" t="s">
        <v>150</v>
      </c>
      <c r="E870" s="631" t="s">
        <v>150</v>
      </c>
      <c r="F870" s="631" t="s">
        <v>150</v>
      </c>
      <c r="G870" s="631" t="s">
        <v>150</v>
      </c>
      <c r="H870" s="631" t="s">
        <v>150</v>
      </c>
    </row>
    <row r="871" spans="4:8">
      <c r="D871" s="631" t="s">
        <v>150</v>
      </c>
      <c r="E871" s="631" t="s">
        <v>150</v>
      </c>
      <c r="F871" s="631" t="s">
        <v>150</v>
      </c>
      <c r="G871" s="631" t="s">
        <v>150</v>
      </c>
      <c r="H871" s="631" t="s">
        <v>150</v>
      </c>
    </row>
    <row r="872" spans="4:8">
      <c r="D872" s="631" t="s">
        <v>150</v>
      </c>
      <c r="E872" s="631" t="s">
        <v>150</v>
      </c>
      <c r="F872" s="631" t="s">
        <v>150</v>
      </c>
      <c r="G872" s="631" t="s">
        <v>150</v>
      </c>
      <c r="H872" s="631" t="s">
        <v>150</v>
      </c>
    </row>
    <row r="873" spans="4:8">
      <c r="D873" s="631" t="s">
        <v>150</v>
      </c>
      <c r="E873" s="631" t="s">
        <v>150</v>
      </c>
      <c r="F873" s="631" t="s">
        <v>150</v>
      </c>
      <c r="G873" s="631" t="s">
        <v>150</v>
      </c>
      <c r="H873" s="631" t="s">
        <v>150</v>
      </c>
    </row>
    <row r="874" spans="4:8">
      <c r="D874" s="631" t="s">
        <v>150</v>
      </c>
      <c r="E874" s="631" t="s">
        <v>150</v>
      </c>
      <c r="F874" s="631" t="s">
        <v>150</v>
      </c>
      <c r="G874" s="631" t="s">
        <v>150</v>
      </c>
      <c r="H874" s="631" t="s">
        <v>150</v>
      </c>
    </row>
    <row r="875" spans="4:8">
      <c r="D875" s="631" t="s">
        <v>150</v>
      </c>
      <c r="E875" s="631" t="s">
        <v>150</v>
      </c>
      <c r="F875" s="631" t="s">
        <v>150</v>
      </c>
      <c r="G875" s="631" t="s">
        <v>150</v>
      </c>
      <c r="H875" s="631" t="s">
        <v>150</v>
      </c>
    </row>
    <row r="876" spans="4:8">
      <c r="D876" s="631" t="s">
        <v>150</v>
      </c>
      <c r="E876" s="631" t="s">
        <v>150</v>
      </c>
      <c r="F876" s="631" t="s">
        <v>150</v>
      </c>
      <c r="G876" s="631" t="s">
        <v>150</v>
      </c>
      <c r="H876" s="631" t="s">
        <v>150</v>
      </c>
    </row>
    <row r="877" spans="4:8">
      <c r="D877" s="631" t="s">
        <v>150</v>
      </c>
      <c r="E877" s="631" t="s">
        <v>150</v>
      </c>
      <c r="F877" s="631" t="s">
        <v>150</v>
      </c>
      <c r="G877" s="631" t="s">
        <v>150</v>
      </c>
      <c r="H877" s="631" t="s">
        <v>150</v>
      </c>
    </row>
    <row r="878" spans="4:8">
      <c r="D878" s="631" t="s">
        <v>150</v>
      </c>
      <c r="E878" s="631" t="s">
        <v>150</v>
      </c>
      <c r="F878" s="631" t="s">
        <v>150</v>
      </c>
      <c r="G878" s="631" t="s">
        <v>150</v>
      </c>
      <c r="H878" s="631" t="s">
        <v>150</v>
      </c>
    </row>
    <row r="879" spans="4:8">
      <c r="D879" s="631" t="s">
        <v>150</v>
      </c>
      <c r="E879" s="631" t="s">
        <v>150</v>
      </c>
      <c r="F879" s="631" t="s">
        <v>150</v>
      </c>
      <c r="G879" s="631" t="s">
        <v>150</v>
      </c>
      <c r="H879" s="631" t="s">
        <v>150</v>
      </c>
    </row>
    <row r="880" spans="4:8">
      <c r="D880" s="631" t="s">
        <v>150</v>
      </c>
      <c r="E880" s="631" t="s">
        <v>150</v>
      </c>
      <c r="F880" s="631" t="s">
        <v>150</v>
      </c>
      <c r="G880" s="631" t="s">
        <v>150</v>
      </c>
      <c r="H880" s="631" t="s">
        <v>150</v>
      </c>
    </row>
    <row r="881" spans="4:8">
      <c r="D881" s="631" t="s">
        <v>150</v>
      </c>
      <c r="E881" s="631" t="s">
        <v>150</v>
      </c>
      <c r="F881" s="631" t="s">
        <v>150</v>
      </c>
      <c r="G881" s="631" t="s">
        <v>150</v>
      </c>
      <c r="H881" s="631" t="s">
        <v>150</v>
      </c>
    </row>
    <row r="882" spans="4:8">
      <c r="D882" s="631" t="s">
        <v>150</v>
      </c>
      <c r="E882" s="631" t="s">
        <v>150</v>
      </c>
      <c r="F882" s="631" t="s">
        <v>150</v>
      </c>
      <c r="G882" s="631" t="s">
        <v>150</v>
      </c>
      <c r="H882" s="631" t="s">
        <v>150</v>
      </c>
    </row>
    <row r="883" spans="4:8">
      <c r="D883" s="631" t="s">
        <v>150</v>
      </c>
      <c r="E883" s="631" t="s">
        <v>150</v>
      </c>
      <c r="F883" s="631" t="s">
        <v>150</v>
      </c>
      <c r="G883" s="631" t="s">
        <v>150</v>
      </c>
      <c r="H883" s="631" t="s">
        <v>150</v>
      </c>
    </row>
    <row r="884" spans="4:8">
      <c r="D884" s="631" t="s">
        <v>150</v>
      </c>
      <c r="E884" s="631" t="s">
        <v>150</v>
      </c>
      <c r="F884" s="631" t="s">
        <v>150</v>
      </c>
      <c r="G884" s="631" t="s">
        <v>150</v>
      </c>
      <c r="H884" s="631" t="s">
        <v>150</v>
      </c>
    </row>
    <row r="885" spans="4:8">
      <c r="D885" s="631" t="s">
        <v>150</v>
      </c>
      <c r="E885" s="631" t="s">
        <v>150</v>
      </c>
      <c r="F885" s="631" t="s">
        <v>150</v>
      </c>
      <c r="G885" s="631" t="s">
        <v>150</v>
      </c>
      <c r="H885" s="631" t="s">
        <v>150</v>
      </c>
    </row>
    <row r="886" spans="4:8">
      <c r="D886" s="631" t="s">
        <v>150</v>
      </c>
      <c r="E886" s="631" t="s">
        <v>150</v>
      </c>
      <c r="F886" s="631" t="s">
        <v>150</v>
      </c>
      <c r="G886" s="631" t="s">
        <v>150</v>
      </c>
      <c r="H886" s="631" t="s">
        <v>150</v>
      </c>
    </row>
    <row r="887" spans="4:8">
      <c r="D887" s="631" t="s">
        <v>150</v>
      </c>
      <c r="E887" s="631" t="s">
        <v>150</v>
      </c>
      <c r="F887" s="631" t="s">
        <v>150</v>
      </c>
      <c r="G887" s="631" t="s">
        <v>150</v>
      </c>
      <c r="H887" s="631" t="s">
        <v>150</v>
      </c>
    </row>
    <row r="888" spans="4:8">
      <c r="D888" s="631" t="s">
        <v>150</v>
      </c>
      <c r="E888" s="631" t="s">
        <v>150</v>
      </c>
      <c r="F888" s="631" t="s">
        <v>150</v>
      </c>
      <c r="G888" s="631" t="s">
        <v>150</v>
      </c>
      <c r="H888" s="631" t="s">
        <v>150</v>
      </c>
    </row>
    <row r="889" spans="4:8">
      <c r="D889" s="631" t="s">
        <v>150</v>
      </c>
      <c r="E889" s="631" t="s">
        <v>150</v>
      </c>
      <c r="F889" s="631" t="s">
        <v>150</v>
      </c>
      <c r="G889" s="631" t="s">
        <v>150</v>
      </c>
      <c r="H889" s="631" t="s">
        <v>150</v>
      </c>
    </row>
    <row r="890" spans="4:8">
      <c r="D890" s="631" t="s">
        <v>150</v>
      </c>
      <c r="E890" s="631" t="s">
        <v>150</v>
      </c>
      <c r="F890" s="631" t="s">
        <v>150</v>
      </c>
      <c r="G890" s="631" t="s">
        <v>150</v>
      </c>
      <c r="H890" s="631" t="s">
        <v>150</v>
      </c>
    </row>
    <row r="891" spans="4:8">
      <c r="D891" s="631" t="s">
        <v>150</v>
      </c>
      <c r="E891" s="631" t="s">
        <v>150</v>
      </c>
      <c r="F891" s="631" t="s">
        <v>150</v>
      </c>
      <c r="G891" s="631" t="s">
        <v>150</v>
      </c>
      <c r="H891" s="631" t="s">
        <v>150</v>
      </c>
    </row>
    <row r="892" spans="4:8">
      <c r="D892" s="631" t="s">
        <v>150</v>
      </c>
      <c r="E892" s="631" t="s">
        <v>150</v>
      </c>
      <c r="F892" s="631" t="s">
        <v>150</v>
      </c>
      <c r="G892" s="631" t="s">
        <v>150</v>
      </c>
      <c r="H892" s="631" t="s">
        <v>150</v>
      </c>
    </row>
    <row r="893" spans="4:8">
      <c r="D893" s="631" t="s">
        <v>150</v>
      </c>
      <c r="E893" s="631" t="s">
        <v>150</v>
      </c>
      <c r="F893" s="631" t="s">
        <v>150</v>
      </c>
      <c r="G893" s="631" t="s">
        <v>150</v>
      </c>
      <c r="H893" s="631" t="s">
        <v>150</v>
      </c>
    </row>
    <row r="894" spans="4:8">
      <c r="D894" s="631" t="s">
        <v>150</v>
      </c>
      <c r="E894" s="631" t="s">
        <v>150</v>
      </c>
      <c r="F894" s="631" t="s">
        <v>150</v>
      </c>
      <c r="G894" s="631" t="s">
        <v>150</v>
      </c>
      <c r="H894" s="631" t="s">
        <v>150</v>
      </c>
    </row>
    <row r="895" spans="4:8">
      <c r="D895" s="631" t="s">
        <v>150</v>
      </c>
      <c r="E895" s="631" t="s">
        <v>150</v>
      </c>
      <c r="F895" s="631" t="s">
        <v>150</v>
      </c>
      <c r="G895" s="631" t="s">
        <v>150</v>
      </c>
      <c r="H895" s="631" t="s">
        <v>150</v>
      </c>
    </row>
    <row r="896" spans="4:8">
      <c r="D896" s="631" t="s">
        <v>150</v>
      </c>
      <c r="E896" s="631" t="s">
        <v>150</v>
      </c>
      <c r="F896" s="631" t="s">
        <v>150</v>
      </c>
      <c r="G896" s="631" t="s">
        <v>150</v>
      </c>
      <c r="H896" s="631" t="s">
        <v>150</v>
      </c>
    </row>
    <row r="897" spans="4:8">
      <c r="D897" s="631" t="s">
        <v>150</v>
      </c>
      <c r="E897" s="631" t="s">
        <v>150</v>
      </c>
      <c r="F897" s="631" t="s">
        <v>150</v>
      </c>
      <c r="G897" s="631" t="s">
        <v>150</v>
      </c>
      <c r="H897" s="631" t="s">
        <v>150</v>
      </c>
    </row>
    <row r="898" spans="4:8">
      <c r="D898" s="631" t="s">
        <v>150</v>
      </c>
      <c r="E898" s="631" t="s">
        <v>150</v>
      </c>
      <c r="F898" s="631" t="s">
        <v>150</v>
      </c>
      <c r="G898" s="631" t="s">
        <v>150</v>
      </c>
      <c r="H898" s="631" t="s">
        <v>150</v>
      </c>
    </row>
    <row r="899" spans="4:8">
      <c r="D899" s="631" t="s">
        <v>150</v>
      </c>
      <c r="E899" s="631" t="s">
        <v>150</v>
      </c>
      <c r="F899" s="631" t="s">
        <v>150</v>
      </c>
      <c r="G899" s="631" t="s">
        <v>150</v>
      </c>
      <c r="H899" s="631" t="s">
        <v>150</v>
      </c>
    </row>
    <row r="900" spans="4:8">
      <c r="D900" s="631" t="s">
        <v>150</v>
      </c>
      <c r="E900" s="631" t="s">
        <v>150</v>
      </c>
      <c r="F900" s="631" t="s">
        <v>150</v>
      </c>
      <c r="G900" s="631" t="s">
        <v>150</v>
      </c>
      <c r="H900" s="631" t="s">
        <v>150</v>
      </c>
    </row>
    <row r="901" spans="4:8">
      <c r="D901" s="631" t="s">
        <v>150</v>
      </c>
      <c r="E901" s="631" t="s">
        <v>150</v>
      </c>
      <c r="F901" s="631" t="s">
        <v>150</v>
      </c>
      <c r="G901" s="631" t="s">
        <v>150</v>
      </c>
      <c r="H901" s="631" t="s">
        <v>150</v>
      </c>
    </row>
    <row r="902" spans="4:8">
      <c r="D902" s="631" t="s">
        <v>150</v>
      </c>
      <c r="E902" s="631" t="s">
        <v>150</v>
      </c>
      <c r="F902" s="631" t="s">
        <v>150</v>
      </c>
      <c r="G902" s="631" t="s">
        <v>150</v>
      </c>
      <c r="H902" s="631" t="s">
        <v>150</v>
      </c>
    </row>
    <row r="903" spans="4:8">
      <c r="D903" s="631" t="s">
        <v>150</v>
      </c>
      <c r="E903" s="631" t="s">
        <v>150</v>
      </c>
      <c r="F903" s="631" t="s">
        <v>150</v>
      </c>
      <c r="G903" s="631" t="s">
        <v>150</v>
      </c>
      <c r="H903" s="631" t="s">
        <v>150</v>
      </c>
    </row>
    <row r="904" spans="4:8">
      <c r="D904" s="631" t="s">
        <v>150</v>
      </c>
      <c r="E904" s="631" t="s">
        <v>150</v>
      </c>
      <c r="F904" s="631" t="s">
        <v>150</v>
      </c>
      <c r="G904" s="631" t="s">
        <v>150</v>
      </c>
      <c r="H904" s="631" t="s">
        <v>150</v>
      </c>
    </row>
    <row r="905" spans="4:8">
      <c r="D905" s="631" t="s">
        <v>150</v>
      </c>
      <c r="E905" s="631" t="s">
        <v>150</v>
      </c>
      <c r="F905" s="631" t="s">
        <v>150</v>
      </c>
      <c r="G905" s="631" t="s">
        <v>150</v>
      </c>
      <c r="H905" s="631" t="s">
        <v>150</v>
      </c>
    </row>
    <row r="906" spans="4:8">
      <c r="D906" s="631" t="s">
        <v>150</v>
      </c>
      <c r="E906" s="631" t="s">
        <v>150</v>
      </c>
      <c r="F906" s="631" t="s">
        <v>150</v>
      </c>
      <c r="G906" s="631" t="s">
        <v>150</v>
      </c>
      <c r="H906" s="631" t="s">
        <v>150</v>
      </c>
    </row>
    <row r="907" spans="4:8">
      <c r="D907" s="631" t="s">
        <v>150</v>
      </c>
      <c r="E907" s="631" t="s">
        <v>150</v>
      </c>
      <c r="F907" s="631" t="s">
        <v>150</v>
      </c>
      <c r="G907" s="631" t="s">
        <v>150</v>
      </c>
      <c r="H907" s="631" t="s">
        <v>150</v>
      </c>
    </row>
    <row r="908" spans="4:8">
      <c r="D908" s="631" t="s">
        <v>150</v>
      </c>
      <c r="E908" s="631" t="s">
        <v>150</v>
      </c>
      <c r="F908" s="631" t="s">
        <v>150</v>
      </c>
      <c r="G908" s="631" t="s">
        <v>150</v>
      </c>
      <c r="H908" s="631" t="s">
        <v>150</v>
      </c>
    </row>
    <row r="909" spans="4:8">
      <c r="D909" s="631" t="s">
        <v>150</v>
      </c>
      <c r="E909" s="631" t="s">
        <v>150</v>
      </c>
      <c r="F909" s="631" t="s">
        <v>150</v>
      </c>
      <c r="G909" s="631" t="s">
        <v>150</v>
      </c>
      <c r="H909" s="631" t="s">
        <v>150</v>
      </c>
    </row>
    <row r="910" spans="4:8">
      <c r="D910" s="631" t="s">
        <v>150</v>
      </c>
      <c r="E910" s="631" t="s">
        <v>150</v>
      </c>
      <c r="F910" s="631" t="s">
        <v>150</v>
      </c>
      <c r="G910" s="631" t="s">
        <v>150</v>
      </c>
      <c r="H910" s="631" t="s">
        <v>150</v>
      </c>
    </row>
    <row r="911" spans="4:8">
      <c r="D911" s="631" t="s">
        <v>150</v>
      </c>
      <c r="E911" s="631" t="s">
        <v>150</v>
      </c>
      <c r="F911" s="631" t="s">
        <v>150</v>
      </c>
      <c r="G911" s="631" t="s">
        <v>150</v>
      </c>
      <c r="H911" s="631" t="s">
        <v>150</v>
      </c>
    </row>
    <row r="912" spans="4:8">
      <c r="D912" s="631" t="s">
        <v>150</v>
      </c>
      <c r="E912" s="631" t="s">
        <v>150</v>
      </c>
      <c r="F912" s="631" t="s">
        <v>150</v>
      </c>
      <c r="G912" s="631" t="s">
        <v>150</v>
      </c>
      <c r="H912" s="631" t="s">
        <v>150</v>
      </c>
    </row>
    <row r="913" spans="4:8">
      <c r="D913" s="631" t="s">
        <v>150</v>
      </c>
      <c r="E913" s="631" t="s">
        <v>150</v>
      </c>
      <c r="F913" s="631" t="s">
        <v>150</v>
      </c>
      <c r="G913" s="631" t="s">
        <v>150</v>
      </c>
      <c r="H913" s="631" t="s">
        <v>150</v>
      </c>
    </row>
    <row r="914" spans="4:8">
      <c r="D914" s="631" t="s">
        <v>150</v>
      </c>
      <c r="E914" s="631" t="s">
        <v>150</v>
      </c>
      <c r="F914" s="631" t="s">
        <v>150</v>
      </c>
      <c r="G914" s="631" t="s">
        <v>150</v>
      </c>
      <c r="H914" s="631" t="s">
        <v>150</v>
      </c>
    </row>
    <row r="915" spans="4:8">
      <c r="D915" s="631" t="s">
        <v>150</v>
      </c>
      <c r="E915" s="631" t="s">
        <v>150</v>
      </c>
      <c r="F915" s="631" t="s">
        <v>150</v>
      </c>
      <c r="G915" s="631" t="s">
        <v>150</v>
      </c>
      <c r="H915" s="631" t="s">
        <v>150</v>
      </c>
    </row>
    <row r="916" spans="4:8">
      <c r="D916" s="631" t="s">
        <v>150</v>
      </c>
      <c r="E916" s="631" t="s">
        <v>150</v>
      </c>
      <c r="F916" s="631" t="s">
        <v>150</v>
      </c>
      <c r="G916" s="631" t="s">
        <v>150</v>
      </c>
      <c r="H916" s="631" t="s">
        <v>150</v>
      </c>
    </row>
    <row r="917" spans="4:8">
      <c r="D917" s="631" t="s">
        <v>150</v>
      </c>
      <c r="E917" s="631" t="s">
        <v>150</v>
      </c>
      <c r="F917" s="631" t="s">
        <v>150</v>
      </c>
      <c r="G917" s="631" t="s">
        <v>150</v>
      </c>
      <c r="H917" s="631" t="s">
        <v>150</v>
      </c>
    </row>
    <row r="918" spans="4:8">
      <c r="D918" s="631" t="s">
        <v>150</v>
      </c>
      <c r="E918" s="631" t="s">
        <v>150</v>
      </c>
      <c r="F918" s="631" t="s">
        <v>150</v>
      </c>
      <c r="G918" s="631" t="s">
        <v>150</v>
      </c>
      <c r="H918" s="631" t="s">
        <v>150</v>
      </c>
    </row>
    <row r="919" spans="4:8">
      <c r="D919" s="631" t="s">
        <v>150</v>
      </c>
      <c r="E919" s="631" t="s">
        <v>150</v>
      </c>
      <c r="F919" s="631" t="s">
        <v>150</v>
      </c>
      <c r="G919" s="631" t="s">
        <v>150</v>
      </c>
      <c r="H919" s="631" t="s">
        <v>150</v>
      </c>
    </row>
    <row r="920" spans="4:8">
      <c r="D920" s="631" t="s">
        <v>150</v>
      </c>
      <c r="E920" s="631" t="s">
        <v>150</v>
      </c>
      <c r="F920" s="631" t="s">
        <v>150</v>
      </c>
      <c r="G920" s="631" t="s">
        <v>150</v>
      </c>
      <c r="H920" s="631" t="s">
        <v>150</v>
      </c>
    </row>
    <row r="921" spans="4:8">
      <c r="D921" s="631" t="s">
        <v>150</v>
      </c>
      <c r="E921" s="631" t="s">
        <v>150</v>
      </c>
      <c r="F921" s="631" t="s">
        <v>150</v>
      </c>
      <c r="G921" s="631" t="s">
        <v>150</v>
      </c>
      <c r="H921" s="631" t="s">
        <v>150</v>
      </c>
    </row>
    <row r="922" spans="4:8">
      <c r="D922" s="631" t="s">
        <v>150</v>
      </c>
      <c r="E922" s="631" t="s">
        <v>150</v>
      </c>
      <c r="F922" s="631" t="s">
        <v>150</v>
      </c>
      <c r="G922" s="631" t="s">
        <v>150</v>
      </c>
      <c r="H922" s="631" t="s">
        <v>150</v>
      </c>
    </row>
    <row r="923" spans="4:8">
      <c r="D923" s="631" t="s">
        <v>150</v>
      </c>
      <c r="E923" s="631" t="s">
        <v>150</v>
      </c>
      <c r="F923" s="631" t="s">
        <v>150</v>
      </c>
      <c r="G923" s="631" t="s">
        <v>150</v>
      </c>
      <c r="H923" s="631" t="s">
        <v>150</v>
      </c>
    </row>
    <row r="924" spans="4:8">
      <c r="D924" s="631" t="s">
        <v>150</v>
      </c>
      <c r="E924" s="631" t="s">
        <v>150</v>
      </c>
      <c r="F924" s="631" t="s">
        <v>150</v>
      </c>
      <c r="G924" s="631" t="s">
        <v>150</v>
      </c>
      <c r="H924" s="631" t="s">
        <v>150</v>
      </c>
    </row>
    <row r="925" spans="4:8">
      <c r="D925" s="631" t="s">
        <v>150</v>
      </c>
      <c r="E925" s="631" t="s">
        <v>150</v>
      </c>
      <c r="F925" s="631" t="s">
        <v>150</v>
      </c>
      <c r="G925" s="631" t="s">
        <v>150</v>
      </c>
      <c r="H925" s="631" t="s">
        <v>150</v>
      </c>
    </row>
    <row r="926" spans="4:8">
      <c r="D926" s="631" t="s">
        <v>150</v>
      </c>
      <c r="E926" s="631" t="s">
        <v>150</v>
      </c>
      <c r="F926" s="631" t="s">
        <v>150</v>
      </c>
      <c r="G926" s="631" t="s">
        <v>150</v>
      </c>
      <c r="H926" s="631" t="s">
        <v>150</v>
      </c>
    </row>
    <row r="927" spans="4:8">
      <c r="D927" s="631" t="s">
        <v>150</v>
      </c>
      <c r="E927" s="631" t="s">
        <v>150</v>
      </c>
      <c r="F927" s="631" t="s">
        <v>150</v>
      </c>
      <c r="G927" s="631" t="s">
        <v>150</v>
      </c>
      <c r="H927" s="631" t="s">
        <v>150</v>
      </c>
    </row>
    <row r="928" spans="4:8">
      <c r="D928" s="631" t="s">
        <v>150</v>
      </c>
      <c r="E928" s="631" t="s">
        <v>150</v>
      </c>
      <c r="F928" s="631" t="s">
        <v>150</v>
      </c>
      <c r="G928" s="631" t="s">
        <v>150</v>
      </c>
      <c r="H928" s="631" t="s">
        <v>150</v>
      </c>
    </row>
    <row r="929" spans="4:8">
      <c r="D929" s="631" t="s">
        <v>150</v>
      </c>
      <c r="E929" s="631" t="s">
        <v>150</v>
      </c>
      <c r="F929" s="631" t="s">
        <v>150</v>
      </c>
      <c r="G929" s="631" t="s">
        <v>150</v>
      </c>
      <c r="H929" s="631" t="s">
        <v>150</v>
      </c>
    </row>
    <row r="930" spans="4:8">
      <c r="D930" s="631" t="s">
        <v>150</v>
      </c>
      <c r="E930" s="631" t="s">
        <v>150</v>
      </c>
      <c r="F930" s="631" t="s">
        <v>150</v>
      </c>
      <c r="G930" s="631" t="s">
        <v>150</v>
      </c>
      <c r="H930" s="631" t="s">
        <v>150</v>
      </c>
    </row>
    <row r="931" spans="4:8">
      <c r="D931" s="631" t="s">
        <v>150</v>
      </c>
      <c r="E931" s="631" t="s">
        <v>150</v>
      </c>
      <c r="F931" s="631" t="s">
        <v>150</v>
      </c>
      <c r="G931" s="631" t="s">
        <v>150</v>
      </c>
      <c r="H931" s="631" t="s">
        <v>150</v>
      </c>
    </row>
    <row r="932" spans="4:8">
      <c r="D932" s="631" t="s">
        <v>150</v>
      </c>
      <c r="E932" s="631" t="s">
        <v>150</v>
      </c>
      <c r="F932" s="631" t="s">
        <v>150</v>
      </c>
      <c r="G932" s="631" t="s">
        <v>150</v>
      </c>
      <c r="H932" s="631" t="s">
        <v>150</v>
      </c>
    </row>
    <row r="933" spans="4:8">
      <c r="D933" s="631" t="s">
        <v>150</v>
      </c>
      <c r="E933" s="631" t="s">
        <v>150</v>
      </c>
      <c r="F933" s="631" t="s">
        <v>150</v>
      </c>
      <c r="G933" s="631" t="s">
        <v>150</v>
      </c>
      <c r="H933" s="631" t="s">
        <v>150</v>
      </c>
    </row>
    <row r="934" spans="4:8">
      <c r="D934" s="631" t="s">
        <v>150</v>
      </c>
      <c r="E934" s="631" t="s">
        <v>150</v>
      </c>
      <c r="F934" s="631" t="s">
        <v>150</v>
      </c>
      <c r="G934" s="631" t="s">
        <v>150</v>
      </c>
      <c r="H934" s="631" t="s">
        <v>150</v>
      </c>
    </row>
    <row r="935" spans="4:8">
      <c r="D935" s="631" t="s">
        <v>150</v>
      </c>
      <c r="E935" s="631" t="s">
        <v>150</v>
      </c>
      <c r="F935" s="631" t="s">
        <v>150</v>
      </c>
      <c r="G935" s="631" t="s">
        <v>150</v>
      </c>
      <c r="H935" s="631" t="s">
        <v>150</v>
      </c>
    </row>
    <row r="936" spans="4:8">
      <c r="D936" s="631" t="s">
        <v>150</v>
      </c>
      <c r="E936" s="631" t="s">
        <v>150</v>
      </c>
      <c r="F936" s="631" t="s">
        <v>150</v>
      </c>
      <c r="G936" s="631" t="s">
        <v>150</v>
      </c>
      <c r="H936" s="631" t="s">
        <v>150</v>
      </c>
    </row>
    <row r="937" spans="4:8">
      <c r="D937" s="631" t="s">
        <v>150</v>
      </c>
      <c r="E937" s="631" t="s">
        <v>150</v>
      </c>
      <c r="F937" s="631" t="s">
        <v>150</v>
      </c>
      <c r="G937" s="631" t="s">
        <v>150</v>
      </c>
      <c r="H937" s="631" t="s">
        <v>150</v>
      </c>
    </row>
    <row r="938" spans="4:8">
      <c r="D938" s="631" t="s">
        <v>150</v>
      </c>
      <c r="E938" s="631" t="s">
        <v>150</v>
      </c>
      <c r="F938" s="631" t="s">
        <v>150</v>
      </c>
      <c r="G938" s="631" t="s">
        <v>150</v>
      </c>
      <c r="H938" s="631" t="s">
        <v>150</v>
      </c>
    </row>
    <row r="939" spans="4:8">
      <c r="D939" s="631" t="s">
        <v>150</v>
      </c>
      <c r="E939" s="631" t="s">
        <v>150</v>
      </c>
      <c r="F939" s="631" t="s">
        <v>150</v>
      </c>
      <c r="G939" s="631" t="s">
        <v>150</v>
      </c>
      <c r="H939" s="631" t="s">
        <v>150</v>
      </c>
    </row>
    <row r="940" spans="4:8">
      <c r="D940" s="631" t="s">
        <v>150</v>
      </c>
      <c r="E940" s="631" t="s">
        <v>150</v>
      </c>
      <c r="F940" s="631" t="s">
        <v>150</v>
      </c>
      <c r="G940" s="631" t="s">
        <v>150</v>
      </c>
      <c r="H940" s="631" t="s">
        <v>150</v>
      </c>
    </row>
    <row r="941" spans="4:8">
      <c r="D941" s="631" t="s">
        <v>150</v>
      </c>
      <c r="E941" s="631" t="s">
        <v>150</v>
      </c>
      <c r="F941" s="631" t="s">
        <v>150</v>
      </c>
      <c r="G941" s="631" t="s">
        <v>150</v>
      </c>
      <c r="H941" s="631" t="s">
        <v>150</v>
      </c>
    </row>
    <row r="942" spans="4:8">
      <c r="D942" s="631" t="s">
        <v>150</v>
      </c>
      <c r="E942" s="631" t="s">
        <v>150</v>
      </c>
      <c r="F942" s="631" t="s">
        <v>150</v>
      </c>
      <c r="G942" s="631" t="s">
        <v>150</v>
      </c>
      <c r="H942" s="631" t="s">
        <v>150</v>
      </c>
    </row>
    <row r="943" spans="4:8">
      <c r="D943" s="631" t="s">
        <v>150</v>
      </c>
      <c r="E943" s="631" t="s">
        <v>150</v>
      </c>
      <c r="F943" s="631" t="s">
        <v>150</v>
      </c>
      <c r="G943" s="631" t="s">
        <v>150</v>
      </c>
      <c r="H943" s="631" t="s">
        <v>150</v>
      </c>
    </row>
    <row r="944" spans="4:8">
      <c r="D944" s="631" t="s">
        <v>150</v>
      </c>
      <c r="E944" s="631" t="s">
        <v>150</v>
      </c>
      <c r="F944" s="631" t="s">
        <v>150</v>
      </c>
      <c r="G944" s="631" t="s">
        <v>150</v>
      </c>
      <c r="H944" s="631" t="s">
        <v>150</v>
      </c>
    </row>
    <row r="945" spans="4:8">
      <c r="D945" s="631" t="s">
        <v>150</v>
      </c>
      <c r="E945" s="631" t="s">
        <v>150</v>
      </c>
      <c r="F945" s="631" t="s">
        <v>150</v>
      </c>
      <c r="G945" s="631" t="s">
        <v>150</v>
      </c>
      <c r="H945" s="631" t="s">
        <v>150</v>
      </c>
    </row>
    <row r="946" spans="4:8">
      <c r="D946" s="631" t="s">
        <v>150</v>
      </c>
      <c r="E946" s="631" t="s">
        <v>150</v>
      </c>
      <c r="F946" s="631" t="s">
        <v>150</v>
      </c>
      <c r="G946" s="631" t="s">
        <v>150</v>
      </c>
      <c r="H946" s="631" t="s">
        <v>150</v>
      </c>
    </row>
    <row r="947" spans="4:8">
      <c r="D947" s="631" t="s">
        <v>150</v>
      </c>
      <c r="E947" s="631" t="s">
        <v>150</v>
      </c>
      <c r="F947" s="631" t="s">
        <v>150</v>
      </c>
      <c r="G947" s="631" t="s">
        <v>150</v>
      </c>
      <c r="H947" s="631" t="s">
        <v>150</v>
      </c>
    </row>
    <row r="948" spans="4:8">
      <c r="D948" s="631" t="s">
        <v>150</v>
      </c>
      <c r="E948" s="631" t="s">
        <v>150</v>
      </c>
      <c r="F948" s="631" t="s">
        <v>150</v>
      </c>
      <c r="G948" s="631" t="s">
        <v>150</v>
      </c>
      <c r="H948" s="631" t="s">
        <v>150</v>
      </c>
    </row>
    <row r="949" spans="4:8">
      <c r="D949" s="631" t="s">
        <v>150</v>
      </c>
      <c r="E949" s="631" t="s">
        <v>150</v>
      </c>
      <c r="F949" s="631" t="s">
        <v>150</v>
      </c>
      <c r="G949" s="631" t="s">
        <v>150</v>
      </c>
      <c r="H949" s="631" t="s">
        <v>150</v>
      </c>
    </row>
    <row r="950" spans="4:8">
      <c r="D950" s="631" t="s">
        <v>150</v>
      </c>
      <c r="E950" s="631" t="s">
        <v>150</v>
      </c>
      <c r="F950" s="631" t="s">
        <v>150</v>
      </c>
      <c r="G950" s="631" t="s">
        <v>150</v>
      </c>
      <c r="H950" s="631" t="s">
        <v>150</v>
      </c>
    </row>
    <row r="951" spans="4:8">
      <c r="D951" s="631" t="s">
        <v>150</v>
      </c>
      <c r="E951" s="631" t="s">
        <v>150</v>
      </c>
      <c r="F951" s="631" t="s">
        <v>150</v>
      </c>
      <c r="G951" s="631" t="s">
        <v>150</v>
      </c>
      <c r="H951" s="631" t="s">
        <v>150</v>
      </c>
    </row>
    <row r="952" spans="4:8">
      <c r="D952" s="631" t="s">
        <v>150</v>
      </c>
      <c r="E952" s="631" t="s">
        <v>150</v>
      </c>
      <c r="F952" s="631" t="s">
        <v>150</v>
      </c>
      <c r="G952" s="631" t="s">
        <v>150</v>
      </c>
      <c r="H952" s="631" t="s">
        <v>150</v>
      </c>
    </row>
    <row r="953" spans="4:8">
      <c r="D953" s="631" t="s">
        <v>150</v>
      </c>
      <c r="E953" s="631" t="s">
        <v>150</v>
      </c>
      <c r="F953" s="631" t="s">
        <v>150</v>
      </c>
      <c r="G953" s="631" t="s">
        <v>150</v>
      </c>
      <c r="H953" s="631" t="s">
        <v>150</v>
      </c>
    </row>
    <row r="954" spans="4:8">
      <c r="D954" s="631" t="s">
        <v>150</v>
      </c>
      <c r="E954" s="631" t="s">
        <v>150</v>
      </c>
      <c r="F954" s="631" t="s">
        <v>150</v>
      </c>
      <c r="G954" s="631" t="s">
        <v>150</v>
      </c>
      <c r="H954" s="631" t="s">
        <v>150</v>
      </c>
    </row>
    <row r="955" spans="4:8">
      <c r="D955" s="631" t="s">
        <v>150</v>
      </c>
      <c r="E955" s="631" t="s">
        <v>150</v>
      </c>
      <c r="F955" s="631" t="s">
        <v>150</v>
      </c>
      <c r="G955" s="631" t="s">
        <v>150</v>
      </c>
      <c r="H955" s="631" t="s">
        <v>150</v>
      </c>
    </row>
    <row r="956" spans="4:8">
      <c r="D956" s="631" t="s">
        <v>150</v>
      </c>
      <c r="E956" s="631" t="s">
        <v>150</v>
      </c>
      <c r="F956" s="631" t="s">
        <v>150</v>
      </c>
      <c r="G956" s="631" t="s">
        <v>150</v>
      </c>
      <c r="H956" s="631" t="s">
        <v>150</v>
      </c>
    </row>
    <row r="957" spans="4:8">
      <c r="D957" s="631" t="s">
        <v>150</v>
      </c>
      <c r="E957" s="631" t="s">
        <v>150</v>
      </c>
      <c r="F957" s="631" t="s">
        <v>150</v>
      </c>
      <c r="G957" s="631" t="s">
        <v>150</v>
      </c>
      <c r="H957" s="631" t="s">
        <v>150</v>
      </c>
    </row>
    <row r="958" spans="4:8">
      <c r="D958" s="631" t="s">
        <v>150</v>
      </c>
      <c r="E958" s="631" t="s">
        <v>150</v>
      </c>
      <c r="F958" s="631" t="s">
        <v>150</v>
      </c>
      <c r="G958" s="631" t="s">
        <v>150</v>
      </c>
      <c r="H958" s="631" t="s">
        <v>150</v>
      </c>
    </row>
    <row r="959" spans="4:8">
      <c r="D959" s="631" t="s">
        <v>150</v>
      </c>
      <c r="E959" s="631" t="s">
        <v>150</v>
      </c>
      <c r="F959" s="631" t="s">
        <v>150</v>
      </c>
      <c r="G959" s="631" t="s">
        <v>150</v>
      </c>
      <c r="H959" s="631" t="s">
        <v>150</v>
      </c>
    </row>
    <row r="960" spans="4:8">
      <c r="D960" s="631" t="s">
        <v>150</v>
      </c>
      <c r="E960" s="631" t="s">
        <v>150</v>
      </c>
      <c r="F960" s="631" t="s">
        <v>150</v>
      </c>
      <c r="G960" s="631" t="s">
        <v>150</v>
      </c>
      <c r="H960" s="631" t="s">
        <v>150</v>
      </c>
    </row>
    <row r="961" spans="4:8">
      <c r="D961" s="631" t="s">
        <v>150</v>
      </c>
      <c r="E961" s="631" t="s">
        <v>150</v>
      </c>
      <c r="F961" s="631" t="s">
        <v>150</v>
      </c>
      <c r="G961" s="631" t="s">
        <v>150</v>
      </c>
      <c r="H961" s="631" t="s">
        <v>150</v>
      </c>
    </row>
    <row r="962" spans="4:8">
      <c r="D962" s="631" t="s">
        <v>150</v>
      </c>
      <c r="E962" s="631" t="s">
        <v>150</v>
      </c>
      <c r="F962" s="631" t="s">
        <v>150</v>
      </c>
      <c r="G962" s="631" t="s">
        <v>150</v>
      </c>
      <c r="H962" s="631" t="s">
        <v>150</v>
      </c>
    </row>
    <row r="963" spans="4:8">
      <c r="D963" s="631" t="s">
        <v>150</v>
      </c>
      <c r="E963" s="631" t="s">
        <v>150</v>
      </c>
      <c r="F963" s="631" t="s">
        <v>150</v>
      </c>
      <c r="G963" s="631" t="s">
        <v>150</v>
      </c>
      <c r="H963" s="631" t="s">
        <v>150</v>
      </c>
    </row>
    <row r="964" spans="4:8">
      <c r="D964" s="631" t="s">
        <v>150</v>
      </c>
      <c r="E964" s="631" t="s">
        <v>150</v>
      </c>
      <c r="F964" s="631" t="s">
        <v>150</v>
      </c>
      <c r="G964" s="631" t="s">
        <v>150</v>
      </c>
      <c r="H964" s="631" t="s">
        <v>150</v>
      </c>
    </row>
    <row r="965" spans="4:8">
      <c r="D965" s="631" t="s">
        <v>150</v>
      </c>
      <c r="E965" s="631" t="s">
        <v>150</v>
      </c>
      <c r="F965" s="631" t="s">
        <v>150</v>
      </c>
      <c r="G965" s="631" t="s">
        <v>150</v>
      </c>
      <c r="H965" s="631" t="s">
        <v>150</v>
      </c>
    </row>
    <row r="966" spans="4:8">
      <c r="D966" s="631" t="s">
        <v>150</v>
      </c>
      <c r="E966" s="631" t="s">
        <v>150</v>
      </c>
      <c r="F966" s="631" t="s">
        <v>150</v>
      </c>
      <c r="G966" s="631" t="s">
        <v>150</v>
      </c>
      <c r="H966" s="631" t="s">
        <v>150</v>
      </c>
    </row>
    <row r="967" spans="4:8">
      <c r="D967" s="631" t="s">
        <v>150</v>
      </c>
      <c r="E967" s="631" t="s">
        <v>150</v>
      </c>
      <c r="F967" s="631" t="s">
        <v>150</v>
      </c>
      <c r="G967" s="631" t="s">
        <v>150</v>
      </c>
      <c r="H967" s="631" t="s">
        <v>150</v>
      </c>
    </row>
    <row r="968" spans="4:8">
      <c r="D968" s="631" t="s">
        <v>150</v>
      </c>
      <c r="E968" s="631" t="s">
        <v>150</v>
      </c>
      <c r="F968" s="631" t="s">
        <v>150</v>
      </c>
      <c r="G968" s="631" t="s">
        <v>150</v>
      </c>
      <c r="H968" s="631" t="s">
        <v>150</v>
      </c>
    </row>
    <row r="969" spans="4:8">
      <c r="D969" s="631" t="s">
        <v>150</v>
      </c>
      <c r="E969" s="631" t="s">
        <v>150</v>
      </c>
      <c r="F969" s="631" t="s">
        <v>150</v>
      </c>
      <c r="G969" s="631" t="s">
        <v>150</v>
      </c>
      <c r="H969" s="631" t="s">
        <v>150</v>
      </c>
    </row>
    <row r="970" spans="4:8">
      <c r="D970" s="631" t="s">
        <v>150</v>
      </c>
      <c r="E970" s="631" t="s">
        <v>150</v>
      </c>
      <c r="F970" s="631" t="s">
        <v>150</v>
      </c>
      <c r="G970" s="631" t="s">
        <v>150</v>
      </c>
      <c r="H970" s="631" t="s">
        <v>150</v>
      </c>
    </row>
    <row r="971" spans="4:8">
      <c r="D971" s="631" t="s">
        <v>150</v>
      </c>
      <c r="E971" s="631" t="s">
        <v>150</v>
      </c>
      <c r="F971" s="631" t="s">
        <v>150</v>
      </c>
      <c r="G971" s="631" t="s">
        <v>150</v>
      </c>
      <c r="H971" s="631" t="s">
        <v>150</v>
      </c>
    </row>
    <row r="972" spans="4:8">
      <c r="D972" s="631" t="s">
        <v>150</v>
      </c>
      <c r="E972" s="631" t="s">
        <v>150</v>
      </c>
      <c r="F972" s="631" t="s">
        <v>150</v>
      </c>
      <c r="G972" s="631" t="s">
        <v>150</v>
      </c>
      <c r="H972" s="631" t="s">
        <v>150</v>
      </c>
    </row>
    <row r="973" spans="4:8">
      <c r="D973" s="631" t="s">
        <v>150</v>
      </c>
      <c r="E973" s="631" t="s">
        <v>150</v>
      </c>
      <c r="F973" s="631" t="s">
        <v>150</v>
      </c>
      <c r="G973" s="631" t="s">
        <v>150</v>
      </c>
      <c r="H973" s="631" t="s">
        <v>150</v>
      </c>
    </row>
    <row r="974" spans="4:8">
      <c r="D974" s="631" t="s">
        <v>150</v>
      </c>
      <c r="E974" s="631" t="s">
        <v>150</v>
      </c>
      <c r="F974" s="631" t="s">
        <v>150</v>
      </c>
      <c r="G974" s="631" t="s">
        <v>150</v>
      </c>
      <c r="H974" s="631" t="s">
        <v>150</v>
      </c>
    </row>
    <row r="975" spans="4:8">
      <c r="D975" s="631" t="s">
        <v>150</v>
      </c>
      <c r="E975" s="631" t="s">
        <v>150</v>
      </c>
      <c r="F975" s="631" t="s">
        <v>150</v>
      </c>
      <c r="G975" s="631" t="s">
        <v>150</v>
      </c>
      <c r="H975" s="631" t="s">
        <v>150</v>
      </c>
    </row>
    <row r="976" spans="4:8">
      <c r="D976" s="631" t="s">
        <v>150</v>
      </c>
      <c r="E976" s="631" t="s">
        <v>150</v>
      </c>
      <c r="F976" s="631" t="s">
        <v>150</v>
      </c>
      <c r="G976" s="631" t="s">
        <v>150</v>
      </c>
      <c r="H976" s="631" t="s">
        <v>150</v>
      </c>
    </row>
    <row r="977" spans="4:8">
      <c r="D977" s="631" t="s">
        <v>150</v>
      </c>
      <c r="E977" s="631" t="s">
        <v>150</v>
      </c>
      <c r="F977" s="631" t="s">
        <v>150</v>
      </c>
      <c r="G977" s="631" t="s">
        <v>150</v>
      </c>
      <c r="H977" s="631" t="s">
        <v>150</v>
      </c>
    </row>
    <row r="978" spans="4:8">
      <c r="D978" s="631" t="s">
        <v>150</v>
      </c>
      <c r="E978" s="631" t="s">
        <v>150</v>
      </c>
      <c r="F978" s="631" t="s">
        <v>150</v>
      </c>
      <c r="G978" s="631" t="s">
        <v>150</v>
      </c>
      <c r="H978" s="631" t="s">
        <v>150</v>
      </c>
    </row>
    <row r="979" spans="4:8">
      <c r="D979" s="631" t="s">
        <v>150</v>
      </c>
      <c r="E979" s="631" t="s">
        <v>150</v>
      </c>
      <c r="F979" s="631" t="s">
        <v>150</v>
      </c>
      <c r="G979" s="631" t="s">
        <v>150</v>
      </c>
      <c r="H979" s="631" t="s">
        <v>150</v>
      </c>
    </row>
    <row r="980" spans="4:8">
      <c r="D980" s="631" t="s">
        <v>150</v>
      </c>
      <c r="E980" s="631" t="s">
        <v>150</v>
      </c>
      <c r="F980" s="631" t="s">
        <v>150</v>
      </c>
      <c r="G980" s="631" t="s">
        <v>150</v>
      </c>
      <c r="H980" s="631" t="s">
        <v>150</v>
      </c>
    </row>
    <row r="981" spans="4:8">
      <c r="D981" s="631" t="s">
        <v>150</v>
      </c>
      <c r="E981" s="631" t="s">
        <v>150</v>
      </c>
      <c r="F981" s="631" t="s">
        <v>150</v>
      </c>
      <c r="G981" s="631" t="s">
        <v>150</v>
      </c>
      <c r="H981" s="631" t="s">
        <v>150</v>
      </c>
    </row>
    <row r="982" spans="4:8">
      <c r="D982" s="631" t="s">
        <v>150</v>
      </c>
      <c r="E982" s="631" t="s">
        <v>150</v>
      </c>
      <c r="F982" s="631" t="s">
        <v>150</v>
      </c>
      <c r="G982" s="631" t="s">
        <v>150</v>
      </c>
      <c r="H982" s="631" t="s">
        <v>150</v>
      </c>
    </row>
    <row r="983" spans="4:8">
      <c r="D983" s="631" t="s">
        <v>150</v>
      </c>
      <c r="E983" s="631" t="s">
        <v>150</v>
      </c>
      <c r="F983" s="631" t="s">
        <v>150</v>
      </c>
      <c r="G983" s="631" t="s">
        <v>150</v>
      </c>
      <c r="H983" s="631" t="s">
        <v>150</v>
      </c>
    </row>
    <row r="984" spans="4:8">
      <c r="D984" s="631" t="s">
        <v>150</v>
      </c>
      <c r="E984" s="631" t="s">
        <v>150</v>
      </c>
      <c r="F984" s="631" t="s">
        <v>150</v>
      </c>
      <c r="G984" s="631" t="s">
        <v>150</v>
      </c>
      <c r="H984" s="631" t="s">
        <v>150</v>
      </c>
    </row>
    <row r="985" spans="4:8">
      <c r="D985" s="631" t="s">
        <v>150</v>
      </c>
      <c r="E985" s="631" t="s">
        <v>150</v>
      </c>
      <c r="F985" s="631" t="s">
        <v>150</v>
      </c>
      <c r="G985" s="631" t="s">
        <v>150</v>
      </c>
      <c r="H985" s="631" t="s">
        <v>150</v>
      </c>
    </row>
    <row r="986" spans="4:8">
      <c r="D986" s="631" t="s">
        <v>150</v>
      </c>
      <c r="E986" s="631" t="s">
        <v>150</v>
      </c>
      <c r="F986" s="631" t="s">
        <v>150</v>
      </c>
      <c r="G986" s="631" t="s">
        <v>150</v>
      </c>
      <c r="H986" s="631" t="s">
        <v>150</v>
      </c>
    </row>
    <row r="987" spans="4:8">
      <c r="D987" s="631" t="s">
        <v>150</v>
      </c>
      <c r="E987" s="631" t="s">
        <v>150</v>
      </c>
      <c r="F987" s="631" t="s">
        <v>150</v>
      </c>
      <c r="G987" s="631" t="s">
        <v>150</v>
      </c>
      <c r="H987" s="631" t="s">
        <v>150</v>
      </c>
    </row>
    <row r="988" spans="4:8">
      <c r="D988" s="631" t="s">
        <v>150</v>
      </c>
      <c r="E988" s="631" t="s">
        <v>150</v>
      </c>
      <c r="F988" s="631" t="s">
        <v>150</v>
      </c>
      <c r="G988" s="631" t="s">
        <v>150</v>
      </c>
      <c r="H988" s="631" t="s">
        <v>150</v>
      </c>
    </row>
    <row r="989" spans="4:8">
      <c r="D989" s="631" t="s">
        <v>150</v>
      </c>
      <c r="E989" s="631" t="s">
        <v>150</v>
      </c>
      <c r="F989" s="631" t="s">
        <v>150</v>
      </c>
      <c r="G989" s="631" t="s">
        <v>150</v>
      </c>
      <c r="H989" s="631" t="s">
        <v>150</v>
      </c>
    </row>
    <row r="990" spans="4:8">
      <c r="D990" s="631" t="s">
        <v>150</v>
      </c>
      <c r="E990" s="631" t="s">
        <v>150</v>
      </c>
      <c r="F990" s="631" t="s">
        <v>150</v>
      </c>
      <c r="G990" s="631" t="s">
        <v>150</v>
      </c>
      <c r="H990" s="631" t="s">
        <v>150</v>
      </c>
    </row>
    <row r="991" spans="4:8">
      <c r="D991" s="631" t="s">
        <v>150</v>
      </c>
      <c r="E991" s="631" t="s">
        <v>150</v>
      </c>
      <c r="F991" s="631" t="s">
        <v>150</v>
      </c>
      <c r="G991" s="631" t="s">
        <v>150</v>
      </c>
      <c r="H991" s="631" t="s">
        <v>150</v>
      </c>
    </row>
    <row r="992" spans="4:8">
      <c r="D992" s="631" t="s">
        <v>150</v>
      </c>
      <c r="E992" s="631" t="s">
        <v>150</v>
      </c>
      <c r="F992" s="631" t="s">
        <v>150</v>
      </c>
      <c r="G992" s="631" t="s">
        <v>150</v>
      </c>
      <c r="H992" s="631" t="s">
        <v>150</v>
      </c>
    </row>
    <row r="993" spans="4:8">
      <c r="D993" s="631" t="s">
        <v>150</v>
      </c>
      <c r="E993" s="631" t="s">
        <v>150</v>
      </c>
      <c r="F993" s="631" t="s">
        <v>150</v>
      </c>
      <c r="G993" s="631" t="s">
        <v>150</v>
      </c>
      <c r="H993" s="631" t="s">
        <v>150</v>
      </c>
    </row>
    <row r="994" spans="4:8">
      <c r="D994" s="631" t="s">
        <v>150</v>
      </c>
      <c r="E994" s="631" t="s">
        <v>150</v>
      </c>
      <c r="F994" s="631" t="s">
        <v>150</v>
      </c>
      <c r="G994" s="631" t="s">
        <v>150</v>
      </c>
      <c r="H994" s="631" t="s">
        <v>150</v>
      </c>
    </row>
    <row r="995" spans="4:8">
      <c r="D995" s="631" t="s">
        <v>150</v>
      </c>
      <c r="E995" s="631" t="s">
        <v>150</v>
      </c>
      <c r="F995" s="631" t="s">
        <v>150</v>
      </c>
      <c r="G995" s="631" t="s">
        <v>150</v>
      </c>
      <c r="H995" s="631" t="s">
        <v>150</v>
      </c>
    </row>
    <row r="996" spans="4:8">
      <c r="D996" s="631" t="s">
        <v>150</v>
      </c>
      <c r="E996" s="631" t="s">
        <v>150</v>
      </c>
      <c r="F996" s="631" t="s">
        <v>150</v>
      </c>
      <c r="G996" s="631" t="s">
        <v>150</v>
      </c>
      <c r="H996" s="631" t="s">
        <v>150</v>
      </c>
    </row>
    <row r="997" spans="4:8">
      <c r="D997" s="631" t="s">
        <v>150</v>
      </c>
      <c r="E997" s="631" t="s">
        <v>150</v>
      </c>
      <c r="F997" s="631" t="s">
        <v>150</v>
      </c>
      <c r="G997" s="631" t="s">
        <v>150</v>
      </c>
      <c r="H997" s="631" t="s">
        <v>150</v>
      </c>
    </row>
    <row r="998" spans="4:8">
      <c r="D998" s="631" t="s">
        <v>150</v>
      </c>
      <c r="E998" s="631" t="s">
        <v>150</v>
      </c>
      <c r="F998" s="631" t="s">
        <v>150</v>
      </c>
      <c r="G998" s="631" t="s">
        <v>150</v>
      </c>
      <c r="H998" s="631" t="s">
        <v>150</v>
      </c>
    </row>
    <row r="999" spans="4:8">
      <c r="D999" s="631" t="s">
        <v>150</v>
      </c>
      <c r="E999" s="631" t="s">
        <v>150</v>
      </c>
      <c r="F999" s="631" t="s">
        <v>150</v>
      </c>
      <c r="G999" s="631" t="s">
        <v>150</v>
      </c>
      <c r="H999" s="631" t="s">
        <v>150</v>
      </c>
    </row>
    <row r="1000" spans="4:8">
      <c r="D1000" s="631" t="s">
        <v>150</v>
      </c>
      <c r="E1000" s="631" t="s">
        <v>150</v>
      </c>
      <c r="F1000" s="631" t="s">
        <v>150</v>
      </c>
      <c r="G1000" s="631" t="s">
        <v>150</v>
      </c>
      <c r="H1000" s="631" t="s">
        <v>150</v>
      </c>
    </row>
    <row r="1001" spans="4:8">
      <c r="D1001" s="631" t="s">
        <v>150</v>
      </c>
      <c r="E1001" s="631" t="s">
        <v>150</v>
      </c>
      <c r="F1001" s="631" t="s">
        <v>150</v>
      </c>
      <c r="G1001" s="631" t="s">
        <v>150</v>
      </c>
      <c r="H1001" s="631" t="s">
        <v>150</v>
      </c>
    </row>
    <row r="1002" spans="4:8">
      <c r="D1002" s="631" t="s">
        <v>150</v>
      </c>
      <c r="E1002" s="631" t="s">
        <v>150</v>
      </c>
      <c r="F1002" s="631" t="s">
        <v>150</v>
      </c>
      <c r="G1002" s="631" t="s">
        <v>150</v>
      </c>
      <c r="H1002" s="631" t="s">
        <v>150</v>
      </c>
    </row>
    <row r="1003" spans="4:8">
      <c r="D1003" s="631" t="s">
        <v>150</v>
      </c>
      <c r="E1003" s="631" t="s">
        <v>150</v>
      </c>
      <c r="F1003" s="631" t="s">
        <v>150</v>
      </c>
      <c r="G1003" s="631" t="s">
        <v>150</v>
      </c>
      <c r="H1003" s="631" t="s">
        <v>150</v>
      </c>
    </row>
    <row r="1004" spans="4:8">
      <c r="D1004" s="631" t="s">
        <v>150</v>
      </c>
      <c r="E1004" s="631" t="s">
        <v>150</v>
      </c>
      <c r="F1004" s="631" t="s">
        <v>150</v>
      </c>
      <c r="G1004" s="631" t="s">
        <v>150</v>
      </c>
      <c r="H1004" s="631" t="s">
        <v>150</v>
      </c>
    </row>
    <row r="1005" spans="4:8">
      <c r="D1005" s="631" t="s">
        <v>150</v>
      </c>
      <c r="E1005" s="631" t="s">
        <v>150</v>
      </c>
      <c r="F1005" s="631" t="s">
        <v>150</v>
      </c>
      <c r="G1005" s="631" t="s">
        <v>150</v>
      </c>
      <c r="H1005" s="631" t="s">
        <v>150</v>
      </c>
    </row>
    <row r="1006" spans="4:8">
      <c r="D1006" s="631" t="s">
        <v>150</v>
      </c>
      <c r="E1006" s="631" t="s">
        <v>150</v>
      </c>
      <c r="F1006" s="631" t="s">
        <v>150</v>
      </c>
      <c r="G1006" s="631" t="s">
        <v>150</v>
      </c>
      <c r="H1006" s="631" t="s">
        <v>150</v>
      </c>
    </row>
    <row r="1007" spans="4:8">
      <c r="D1007" s="631" t="s">
        <v>150</v>
      </c>
      <c r="E1007" s="631" t="s">
        <v>150</v>
      </c>
      <c r="F1007" s="631" t="s">
        <v>150</v>
      </c>
      <c r="G1007" s="631" t="s">
        <v>150</v>
      </c>
      <c r="H1007" s="631" t="s">
        <v>150</v>
      </c>
    </row>
    <row r="1008" spans="4:8">
      <c r="D1008" s="631" t="s">
        <v>150</v>
      </c>
      <c r="E1008" s="631" t="s">
        <v>150</v>
      </c>
      <c r="F1008" s="631" t="s">
        <v>150</v>
      </c>
      <c r="G1008" s="631" t="s">
        <v>150</v>
      </c>
      <c r="H1008" s="631" t="s">
        <v>150</v>
      </c>
    </row>
    <row r="1009" spans="4:8">
      <c r="D1009" s="631" t="s">
        <v>150</v>
      </c>
      <c r="E1009" s="631" t="s">
        <v>150</v>
      </c>
      <c r="F1009" s="631" t="s">
        <v>150</v>
      </c>
      <c r="G1009" s="631" t="s">
        <v>150</v>
      </c>
      <c r="H1009" s="631" t="s">
        <v>150</v>
      </c>
    </row>
    <row r="1010" spans="4:8">
      <c r="D1010" s="631" t="s">
        <v>150</v>
      </c>
      <c r="E1010" s="631" t="s">
        <v>150</v>
      </c>
      <c r="F1010" s="631" t="s">
        <v>150</v>
      </c>
      <c r="G1010" s="631" t="s">
        <v>150</v>
      </c>
      <c r="H1010" s="631" t="s">
        <v>150</v>
      </c>
    </row>
    <row r="1011" spans="4:8">
      <c r="D1011" s="631" t="s">
        <v>150</v>
      </c>
      <c r="E1011" s="631" t="s">
        <v>150</v>
      </c>
      <c r="F1011" s="631" t="s">
        <v>150</v>
      </c>
      <c r="G1011" s="631" t="s">
        <v>150</v>
      </c>
      <c r="H1011" s="631" t="s">
        <v>150</v>
      </c>
    </row>
    <row r="1012" spans="4:8">
      <c r="D1012" s="631" t="s">
        <v>150</v>
      </c>
      <c r="E1012" s="631" t="s">
        <v>150</v>
      </c>
      <c r="F1012" s="631" t="s">
        <v>150</v>
      </c>
      <c r="G1012" s="631" t="s">
        <v>150</v>
      </c>
      <c r="H1012" s="631" t="s">
        <v>150</v>
      </c>
    </row>
    <row r="1013" spans="4:8">
      <c r="D1013" s="631" t="s">
        <v>150</v>
      </c>
      <c r="E1013" s="631" t="s">
        <v>150</v>
      </c>
      <c r="F1013" s="631" t="s">
        <v>150</v>
      </c>
      <c r="G1013" s="631" t="s">
        <v>150</v>
      </c>
      <c r="H1013" s="631" t="s">
        <v>150</v>
      </c>
    </row>
    <row r="1014" spans="4:8">
      <c r="D1014" s="631" t="s">
        <v>150</v>
      </c>
      <c r="E1014" s="631" t="s">
        <v>150</v>
      </c>
      <c r="F1014" s="631" t="s">
        <v>150</v>
      </c>
      <c r="G1014" s="631" t="s">
        <v>150</v>
      </c>
      <c r="H1014" s="631" t="s">
        <v>150</v>
      </c>
    </row>
    <row r="1015" spans="4:8">
      <c r="D1015" s="631" t="s">
        <v>150</v>
      </c>
      <c r="E1015" s="631" t="s">
        <v>150</v>
      </c>
      <c r="F1015" s="631" t="s">
        <v>150</v>
      </c>
      <c r="G1015" s="631" t="s">
        <v>150</v>
      </c>
      <c r="H1015" s="631" t="s">
        <v>150</v>
      </c>
    </row>
    <row r="1016" spans="4:8">
      <c r="D1016" s="631" t="s">
        <v>150</v>
      </c>
      <c r="E1016" s="631" t="s">
        <v>150</v>
      </c>
      <c r="F1016" s="631" t="s">
        <v>150</v>
      </c>
      <c r="G1016" s="631" t="s">
        <v>150</v>
      </c>
      <c r="H1016" s="631" t="s">
        <v>150</v>
      </c>
    </row>
    <row r="1017" spans="4:8">
      <c r="D1017" s="631" t="s">
        <v>150</v>
      </c>
      <c r="E1017" s="631" t="s">
        <v>150</v>
      </c>
      <c r="F1017" s="631" t="s">
        <v>150</v>
      </c>
      <c r="G1017" s="631" t="s">
        <v>150</v>
      </c>
      <c r="H1017" s="631" t="s">
        <v>150</v>
      </c>
    </row>
    <row r="1018" spans="4:8">
      <c r="D1018" s="631" t="s">
        <v>150</v>
      </c>
      <c r="E1018" s="631" t="s">
        <v>150</v>
      </c>
      <c r="F1018" s="631" t="s">
        <v>150</v>
      </c>
      <c r="G1018" s="631" t="s">
        <v>150</v>
      </c>
      <c r="H1018" s="631" t="s">
        <v>150</v>
      </c>
    </row>
    <row r="1019" spans="4:8">
      <c r="D1019" s="631" t="s">
        <v>150</v>
      </c>
      <c r="E1019" s="631" t="s">
        <v>150</v>
      </c>
      <c r="F1019" s="631" t="s">
        <v>150</v>
      </c>
      <c r="G1019" s="631" t="s">
        <v>150</v>
      </c>
      <c r="H1019" s="631" t="s">
        <v>150</v>
      </c>
    </row>
    <row r="1020" spans="4:8">
      <c r="D1020" s="631" t="s">
        <v>150</v>
      </c>
      <c r="E1020" s="631" t="s">
        <v>150</v>
      </c>
      <c r="F1020" s="631" t="s">
        <v>150</v>
      </c>
      <c r="G1020" s="631" t="s">
        <v>150</v>
      </c>
      <c r="H1020" s="631" t="s">
        <v>150</v>
      </c>
    </row>
    <row r="1021" spans="4:8">
      <c r="D1021" s="631" t="s">
        <v>150</v>
      </c>
      <c r="E1021" s="631" t="s">
        <v>150</v>
      </c>
      <c r="F1021" s="631" t="s">
        <v>150</v>
      </c>
      <c r="G1021" s="631" t="s">
        <v>150</v>
      </c>
      <c r="H1021" s="631" t="s">
        <v>150</v>
      </c>
    </row>
    <row r="1022" spans="4:8">
      <c r="D1022" s="631" t="s">
        <v>150</v>
      </c>
      <c r="E1022" s="631" t="s">
        <v>150</v>
      </c>
      <c r="F1022" s="631" t="s">
        <v>150</v>
      </c>
      <c r="G1022" s="631" t="s">
        <v>150</v>
      </c>
      <c r="H1022" s="631" t="s">
        <v>150</v>
      </c>
    </row>
    <row r="1023" spans="4:8">
      <c r="D1023" s="631" t="s">
        <v>150</v>
      </c>
      <c r="E1023" s="631" t="s">
        <v>150</v>
      </c>
      <c r="F1023" s="631" t="s">
        <v>150</v>
      </c>
      <c r="G1023" s="631" t="s">
        <v>150</v>
      </c>
      <c r="H1023" s="631" t="s">
        <v>150</v>
      </c>
    </row>
    <row r="1024" spans="4:8">
      <c r="D1024" s="631" t="s">
        <v>150</v>
      </c>
      <c r="E1024" s="631" t="s">
        <v>150</v>
      </c>
      <c r="F1024" s="631" t="s">
        <v>150</v>
      </c>
      <c r="G1024" s="631" t="s">
        <v>150</v>
      </c>
      <c r="H1024" s="631" t="s">
        <v>150</v>
      </c>
    </row>
    <row r="1025" spans="4:8">
      <c r="D1025" s="631" t="s">
        <v>150</v>
      </c>
      <c r="E1025" s="631" t="s">
        <v>150</v>
      </c>
      <c r="F1025" s="631" t="s">
        <v>150</v>
      </c>
      <c r="G1025" s="631" t="s">
        <v>150</v>
      </c>
      <c r="H1025" s="631" t="s">
        <v>150</v>
      </c>
    </row>
    <row r="1026" spans="4:8">
      <c r="D1026" s="631" t="s">
        <v>150</v>
      </c>
      <c r="E1026" s="631" t="s">
        <v>150</v>
      </c>
      <c r="F1026" s="631" t="s">
        <v>150</v>
      </c>
      <c r="G1026" s="631" t="s">
        <v>150</v>
      </c>
      <c r="H1026" s="631" t="s">
        <v>150</v>
      </c>
    </row>
    <row r="1027" spans="4:8">
      <c r="D1027" s="631" t="s">
        <v>150</v>
      </c>
      <c r="E1027" s="631" t="s">
        <v>150</v>
      </c>
      <c r="F1027" s="631" t="s">
        <v>150</v>
      </c>
      <c r="G1027" s="631" t="s">
        <v>150</v>
      </c>
      <c r="H1027" s="631" t="s">
        <v>150</v>
      </c>
    </row>
    <row r="1028" spans="4:8">
      <c r="D1028" s="631" t="s">
        <v>150</v>
      </c>
      <c r="E1028" s="631" t="s">
        <v>150</v>
      </c>
      <c r="F1028" s="631" t="s">
        <v>150</v>
      </c>
      <c r="G1028" s="631" t="s">
        <v>150</v>
      </c>
      <c r="H1028" s="631" t="s">
        <v>150</v>
      </c>
    </row>
    <row r="1029" spans="4:8">
      <c r="D1029" s="631" t="s">
        <v>150</v>
      </c>
      <c r="E1029" s="631" t="s">
        <v>150</v>
      </c>
      <c r="F1029" s="631" t="s">
        <v>150</v>
      </c>
      <c r="G1029" s="631" t="s">
        <v>150</v>
      </c>
      <c r="H1029" s="631" t="s">
        <v>150</v>
      </c>
    </row>
    <row r="1030" spans="4:8">
      <c r="D1030" s="631" t="s">
        <v>150</v>
      </c>
      <c r="E1030" s="631" t="s">
        <v>150</v>
      </c>
      <c r="F1030" s="631" t="s">
        <v>150</v>
      </c>
      <c r="G1030" s="631" t="s">
        <v>150</v>
      </c>
      <c r="H1030" s="631" t="s">
        <v>150</v>
      </c>
    </row>
    <row r="1031" spans="4:8">
      <c r="D1031" s="631" t="s">
        <v>150</v>
      </c>
      <c r="E1031" s="631" t="s">
        <v>150</v>
      </c>
      <c r="F1031" s="631" t="s">
        <v>150</v>
      </c>
      <c r="G1031" s="631" t="s">
        <v>150</v>
      </c>
      <c r="H1031" s="631" t="s">
        <v>150</v>
      </c>
    </row>
    <row r="1032" spans="4:8">
      <c r="D1032" s="631" t="s">
        <v>150</v>
      </c>
      <c r="E1032" s="631" t="s">
        <v>150</v>
      </c>
      <c r="F1032" s="631" t="s">
        <v>150</v>
      </c>
      <c r="G1032" s="631" t="s">
        <v>150</v>
      </c>
      <c r="H1032" s="631" t="s">
        <v>150</v>
      </c>
    </row>
    <row r="1033" spans="4:8">
      <c r="D1033" s="631" t="s">
        <v>150</v>
      </c>
      <c r="E1033" s="631" t="s">
        <v>150</v>
      </c>
      <c r="F1033" s="631" t="s">
        <v>150</v>
      </c>
      <c r="G1033" s="631" t="s">
        <v>150</v>
      </c>
      <c r="H1033" s="631" t="s">
        <v>150</v>
      </c>
    </row>
    <row r="1034" spans="4:8">
      <c r="D1034" s="631" t="s">
        <v>150</v>
      </c>
      <c r="E1034" s="631" t="s">
        <v>150</v>
      </c>
      <c r="F1034" s="631" t="s">
        <v>150</v>
      </c>
      <c r="G1034" s="631" t="s">
        <v>150</v>
      </c>
      <c r="H1034" s="631" t="s">
        <v>150</v>
      </c>
    </row>
    <row r="1035" spans="4:8">
      <c r="D1035" s="631" t="s">
        <v>150</v>
      </c>
      <c r="E1035" s="631" t="s">
        <v>150</v>
      </c>
      <c r="F1035" s="631" t="s">
        <v>150</v>
      </c>
      <c r="G1035" s="631" t="s">
        <v>150</v>
      </c>
      <c r="H1035" s="631" t="s">
        <v>150</v>
      </c>
    </row>
    <row r="1036" spans="4:8">
      <c r="D1036" s="631" t="s">
        <v>150</v>
      </c>
      <c r="E1036" s="631" t="s">
        <v>150</v>
      </c>
      <c r="F1036" s="631" t="s">
        <v>150</v>
      </c>
      <c r="G1036" s="631" t="s">
        <v>150</v>
      </c>
      <c r="H1036" s="631" t="s">
        <v>150</v>
      </c>
    </row>
    <row r="1037" spans="4:8">
      <c r="D1037" s="631" t="s">
        <v>150</v>
      </c>
      <c r="E1037" s="631" t="s">
        <v>150</v>
      </c>
      <c r="F1037" s="631" t="s">
        <v>150</v>
      </c>
      <c r="G1037" s="631" t="s">
        <v>150</v>
      </c>
      <c r="H1037" s="631" t="s">
        <v>150</v>
      </c>
    </row>
    <row r="1038" spans="4:8">
      <c r="D1038" s="631" t="s">
        <v>150</v>
      </c>
      <c r="E1038" s="631" t="s">
        <v>150</v>
      </c>
      <c r="F1038" s="631" t="s">
        <v>150</v>
      </c>
      <c r="G1038" s="631" t="s">
        <v>150</v>
      </c>
      <c r="H1038" s="631" t="s">
        <v>150</v>
      </c>
    </row>
    <row r="1039" spans="4:8">
      <c r="D1039" s="631" t="s">
        <v>150</v>
      </c>
      <c r="E1039" s="631" t="s">
        <v>150</v>
      </c>
      <c r="F1039" s="631" t="s">
        <v>150</v>
      </c>
      <c r="G1039" s="631" t="s">
        <v>150</v>
      </c>
      <c r="H1039" s="631" t="s">
        <v>150</v>
      </c>
    </row>
    <row r="1040" spans="4:8">
      <c r="D1040" s="631" t="s">
        <v>150</v>
      </c>
      <c r="E1040" s="631" t="s">
        <v>150</v>
      </c>
      <c r="F1040" s="631" t="s">
        <v>150</v>
      </c>
      <c r="G1040" s="631" t="s">
        <v>150</v>
      </c>
      <c r="H1040" s="631" t="s">
        <v>150</v>
      </c>
    </row>
    <row r="1041" spans="4:8">
      <c r="D1041" s="631" t="s">
        <v>150</v>
      </c>
      <c r="E1041" s="631" t="s">
        <v>150</v>
      </c>
      <c r="F1041" s="631" t="s">
        <v>150</v>
      </c>
      <c r="G1041" s="631" t="s">
        <v>150</v>
      </c>
      <c r="H1041" s="631" t="s">
        <v>150</v>
      </c>
    </row>
    <row r="1042" spans="4:8">
      <c r="D1042" s="631" t="s">
        <v>150</v>
      </c>
      <c r="E1042" s="631" t="s">
        <v>150</v>
      </c>
      <c r="F1042" s="631" t="s">
        <v>150</v>
      </c>
      <c r="G1042" s="631" t="s">
        <v>150</v>
      </c>
      <c r="H1042" s="631" t="s">
        <v>150</v>
      </c>
    </row>
    <row r="1043" spans="4:8">
      <c r="D1043" s="631" t="s">
        <v>150</v>
      </c>
      <c r="E1043" s="631" t="s">
        <v>150</v>
      </c>
      <c r="F1043" s="631" t="s">
        <v>150</v>
      </c>
      <c r="G1043" s="631" t="s">
        <v>150</v>
      </c>
      <c r="H1043" s="631" t="s">
        <v>150</v>
      </c>
    </row>
    <row r="1044" spans="4:8">
      <c r="D1044" s="631" t="s">
        <v>150</v>
      </c>
      <c r="E1044" s="631" t="s">
        <v>150</v>
      </c>
      <c r="F1044" s="631" t="s">
        <v>150</v>
      </c>
      <c r="G1044" s="631" t="s">
        <v>150</v>
      </c>
      <c r="H1044" s="631" t="s">
        <v>150</v>
      </c>
    </row>
    <row r="1045" spans="4:8">
      <c r="D1045" s="631" t="s">
        <v>150</v>
      </c>
      <c r="E1045" s="631" t="s">
        <v>150</v>
      </c>
      <c r="F1045" s="631" t="s">
        <v>150</v>
      </c>
      <c r="G1045" s="631" t="s">
        <v>150</v>
      </c>
      <c r="H1045" s="631" t="s">
        <v>150</v>
      </c>
    </row>
    <row r="1046" spans="4:8">
      <c r="D1046" s="631" t="s">
        <v>150</v>
      </c>
      <c r="E1046" s="631" t="s">
        <v>150</v>
      </c>
      <c r="F1046" s="631" t="s">
        <v>150</v>
      </c>
      <c r="G1046" s="631" t="s">
        <v>150</v>
      </c>
      <c r="H1046" s="631" t="s">
        <v>150</v>
      </c>
    </row>
    <row r="1047" spans="4:8">
      <c r="D1047" s="631" t="s">
        <v>150</v>
      </c>
      <c r="E1047" s="631" t="s">
        <v>150</v>
      </c>
      <c r="F1047" s="631" t="s">
        <v>150</v>
      </c>
      <c r="G1047" s="631" t="s">
        <v>150</v>
      </c>
      <c r="H1047" s="631" t="s">
        <v>150</v>
      </c>
    </row>
    <row r="1048" spans="4:8">
      <c r="D1048" s="631" t="s">
        <v>150</v>
      </c>
      <c r="E1048" s="631" t="s">
        <v>150</v>
      </c>
      <c r="F1048" s="631" t="s">
        <v>150</v>
      </c>
      <c r="G1048" s="631" t="s">
        <v>150</v>
      </c>
      <c r="H1048" s="631" t="s">
        <v>150</v>
      </c>
    </row>
    <row r="1049" spans="4:8">
      <c r="D1049" s="631" t="s">
        <v>150</v>
      </c>
      <c r="E1049" s="631" t="s">
        <v>150</v>
      </c>
      <c r="F1049" s="631" t="s">
        <v>150</v>
      </c>
      <c r="G1049" s="631" t="s">
        <v>150</v>
      </c>
      <c r="H1049" s="631" t="s">
        <v>150</v>
      </c>
    </row>
    <row r="1050" spans="4:8">
      <c r="D1050" s="631" t="s">
        <v>150</v>
      </c>
      <c r="E1050" s="631" t="s">
        <v>150</v>
      </c>
      <c r="F1050" s="631" t="s">
        <v>150</v>
      </c>
      <c r="G1050" s="631" t="s">
        <v>150</v>
      </c>
      <c r="H1050" s="631" t="s">
        <v>150</v>
      </c>
    </row>
    <row r="1051" spans="4:8">
      <c r="D1051" s="631" t="s">
        <v>150</v>
      </c>
      <c r="E1051" s="631" t="s">
        <v>150</v>
      </c>
      <c r="F1051" s="631" t="s">
        <v>150</v>
      </c>
      <c r="G1051" s="631" t="s">
        <v>150</v>
      </c>
      <c r="H1051" s="631" t="s">
        <v>150</v>
      </c>
    </row>
    <row r="1052" spans="4:8">
      <c r="D1052" s="631" t="s">
        <v>150</v>
      </c>
      <c r="E1052" s="631" t="s">
        <v>150</v>
      </c>
      <c r="F1052" s="631" t="s">
        <v>150</v>
      </c>
      <c r="G1052" s="631" t="s">
        <v>150</v>
      </c>
      <c r="H1052" s="631" t="s">
        <v>150</v>
      </c>
    </row>
    <row r="1053" spans="4:8">
      <c r="D1053" s="631" t="s">
        <v>150</v>
      </c>
      <c r="E1053" s="631" t="s">
        <v>150</v>
      </c>
      <c r="F1053" s="631" t="s">
        <v>150</v>
      </c>
      <c r="G1053" s="631" t="s">
        <v>150</v>
      </c>
      <c r="H1053" s="631" t="s">
        <v>150</v>
      </c>
    </row>
    <row r="1054" spans="4:8">
      <c r="D1054" s="631" t="s">
        <v>150</v>
      </c>
      <c r="E1054" s="631" t="s">
        <v>150</v>
      </c>
      <c r="F1054" s="631" t="s">
        <v>150</v>
      </c>
      <c r="G1054" s="631" t="s">
        <v>150</v>
      </c>
      <c r="H1054" s="631" t="s">
        <v>150</v>
      </c>
    </row>
    <row r="1055" spans="4:8">
      <c r="D1055" s="631" t="s">
        <v>150</v>
      </c>
      <c r="E1055" s="631" t="s">
        <v>150</v>
      </c>
      <c r="F1055" s="631" t="s">
        <v>150</v>
      </c>
      <c r="G1055" s="631" t="s">
        <v>150</v>
      </c>
      <c r="H1055" s="631" t="s">
        <v>150</v>
      </c>
    </row>
    <row r="1056" spans="4:8">
      <c r="D1056" s="631" t="s">
        <v>150</v>
      </c>
      <c r="E1056" s="631" t="s">
        <v>150</v>
      </c>
      <c r="F1056" s="631" t="s">
        <v>150</v>
      </c>
      <c r="G1056" s="631" t="s">
        <v>150</v>
      </c>
      <c r="H1056" s="631" t="s">
        <v>150</v>
      </c>
    </row>
    <row r="1057" spans="4:8">
      <c r="D1057" s="631" t="s">
        <v>150</v>
      </c>
      <c r="E1057" s="631" t="s">
        <v>150</v>
      </c>
      <c r="F1057" s="631" t="s">
        <v>150</v>
      </c>
      <c r="G1057" s="631" t="s">
        <v>150</v>
      </c>
      <c r="H1057" s="631" t="s">
        <v>150</v>
      </c>
    </row>
    <row r="1058" spans="4:8">
      <c r="D1058" s="631" t="s">
        <v>150</v>
      </c>
      <c r="E1058" s="631" t="s">
        <v>150</v>
      </c>
      <c r="F1058" s="631" t="s">
        <v>150</v>
      </c>
      <c r="G1058" s="631" t="s">
        <v>150</v>
      </c>
      <c r="H1058" s="631" t="s">
        <v>150</v>
      </c>
    </row>
    <row r="1059" spans="4:8">
      <c r="D1059" s="631" t="s">
        <v>150</v>
      </c>
      <c r="E1059" s="631" t="s">
        <v>150</v>
      </c>
      <c r="F1059" s="631" t="s">
        <v>150</v>
      </c>
      <c r="G1059" s="631" t="s">
        <v>150</v>
      </c>
      <c r="H1059" s="631" t="s">
        <v>150</v>
      </c>
    </row>
    <row r="1060" spans="4:8">
      <c r="D1060" s="631" t="s">
        <v>150</v>
      </c>
      <c r="E1060" s="631" t="s">
        <v>150</v>
      </c>
      <c r="F1060" s="631" t="s">
        <v>150</v>
      </c>
      <c r="G1060" s="631" t="s">
        <v>150</v>
      </c>
      <c r="H1060" s="631" t="s">
        <v>150</v>
      </c>
    </row>
    <row r="1061" spans="4:8">
      <c r="D1061" s="631" t="s">
        <v>150</v>
      </c>
      <c r="E1061" s="631" t="s">
        <v>150</v>
      </c>
      <c r="F1061" s="631" t="s">
        <v>150</v>
      </c>
      <c r="G1061" s="631" t="s">
        <v>150</v>
      </c>
      <c r="H1061" s="631" t="s">
        <v>150</v>
      </c>
    </row>
    <row r="1062" spans="4:8">
      <c r="D1062" s="631" t="s">
        <v>150</v>
      </c>
      <c r="E1062" s="631" t="s">
        <v>150</v>
      </c>
      <c r="F1062" s="631" t="s">
        <v>150</v>
      </c>
      <c r="G1062" s="631" t="s">
        <v>150</v>
      </c>
      <c r="H1062" s="631" t="s">
        <v>150</v>
      </c>
    </row>
    <row r="1063" spans="4:8">
      <c r="D1063" s="631" t="s">
        <v>150</v>
      </c>
      <c r="E1063" s="631" t="s">
        <v>150</v>
      </c>
      <c r="F1063" s="631" t="s">
        <v>150</v>
      </c>
      <c r="G1063" s="631" t="s">
        <v>150</v>
      </c>
      <c r="H1063" s="631" t="s">
        <v>150</v>
      </c>
    </row>
    <row r="1064" spans="4:8">
      <c r="D1064" s="631" t="s">
        <v>150</v>
      </c>
      <c r="E1064" s="631" t="s">
        <v>150</v>
      </c>
      <c r="F1064" s="631" t="s">
        <v>150</v>
      </c>
      <c r="G1064" s="631" t="s">
        <v>150</v>
      </c>
      <c r="H1064" s="631" t="s">
        <v>150</v>
      </c>
    </row>
    <row r="1065" spans="4:8">
      <c r="D1065" s="631" t="s">
        <v>150</v>
      </c>
      <c r="E1065" s="631" t="s">
        <v>150</v>
      </c>
      <c r="F1065" s="631" t="s">
        <v>150</v>
      </c>
      <c r="G1065" s="631" t="s">
        <v>150</v>
      </c>
      <c r="H1065" s="631" t="s">
        <v>150</v>
      </c>
    </row>
    <row r="1066" spans="4:8">
      <c r="D1066" s="631" t="s">
        <v>150</v>
      </c>
      <c r="E1066" s="631" t="s">
        <v>150</v>
      </c>
      <c r="F1066" s="631" t="s">
        <v>150</v>
      </c>
      <c r="G1066" s="631" t="s">
        <v>150</v>
      </c>
      <c r="H1066" s="631" t="s">
        <v>150</v>
      </c>
    </row>
    <row r="1067" spans="4:8">
      <c r="D1067" s="631" t="s">
        <v>150</v>
      </c>
      <c r="E1067" s="631" t="s">
        <v>150</v>
      </c>
      <c r="F1067" s="631" t="s">
        <v>150</v>
      </c>
      <c r="G1067" s="631" t="s">
        <v>150</v>
      </c>
      <c r="H1067" s="631" t="s">
        <v>150</v>
      </c>
    </row>
    <row r="1068" spans="4:8">
      <c r="D1068" s="631" t="s">
        <v>150</v>
      </c>
      <c r="E1068" s="631" t="s">
        <v>150</v>
      </c>
      <c r="F1068" s="631" t="s">
        <v>150</v>
      </c>
      <c r="G1068" s="631" t="s">
        <v>150</v>
      </c>
      <c r="H1068" s="631" t="s">
        <v>150</v>
      </c>
    </row>
    <row r="1069" spans="4:8">
      <c r="D1069" s="631" t="s">
        <v>150</v>
      </c>
      <c r="E1069" s="631" t="s">
        <v>150</v>
      </c>
      <c r="F1069" s="631" t="s">
        <v>150</v>
      </c>
      <c r="G1069" s="631" t="s">
        <v>150</v>
      </c>
      <c r="H1069" s="631" t="s">
        <v>150</v>
      </c>
    </row>
    <row r="1070" spans="4:8">
      <c r="D1070" s="631" t="s">
        <v>150</v>
      </c>
      <c r="E1070" s="631" t="s">
        <v>150</v>
      </c>
      <c r="F1070" s="631" t="s">
        <v>150</v>
      </c>
      <c r="G1070" s="631" t="s">
        <v>150</v>
      </c>
      <c r="H1070" s="631" t="s">
        <v>150</v>
      </c>
    </row>
    <row r="1071" spans="4:8">
      <c r="D1071" s="631" t="s">
        <v>150</v>
      </c>
      <c r="E1071" s="631" t="s">
        <v>150</v>
      </c>
      <c r="F1071" s="631" t="s">
        <v>150</v>
      </c>
      <c r="G1071" s="631" t="s">
        <v>150</v>
      </c>
      <c r="H1071" s="631" t="s">
        <v>150</v>
      </c>
    </row>
    <row r="1072" spans="4:8">
      <c r="D1072" s="631" t="s">
        <v>150</v>
      </c>
      <c r="E1072" s="631" t="s">
        <v>150</v>
      </c>
      <c r="F1072" s="631" t="s">
        <v>150</v>
      </c>
      <c r="G1072" s="631" t="s">
        <v>150</v>
      </c>
      <c r="H1072" s="631" t="s">
        <v>150</v>
      </c>
    </row>
    <row r="1073" spans="4:8">
      <c r="D1073" s="631" t="s">
        <v>150</v>
      </c>
      <c r="E1073" s="631" t="s">
        <v>150</v>
      </c>
      <c r="F1073" s="631" t="s">
        <v>150</v>
      </c>
      <c r="G1073" s="631" t="s">
        <v>150</v>
      </c>
      <c r="H1073" s="631" t="s">
        <v>150</v>
      </c>
    </row>
    <row r="1074" spans="4:8">
      <c r="D1074" s="631" t="s">
        <v>150</v>
      </c>
      <c r="E1074" s="631" t="s">
        <v>150</v>
      </c>
      <c r="F1074" s="631" t="s">
        <v>150</v>
      </c>
      <c r="G1074" s="631" t="s">
        <v>150</v>
      </c>
      <c r="H1074" s="631" t="s">
        <v>150</v>
      </c>
    </row>
    <row r="1075" spans="4:8">
      <c r="D1075" s="631" t="s">
        <v>150</v>
      </c>
      <c r="E1075" s="631" t="s">
        <v>150</v>
      </c>
      <c r="F1075" s="631" t="s">
        <v>150</v>
      </c>
      <c r="G1075" s="631" t="s">
        <v>150</v>
      </c>
      <c r="H1075" s="631" t="s">
        <v>150</v>
      </c>
    </row>
    <row r="1076" spans="4:8">
      <c r="D1076" s="631" t="s">
        <v>150</v>
      </c>
      <c r="E1076" s="631" t="s">
        <v>150</v>
      </c>
      <c r="F1076" s="631" t="s">
        <v>150</v>
      </c>
      <c r="G1076" s="631" t="s">
        <v>150</v>
      </c>
      <c r="H1076" s="631" t="s">
        <v>150</v>
      </c>
    </row>
    <row r="1077" spans="4:8">
      <c r="D1077" s="631" t="s">
        <v>150</v>
      </c>
      <c r="E1077" s="631" t="s">
        <v>150</v>
      </c>
      <c r="F1077" s="631" t="s">
        <v>150</v>
      </c>
      <c r="G1077" s="631" t="s">
        <v>150</v>
      </c>
      <c r="H1077" s="631" t="s">
        <v>150</v>
      </c>
    </row>
    <row r="1078" spans="4:8">
      <c r="D1078" s="631" t="s">
        <v>150</v>
      </c>
      <c r="E1078" s="631" t="s">
        <v>150</v>
      </c>
      <c r="F1078" s="631" t="s">
        <v>150</v>
      </c>
      <c r="G1078" s="631" t="s">
        <v>150</v>
      </c>
      <c r="H1078" s="631" t="s">
        <v>150</v>
      </c>
    </row>
    <row r="1079" spans="4:8">
      <c r="D1079" s="631" t="s">
        <v>150</v>
      </c>
      <c r="E1079" s="631" t="s">
        <v>150</v>
      </c>
      <c r="F1079" s="631" t="s">
        <v>150</v>
      </c>
      <c r="G1079" s="631" t="s">
        <v>150</v>
      </c>
      <c r="H1079" s="631" t="s">
        <v>150</v>
      </c>
    </row>
    <row r="1080" spans="4:8">
      <c r="D1080" s="631" t="s">
        <v>150</v>
      </c>
      <c r="E1080" s="631" t="s">
        <v>150</v>
      </c>
      <c r="F1080" s="631" t="s">
        <v>150</v>
      </c>
      <c r="G1080" s="631" t="s">
        <v>150</v>
      </c>
      <c r="H1080" s="631" t="s">
        <v>150</v>
      </c>
    </row>
    <row r="1081" spans="4:8">
      <c r="D1081" s="631" t="s">
        <v>150</v>
      </c>
      <c r="E1081" s="631" t="s">
        <v>150</v>
      </c>
      <c r="F1081" s="631" t="s">
        <v>150</v>
      </c>
      <c r="G1081" s="631" t="s">
        <v>150</v>
      </c>
      <c r="H1081" s="631" t="s">
        <v>150</v>
      </c>
    </row>
    <row r="1082" spans="4:8">
      <c r="D1082" s="631" t="s">
        <v>150</v>
      </c>
      <c r="E1082" s="631" t="s">
        <v>150</v>
      </c>
      <c r="F1082" s="631" t="s">
        <v>150</v>
      </c>
      <c r="G1082" s="631" t="s">
        <v>150</v>
      </c>
      <c r="H1082" s="631" t="s">
        <v>150</v>
      </c>
    </row>
    <row r="1083" spans="4:8">
      <c r="D1083" s="631" t="s">
        <v>150</v>
      </c>
      <c r="E1083" s="631" t="s">
        <v>150</v>
      </c>
      <c r="F1083" s="631" t="s">
        <v>150</v>
      </c>
      <c r="G1083" s="631" t="s">
        <v>150</v>
      </c>
      <c r="H1083" s="631" t="s">
        <v>150</v>
      </c>
    </row>
    <row r="1084" spans="4:8">
      <c r="D1084" s="631" t="s">
        <v>150</v>
      </c>
      <c r="E1084" s="631" t="s">
        <v>150</v>
      </c>
      <c r="F1084" s="631" t="s">
        <v>150</v>
      </c>
      <c r="G1084" s="631" t="s">
        <v>150</v>
      </c>
      <c r="H1084" s="631" t="s">
        <v>150</v>
      </c>
    </row>
    <row r="1085" spans="4:8">
      <c r="D1085" s="631" t="s">
        <v>150</v>
      </c>
      <c r="E1085" s="631" t="s">
        <v>150</v>
      </c>
      <c r="F1085" s="631" t="s">
        <v>150</v>
      </c>
      <c r="G1085" s="631" t="s">
        <v>150</v>
      </c>
      <c r="H1085" s="631" t="s">
        <v>150</v>
      </c>
    </row>
    <row r="1086" spans="4:8">
      <c r="D1086" s="631" t="s">
        <v>150</v>
      </c>
      <c r="E1086" s="631" t="s">
        <v>150</v>
      </c>
      <c r="F1086" s="631" t="s">
        <v>150</v>
      </c>
      <c r="G1086" s="631" t="s">
        <v>150</v>
      </c>
      <c r="H1086" s="631" t="s">
        <v>150</v>
      </c>
    </row>
    <row r="1087" spans="4:8">
      <c r="D1087" s="631" t="s">
        <v>150</v>
      </c>
      <c r="E1087" s="631" t="s">
        <v>150</v>
      </c>
      <c r="F1087" s="631" t="s">
        <v>150</v>
      </c>
      <c r="G1087" s="631" t="s">
        <v>150</v>
      </c>
      <c r="H1087" s="631" t="s">
        <v>150</v>
      </c>
    </row>
    <row r="1088" spans="4:8">
      <c r="D1088" s="631" t="s">
        <v>150</v>
      </c>
      <c r="E1088" s="631" t="s">
        <v>150</v>
      </c>
      <c r="F1088" s="631" t="s">
        <v>150</v>
      </c>
      <c r="G1088" s="631" t="s">
        <v>150</v>
      </c>
      <c r="H1088" s="631" t="s">
        <v>150</v>
      </c>
    </row>
    <row r="1089" spans="4:8">
      <c r="D1089" s="631" t="s">
        <v>150</v>
      </c>
      <c r="E1089" s="631" t="s">
        <v>150</v>
      </c>
      <c r="F1089" s="631" t="s">
        <v>150</v>
      </c>
      <c r="G1089" s="631" t="s">
        <v>150</v>
      </c>
      <c r="H1089" s="631" t="s">
        <v>150</v>
      </c>
    </row>
    <row r="1090" spans="4:8">
      <c r="D1090" s="631" t="s">
        <v>150</v>
      </c>
      <c r="E1090" s="631" t="s">
        <v>150</v>
      </c>
      <c r="F1090" s="631" t="s">
        <v>150</v>
      </c>
      <c r="G1090" s="631" t="s">
        <v>150</v>
      </c>
      <c r="H1090" s="631" t="s">
        <v>150</v>
      </c>
    </row>
    <row r="1091" spans="4:8">
      <c r="D1091" s="631" t="s">
        <v>150</v>
      </c>
      <c r="E1091" s="631" t="s">
        <v>150</v>
      </c>
      <c r="F1091" s="631" t="s">
        <v>150</v>
      </c>
      <c r="G1091" s="631" t="s">
        <v>150</v>
      </c>
      <c r="H1091" s="631" t="s">
        <v>150</v>
      </c>
    </row>
    <row r="1092" spans="4:8">
      <c r="D1092" s="631" t="s">
        <v>150</v>
      </c>
      <c r="E1092" s="631" t="s">
        <v>150</v>
      </c>
      <c r="F1092" s="631" t="s">
        <v>150</v>
      </c>
      <c r="G1092" s="631" t="s">
        <v>150</v>
      </c>
      <c r="H1092" s="631" t="s">
        <v>150</v>
      </c>
    </row>
    <row r="1093" spans="4:8">
      <c r="D1093" s="631" t="s">
        <v>150</v>
      </c>
      <c r="E1093" s="631" t="s">
        <v>150</v>
      </c>
      <c r="F1093" s="631" t="s">
        <v>150</v>
      </c>
      <c r="G1093" s="631" t="s">
        <v>150</v>
      </c>
      <c r="H1093" s="631" t="s">
        <v>150</v>
      </c>
    </row>
    <row r="1094" spans="4:8">
      <c r="D1094" s="631" t="s">
        <v>150</v>
      </c>
      <c r="E1094" s="631" t="s">
        <v>150</v>
      </c>
      <c r="F1094" s="631" t="s">
        <v>150</v>
      </c>
      <c r="G1094" s="631" t="s">
        <v>150</v>
      </c>
      <c r="H1094" s="631" t="s">
        <v>150</v>
      </c>
    </row>
    <row r="1095" spans="4:8">
      <c r="D1095" s="631" t="s">
        <v>150</v>
      </c>
      <c r="E1095" s="631" t="s">
        <v>150</v>
      </c>
      <c r="F1095" s="631" t="s">
        <v>150</v>
      </c>
      <c r="G1095" s="631" t="s">
        <v>150</v>
      </c>
      <c r="H1095" s="631" t="s">
        <v>150</v>
      </c>
    </row>
    <row r="1096" spans="4:8">
      <c r="D1096" s="631" t="s">
        <v>150</v>
      </c>
      <c r="E1096" s="631" t="s">
        <v>150</v>
      </c>
      <c r="F1096" s="631" t="s">
        <v>150</v>
      </c>
      <c r="G1096" s="631" t="s">
        <v>150</v>
      </c>
      <c r="H1096" s="631" t="s">
        <v>150</v>
      </c>
    </row>
    <row r="1097" spans="4:8">
      <c r="D1097" s="631" t="s">
        <v>150</v>
      </c>
      <c r="E1097" s="631" t="s">
        <v>150</v>
      </c>
      <c r="F1097" s="631" t="s">
        <v>150</v>
      </c>
      <c r="G1097" s="631" t="s">
        <v>150</v>
      </c>
      <c r="H1097" s="631" t="s">
        <v>150</v>
      </c>
    </row>
    <row r="1098" spans="4:8">
      <c r="D1098" s="631" t="s">
        <v>150</v>
      </c>
      <c r="E1098" s="631" t="s">
        <v>150</v>
      </c>
      <c r="F1098" s="631" t="s">
        <v>150</v>
      </c>
      <c r="G1098" s="631" t="s">
        <v>150</v>
      </c>
      <c r="H1098" s="631" t="s">
        <v>150</v>
      </c>
    </row>
    <row r="1099" spans="4:8">
      <c r="D1099" s="631" t="s">
        <v>150</v>
      </c>
      <c r="E1099" s="631" t="s">
        <v>150</v>
      </c>
      <c r="F1099" s="631" t="s">
        <v>150</v>
      </c>
      <c r="G1099" s="631" t="s">
        <v>150</v>
      </c>
      <c r="H1099" s="631" t="s">
        <v>150</v>
      </c>
    </row>
    <row r="1100" spans="4:8">
      <c r="D1100" s="631" t="s">
        <v>150</v>
      </c>
      <c r="E1100" s="631" t="s">
        <v>150</v>
      </c>
      <c r="F1100" s="631" t="s">
        <v>150</v>
      </c>
      <c r="G1100" s="631" t="s">
        <v>150</v>
      </c>
      <c r="H1100" s="631" t="s">
        <v>150</v>
      </c>
    </row>
    <row r="1101" spans="4:8">
      <c r="D1101" s="631" t="s">
        <v>150</v>
      </c>
      <c r="E1101" s="631" t="s">
        <v>150</v>
      </c>
      <c r="F1101" s="631" t="s">
        <v>150</v>
      </c>
      <c r="G1101" s="631" t="s">
        <v>150</v>
      </c>
      <c r="H1101" s="631" t="s">
        <v>150</v>
      </c>
    </row>
    <row r="1102" spans="4:8">
      <c r="D1102" s="631" t="s">
        <v>150</v>
      </c>
      <c r="E1102" s="631" t="s">
        <v>150</v>
      </c>
      <c r="F1102" s="631" t="s">
        <v>150</v>
      </c>
      <c r="G1102" s="631" t="s">
        <v>150</v>
      </c>
      <c r="H1102" s="631" t="s">
        <v>150</v>
      </c>
    </row>
    <row r="1103" spans="4:8">
      <c r="D1103" s="631" t="s">
        <v>150</v>
      </c>
      <c r="E1103" s="631" t="s">
        <v>150</v>
      </c>
      <c r="F1103" s="631" t="s">
        <v>150</v>
      </c>
      <c r="G1103" s="631" t="s">
        <v>150</v>
      </c>
      <c r="H1103" s="631" t="s">
        <v>150</v>
      </c>
    </row>
    <row r="1104" spans="4:8">
      <c r="D1104" s="631" t="s">
        <v>150</v>
      </c>
      <c r="E1104" s="631" t="s">
        <v>150</v>
      </c>
      <c r="F1104" s="631" t="s">
        <v>150</v>
      </c>
      <c r="G1104" s="631" t="s">
        <v>150</v>
      </c>
      <c r="H1104" s="631" t="s">
        <v>150</v>
      </c>
    </row>
    <row r="1105" spans="4:8">
      <c r="D1105" s="631" t="s">
        <v>150</v>
      </c>
      <c r="E1105" s="631" t="s">
        <v>150</v>
      </c>
      <c r="F1105" s="631" t="s">
        <v>150</v>
      </c>
      <c r="G1105" s="631" t="s">
        <v>150</v>
      </c>
      <c r="H1105" s="631" t="s">
        <v>150</v>
      </c>
    </row>
    <row r="1106" spans="4:8">
      <c r="D1106" s="631" t="s">
        <v>150</v>
      </c>
      <c r="E1106" s="631" t="s">
        <v>150</v>
      </c>
      <c r="F1106" s="631" t="s">
        <v>150</v>
      </c>
      <c r="G1106" s="631" t="s">
        <v>150</v>
      </c>
      <c r="H1106" s="631" t="s">
        <v>150</v>
      </c>
    </row>
    <row r="1107" spans="4:8">
      <c r="D1107" s="631" t="s">
        <v>150</v>
      </c>
      <c r="E1107" s="631" t="s">
        <v>150</v>
      </c>
      <c r="F1107" s="631" t="s">
        <v>150</v>
      </c>
      <c r="G1107" s="631" t="s">
        <v>150</v>
      </c>
      <c r="H1107" s="631" t="s">
        <v>150</v>
      </c>
    </row>
    <row r="1108" spans="4:8">
      <c r="D1108" s="631" t="s">
        <v>150</v>
      </c>
      <c r="E1108" s="631" t="s">
        <v>150</v>
      </c>
      <c r="F1108" s="631" t="s">
        <v>150</v>
      </c>
      <c r="G1108" s="631" t="s">
        <v>150</v>
      </c>
      <c r="H1108" s="631" t="s">
        <v>150</v>
      </c>
    </row>
    <row r="1109" spans="4:8">
      <c r="D1109" s="631" t="s">
        <v>150</v>
      </c>
      <c r="E1109" s="631" t="s">
        <v>150</v>
      </c>
      <c r="F1109" s="631" t="s">
        <v>150</v>
      </c>
      <c r="G1109" s="631" t="s">
        <v>150</v>
      </c>
      <c r="H1109" s="631" t="s">
        <v>150</v>
      </c>
    </row>
    <row r="1110" spans="4:8">
      <c r="D1110" s="631" t="s">
        <v>150</v>
      </c>
      <c r="E1110" s="631" t="s">
        <v>150</v>
      </c>
      <c r="F1110" s="631" t="s">
        <v>150</v>
      </c>
      <c r="G1110" s="631" t="s">
        <v>150</v>
      </c>
      <c r="H1110" s="631" t="s">
        <v>150</v>
      </c>
    </row>
    <row r="1111" spans="4:8">
      <c r="D1111" s="631" t="s">
        <v>150</v>
      </c>
      <c r="E1111" s="631" t="s">
        <v>150</v>
      </c>
      <c r="F1111" s="631" t="s">
        <v>150</v>
      </c>
      <c r="G1111" s="631" t="s">
        <v>150</v>
      </c>
      <c r="H1111" s="631" t="s">
        <v>150</v>
      </c>
    </row>
    <row r="1112" spans="4:8">
      <c r="D1112" s="631" t="s">
        <v>150</v>
      </c>
      <c r="E1112" s="631" t="s">
        <v>150</v>
      </c>
      <c r="F1112" s="631" t="s">
        <v>150</v>
      </c>
      <c r="G1112" s="631" t="s">
        <v>150</v>
      </c>
      <c r="H1112" s="631" t="s">
        <v>150</v>
      </c>
    </row>
    <row r="1113" spans="4:8">
      <c r="D1113" s="631" t="s">
        <v>150</v>
      </c>
      <c r="E1113" s="631" t="s">
        <v>150</v>
      </c>
      <c r="F1113" s="631" t="s">
        <v>150</v>
      </c>
      <c r="G1113" s="631" t="s">
        <v>150</v>
      </c>
      <c r="H1113" s="631" t="s">
        <v>150</v>
      </c>
    </row>
    <row r="1114" spans="4:8">
      <c r="D1114" s="631" t="s">
        <v>150</v>
      </c>
      <c r="E1114" s="631" t="s">
        <v>150</v>
      </c>
      <c r="F1114" s="631" t="s">
        <v>150</v>
      </c>
      <c r="G1114" s="631" t="s">
        <v>150</v>
      </c>
      <c r="H1114" s="631" t="s">
        <v>150</v>
      </c>
    </row>
    <row r="1115" spans="4:8">
      <c r="D1115" s="631" t="s">
        <v>150</v>
      </c>
      <c r="E1115" s="631" t="s">
        <v>150</v>
      </c>
      <c r="F1115" s="631" t="s">
        <v>150</v>
      </c>
      <c r="G1115" s="631" t="s">
        <v>150</v>
      </c>
      <c r="H1115" s="631" t="s">
        <v>150</v>
      </c>
    </row>
    <row r="1116" spans="4:8">
      <c r="D1116" s="631" t="s">
        <v>150</v>
      </c>
      <c r="E1116" s="631" t="s">
        <v>150</v>
      </c>
      <c r="F1116" s="631" t="s">
        <v>150</v>
      </c>
      <c r="G1116" s="631" t="s">
        <v>150</v>
      </c>
      <c r="H1116" s="631" t="s">
        <v>150</v>
      </c>
    </row>
    <row r="1117" spans="4:8">
      <c r="D1117" s="631" t="s">
        <v>150</v>
      </c>
      <c r="E1117" s="631" t="s">
        <v>150</v>
      </c>
      <c r="F1117" s="631" t="s">
        <v>150</v>
      </c>
      <c r="G1117" s="631" t="s">
        <v>150</v>
      </c>
      <c r="H1117" s="631" t="s">
        <v>150</v>
      </c>
    </row>
    <row r="1118" spans="4:8">
      <c r="D1118" s="631" t="s">
        <v>150</v>
      </c>
      <c r="E1118" s="631" t="s">
        <v>150</v>
      </c>
      <c r="F1118" s="631" t="s">
        <v>150</v>
      </c>
      <c r="G1118" s="631" t="s">
        <v>150</v>
      </c>
      <c r="H1118" s="631" t="s">
        <v>150</v>
      </c>
    </row>
    <row r="1119" spans="4:8">
      <c r="D1119" s="631" t="s">
        <v>150</v>
      </c>
      <c r="E1119" s="631" t="s">
        <v>150</v>
      </c>
      <c r="F1119" s="631" t="s">
        <v>150</v>
      </c>
      <c r="G1119" s="631" t="s">
        <v>150</v>
      </c>
      <c r="H1119" s="631" t="s">
        <v>150</v>
      </c>
    </row>
    <row r="1120" spans="4:8">
      <c r="D1120" s="631" t="s">
        <v>150</v>
      </c>
      <c r="E1120" s="631" t="s">
        <v>150</v>
      </c>
      <c r="F1120" s="631" t="s">
        <v>150</v>
      </c>
      <c r="G1120" s="631" t="s">
        <v>150</v>
      </c>
      <c r="H1120" s="631" t="s">
        <v>150</v>
      </c>
    </row>
    <row r="1121" spans="4:8">
      <c r="D1121" s="631" t="s">
        <v>150</v>
      </c>
      <c r="E1121" s="631" t="s">
        <v>150</v>
      </c>
      <c r="F1121" s="631" t="s">
        <v>150</v>
      </c>
      <c r="G1121" s="631" t="s">
        <v>150</v>
      </c>
      <c r="H1121" s="631" t="s">
        <v>150</v>
      </c>
    </row>
    <row r="1122" spans="4:8">
      <c r="D1122" s="631" t="s">
        <v>150</v>
      </c>
      <c r="E1122" s="631" t="s">
        <v>150</v>
      </c>
      <c r="F1122" s="631" t="s">
        <v>150</v>
      </c>
      <c r="G1122" s="631" t="s">
        <v>150</v>
      </c>
      <c r="H1122" s="631" t="s">
        <v>150</v>
      </c>
    </row>
    <row r="1123" spans="4:8">
      <c r="D1123" s="631" t="s">
        <v>150</v>
      </c>
      <c r="E1123" s="631" t="s">
        <v>150</v>
      </c>
      <c r="F1123" s="631" t="s">
        <v>150</v>
      </c>
      <c r="G1123" s="631" t="s">
        <v>150</v>
      </c>
      <c r="H1123" s="631" t="s">
        <v>150</v>
      </c>
    </row>
    <row r="1124" spans="4:8">
      <c r="D1124" s="631" t="s">
        <v>150</v>
      </c>
      <c r="E1124" s="631" t="s">
        <v>150</v>
      </c>
      <c r="F1124" s="631" t="s">
        <v>150</v>
      </c>
      <c r="G1124" s="631" t="s">
        <v>150</v>
      </c>
      <c r="H1124" s="631" t="s">
        <v>150</v>
      </c>
    </row>
    <row r="1125" spans="4:8">
      <c r="D1125" s="631" t="s">
        <v>150</v>
      </c>
      <c r="E1125" s="631" t="s">
        <v>150</v>
      </c>
      <c r="F1125" s="631" t="s">
        <v>150</v>
      </c>
      <c r="G1125" s="631" t="s">
        <v>150</v>
      </c>
      <c r="H1125" s="631" t="s">
        <v>150</v>
      </c>
    </row>
    <row r="1126" spans="4:8">
      <c r="D1126" s="631" t="s">
        <v>150</v>
      </c>
      <c r="E1126" s="631" t="s">
        <v>150</v>
      </c>
      <c r="F1126" s="631" t="s">
        <v>150</v>
      </c>
      <c r="G1126" s="631" t="s">
        <v>150</v>
      </c>
      <c r="H1126" s="631" t="s">
        <v>150</v>
      </c>
    </row>
    <row r="1127" spans="4:8">
      <c r="D1127" s="631" t="s">
        <v>150</v>
      </c>
      <c r="E1127" s="631" t="s">
        <v>150</v>
      </c>
      <c r="F1127" s="631" t="s">
        <v>150</v>
      </c>
      <c r="G1127" s="631" t="s">
        <v>150</v>
      </c>
      <c r="H1127" s="631" t="s">
        <v>150</v>
      </c>
    </row>
    <row r="1128" spans="4:8">
      <c r="D1128" s="631" t="s">
        <v>150</v>
      </c>
      <c r="E1128" s="631" t="s">
        <v>150</v>
      </c>
      <c r="F1128" s="631" t="s">
        <v>150</v>
      </c>
      <c r="G1128" s="631" t="s">
        <v>150</v>
      </c>
      <c r="H1128" s="631" t="s">
        <v>150</v>
      </c>
    </row>
    <row r="1129" spans="4:8">
      <c r="D1129" s="631" t="s">
        <v>150</v>
      </c>
      <c r="E1129" s="631" t="s">
        <v>150</v>
      </c>
      <c r="F1129" s="631" t="s">
        <v>150</v>
      </c>
      <c r="G1129" s="631" t="s">
        <v>150</v>
      </c>
      <c r="H1129" s="631" t="s">
        <v>150</v>
      </c>
    </row>
    <row r="1130" spans="4:8">
      <c r="D1130" s="631" t="s">
        <v>150</v>
      </c>
      <c r="E1130" s="631" t="s">
        <v>150</v>
      </c>
      <c r="F1130" s="631" t="s">
        <v>150</v>
      </c>
      <c r="G1130" s="631" t="s">
        <v>150</v>
      </c>
      <c r="H1130" s="631" t="s">
        <v>150</v>
      </c>
    </row>
    <row r="1131" spans="4:8">
      <c r="D1131" s="631" t="s">
        <v>150</v>
      </c>
      <c r="E1131" s="631" t="s">
        <v>150</v>
      </c>
      <c r="F1131" s="631" t="s">
        <v>150</v>
      </c>
      <c r="G1131" s="631" t="s">
        <v>150</v>
      </c>
      <c r="H1131" s="631" t="s">
        <v>150</v>
      </c>
    </row>
    <row r="1132" spans="4:8">
      <c r="D1132" s="631" t="s">
        <v>150</v>
      </c>
      <c r="E1132" s="631" t="s">
        <v>150</v>
      </c>
      <c r="F1132" s="631" t="s">
        <v>150</v>
      </c>
      <c r="G1132" s="631" t="s">
        <v>150</v>
      </c>
      <c r="H1132" s="631" t="s">
        <v>150</v>
      </c>
    </row>
    <row r="1133" spans="4:8">
      <c r="D1133" s="631" t="s">
        <v>150</v>
      </c>
      <c r="E1133" s="631" t="s">
        <v>150</v>
      </c>
      <c r="F1133" s="631" t="s">
        <v>150</v>
      </c>
      <c r="G1133" s="631" t="s">
        <v>150</v>
      </c>
      <c r="H1133" s="631" t="s">
        <v>150</v>
      </c>
    </row>
    <row r="1134" spans="4:8">
      <c r="D1134" s="631" t="s">
        <v>150</v>
      </c>
      <c r="E1134" s="631" t="s">
        <v>150</v>
      </c>
      <c r="F1134" s="631" t="s">
        <v>150</v>
      </c>
      <c r="G1134" s="631" t="s">
        <v>150</v>
      </c>
      <c r="H1134" s="631" t="s">
        <v>150</v>
      </c>
    </row>
    <row r="1135" spans="4:8">
      <c r="D1135" s="631" t="s">
        <v>150</v>
      </c>
      <c r="E1135" s="631" t="s">
        <v>150</v>
      </c>
      <c r="F1135" s="631" t="s">
        <v>150</v>
      </c>
      <c r="G1135" s="631" t="s">
        <v>150</v>
      </c>
      <c r="H1135" s="631" t="s">
        <v>150</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tabColor theme="3" tint="-0.249977111117893"/>
    <pageSetUpPr fitToPage="1"/>
  </sheetPr>
  <dimension ref="A1:AC491"/>
  <sheetViews>
    <sheetView showGridLines="0" zoomScale="80" zoomScaleNormal="80" workbookViewId="0">
      <selection activeCell="H24" sqref="H24:H25"/>
    </sheetView>
  </sheetViews>
  <sheetFormatPr baseColWidth="10" defaultColWidth="9.140625" defaultRowHeight="15"/>
  <cols>
    <col min="1" max="1" width="59.85546875" style="1129" customWidth="1"/>
    <col min="2" max="2" width="2.7109375" style="1130" customWidth="1"/>
    <col min="3" max="3" width="1.28515625" style="1130" customWidth="1"/>
    <col min="4" max="4" width="16.42578125" style="1131" bestFit="1" customWidth="1"/>
    <col min="5" max="5" width="13.5703125" style="1131" bestFit="1" customWidth="1"/>
    <col min="6" max="6" width="15.28515625" style="1132" bestFit="1" customWidth="1"/>
    <col min="7" max="7" width="8.42578125" style="1133" bestFit="1" customWidth="1"/>
    <col min="8" max="8" width="22.140625" style="1134" bestFit="1" customWidth="1"/>
    <col min="9" max="9" width="2.7109375" style="1131" customWidth="1"/>
    <col min="10" max="10" width="17.5703125" style="1131" bestFit="1" customWidth="1"/>
    <col min="11" max="11" width="14.85546875" style="1135" bestFit="1" customWidth="1"/>
    <col min="12" max="12" width="14.85546875" style="1131" bestFit="1" customWidth="1"/>
    <col min="13" max="13" width="15.42578125" style="1131" bestFit="1" customWidth="1"/>
    <col min="14" max="14" width="16.42578125" style="1131" bestFit="1" customWidth="1"/>
    <col min="15" max="15" width="2.42578125" style="1131" customWidth="1"/>
    <col min="16" max="17" width="29.5703125" style="1131" customWidth="1"/>
    <col min="18" max="18" width="16.42578125" style="1131" bestFit="1" customWidth="1"/>
    <col min="19" max="19" width="20.42578125" style="1131" bestFit="1" customWidth="1"/>
    <col min="20" max="20" width="16.42578125" style="1131" bestFit="1" customWidth="1"/>
    <col min="21" max="21" width="8.5703125" style="1131" bestFit="1" customWidth="1"/>
    <col min="22" max="22" width="7.7109375" style="1136" bestFit="1" customWidth="1"/>
    <col min="23" max="23" width="4.28515625" style="1131" customWidth="1"/>
    <col min="24" max="24" width="15.42578125" style="1131" bestFit="1" customWidth="1"/>
    <col min="25" max="25" width="20.42578125" style="1131" bestFit="1" customWidth="1"/>
    <col min="26" max="26" width="15.42578125" style="1131" bestFit="1" customWidth="1"/>
    <col min="27" max="27" width="11.85546875" style="1131" bestFit="1" customWidth="1"/>
    <col min="28" max="28" width="4.28515625" style="1131" customWidth="1"/>
    <col min="29" max="16384" width="9.140625" style="1131"/>
  </cols>
  <sheetData>
    <row r="1" spans="1:28" ht="15" customHeight="1" thickBot="1"/>
    <row r="2" spans="1:28" s="1150" customFormat="1" ht="39.950000000000003" customHeight="1" thickTop="1">
      <c r="A2" s="1137" t="s">
        <v>629</v>
      </c>
      <c r="B2" s="1138"/>
      <c r="C2" s="1139"/>
      <c r="D2" s="1140"/>
      <c r="E2" s="1141"/>
      <c r="F2" s="1142"/>
      <c r="G2" s="1143"/>
      <c r="H2" s="1144"/>
      <c r="I2" s="1145"/>
      <c r="J2" s="1145"/>
      <c r="K2" s="1146"/>
      <c r="L2" s="1145"/>
      <c r="M2" s="1145"/>
      <c r="N2" s="1145"/>
      <c r="O2" s="1145"/>
      <c r="P2" s="1147"/>
      <c r="Q2" s="1145"/>
      <c r="R2" s="1145"/>
      <c r="S2" s="1145"/>
      <c r="T2" s="1145"/>
      <c r="U2" s="1145"/>
      <c r="V2" s="1148"/>
      <c r="W2" s="1145"/>
      <c r="X2" s="1145"/>
      <c r="Y2" s="1147"/>
      <c r="Z2" s="572"/>
      <c r="AA2" s="661"/>
      <c r="AB2" s="1149"/>
    </row>
    <row r="3" spans="1:28" s="1150" customFormat="1" ht="15.75">
      <c r="A3" s="1151" t="s">
        <v>630</v>
      </c>
      <c r="B3" s="1138"/>
      <c r="C3" s="1152"/>
      <c r="F3" s="1153"/>
      <c r="G3" s="1154"/>
      <c r="H3" s="1155"/>
      <c r="K3" s="1156"/>
      <c r="V3" s="1157"/>
      <c r="Y3" s="1158"/>
      <c r="Z3" s="578"/>
      <c r="AA3" s="664"/>
      <c r="AB3" s="1159"/>
    </row>
    <row r="4" spans="1:28" s="1150" customFormat="1">
      <c r="A4" s="1160" t="s">
        <v>631</v>
      </c>
      <c r="B4" s="1138"/>
      <c r="C4" s="1152"/>
      <c r="D4" s="2035"/>
      <c r="E4" s="2035"/>
      <c r="F4" s="2035"/>
      <c r="G4" s="1154"/>
      <c r="H4" s="2036" t="s">
        <v>632</v>
      </c>
      <c r="I4" s="2036"/>
      <c r="J4" s="2036"/>
      <c r="K4" s="2036"/>
      <c r="L4" s="2036"/>
      <c r="M4" s="2036"/>
      <c r="N4" s="2036"/>
      <c r="O4" s="2036"/>
      <c r="P4" s="2036"/>
      <c r="Q4" s="2036"/>
      <c r="R4" s="2036"/>
      <c r="S4" s="2036"/>
      <c r="T4" s="2036"/>
      <c r="U4" s="2036"/>
      <c r="V4" s="2036"/>
      <c r="W4" s="2036"/>
      <c r="X4" s="2036"/>
      <c r="Y4" s="1158"/>
      <c r="Z4" s="578"/>
      <c r="AA4" s="664"/>
      <c r="AB4" s="1159"/>
    </row>
    <row r="5" spans="1:28" s="1150" customFormat="1">
      <c r="A5" s="1255">
        <f>'09 - Default &amp; Recovery Stat'!D12</f>
        <v>8182368484.4700003</v>
      </c>
      <c r="B5" s="1138"/>
      <c r="C5" s="1152"/>
      <c r="D5" s="2035"/>
      <c r="E5" s="2035"/>
      <c r="F5" s="2035"/>
      <c r="G5" s="1154"/>
      <c r="H5" s="2036"/>
      <c r="I5" s="2036"/>
      <c r="J5" s="2036"/>
      <c r="K5" s="2036"/>
      <c r="L5" s="2036"/>
      <c r="M5" s="2036"/>
      <c r="N5" s="2036"/>
      <c r="O5" s="2036"/>
      <c r="P5" s="2036"/>
      <c r="Q5" s="2036"/>
      <c r="R5" s="2036"/>
      <c r="S5" s="2036"/>
      <c r="T5" s="2036"/>
      <c r="U5" s="2036"/>
      <c r="V5" s="2036"/>
      <c r="W5" s="2036"/>
      <c r="X5" s="2036"/>
      <c r="Y5" s="1158"/>
      <c r="Z5" s="578"/>
      <c r="AA5" s="664"/>
      <c r="AB5" s="1159"/>
    </row>
    <row r="6" spans="1:28" s="1150" customFormat="1" ht="16.5" customHeight="1">
      <c r="A6" s="1160" t="s">
        <v>633</v>
      </c>
      <c r="B6" s="1138"/>
      <c r="C6" s="1152"/>
      <c r="F6" s="1153"/>
      <c r="G6" s="1154"/>
      <c r="H6" s="1155"/>
      <c r="K6" s="1156"/>
      <c r="V6" s="1157"/>
      <c r="Y6" s="1158"/>
      <c r="Z6" s="578"/>
      <c r="AA6" s="667"/>
      <c r="AB6" s="1159"/>
    </row>
    <row r="7" spans="1:28">
      <c r="A7" s="1255">
        <f>'03 - Monthly Asset Follow up'!P17</f>
        <v>8182368484.4700003</v>
      </c>
      <c r="C7" s="1161"/>
      <c r="H7" s="1771" t="s">
        <v>1394</v>
      </c>
      <c r="AB7" s="1162"/>
    </row>
    <row r="8" spans="1:28" s="1163" customFormat="1">
      <c r="B8" s="1164"/>
      <c r="C8" s="1165"/>
      <c r="D8" s="1166"/>
      <c r="E8" s="1166"/>
      <c r="F8" s="1167"/>
      <c r="G8" s="1168"/>
      <c r="H8" s="1770" t="s">
        <v>634</v>
      </c>
      <c r="I8" s="1168"/>
      <c r="J8" s="2037" t="s">
        <v>635</v>
      </c>
      <c r="K8" s="2037"/>
      <c r="L8" s="2037"/>
      <c r="M8" s="2037"/>
      <c r="N8" s="2037"/>
      <c r="O8" s="1168"/>
      <c r="P8" s="2037" t="s">
        <v>125</v>
      </c>
      <c r="Q8" s="2037"/>
      <c r="R8" s="2037"/>
      <c r="S8" s="2037"/>
      <c r="T8" s="2037"/>
      <c r="U8" s="2037"/>
      <c r="V8" s="2037"/>
      <c r="X8" s="2037" t="s">
        <v>126</v>
      </c>
      <c r="Y8" s="2037"/>
      <c r="Z8" s="2037"/>
      <c r="AA8" s="2037"/>
      <c r="AB8" s="1169"/>
    </row>
    <row r="9" spans="1:28" ht="15.75">
      <c r="A9" s="1151" t="s">
        <v>636</v>
      </c>
      <c r="B9" s="1170"/>
      <c r="C9" s="1171"/>
      <c r="D9" s="1172"/>
      <c r="E9" s="1172"/>
      <c r="F9" s="1172"/>
      <c r="G9" s="1173"/>
      <c r="H9" s="1174"/>
      <c r="I9" s="1173"/>
      <c r="J9" s="1173"/>
      <c r="K9" s="1175"/>
      <c r="L9" s="1173"/>
      <c r="M9" s="1173"/>
      <c r="N9" s="1173"/>
      <c r="O9" s="1173"/>
      <c r="P9" s="1173"/>
      <c r="Q9" s="1173"/>
      <c r="R9" s="1173"/>
      <c r="S9" s="1173"/>
      <c r="T9" s="1173"/>
      <c r="X9" s="1173"/>
      <c r="Y9" s="1173"/>
      <c r="Z9" s="1173"/>
      <c r="AB9" s="1162"/>
    </row>
    <row r="10" spans="1:28" s="1163" customFormat="1" ht="18" customHeight="1">
      <c r="A10" s="1160" t="s">
        <v>631</v>
      </c>
      <c r="B10" s="1176"/>
      <c r="C10" s="1177"/>
      <c r="D10" s="1178" t="s">
        <v>637</v>
      </c>
      <c r="E10" s="1251" t="s">
        <v>5</v>
      </c>
      <c r="F10" s="1252" t="s">
        <v>638</v>
      </c>
      <c r="G10" s="1179"/>
      <c r="H10" s="1253" t="s">
        <v>639</v>
      </c>
      <c r="J10" s="1251" t="s">
        <v>640</v>
      </c>
      <c r="K10" s="1254" t="s">
        <v>75</v>
      </c>
      <c r="L10" s="1251" t="s">
        <v>641</v>
      </c>
      <c r="M10" s="1251" t="s">
        <v>642</v>
      </c>
      <c r="N10" s="1251" t="s">
        <v>643</v>
      </c>
      <c r="P10" s="1251" t="s">
        <v>644</v>
      </c>
      <c r="Q10" s="1251" t="s">
        <v>645</v>
      </c>
      <c r="R10" s="1251" t="s">
        <v>640</v>
      </c>
      <c r="S10" s="1251" t="s">
        <v>646</v>
      </c>
      <c r="T10" s="1251" t="s">
        <v>643</v>
      </c>
      <c r="U10" s="1251" t="s">
        <v>647</v>
      </c>
      <c r="V10" s="1251" t="s">
        <v>648</v>
      </c>
      <c r="X10" s="1251" t="s">
        <v>640</v>
      </c>
      <c r="Y10" s="1251" t="s">
        <v>646</v>
      </c>
      <c r="Z10" s="1251" t="s">
        <v>643</v>
      </c>
      <c r="AA10" s="1251" t="s">
        <v>647</v>
      </c>
      <c r="AB10" s="1169"/>
    </row>
    <row r="11" spans="1:28">
      <c r="A11" s="1255">
        <f>'11 - Notes Follow-up'!E16</f>
        <v>7773200000</v>
      </c>
      <c r="B11" s="1180"/>
      <c r="C11" s="1181"/>
      <c r="D11" s="1182">
        <f ca="1">IF(E11&lt;&gt;"",EOMONTH(E11,-1),"")</f>
        <v>45596</v>
      </c>
      <c r="E11" s="1183">
        <f ca="1">IF(INDIRECT("A"&amp;(IFERROR(MATCH(A31,A:A),999)+1))&gt;0,INDIRECT("A"&amp;(IFERROR(MATCH(A31,A:A),999)+1)),"")</f>
        <v>45623</v>
      </c>
      <c r="F11" s="1184">
        <f ca="1">IF(E11&lt;&gt;"",E11-$A$31,"")</f>
        <v>35</v>
      </c>
      <c r="G11" s="1185">
        <f ca="1">IF(F11&lt;&gt;"",COUNTIF($F$11:F11,"&gt;0"),"")</f>
        <v>1</v>
      </c>
      <c r="H11" s="1186">
        <v>5.7045189783785418E-3</v>
      </c>
      <c r="I11" s="1185"/>
      <c r="J11" s="1187">
        <f ca="1">IF(G11=1,$A$7,N10)</f>
        <v>8182368484.4700003</v>
      </c>
      <c r="K11" s="1188">
        <f ca="1">H11*J11</f>
        <v>46676476.307745583</v>
      </c>
      <c r="L11" s="1187">
        <f ca="1">IF(E11&lt;&gt;"",(1-(1-$A$25)^(1/12))*(J11-K11),"")</f>
        <v>0</v>
      </c>
      <c r="M11" s="1187">
        <f ca="1">IF(J11-K11-L11&lt;$A$27*$A$5,J11-K11-L11,0)</f>
        <v>0</v>
      </c>
      <c r="N11" s="1187">
        <f ca="1">IF(E11&lt;&gt;"",J11-K11-L11-M11,"")</f>
        <v>8135692008.1622543</v>
      </c>
      <c r="O11" s="1130"/>
      <c r="P11" s="1187">
        <f ca="1">IF(G11&lt;&gt; "", R11+X11-N11, "")</f>
        <v>46707991.837745667</v>
      </c>
      <c r="Q11" s="1187">
        <f ca="1">IF(E11&lt;&gt;"", N11*(1-$A$15), "")</f>
        <v>7728907407.7541409</v>
      </c>
      <c r="R11" s="1187">
        <f>$A$13</f>
        <v>7773200000</v>
      </c>
      <c r="S11" s="1187">
        <f ca="1">IF(E11&lt;&gt;"", MIN(P11,MAX(R11-Q11,0)), "")</f>
        <v>44292592.245859146</v>
      </c>
      <c r="T11" s="1187">
        <f ca="1">IF(E11&lt;&gt;"", R11-S11, "")</f>
        <v>7728907407.7541409</v>
      </c>
      <c r="U11" s="1189">
        <f ca="1">IF(E11&lt;&gt;"", R11/$A$11, "")</f>
        <v>1</v>
      </c>
      <c r="V11" s="1190">
        <f ca="1">IF(E11&lt;&gt;"", IFERROR(1-T11/N11, "n.a."), "")</f>
        <v>5.0000000000000044E-2</v>
      </c>
      <c r="X11" s="1191">
        <f>$A$21</f>
        <v>409200000</v>
      </c>
      <c r="Y11" s="1191">
        <f ca="1">IF(E11&lt;&gt;"", P11-S11, "")</f>
        <v>2415399.5918865204</v>
      </c>
      <c r="Z11" s="1191">
        <f ca="1">IF(E11&lt;&gt;"", X11-Y11, "")</f>
        <v>406784600.40811348</v>
      </c>
      <c r="AA11" s="1189">
        <f ca="1">IF(E11&lt;&gt;"", X11/$A$19, "")</f>
        <v>1</v>
      </c>
      <c r="AB11" s="1162"/>
    </row>
    <row r="12" spans="1:28">
      <c r="A12" s="1160" t="s">
        <v>633</v>
      </c>
      <c r="B12" s="1192"/>
      <c r="C12" s="1181"/>
      <c r="D12" s="1182">
        <f t="shared" ref="D12:D75" ca="1" si="0">IF(E12&lt;&gt;"",EOMONTH(E12,-1),"")</f>
        <v>45626</v>
      </c>
      <c r="E12" s="1183">
        <f t="shared" ref="E12:E75" ca="1" si="1">IF(INDIRECT("A"&amp;(IFERROR(MATCH(E11,A:A),999)+1))&gt;0,INDIRECT("A"&amp;(IFERROR(MATCH(E11,A:A),999)+1)),"")</f>
        <v>45653</v>
      </c>
      <c r="F12" s="1184">
        <f t="shared" ref="F12:F75" ca="1" si="2">IF(E12&lt;&gt;"",E12-$A$31,"")</f>
        <v>65</v>
      </c>
      <c r="G12" s="1185">
        <f ca="1">IF(F12&lt;&gt;"",COUNTIF($F$11:F12,"&gt;0"),"")</f>
        <v>2</v>
      </c>
      <c r="H12" s="1186">
        <v>5.7662737037847715E-3</v>
      </c>
      <c r="I12" s="1185"/>
      <c r="J12" s="1187">
        <f t="shared" ref="J12:J75" ca="1" si="3">IF(G12=1,$A$7,N11)</f>
        <v>8135692008.1622543</v>
      </c>
      <c r="K12" s="1188">
        <f t="shared" ref="K12:K75" ca="1" si="4">H12*J12</f>
        <v>46912626.888757929</v>
      </c>
      <c r="L12" s="1187">
        <f t="shared" ref="L12:L75" ca="1" si="5">IF(E12&lt;&gt;"",(1-(1-$A$25)^(1/12))*(J12-K12),"")</f>
        <v>0</v>
      </c>
      <c r="M12" s="1187">
        <f t="shared" ref="M12:M75" ca="1" si="6">IF(J12-K12-L12&lt;$A$27*$A$5,J12-K12-L12,0)</f>
        <v>0</v>
      </c>
      <c r="N12" s="1187">
        <f ca="1">IF(E12&lt;&gt;"",J12-K12-L12-M12,"")</f>
        <v>8088779381.2734966</v>
      </c>
      <c r="O12" s="1130"/>
      <c r="P12" s="1187">
        <f t="shared" ref="P12:P75" ca="1" si="7">IF(G12&lt;&gt; "", R12+X12-N12, "")</f>
        <v>46912626.888757706</v>
      </c>
      <c r="Q12" s="1187">
        <f t="shared" ref="Q12:Q75" ca="1" si="8">IF(E12&lt;&gt;"", N12*(1-$A$15), "")</f>
        <v>7684340412.2098217</v>
      </c>
      <c r="R12" s="1187">
        <f ca="1">IF(E12&lt;&gt;"", T11, "")</f>
        <v>7728907407.7541409</v>
      </c>
      <c r="S12" s="1187">
        <f ca="1">IF(E12&lt;&gt;"", MIN(P12,MAX(R12-Q12,0)), "")</f>
        <v>44566995.544319153</v>
      </c>
      <c r="T12" s="1187">
        <f t="shared" ref="T12:T75" ca="1" si="9">IF(E12&lt;&gt;"", R12-S12, "")</f>
        <v>7684340412.2098217</v>
      </c>
      <c r="U12" s="1189">
        <f t="shared" ref="U12:U75" ca="1" si="10">IF(E12&lt;&gt;"", R12/$A$11, "")</f>
        <v>0.99430188439177436</v>
      </c>
      <c r="V12" s="1190">
        <f t="shared" ref="V12:V75" ca="1" si="11">IF(E12&lt;&gt;"", IFERROR(1-T12/N12, "n.a."), "")</f>
        <v>5.0000000000000044E-2</v>
      </c>
      <c r="X12" s="1191">
        <f ca="1">IF(E12&lt;&gt;"", Z11, "")</f>
        <v>406784600.40811348</v>
      </c>
      <c r="Y12" s="1191">
        <f t="shared" ref="Y12:Y75" ca="1" si="12">IF(E12&lt;&gt;"", P12-S12, "")</f>
        <v>2345631.3444385529</v>
      </c>
      <c r="Z12" s="1191">
        <f t="shared" ref="Z12:Z75" ca="1" si="13">IF(E12&lt;&gt;"", X12-Y12, "")</f>
        <v>404438969.06367493</v>
      </c>
      <c r="AA12" s="1189">
        <f t="shared" ref="AA12:AA75" ca="1" si="14">IF(E12&lt;&gt;"", X12/$A$19, "")</f>
        <v>0.99409726394944642</v>
      </c>
      <c r="AB12" s="1162"/>
    </row>
    <row r="13" spans="1:28">
      <c r="A13" s="1255">
        <f>'11 - Notes Follow-up'!G25</f>
        <v>7773200000</v>
      </c>
      <c r="B13" s="1193"/>
      <c r="C13" s="1194"/>
      <c r="D13" s="1182">
        <f t="shared" ca="1" si="0"/>
        <v>45657</v>
      </c>
      <c r="E13" s="1183">
        <f t="shared" ca="1" si="1"/>
        <v>45684</v>
      </c>
      <c r="F13" s="1184">
        <f t="shared" ca="1" si="2"/>
        <v>96</v>
      </c>
      <c r="G13" s="1185">
        <f ca="1">IF(F13&lt;&gt;"",COUNTIF($F$11:F13,"&gt;0"),"")</f>
        <v>3</v>
      </c>
      <c r="H13" s="1186">
        <v>5.7983312736019704E-3</v>
      </c>
      <c r="I13" s="1185"/>
      <c r="J13" s="1187">
        <f t="shared" ca="1" si="3"/>
        <v>8088779381.2734966</v>
      </c>
      <c r="K13" s="1188">
        <f t="shared" ca="1" si="4"/>
        <v>46901422.451704912</v>
      </c>
      <c r="L13" s="1187">
        <f t="shared" ca="1" si="5"/>
        <v>0</v>
      </c>
      <c r="M13" s="1187">
        <f t="shared" ca="1" si="6"/>
        <v>0</v>
      </c>
      <c r="N13" s="1187">
        <f t="shared" ref="N13:N76" ca="1" si="15">IF(E13&lt;&gt;"",J13-K13-L13-M13,"")</f>
        <v>8041877958.8217916</v>
      </c>
      <c r="O13" s="1130"/>
      <c r="P13" s="1187">
        <f t="shared" ca="1" si="7"/>
        <v>46901422.451704979</v>
      </c>
      <c r="Q13" s="1187">
        <f t="shared" ca="1" si="8"/>
        <v>7639784060.880702</v>
      </c>
      <c r="R13" s="1187">
        <f t="shared" ref="R13:R76" ca="1" si="16">IF(E13&lt;&gt;"", T12, "")</f>
        <v>7684340412.2098217</v>
      </c>
      <c r="S13" s="1187">
        <f t="shared" ref="S13:S76" ca="1" si="17">IF(E13&lt;&gt;"", MIN(P13,MAX(R13-Q13,0)), "")</f>
        <v>44556351.329119682</v>
      </c>
      <c r="T13" s="1187">
        <f t="shared" ca="1" si="9"/>
        <v>7639784060.880702</v>
      </c>
      <c r="U13" s="1189">
        <f t="shared" ca="1" si="10"/>
        <v>0.98856846758218264</v>
      </c>
      <c r="V13" s="1190">
        <f t="shared" ca="1" si="11"/>
        <v>5.0000000000000044E-2</v>
      </c>
      <c r="X13" s="1191">
        <f t="shared" ref="X13:X76" ca="1" si="18">IF(E13&lt;&gt;"", Z12, "")</f>
        <v>404438969.06367493</v>
      </c>
      <c r="Y13" s="1191">
        <f t="shared" ca="1" si="12"/>
        <v>2345071.1225852966</v>
      </c>
      <c r="Z13" s="1191">
        <f t="shared" ca="1" si="13"/>
        <v>402093897.94108963</v>
      </c>
      <c r="AA13" s="1189">
        <f t="shared" ca="1" si="14"/>
        <v>0.98836502703732876</v>
      </c>
      <c r="AB13" s="1162"/>
    </row>
    <row r="14" spans="1:28">
      <c r="A14" s="1160" t="s">
        <v>649</v>
      </c>
      <c r="B14" s="1195"/>
      <c r="C14" s="1196"/>
      <c r="D14" s="1182">
        <f t="shared" ca="1" si="0"/>
        <v>45688</v>
      </c>
      <c r="E14" s="1183">
        <f t="shared" ca="1" si="1"/>
        <v>45715</v>
      </c>
      <c r="F14" s="1184">
        <f t="shared" ca="1" si="2"/>
        <v>127</v>
      </c>
      <c r="G14" s="1185">
        <f ca="1">IF(F14&lt;&gt;"",COUNTIF($F$11:F14,"&gt;0"),"")</f>
        <v>4</v>
      </c>
      <c r="H14" s="1186">
        <v>5.8450978549635232E-3</v>
      </c>
      <c r="I14" s="1185"/>
      <c r="J14" s="1187">
        <f t="shared" ca="1" si="3"/>
        <v>8041877958.8217916</v>
      </c>
      <c r="K14" s="1188">
        <f t="shared" ca="1" si="4"/>
        <v>47005563.606987692</v>
      </c>
      <c r="L14" s="1187">
        <f t="shared" ca="1" si="5"/>
        <v>0</v>
      </c>
      <c r="M14" s="1187">
        <f t="shared" ca="1" si="6"/>
        <v>0</v>
      </c>
      <c r="N14" s="1187">
        <f t="shared" ca="1" si="15"/>
        <v>7994872395.2148037</v>
      </c>
      <c r="O14" s="1130"/>
      <c r="P14" s="1187">
        <f t="shared" ca="1" si="7"/>
        <v>47005563.606987953</v>
      </c>
      <c r="Q14" s="1187">
        <f t="shared" ca="1" si="8"/>
        <v>7595128775.4540634</v>
      </c>
      <c r="R14" s="1187">
        <f t="shared" ca="1" si="16"/>
        <v>7639784060.880702</v>
      </c>
      <c r="S14" s="1187">
        <f t="shared" ca="1" si="17"/>
        <v>44655285.426638603</v>
      </c>
      <c r="T14" s="1187">
        <f t="shared" ca="1" si="9"/>
        <v>7595128775.4540634</v>
      </c>
      <c r="U14" s="1189">
        <f t="shared" ca="1" si="10"/>
        <v>0.9828364201205041</v>
      </c>
      <c r="V14" s="1190">
        <f t="shared" ca="1" si="11"/>
        <v>5.0000000000000044E-2</v>
      </c>
      <c r="X14" s="1191">
        <f t="shared" ca="1" si="18"/>
        <v>402093897.94108963</v>
      </c>
      <c r="Y14" s="1191">
        <f t="shared" ca="1" si="12"/>
        <v>2350278.18034935</v>
      </c>
      <c r="Z14" s="1191">
        <f t="shared" ca="1" si="13"/>
        <v>399743619.76074028</v>
      </c>
      <c r="AA14" s="1189">
        <f t="shared" ca="1" si="14"/>
        <v>0.98263415919132369</v>
      </c>
      <c r="AB14" s="1162"/>
    </row>
    <row r="15" spans="1:28">
      <c r="A15" s="1256">
        <f>'11 bis-Notes Calculation'!N17</f>
        <v>0.05</v>
      </c>
      <c r="B15" s="1193"/>
      <c r="C15" s="1197"/>
      <c r="D15" s="1182">
        <f t="shared" ca="1" si="0"/>
        <v>45716</v>
      </c>
      <c r="E15" s="1183">
        <f t="shared" ca="1" si="1"/>
        <v>45743</v>
      </c>
      <c r="F15" s="1184">
        <f t="shared" ca="1" si="2"/>
        <v>155</v>
      </c>
      <c r="G15" s="1185">
        <f ca="1">IF(F15&lt;&gt;"",COUNTIF($F$11:F15,"&gt;0"),"")</f>
        <v>5</v>
      </c>
      <c r="H15" s="1186">
        <v>5.8812501649786412E-3</v>
      </c>
      <c r="I15" s="1185"/>
      <c r="J15" s="1187">
        <f t="shared" ca="1" si="3"/>
        <v>7994872395.2148037</v>
      </c>
      <c r="K15" s="1188">
        <f t="shared" ca="1" si="4"/>
        <v>47019844.593340248</v>
      </c>
      <c r="L15" s="1187">
        <f t="shared" ca="1" si="5"/>
        <v>0</v>
      </c>
      <c r="M15" s="1187">
        <f t="shared" ca="1" si="6"/>
        <v>0</v>
      </c>
      <c r="N15" s="1187">
        <f t="shared" ca="1" si="15"/>
        <v>7947852550.6214638</v>
      </c>
      <c r="O15" s="1130"/>
      <c r="P15" s="1187">
        <f t="shared" ca="1" si="7"/>
        <v>47019844.59333992</v>
      </c>
      <c r="Q15" s="1187">
        <f t="shared" ca="1" si="8"/>
        <v>7550459923.0903902</v>
      </c>
      <c r="R15" s="1187">
        <f t="shared" ca="1" si="16"/>
        <v>7595128775.4540634</v>
      </c>
      <c r="S15" s="1187">
        <f t="shared" ca="1" si="17"/>
        <v>44668852.36367321</v>
      </c>
      <c r="T15" s="1187">
        <f t="shared" ca="1" si="9"/>
        <v>7550459923.0903902</v>
      </c>
      <c r="U15" s="1189">
        <f t="shared" ca="1" si="10"/>
        <v>0.97709164506947765</v>
      </c>
      <c r="V15" s="1190">
        <f t="shared" ca="1" si="11"/>
        <v>5.0000000000000044E-2</v>
      </c>
      <c r="X15" s="1191">
        <f t="shared" ca="1" si="18"/>
        <v>399743619.76074028</v>
      </c>
      <c r="Y15" s="1191">
        <f t="shared" ca="1" si="12"/>
        <v>2350992.2296667099</v>
      </c>
      <c r="Z15" s="1191">
        <f t="shared" ca="1" si="13"/>
        <v>397392627.53107357</v>
      </c>
      <c r="AA15" s="1189">
        <f t="shared" ca="1" si="14"/>
        <v>0.97689056637522065</v>
      </c>
      <c r="AB15" s="1162"/>
    </row>
    <row r="16" spans="1:28">
      <c r="C16" s="1196"/>
      <c r="D16" s="1182">
        <f t="shared" ca="1" si="0"/>
        <v>45747</v>
      </c>
      <c r="E16" s="1183">
        <f t="shared" ca="1" si="1"/>
        <v>45775</v>
      </c>
      <c r="F16" s="1184">
        <f t="shared" ca="1" si="2"/>
        <v>187</v>
      </c>
      <c r="G16" s="1185">
        <f ca="1">IF(F16&lt;&gt;"",COUNTIF($F$11:F16,"&gt;0"),"")</f>
        <v>6</v>
      </c>
      <c r="H16" s="1186">
        <v>5.9276766132720128E-3</v>
      </c>
      <c r="I16" s="1185"/>
      <c r="J16" s="1187">
        <f t="shared" ca="1" si="3"/>
        <v>7947852550.6214638</v>
      </c>
      <c r="K16" s="1188">
        <f t="shared" ca="1" si="4"/>
        <v>47112299.690053165</v>
      </c>
      <c r="L16" s="1187">
        <f t="shared" ca="1" si="5"/>
        <v>0</v>
      </c>
      <c r="M16" s="1187">
        <f t="shared" ca="1" si="6"/>
        <v>0</v>
      </c>
      <c r="N16" s="1187">
        <f t="shared" ca="1" si="15"/>
        <v>7900740250.9314108</v>
      </c>
      <c r="O16" s="1130"/>
      <c r="P16" s="1187">
        <f t="shared" ca="1" si="7"/>
        <v>47112299.690052986</v>
      </c>
      <c r="Q16" s="1187">
        <f t="shared" ca="1" si="8"/>
        <v>7505703238.38484</v>
      </c>
      <c r="R16" s="1187">
        <f t="shared" ca="1" si="16"/>
        <v>7550459923.0903902</v>
      </c>
      <c r="S16" s="1187">
        <f t="shared" ca="1" si="17"/>
        <v>44756684.705550194</v>
      </c>
      <c r="T16" s="1187">
        <f t="shared" ca="1" si="9"/>
        <v>7505703238.38484</v>
      </c>
      <c r="U16" s="1189">
        <f t="shared" ca="1" si="10"/>
        <v>0.97134512467071354</v>
      </c>
      <c r="V16" s="1190">
        <f t="shared" ca="1" si="11"/>
        <v>5.0000000000000044E-2</v>
      </c>
      <c r="X16" s="1191">
        <f t="shared" ca="1" si="18"/>
        <v>397392627.53107357</v>
      </c>
      <c r="Y16" s="1191">
        <f t="shared" ca="1" si="12"/>
        <v>2355614.9845027924</v>
      </c>
      <c r="Z16" s="1191">
        <f t="shared" ca="1" si="13"/>
        <v>395037012.54657078</v>
      </c>
      <c r="AA16" s="1189">
        <f t="shared" ca="1" si="14"/>
        <v>0.97114522857056107</v>
      </c>
      <c r="AB16" s="1162"/>
    </row>
    <row r="17" spans="1:28" ht="15.75">
      <c r="A17" s="1151" t="s">
        <v>650</v>
      </c>
      <c r="C17" s="1161"/>
      <c r="D17" s="1182">
        <f t="shared" ca="1" si="0"/>
        <v>45777</v>
      </c>
      <c r="E17" s="1183">
        <f t="shared" ca="1" si="1"/>
        <v>45804</v>
      </c>
      <c r="F17" s="1184">
        <f t="shared" ca="1" si="2"/>
        <v>216</v>
      </c>
      <c r="G17" s="1185">
        <f ca="1">IF(F17&lt;&gt;"",COUNTIF($F$11:F17,"&gt;0"),"")</f>
        <v>7</v>
      </c>
      <c r="H17" s="1186">
        <v>5.9647273934845015E-3</v>
      </c>
      <c r="I17" s="1185"/>
      <c r="J17" s="1187">
        <f t="shared" ca="1" si="3"/>
        <v>7900740250.9314108</v>
      </c>
      <c r="K17" s="1188">
        <f t="shared" ca="1" si="4"/>
        <v>47125761.803536199</v>
      </c>
      <c r="L17" s="1187">
        <f t="shared" ca="1" si="5"/>
        <v>0</v>
      </c>
      <c r="M17" s="1187">
        <f t="shared" ca="1" si="6"/>
        <v>0</v>
      </c>
      <c r="N17" s="1187">
        <f t="shared" ca="1" si="15"/>
        <v>7853614489.1278744</v>
      </c>
      <c r="O17" s="1130"/>
      <c r="P17" s="1187">
        <f t="shared" ca="1" si="7"/>
        <v>47125761.803536415</v>
      </c>
      <c r="Q17" s="1187">
        <f t="shared" ca="1" si="8"/>
        <v>7460933764.6714802</v>
      </c>
      <c r="R17" s="1187">
        <f t="shared" ca="1" si="16"/>
        <v>7505703238.38484</v>
      </c>
      <c r="S17" s="1187">
        <f t="shared" ca="1" si="17"/>
        <v>44769473.713359833</v>
      </c>
      <c r="T17" s="1187">
        <f t="shared" ca="1" si="9"/>
        <v>7460933764.6714802</v>
      </c>
      <c r="U17" s="1189">
        <f t="shared" ca="1" si="10"/>
        <v>0.96558730489178712</v>
      </c>
      <c r="V17" s="1190">
        <f t="shared" ca="1" si="11"/>
        <v>5.0000000000000044E-2</v>
      </c>
      <c r="X17" s="1191">
        <f t="shared" ca="1" si="18"/>
        <v>395037012.54657078</v>
      </c>
      <c r="Y17" s="1191">
        <f t="shared" ca="1" si="12"/>
        <v>2356288.0901765823</v>
      </c>
      <c r="Z17" s="1191">
        <f t="shared" ca="1" si="13"/>
        <v>392680724.4563942</v>
      </c>
      <c r="AA17" s="1189">
        <f t="shared" ca="1" si="14"/>
        <v>0.96538859371107233</v>
      </c>
      <c r="AB17" s="1162"/>
    </row>
    <row r="18" spans="1:28">
      <c r="A18" s="1160" t="s">
        <v>631</v>
      </c>
      <c r="C18" s="1161"/>
      <c r="D18" s="1182">
        <f t="shared" ca="1" si="0"/>
        <v>45808</v>
      </c>
      <c r="E18" s="1183">
        <f t="shared" ca="1" si="1"/>
        <v>45835</v>
      </c>
      <c r="F18" s="1184">
        <f t="shared" ca="1" si="2"/>
        <v>247</v>
      </c>
      <c r="G18" s="1185">
        <f ca="1">IF(F18&lt;&gt;"",COUNTIF($F$11:F18,"&gt;0"),"")</f>
        <v>8</v>
      </c>
      <c r="H18" s="1186">
        <v>6.0052876992465311E-3</v>
      </c>
      <c r="I18" s="1185"/>
      <c r="J18" s="1187">
        <f t="shared" ca="1" si="3"/>
        <v>7853614489.1278744</v>
      </c>
      <c r="K18" s="1188">
        <f t="shared" ca="1" si="4"/>
        <v>47163214.486183956</v>
      </c>
      <c r="L18" s="1187">
        <f t="shared" ca="1" si="5"/>
        <v>0</v>
      </c>
      <c r="M18" s="1187">
        <f t="shared" ca="1" si="6"/>
        <v>0</v>
      </c>
      <c r="N18" s="1187">
        <f t="shared" ca="1" si="15"/>
        <v>7806451274.6416903</v>
      </c>
      <c r="O18" s="1130"/>
      <c r="P18" s="1187">
        <f t="shared" ca="1" si="7"/>
        <v>47163214.48618412</v>
      </c>
      <c r="Q18" s="1187">
        <f t="shared" ca="1" si="8"/>
        <v>7416128710.909605</v>
      </c>
      <c r="R18" s="1187">
        <f t="shared" ca="1" si="16"/>
        <v>7460933764.6714802</v>
      </c>
      <c r="S18" s="1187">
        <f t="shared" ca="1" si="17"/>
        <v>44805053.761875153</v>
      </c>
      <c r="T18" s="1187">
        <f t="shared" ca="1" si="9"/>
        <v>7416128710.909605</v>
      </c>
      <c r="U18" s="1189">
        <f t="shared" ca="1" si="10"/>
        <v>0.95982783984349818</v>
      </c>
      <c r="V18" s="1190">
        <f t="shared" ca="1" si="11"/>
        <v>5.0000000000000044E-2</v>
      </c>
      <c r="X18" s="1191">
        <f t="shared" ca="1" si="18"/>
        <v>392680724.4563942</v>
      </c>
      <c r="Y18" s="1191">
        <f t="shared" ca="1" si="12"/>
        <v>2358160.7243089676</v>
      </c>
      <c r="Z18" s="1191">
        <f t="shared" ca="1" si="13"/>
        <v>390322563.73208523</v>
      </c>
      <c r="AA18" s="1189">
        <f t="shared" ca="1" si="14"/>
        <v>0.95963031392080689</v>
      </c>
      <c r="AB18" s="1162"/>
    </row>
    <row r="19" spans="1:28">
      <c r="A19" s="1255">
        <f>'11 - Notes Follow-up'!M16</f>
        <v>409200000</v>
      </c>
      <c r="C19" s="1161"/>
      <c r="D19" s="1182">
        <f t="shared" ca="1" si="0"/>
        <v>45838</v>
      </c>
      <c r="E19" s="1183">
        <f t="shared" ca="1" si="1"/>
        <v>45866</v>
      </c>
      <c r="F19" s="1184">
        <f t="shared" ca="1" si="2"/>
        <v>278</v>
      </c>
      <c r="G19" s="1185">
        <f ca="1">IF(F19&lt;&gt;"",COUNTIF($F$11:F19,"&gt;0"),"")</f>
        <v>9</v>
      </c>
      <c r="H19" s="1186">
        <v>6.0525303175296792E-3</v>
      </c>
      <c r="I19" s="1185"/>
      <c r="J19" s="1187">
        <f t="shared" ca="1" si="3"/>
        <v>7806451274.6416903</v>
      </c>
      <c r="K19" s="1188">
        <f t="shared" ca="1" si="4"/>
        <v>47248783.01208704</v>
      </c>
      <c r="L19" s="1187">
        <f t="shared" ca="1" si="5"/>
        <v>0</v>
      </c>
      <c r="M19" s="1187">
        <f t="shared" ca="1" si="6"/>
        <v>0</v>
      </c>
      <c r="N19" s="1187">
        <f t="shared" ca="1" si="15"/>
        <v>7759202491.6296034</v>
      </c>
      <c r="O19" s="1130"/>
      <c r="P19" s="1187">
        <f t="shared" ca="1" si="7"/>
        <v>47248783.012086868</v>
      </c>
      <c r="Q19" s="1187">
        <f t="shared" ca="1" si="8"/>
        <v>7371242367.0481224</v>
      </c>
      <c r="R19" s="1187">
        <f t="shared" ca="1" si="16"/>
        <v>7416128710.909605</v>
      </c>
      <c r="S19" s="1187">
        <f t="shared" ca="1" si="17"/>
        <v>44886343.86148262</v>
      </c>
      <c r="T19" s="1187">
        <f t="shared" ca="1" si="9"/>
        <v>7371242367.0481224</v>
      </c>
      <c r="U19" s="1189">
        <f t="shared" ca="1" si="10"/>
        <v>0.95406379752349157</v>
      </c>
      <c r="V19" s="1190">
        <f t="shared" ca="1" si="11"/>
        <v>5.0000000000000155E-2</v>
      </c>
      <c r="X19" s="1191">
        <f t="shared" ca="1" si="18"/>
        <v>390322563.73208523</v>
      </c>
      <c r="Y19" s="1191">
        <f t="shared" ca="1" si="12"/>
        <v>2362439.150604248</v>
      </c>
      <c r="Z19" s="1191">
        <f t="shared" ca="1" si="13"/>
        <v>387960124.58148098</v>
      </c>
      <c r="AA19" s="1189">
        <f t="shared" ca="1" si="14"/>
        <v>0.95386745780079474</v>
      </c>
      <c r="AB19" s="1162"/>
    </row>
    <row r="20" spans="1:28">
      <c r="A20" s="1160" t="s">
        <v>633</v>
      </c>
      <c r="C20" s="1161"/>
      <c r="D20" s="1182">
        <f t="shared" ca="1" si="0"/>
        <v>45869</v>
      </c>
      <c r="E20" s="1183">
        <f t="shared" ca="1" si="1"/>
        <v>45896</v>
      </c>
      <c r="F20" s="1184">
        <f t="shared" ca="1" si="2"/>
        <v>308</v>
      </c>
      <c r="G20" s="1185">
        <f ca="1">IF(F20&lt;&gt;"",COUNTIF($F$11:F20,"&gt;0"),"")</f>
        <v>10</v>
      </c>
      <c r="H20" s="1186">
        <v>6.088585956135875E-3</v>
      </c>
      <c r="I20" s="1185"/>
      <c r="J20" s="1187">
        <f t="shared" ca="1" si="3"/>
        <v>7759202491.6296034</v>
      </c>
      <c r="K20" s="1188">
        <f t="shared" ca="1" si="4"/>
        <v>47242571.321350493</v>
      </c>
      <c r="L20" s="1187">
        <f t="shared" ca="1" si="5"/>
        <v>0</v>
      </c>
      <c r="M20" s="1187">
        <f t="shared" ca="1" si="6"/>
        <v>0</v>
      </c>
      <c r="N20" s="1187">
        <f t="shared" ca="1" si="15"/>
        <v>7711959920.3082533</v>
      </c>
      <c r="O20" s="1130"/>
      <c r="P20" s="1187">
        <f t="shared" ca="1" si="7"/>
        <v>47242571.321350098</v>
      </c>
      <c r="Q20" s="1187">
        <f t="shared" ca="1" si="8"/>
        <v>7326361924.29284</v>
      </c>
      <c r="R20" s="1187">
        <f t="shared" ca="1" si="16"/>
        <v>7371242367.0481224</v>
      </c>
      <c r="S20" s="1187">
        <f t="shared" ca="1" si="17"/>
        <v>44880442.755282402</v>
      </c>
      <c r="T20" s="1187">
        <f t="shared" ca="1" si="9"/>
        <v>7326361924.29284</v>
      </c>
      <c r="U20" s="1189">
        <f t="shared" ca="1" si="10"/>
        <v>0.94828929746412316</v>
      </c>
      <c r="V20" s="1190">
        <f t="shared" ca="1" si="11"/>
        <v>5.0000000000000044E-2</v>
      </c>
      <c r="X20" s="1191">
        <f t="shared" ca="1" si="18"/>
        <v>387960124.58148098</v>
      </c>
      <c r="Y20" s="1191">
        <f t="shared" ca="1" si="12"/>
        <v>2362128.5660676956</v>
      </c>
      <c r="Z20" s="1191">
        <f t="shared" ca="1" si="13"/>
        <v>385597996.01541328</v>
      </c>
      <c r="AA20" s="1189">
        <f t="shared" ca="1" si="14"/>
        <v>0.9480941460935508</v>
      </c>
      <c r="AB20" s="1162"/>
    </row>
    <row r="21" spans="1:28">
      <c r="A21" s="1255">
        <f>'11 - Notes Follow-up'!O25</f>
        <v>409200000</v>
      </c>
      <c r="C21" s="1161"/>
      <c r="D21" s="1182">
        <f t="shared" ca="1" si="0"/>
        <v>45900</v>
      </c>
      <c r="E21" s="1183">
        <f t="shared" ca="1" si="1"/>
        <v>45929</v>
      </c>
      <c r="F21" s="1184">
        <f t="shared" ca="1" si="2"/>
        <v>341</v>
      </c>
      <c r="G21" s="1185">
        <f ca="1">IF(F21&lt;&gt;"",COUNTIF($F$11:F21,"&gt;0"),"")</f>
        <v>11</v>
      </c>
      <c r="H21" s="1198">
        <v>6.133374550511099E-3</v>
      </c>
      <c r="I21" s="1185"/>
      <c r="J21" s="1187">
        <f t="shared" ca="1" si="3"/>
        <v>7711959920.3082533</v>
      </c>
      <c r="K21" s="1188">
        <f t="shared" ca="1" si="4"/>
        <v>47300338.709780246</v>
      </c>
      <c r="L21" s="1187">
        <f t="shared" ca="1" si="5"/>
        <v>0</v>
      </c>
      <c r="M21" s="1187">
        <f t="shared" ca="1" si="6"/>
        <v>0</v>
      </c>
      <c r="N21" s="1187">
        <f t="shared" ca="1" si="15"/>
        <v>7664659581.5984726</v>
      </c>
      <c r="O21" s="1130"/>
      <c r="P21" s="1187">
        <f t="shared" ca="1" si="7"/>
        <v>47300338.709780693</v>
      </c>
      <c r="Q21" s="1187">
        <f t="shared" ca="1" si="8"/>
        <v>7281426602.518549</v>
      </c>
      <c r="R21" s="1187">
        <f t="shared" ca="1" si="16"/>
        <v>7326361924.29284</v>
      </c>
      <c r="S21" s="1187">
        <f t="shared" ca="1" si="17"/>
        <v>44935321.774291039</v>
      </c>
      <c r="T21" s="1187">
        <f t="shared" ca="1" si="9"/>
        <v>7281426602.518549</v>
      </c>
      <c r="U21" s="1189">
        <f t="shared" ca="1" si="10"/>
        <v>0.94251555656522923</v>
      </c>
      <c r="V21" s="1190">
        <f t="shared" ca="1" si="11"/>
        <v>5.0000000000000044E-2</v>
      </c>
      <c r="X21" s="1191">
        <f t="shared" ca="1" si="18"/>
        <v>385597996.01541328</v>
      </c>
      <c r="Y21" s="1191">
        <f t="shared" ca="1" si="12"/>
        <v>2365016.9354896545</v>
      </c>
      <c r="Z21" s="1191">
        <f t="shared" ca="1" si="13"/>
        <v>383232979.07992363</v>
      </c>
      <c r="AA21" s="1189">
        <f t="shared" ca="1" si="14"/>
        <v>0.94232159339055055</v>
      </c>
      <c r="AB21" s="1162"/>
    </row>
    <row r="22" spans="1:28">
      <c r="A22" s="1199"/>
      <c r="C22" s="1161"/>
      <c r="D22" s="1182">
        <f t="shared" ca="1" si="0"/>
        <v>45930</v>
      </c>
      <c r="E22" s="1183">
        <f t="shared" ca="1" si="1"/>
        <v>45957</v>
      </c>
      <c r="F22" s="1184">
        <f t="shared" ca="1" si="2"/>
        <v>369</v>
      </c>
      <c r="G22" s="1185">
        <f ca="1">IF(F22&lt;&gt;"",COUNTIF($F$11:F22,"&gt;0"),"")</f>
        <v>12</v>
      </c>
      <c r="H22" s="1186">
        <v>6.1692309126794949E-3</v>
      </c>
      <c r="I22" s="1185"/>
      <c r="J22" s="1187">
        <f t="shared" ca="1" si="3"/>
        <v>7664659581.5984726</v>
      </c>
      <c r="K22" s="1188">
        <f t="shared" ca="1" si="4"/>
        <v>47285054.82596238</v>
      </c>
      <c r="L22" s="1187">
        <f t="shared" ca="1" si="5"/>
        <v>0</v>
      </c>
      <c r="M22" s="1187">
        <f t="shared" ca="1" si="6"/>
        <v>0</v>
      </c>
      <c r="N22" s="1187">
        <f t="shared" ca="1" si="15"/>
        <v>7617374526.7725105</v>
      </c>
      <c r="O22" s="1130"/>
      <c r="P22" s="1187">
        <f t="shared" ca="1" si="7"/>
        <v>47285054.825962067</v>
      </c>
      <c r="Q22" s="1187">
        <f t="shared" ca="1" si="8"/>
        <v>7236505800.4338846</v>
      </c>
      <c r="R22" s="1187">
        <f t="shared" ca="1" si="16"/>
        <v>7281426602.518549</v>
      </c>
      <c r="S22" s="1187">
        <f t="shared" ca="1" si="17"/>
        <v>44920802.084664345</v>
      </c>
      <c r="T22" s="1187">
        <f t="shared" ca="1" si="9"/>
        <v>7236505800.4338846</v>
      </c>
      <c r="U22" s="1189">
        <f t="shared" ca="1" si="10"/>
        <v>0.93673475563713127</v>
      </c>
      <c r="V22" s="1190">
        <f t="shared" ca="1" si="11"/>
        <v>5.0000000000000044E-2</v>
      </c>
      <c r="X22" s="1191">
        <f t="shared" ca="1" si="18"/>
        <v>383232979.07992363</v>
      </c>
      <c r="Y22" s="1191">
        <f t="shared" ca="1" si="12"/>
        <v>2364252.7412977219</v>
      </c>
      <c r="Z22" s="1191">
        <f t="shared" ca="1" si="13"/>
        <v>380868726.33862591</v>
      </c>
      <c r="AA22" s="1189">
        <f t="shared" ca="1" si="14"/>
        <v>0.93654198211125028</v>
      </c>
      <c r="AB22" s="1162"/>
    </row>
    <row r="23" spans="1:28" ht="15.75">
      <c r="A23" s="1151" t="s">
        <v>651</v>
      </c>
      <c r="C23" s="1161"/>
      <c r="D23" s="1182">
        <f t="shared" ca="1" si="0"/>
        <v>45961</v>
      </c>
      <c r="E23" s="1183">
        <f t="shared" ca="1" si="1"/>
        <v>45988</v>
      </c>
      <c r="F23" s="1184">
        <f t="shared" ca="1" si="2"/>
        <v>400</v>
      </c>
      <c r="G23" s="1185">
        <f ca="1">IF(F23&lt;&gt;"",COUNTIF($F$11:F23,"&gt;0"),"")</f>
        <v>13</v>
      </c>
      <c r="H23" s="1186">
        <v>6.211379484955426E-3</v>
      </c>
      <c r="I23" s="1185"/>
      <c r="J23" s="1187">
        <f t="shared" ca="1" si="3"/>
        <v>7617374526.7725105</v>
      </c>
      <c r="K23" s="1188">
        <f t="shared" ca="1" si="4"/>
        <v>47314403.864816822</v>
      </c>
      <c r="L23" s="1187">
        <f t="shared" ca="1" si="5"/>
        <v>0</v>
      </c>
      <c r="M23" s="1187">
        <f t="shared" ca="1" si="6"/>
        <v>0</v>
      </c>
      <c r="N23" s="1187">
        <f t="shared" ca="1" si="15"/>
        <v>7570060122.9076939</v>
      </c>
      <c r="O23" s="1130"/>
      <c r="P23" s="1187">
        <f t="shared" ca="1" si="7"/>
        <v>47314403.864816666</v>
      </c>
      <c r="Q23" s="1187">
        <f t="shared" ca="1" si="8"/>
        <v>7191557116.7623091</v>
      </c>
      <c r="R23" s="1187">
        <f t="shared" ca="1" si="16"/>
        <v>7236505800.4338846</v>
      </c>
      <c r="S23" s="1187">
        <f t="shared" ca="1" si="17"/>
        <v>44948683.671575546</v>
      </c>
      <c r="T23" s="1187">
        <f t="shared" ca="1" si="9"/>
        <v>7191557116.7623091</v>
      </c>
      <c r="U23" s="1189">
        <f t="shared" ca="1" si="10"/>
        <v>0.93095582262567345</v>
      </c>
      <c r="V23" s="1190">
        <f t="shared" ca="1" si="11"/>
        <v>5.0000000000000044E-2</v>
      </c>
      <c r="X23" s="1191">
        <f t="shared" ca="1" si="18"/>
        <v>380868726.33862591</v>
      </c>
      <c r="Y23" s="1191">
        <f t="shared" ca="1" si="12"/>
        <v>2365720.1932411194</v>
      </c>
      <c r="Z23" s="1191">
        <f t="shared" ca="1" si="13"/>
        <v>378503006.14538479</v>
      </c>
      <c r="AA23" s="1189">
        <f t="shared" ca="1" si="14"/>
        <v>0.93076423836418842</v>
      </c>
      <c r="AB23" s="1162"/>
    </row>
    <row r="24" spans="1:28">
      <c r="A24" s="1160" t="s">
        <v>270</v>
      </c>
      <c r="C24" s="1161"/>
      <c r="D24" s="1182">
        <f t="shared" ca="1" si="0"/>
        <v>45991</v>
      </c>
      <c r="E24" s="1183">
        <f t="shared" ca="1" si="1"/>
        <v>46020</v>
      </c>
      <c r="F24" s="1184">
        <f t="shared" ca="1" si="2"/>
        <v>432</v>
      </c>
      <c r="G24" s="1185">
        <f ca="1">IF(F24&lt;&gt;"",COUNTIF($F$11:F24,"&gt;0"),"")</f>
        <v>14</v>
      </c>
      <c r="H24" s="1186">
        <v>6.2630015066440572E-3</v>
      </c>
      <c r="I24" s="1185"/>
      <c r="J24" s="1187">
        <f t="shared" ca="1" si="3"/>
        <v>7570060122.9076939</v>
      </c>
      <c r="K24" s="1188">
        <f t="shared" ca="1" si="4"/>
        <v>47411297.955156982</v>
      </c>
      <c r="L24" s="1187">
        <f t="shared" ca="1" si="5"/>
        <v>0</v>
      </c>
      <c r="M24" s="1187">
        <f t="shared" ca="1" si="6"/>
        <v>0</v>
      </c>
      <c r="N24" s="1187">
        <f t="shared" ca="1" si="15"/>
        <v>7522648824.9525366</v>
      </c>
      <c r="O24" s="1130"/>
      <c r="P24" s="1187">
        <f t="shared" ca="1" si="7"/>
        <v>47411297.95515728</v>
      </c>
      <c r="Q24" s="1187">
        <f t="shared" ca="1" si="8"/>
        <v>7146516383.7049093</v>
      </c>
      <c r="R24" s="1187">
        <f t="shared" ca="1" si="16"/>
        <v>7191557116.7623091</v>
      </c>
      <c r="S24" s="1187">
        <f t="shared" ca="1" si="17"/>
        <v>45040733.05739975</v>
      </c>
      <c r="T24" s="1187">
        <f t="shared" ca="1" si="9"/>
        <v>7146516383.7049093</v>
      </c>
      <c r="U24" s="1189">
        <f t="shared" ca="1" si="10"/>
        <v>0.92517330272761655</v>
      </c>
      <c r="V24" s="1190">
        <f t="shared" ca="1" si="11"/>
        <v>5.0000000000000044E-2</v>
      </c>
      <c r="X24" s="1191">
        <f t="shared" ca="1" si="18"/>
        <v>378503006.14538479</v>
      </c>
      <c r="Y24" s="1191">
        <f t="shared" ca="1" si="12"/>
        <v>2370564.8977575302</v>
      </c>
      <c r="Z24" s="1191">
        <f t="shared" ca="1" si="13"/>
        <v>376132441.24762726</v>
      </c>
      <c r="AA24" s="1189">
        <f t="shared" ca="1" si="14"/>
        <v>0.92498290846868225</v>
      </c>
      <c r="AB24" s="1162"/>
    </row>
    <row r="25" spans="1:28">
      <c r="A25" s="1256">
        <v>0</v>
      </c>
      <c r="C25" s="1161"/>
      <c r="D25" s="1182">
        <f t="shared" ca="1" si="0"/>
        <v>46022</v>
      </c>
      <c r="E25" s="1183">
        <f t="shared" ca="1" si="1"/>
        <v>46049</v>
      </c>
      <c r="F25" s="1184">
        <f t="shared" ca="1" si="2"/>
        <v>461</v>
      </c>
      <c r="G25" s="1185">
        <f ca="1">IF(F25&lt;&gt;"",COUNTIF($F$11:F25,"&gt;0"),"")</f>
        <v>15</v>
      </c>
      <c r="H25" s="1186">
        <v>6.292677908475707E-3</v>
      </c>
      <c r="I25" s="1185"/>
      <c r="J25" s="1187">
        <f t="shared" ca="1" si="3"/>
        <v>7522648824.9525366</v>
      </c>
      <c r="K25" s="1188">
        <f t="shared" ca="1" si="4"/>
        <v>47337606.073999561</v>
      </c>
      <c r="L25" s="1187">
        <f t="shared" ca="1" si="5"/>
        <v>0</v>
      </c>
      <c r="M25" s="1187">
        <f t="shared" ca="1" si="6"/>
        <v>0</v>
      </c>
      <c r="N25" s="1187">
        <f t="shared" ca="1" si="15"/>
        <v>7475311218.8785372</v>
      </c>
      <c r="O25" s="1130"/>
      <c r="P25" s="1187">
        <f t="shared" ca="1" si="7"/>
        <v>47337606.073999405</v>
      </c>
      <c r="Q25" s="1187">
        <f t="shared" ca="1" si="8"/>
        <v>7101545657.9346104</v>
      </c>
      <c r="R25" s="1187">
        <f t="shared" ca="1" si="16"/>
        <v>7146516383.7049093</v>
      </c>
      <c r="S25" s="1187">
        <f t="shared" ca="1" si="17"/>
        <v>44970725.770298958</v>
      </c>
      <c r="T25" s="1187">
        <f t="shared" ca="1" si="9"/>
        <v>7101545657.9346104</v>
      </c>
      <c r="U25" s="1189">
        <f t="shared" ca="1" si="10"/>
        <v>0.91937894093872652</v>
      </c>
      <c r="V25" s="1190">
        <f t="shared" ca="1" si="11"/>
        <v>5.0000000000000044E-2</v>
      </c>
      <c r="X25" s="1191">
        <f t="shared" ca="1" si="18"/>
        <v>376132441.24762726</v>
      </c>
      <c r="Y25" s="1191">
        <f t="shared" ca="1" si="12"/>
        <v>2366880.3037004471</v>
      </c>
      <c r="Z25" s="1191">
        <f t="shared" ca="1" si="13"/>
        <v>373765560.94392681</v>
      </c>
      <c r="AA25" s="1189">
        <f t="shared" ca="1" si="14"/>
        <v>0.91918973911932367</v>
      </c>
      <c r="AB25" s="1162"/>
    </row>
    <row r="26" spans="1:28">
      <c r="A26" s="1160" t="s">
        <v>652</v>
      </c>
      <c r="C26" s="1161"/>
      <c r="D26" s="1182">
        <f t="shared" ca="1" si="0"/>
        <v>46053</v>
      </c>
      <c r="E26" s="1183">
        <f t="shared" ca="1" si="1"/>
        <v>46080</v>
      </c>
      <c r="F26" s="1184">
        <f t="shared" ca="1" si="2"/>
        <v>492</v>
      </c>
      <c r="G26" s="1185">
        <f ca="1">IF(F26&lt;&gt;"",COUNTIF($F$11:F26,"&gt;0"),"")</f>
        <v>16</v>
      </c>
      <c r="H26" s="1186">
        <v>6.3358665088783829E-3</v>
      </c>
      <c r="I26" s="1185"/>
      <c r="J26" s="1187">
        <f t="shared" ca="1" si="3"/>
        <v>7475311218.8785372</v>
      </c>
      <c r="K26" s="1188">
        <f t="shared" ca="1" si="4"/>
        <v>47362573.995135367</v>
      </c>
      <c r="L26" s="1187">
        <f t="shared" ca="1" si="5"/>
        <v>0</v>
      </c>
      <c r="M26" s="1187">
        <f t="shared" ca="1" si="6"/>
        <v>0</v>
      </c>
      <c r="N26" s="1187">
        <f t="shared" ca="1" si="15"/>
        <v>7427948644.8834019</v>
      </c>
      <c r="O26" s="1130"/>
      <c r="P26" s="1187">
        <f t="shared" ca="1" si="7"/>
        <v>47362573.995135307</v>
      </c>
      <c r="Q26" s="1187">
        <f t="shared" ca="1" si="8"/>
        <v>7056551212.6392317</v>
      </c>
      <c r="R26" s="1187">
        <f t="shared" ca="1" si="16"/>
        <v>7101545657.9346104</v>
      </c>
      <c r="S26" s="1187">
        <f t="shared" ca="1" si="17"/>
        <v>44994445.295378685</v>
      </c>
      <c r="T26" s="1187">
        <f t="shared" ca="1" si="9"/>
        <v>7056551212.6392317</v>
      </c>
      <c r="U26" s="1189">
        <f t="shared" ca="1" si="10"/>
        <v>0.91359358538756374</v>
      </c>
      <c r="V26" s="1190">
        <f t="shared" ca="1" si="11"/>
        <v>5.0000000000000044E-2</v>
      </c>
      <c r="X26" s="1191">
        <f t="shared" ca="1" si="18"/>
        <v>373765560.94392681</v>
      </c>
      <c r="Y26" s="1191">
        <f t="shared" ca="1" si="12"/>
        <v>2368128.6997566223</v>
      </c>
      <c r="Z26" s="1191">
        <f t="shared" ca="1" si="13"/>
        <v>371397432.24417019</v>
      </c>
      <c r="AA26" s="1189">
        <f t="shared" ca="1" si="14"/>
        <v>0.91340557415426882</v>
      </c>
      <c r="AB26" s="1162"/>
    </row>
    <row r="27" spans="1:28">
      <c r="A27" s="1256">
        <v>0</v>
      </c>
      <c r="C27" s="1161"/>
      <c r="D27" s="1182">
        <f t="shared" ca="1" si="0"/>
        <v>46081</v>
      </c>
      <c r="E27" s="1183">
        <f t="shared" ca="1" si="1"/>
        <v>46108</v>
      </c>
      <c r="F27" s="1184">
        <f t="shared" ca="1" si="2"/>
        <v>520</v>
      </c>
      <c r="G27" s="1185">
        <f ca="1">IF(F27&lt;&gt;"",COUNTIF($F$11:F27,"&gt;0"),"")</f>
        <v>17</v>
      </c>
      <c r="H27" s="1186">
        <v>6.3739095470263527E-3</v>
      </c>
      <c r="I27" s="1185"/>
      <c r="J27" s="1187">
        <f t="shared" ca="1" si="3"/>
        <v>7427948644.8834019</v>
      </c>
      <c r="K27" s="1188">
        <f t="shared" ca="1" si="4"/>
        <v>47345072.782443777</v>
      </c>
      <c r="L27" s="1187">
        <f t="shared" ca="1" si="5"/>
        <v>0</v>
      </c>
      <c r="M27" s="1187">
        <f t="shared" ca="1" si="6"/>
        <v>0</v>
      </c>
      <c r="N27" s="1187">
        <f t="shared" ca="1" si="15"/>
        <v>7380603572.1009579</v>
      </c>
      <c r="O27" s="1130"/>
      <c r="P27" s="1187">
        <f t="shared" ca="1" si="7"/>
        <v>47345072.782444</v>
      </c>
      <c r="Q27" s="1187">
        <f t="shared" ca="1" si="8"/>
        <v>7011573393.4959097</v>
      </c>
      <c r="R27" s="1187">
        <f t="shared" ca="1" si="16"/>
        <v>7056551212.6392317</v>
      </c>
      <c r="S27" s="1187">
        <f t="shared" ca="1" si="17"/>
        <v>44977819.143321991</v>
      </c>
      <c r="T27" s="1187">
        <f t="shared" ca="1" si="9"/>
        <v>7011573393.4959097</v>
      </c>
      <c r="U27" s="1189">
        <f t="shared" ca="1" si="10"/>
        <v>0.90780517838718056</v>
      </c>
      <c r="V27" s="1190">
        <f t="shared" ca="1" si="11"/>
        <v>5.0000000000000044E-2</v>
      </c>
      <c r="X27" s="1191">
        <f t="shared" ca="1" si="18"/>
        <v>371397432.24417019</v>
      </c>
      <c r="Y27" s="1191">
        <f t="shared" ca="1" si="12"/>
        <v>2367253.6391220093</v>
      </c>
      <c r="Z27" s="1191">
        <f t="shared" ca="1" si="13"/>
        <v>369030178.60504818</v>
      </c>
      <c r="AA27" s="1189">
        <f t="shared" ca="1" si="14"/>
        <v>0.90761835836796234</v>
      </c>
      <c r="AB27" s="1162"/>
    </row>
    <row r="28" spans="1:28">
      <c r="C28" s="1161"/>
      <c r="D28" s="1182">
        <f t="shared" ca="1" si="0"/>
        <v>46112</v>
      </c>
      <c r="E28" s="1183">
        <f t="shared" ca="1" si="1"/>
        <v>46139</v>
      </c>
      <c r="F28" s="1184">
        <f t="shared" ca="1" si="2"/>
        <v>551</v>
      </c>
      <c r="G28" s="1185">
        <f ca="1">IF(F28&lt;&gt;"",COUNTIF($F$11:F28,"&gt;0"),"")</f>
        <v>18</v>
      </c>
      <c r="H28" s="1186">
        <v>6.4206566612116898E-3</v>
      </c>
      <c r="I28" s="1185"/>
      <c r="J28" s="1187">
        <f t="shared" ca="1" si="3"/>
        <v>7380603572.1009579</v>
      </c>
      <c r="K28" s="1188">
        <f t="shared" ca="1" si="4"/>
        <v>47388321.488972805</v>
      </c>
      <c r="L28" s="1187">
        <f t="shared" ca="1" si="5"/>
        <v>0</v>
      </c>
      <c r="M28" s="1187">
        <f t="shared" ca="1" si="6"/>
        <v>0</v>
      </c>
      <c r="N28" s="1187">
        <f t="shared" ca="1" si="15"/>
        <v>7333215250.6119852</v>
      </c>
      <c r="O28" s="1130"/>
      <c r="P28" s="1187">
        <f t="shared" ca="1" si="7"/>
        <v>47388321.488972664</v>
      </c>
      <c r="Q28" s="1187">
        <f t="shared" ca="1" si="8"/>
        <v>6966554488.0813856</v>
      </c>
      <c r="R28" s="1187">
        <f t="shared" ca="1" si="16"/>
        <v>7011573393.4959097</v>
      </c>
      <c r="S28" s="1187">
        <f t="shared" ca="1" si="17"/>
        <v>45018905.414524078</v>
      </c>
      <c r="T28" s="1187">
        <f t="shared" ca="1" si="9"/>
        <v>6966554488.0813856</v>
      </c>
      <c r="U28" s="1189">
        <f t="shared" ca="1" si="10"/>
        <v>0.90201891029381842</v>
      </c>
      <c r="V28" s="1190">
        <f t="shared" ca="1" si="11"/>
        <v>5.0000000000000044E-2</v>
      </c>
      <c r="X28" s="1191">
        <f t="shared" ca="1" si="18"/>
        <v>369030178.60504818</v>
      </c>
      <c r="Y28" s="1191">
        <f t="shared" ca="1" si="12"/>
        <v>2369416.0744485855</v>
      </c>
      <c r="Z28" s="1191">
        <f t="shared" ca="1" si="13"/>
        <v>366660762.53059959</v>
      </c>
      <c r="AA28" s="1189">
        <f t="shared" ca="1" si="14"/>
        <v>0.9018332810485048</v>
      </c>
      <c r="AB28" s="1162"/>
    </row>
    <row r="29" spans="1:28" ht="15.75">
      <c r="A29" s="1151" t="s">
        <v>653</v>
      </c>
      <c r="C29" s="1161"/>
      <c r="D29" s="1182">
        <f t="shared" ca="1" si="0"/>
        <v>46142</v>
      </c>
      <c r="E29" s="1183">
        <f t="shared" ca="1" si="1"/>
        <v>46169</v>
      </c>
      <c r="F29" s="1184">
        <f t="shared" ca="1" si="2"/>
        <v>581</v>
      </c>
      <c r="G29" s="1185">
        <f ca="1">IF(F29&lt;&gt;"",COUNTIF($F$11:F29,"&gt;0"),"")</f>
        <v>19</v>
      </c>
      <c r="H29" s="1186">
        <v>6.457233226186688E-3</v>
      </c>
      <c r="I29" s="1185"/>
      <c r="J29" s="1187">
        <f t="shared" ca="1" si="3"/>
        <v>7333215250.6119852</v>
      </c>
      <c r="K29" s="1188">
        <f t="shared" ca="1" si="4"/>
        <v>47352281.171030648</v>
      </c>
      <c r="L29" s="1187">
        <f t="shared" ca="1" si="5"/>
        <v>0</v>
      </c>
      <c r="M29" s="1187">
        <f t="shared" ca="1" si="6"/>
        <v>0</v>
      </c>
      <c r="N29" s="1187">
        <f t="shared" ca="1" si="15"/>
        <v>7285862969.4409542</v>
      </c>
      <c r="O29" s="1130"/>
      <c r="P29" s="1187">
        <f t="shared" ca="1" si="7"/>
        <v>47352281.171030998</v>
      </c>
      <c r="Q29" s="1187">
        <f t="shared" ca="1" si="8"/>
        <v>6921569820.9689064</v>
      </c>
      <c r="R29" s="1187">
        <f t="shared" ca="1" si="16"/>
        <v>6966554488.0813856</v>
      </c>
      <c r="S29" s="1187">
        <f t="shared" ca="1" si="17"/>
        <v>44984667.11247921</v>
      </c>
      <c r="T29" s="1187">
        <f t="shared" ca="1" si="9"/>
        <v>6921569820.9689064</v>
      </c>
      <c r="U29" s="1189">
        <f t="shared" ca="1" si="10"/>
        <v>0.89622735656890151</v>
      </c>
      <c r="V29" s="1190">
        <f t="shared" ca="1" si="11"/>
        <v>5.0000000000000044E-2</v>
      </c>
      <c r="X29" s="1191">
        <f t="shared" ca="1" si="18"/>
        <v>366660762.53059959</v>
      </c>
      <c r="Y29" s="1191">
        <f t="shared" ca="1" si="12"/>
        <v>2367614.0585517883</v>
      </c>
      <c r="Z29" s="1191">
        <f t="shared" ca="1" si="13"/>
        <v>364293148.47204781</v>
      </c>
      <c r="AA29" s="1189">
        <f t="shared" ca="1" si="14"/>
        <v>0.89604291918523848</v>
      </c>
      <c r="AB29" s="1162"/>
    </row>
    <row r="30" spans="1:28">
      <c r="A30" s="1160" t="s">
        <v>654</v>
      </c>
      <c r="C30" s="1161"/>
      <c r="D30" s="1182">
        <f t="shared" ca="1" si="0"/>
        <v>46173</v>
      </c>
      <c r="E30" s="1183">
        <f t="shared" ca="1" si="1"/>
        <v>46202</v>
      </c>
      <c r="F30" s="1184">
        <f t="shared" ca="1" si="2"/>
        <v>614</v>
      </c>
      <c r="G30" s="1185">
        <f ca="1">IF(F30&lt;&gt;"",COUNTIF($F$11:F30,"&gt;0"),"")</f>
        <v>20</v>
      </c>
      <c r="H30" s="1186">
        <v>6.4969380648127462E-3</v>
      </c>
      <c r="I30" s="1185"/>
      <c r="J30" s="1187">
        <f t="shared" ca="1" si="3"/>
        <v>7285862969.4409542</v>
      </c>
      <c r="K30" s="1188">
        <f t="shared" ca="1" si="4"/>
        <v>47335800.461170562</v>
      </c>
      <c r="L30" s="1187">
        <f t="shared" ca="1" si="5"/>
        <v>0</v>
      </c>
      <c r="M30" s="1187">
        <f t="shared" ca="1" si="6"/>
        <v>0</v>
      </c>
      <c r="N30" s="1187">
        <f t="shared" ca="1" si="15"/>
        <v>7238527168.979784</v>
      </c>
      <c r="O30" s="1130"/>
      <c r="P30" s="1187">
        <f t="shared" ca="1" si="7"/>
        <v>47335800.461170197</v>
      </c>
      <c r="Q30" s="1187">
        <f t="shared" ca="1" si="8"/>
        <v>6876600810.5307941</v>
      </c>
      <c r="R30" s="1187">
        <f t="shared" ca="1" si="16"/>
        <v>6921569820.9689064</v>
      </c>
      <c r="S30" s="1187">
        <f t="shared" ca="1" si="17"/>
        <v>44969010.438112259</v>
      </c>
      <c r="T30" s="1187">
        <f t="shared" ca="1" si="9"/>
        <v>6876600810.5307941</v>
      </c>
      <c r="U30" s="1189">
        <f t="shared" ca="1" si="10"/>
        <v>0.89044020750384734</v>
      </c>
      <c r="V30" s="1190">
        <f t="shared" ca="1" si="11"/>
        <v>5.0000000000000044E-2</v>
      </c>
      <c r="X30" s="1191">
        <f t="shared" ca="1" si="18"/>
        <v>364293148.47204781</v>
      </c>
      <c r="Y30" s="1191">
        <f t="shared" ca="1" si="12"/>
        <v>2366790.0230579376</v>
      </c>
      <c r="Z30" s="1191">
        <f t="shared" ca="1" si="13"/>
        <v>361926358.44898987</v>
      </c>
      <c r="AA30" s="1189">
        <f t="shared" ca="1" si="14"/>
        <v>0.89025696107538566</v>
      </c>
      <c r="AB30" s="1162"/>
    </row>
    <row r="31" spans="1:28">
      <c r="A31" s="1727">
        <v>45588</v>
      </c>
      <c r="C31" s="1161"/>
      <c r="D31" s="1182">
        <f t="shared" ca="1" si="0"/>
        <v>46203</v>
      </c>
      <c r="E31" s="1183">
        <f t="shared" ca="1" si="1"/>
        <v>46230</v>
      </c>
      <c r="F31" s="1184">
        <f t="shared" ca="1" si="2"/>
        <v>642</v>
      </c>
      <c r="G31" s="1185">
        <f ca="1">IF(F31&lt;&gt;"",COUNTIF($F$11:F31,"&gt;0"),"")</f>
        <v>21</v>
      </c>
      <c r="H31" s="1186">
        <v>6.5436261874657333E-3</v>
      </c>
      <c r="I31" s="1185"/>
      <c r="J31" s="1187">
        <f t="shared" ca="1" si="3"/>
        <v>7238527168.979784</v>
      </c>
      <c r="K31" s="1188">
        <f t="shared" ca="1" si="4"/>
        <v>47366215.941618316</v>
      </c>
      <c r="L31" s="1187">
        <f t="shared" ca="1" si="5"/>
        <v>0</v>
      </c>
      <c r="M31" s="1187">
        <f t="shared" ca="1" si="6"/>
        <v>0</v>
      </c>
      <c r="N31" s="1187">
        <f t="shared" ca="1" si="15"/>
        <v>7191160953.038166</v>
      </c>
      <c r="O31" s="1130"/>
      <c r="P31" s="1187">
        <f t="shared" ca="1" si="7"/>
        <v>47366215.941617966</v>
      </c>
      <c r="Q31" s="1187">
        <f t="shared" ca="1" si="8"/>
        <v>6831602905.3862572</v>
      </c>
      <c r="R31" s="1187">
        <f t="shared" ca="1" si="16"/>
        <v>6876600810.5307941</v>
      </c>
      <c r="S31" s="1187">
        <f t="shared" ca="1" si="17"/>
        <v>44997905.144536972</v>
      </c>
      <c r="T31" s="1187">
        <f t="shared" ca="1" si="9"/>
        <v>6831602905.3862572</v>
      </c>
      <c r="U31" s="1189">
        <f t="shared" ca="1" si="10"/>
        <v>0.88465507262527587</v>
      </c>
      <c r="V31" s="1190">
        <f t="shared" ca="1" si="11"/>
        <v>5.0000000000000044E-2</v>
      </c>
      <c r="X31" s="1191">
        <f t="shared" ca="1" si="18"/>
        <v>361926358.44898987</v>
      </c>
      <c r="Y31" s="1191">
        <f t="shared" ca="1" si="12"/>
        <v>2368310.7970809937</v>
      </c>
      <c r="Z31" s="1191">
        <f t="shared" ca="1" si="13"/>
        <v>359558047.65190887</v>
      </c>
      <c r="AA31" s="1189">
        <f t="shared" ca="1" si="14"/>
        <v>0.88447301673751189</v>
      </c>
      <c r="AB31" s="1162"/>
    </row>
    <row r="32" spans="1:28">
      <c r="A32" s="1160" t="s">
        <v>655</v>
      </c>
      <c r="C32" s="1161"/>
      <c r="D32" s="1182">
        <f t="shared" ca="1" si="0"/>
        <v>46234</v>
      </c>
      <c r="E32" s="1183">
        <f t="shared" ca="1" si="1"/>
        <v>46261</v>
      </c>
      <c r="F32" s="1184">
        <f t="shared" ca="1" si="2"/>
        <v>673</v>
      </c>
      <c r="G32" s="1185">
        <f ca="1">IF(F32&lt;&gt;"",COUNTIF($F$11:F32,"&gt;0"),"")</f>
        <v>22</v>
      </c>
      <c r="H32" s="1186">
        <v>6.5780392457232386E-3</v>
      </c>
      <c r="I32" s="1185"/>
      <c r="J32" s="1187">
        <f t="shared" ca="1" si="3"/>
        <v>7191160953.038166</v>
      </c>
      <c r="K32" s="1188">
        <f t="shared" ca="1" si="4"/>
        <v>47303738.971397586</v>
      </c>
      <c r="L32" s="1187">
        <f t="shared" ca="1" si="5"/>
        <v>0</v>
      </c>
      <c r="M32" s="1187">
        <f t="shared" ca="1" si="6"/>
        <v>0</v>
      </c>
      <c r="N32" s="1187">
        <f t="shared" ca="1" si="15"/>
        <v>7143857214.0667686</v>
      </c>
      <c r="O32" s="1130"/>
      <c r="P32" s="1187">
        <f t="shared" ca="1" si="7"/>
        <v>47303738.9713974</v>
      </c>
      <c r="Q32" s="1187">
        <f t="shared" ca="1" si="8"/>
        <v>6786664353.36343</v>
      </c>
      <c r="R32" s="1187">
        <f t="shared" ca="1" si="16"/>
        <v>6831602905.3862572</v>
      </c>
      <c r="S32" s="1187">
        <f t="shared" ca="1" si="17"/>
        <v>44938552.022827148</v>
      </c>
      <c r="T32" s="1187">
        <f t="shared" ca="1" si="9"/>
        <v>6786664353.36343</v>
      </c>
      <c r="U32" s="1189">
        <f t="shared" ca="1" si="10"/>
        <v>0.87886622052517072</v>
      </c>
      <c r="V32" s="1190">
        <f t="shared" ca="1" si="11"/>
        <v>5.0000000000000044E-2</v>
      </c>
      <c r="X32" s="1191">
        <f t="shared" ca="1" si="18"/>
        <v>359558047.65190887</v>
      </c>
      <c r="Y32" s="1191">
        <f t="shared" ca="1" si="12"/>
        <v>2365186.9485702515</v>
      </c>
      <c r="Z32" s="1191">
        <f t="shared" ca="1" si="13"/>
        <v>357192860.70333862</v>
      </c>
      <c r="AA32" s="1189">
        <f t="shared" ca="1" si="14"/>
        <v>0.87868535594308128</v>
      </c>
      <c r="AB32" s="1162"/>
    </row>
    <row r="33" spans="1:28">
      <c r="A33" s="1200">
        <f>A31</f>
        <v>45588</v>
      </c>
      <c r="C33" s="1161"/>
      <c r="D33" s="1182">
        <f t="shared" ca="1" si="0"/>
        <v>46265</v>
      </c>
      <c r="E33" s="1183">
        <f t="shared" ca="1" si="1"/>
        <v>46293</v>
      </c>
      <c r="F33" s="1184">
        <f t="shared" ca="1" si="2"/>
        <v>705</v>
      </c>
      <c r="G33" s="1185">
        <f ca="1">IF(F33&lt;&gt;"",COUNTIF($F$11:F33,"&gt;0"),"")</f>
        <v>23</v>
      </c>
      <c r="H33" s="1186">
        <v>6.6273728883381152E-3</v>
      </c>
      <c r="I33" s="1185"/>
      <c r="J33" s="1187">
        <f t="shared" ca="1" si="3"/>
        <v>7143857214.0667686</v>
      </c>
      <c r="K33" s="1188">
        <f t="shared" ca="1" si="4"/>
        <v>47345005.618664764</v>
      </c>
      <c r="L33" s="1187">
        <f t="shared" ca="1" si="5"/>
        <v>0</v>
      </c>
      <c r="M33" s="1187">
        <f t="shared" ca="1" si="6"/>
        <v>0</v>
      </c>
      <c r="N33" s="1187">
        <f t="shared" ca="1" si="15"/>
        <v>7096512208.4481039</v>
      </c>
      <c r="O33" s="1130"/>
      <c r="P33" s="1187">
        <f t="shared" ca="1" si="7"/>
        <v>47345005.618664742</v>
      </c>
      <c r="Q33" s="1187">
        <f t="shared" ca="1" si="8"/>
        <v>6741686598.0256987</v>
      </c>
      <c r="R33" s="1187">
        <f t="shared" ca="1" si="16"/>
        <v>6786664353.36343</v>
      </c>
      <c r="S33" s="1187">
        <f t="shared" ca="1" si="17"/>
        <v>44977755.337731361</v>
      </c>
      <c r="T33" s="1187">
        <f t="shared" ca="1" si="9"/>
        <v>6741686598.0256987</v>
      </c>
      <c r="U33" s="1189">
        <f t="shared" ca="1" si="10"/>
        <v>0.87308500403481581</v>
      </c>
      <c r="V33" s="1190">
        <f t="shared" ca="1" si="11"/>
        <v>5.0000000000000044E-2</v>
      </c>
      <c r="X33" s="1191">
        <f t="shared" ca="1" si="18"/>
        <v>357192860.70333862</v>
      </c>
      <c r="Y33" s="1191">
        <f t="shared" ca="1" si="12"/>
        <v>2367250.2809333801</v>
      </c>
      <c r="Z33" s="1191">
        <f t="shared" ca="1" si="13"/>
        <v>354825610.42240524</v>
      </c>
      <c r="AA33" s="1189">
        <f t="shared" ca="1" si="14"/>
        <v>0.87290532918704455</v>
      </c>
      <c r="AB33" s="1162"/>
    </row>
    <row r="34" spans="1:28">
      <c r="A34" s="1201">
        <f>Calendar!J23</f>
        <v>45623</v>
      </c>
      <c r="C34" s="1161"/>
      <c r="D34" s="1182">
        <f t="shared" ca="1" si="0"/>
        <v>46295</v>
      </c>
      <c r="E34" s="1183">
        <f t="shared" ca="1" si="1"/>
        <v>46322</v>
      </c>
      <c r="F34" s="1184">
        <f t="shared" ca="1" si="2"/>
        <v>734</v>
      </c>
      <c r="G34" s="1185">
        <f ca="1">IF(F34&lt;&gt;"",COUNTIF($F$11:F34,"&gt;0"),"")</f>
        <v>24</v>
      </c>
      <c r="H34" s="1186">
        <v>6.6642395070978582E-3</v>
      </c>
      <c r="I34" s="1185"/>
      <c r="J34" s="1187">
        <f t="shared" ca="1" si="3"/>
        <v>7096512208.4481039</v>
      </c>
      <c r="K34" s="1188">
        <f t="shared" ca="1" si="4"/>
        <v>47292857.022142127</v>
      </c>
      <c r="L34" s="1187">
        <f t="shared" ca="1" si="5"/>
        <v>0</v>
      </c>
      <c r="M34" s="1187">
        <f t="shared" ca="1" si="6"/>
        <v>0</v>
      </c>
      <c r="N34" s="1187">
        <f t="shared" ca="1" si="15"/>
        <v>7049219351.4259615</v>
      </c>
      <c r="O34" s="1130"/>
      <c r="P34" s="1187">
        <f t="shared" ca="1" si="7"/>
        <v>47292857.02214241</v>
      </c>
      <c r="Q34" s="1187">
        <f t="shared" ca="1" si="8"/>
        <v>6696758383.8546629</v>
      </c>
      <c r="R34" s="1187">
        <f t="shared" ca="1" si="16"/>
        <v>6741686598.0256987</v>
      </c>
      <c r="S34" s="1187">
        <f t="shared" ca="1" si="17"/>
        <v>44928214.171035767</v>
      </c>
      <c r="T34" s="1187">
        <f t="shared" ca="1" si="9"/>
        <v>6696758383.8546629</v>
      </c>
      <c r="U34" s="1189">
        <f t="shared" ca="1" si="10"/>
        <v>0.86729874414986086</v>
      </c>
      <c r="V34" s="1190">
        <f t="shared" ca="1" si="11"/>
        <v>5.0000000000000044E-2</v>
      </c>
      <c r="X34" s="1191">
        <f t="shared" ca="1" si="18"/>
        <v>354825610.42240524</v>
      </c>
      <c r="Y34" s="1191">
        <f t="shared" ca="1" si="12"/>
        <v>2364642.8511066437</v>
      </c>
      <c r="Z34" s="1191">
        <f t="shared" ca="1" si="13"/>
        <v>352460967.5712986</v>
      </c>
      <c r="AA34" s="1189">
        <f t="shared" ca="1" si="14"/>
        <v>0.86712026007430409</v>
      </c>
      <c r="AB34" s="1162"/>
    </row>
    <row r="35" spans="1:28">
      <c r="A35" s="1201">
        <f>Calendar!J24</f>
        <v>45653</v>
      </c>
      <c r="C35" s="1161"/>
      <c r="D35" s="1182">
        <f t="shared" ca="1" si="0"/>
        <v>46326</v>
      </c>
      <c r="E35" s="1183">
        <f t="shared" ca="1" si="1"/>
        <v>46353</v>
      </c>
      <c r="F35" s="1184">
        <f t="shared" ca="1" si="2"/>
        <v>765</v>
      </c>
      <c r="G35" s="1185">
        <f ca="1">IF(F35&lt;&gt;"",COUNTIF($F$11:F35,"&gt;0"),"")</f>
        <v>25</v>
      </c>
      <c r="H35" s="1186">
        <v>6.7086781094206106E-3</v>
      </c>
      <c r="I35" s="1185"/>
      <c r="J35" s="1187">
        <f t="shared" ca="1" si="3"/>
        <v>7049219351.4259615</v>
      </c>
      <c r="K35" s="1188">
        <f t="shared" ca="1" si="4"/>
        <v>47290943.551415503</v>
      </c>
      <c r="L35" s="1187">
        <f t="shared" ca="1" si="5"/>
        <v>0</v>
      </c>
      <c r="M35" s="1187">
        <f t="shared" ca="1" si="6"/>
        <v>0</v>
      </c>
      <c r="N35" s="1187">
        <f t="shared" ca="1" si="15"/>
        <v>7001928407.8745461</v>
      </c>
      <c r="O35" s="1130"/>
      <c r="P35" s="1187">
        <f t="shared" ca="1" si="7"/>
        <v>47290943.551415443</v>
      </c>
      <c r="Q35" s="1187">
        <f t="shared" ca="1" si="8"/>
        <v>6651831987.4808187</v>
      </c>
      <c r="R35" s="1187">
        <f t="shared" ca="1" si="16"/>
        <v>6696758383.8546629</v>
      </c>
      <c r="S35" s="1187">
        <f t="shared" ca="1" si="17"/>
        <v>44926396.373844147</v>
      </c>
      <c r="T35" s="1187">
        <f t="shared" ca="1" si="9"/>
        <v>6651831987.4808187</v>
      </c>
      <c r="U35" s="1189">
        <f t="shared" ca="1" si="10"/>
        <v>0.86151885759464097</v>
      </c>
      <c r="V35" s="1190">
        <f t="shared" ca="1" si="11"/>
        <v>5.0000000000000044E-2</v>
      </c>
      <c r="X35" s="1191">
        <f t="shared" ca="1" si="18"/>
        <v>352460967.5712986</v>
      </c>
      <c r="Y35" s="1191">
        <f t="shared" ca="1" si="12"/>
        <v>2364547.1775712967</v>
      </c>
      <c r="Z35" s="1191">
        <f t="shared" ca="1" si="13"/>
        <v>350096420.3937273</v>
      </c>
      <c r="AA35" s="1189">
        <f t="shared" ca="1" si="14"/>
        <v>0.86134156297971309</v>
      </c>
      <c r="AB35" s="1162"/>
    </row>
    <row r="36" spans="1:28">
      <c r="A36" s="1201">
        <f>Calendar!J25</f>
        <v>45684</v>
      </c>
      <c r="C36" s="1161"/>
      <c r="D36" s="1182">
        <f t="shared" ca="1" si="0"/>
        <v>46356</v>
      </c>
      <c r="E36" s="1183">
        <f t="shared" ca="1" si="1"/>
        <v>46384</v>
      </c>
      <c r="F36" s="1184">
        <f t="shared" ca="1" si="2"/>
        <v>796</v>
      </c>
      <c r="G36" s="1185">
        <f ca="1">IF(F36&lt;&gt;"",COUNTIF($F$11:F36,"&gt;0"),"")</f>
        <v>26</v>
      </c>
      <c r="H36" s="1186">
        <v>6.757731939292801E-3</v>
      </c>
      <c r="I36" s="1185"/>
      <c r="J36" s="1187">
        <f t="shared" ca="1" si="3"/>
        <v>7001928407.8745461</v>
      </c>
      <c r="K36" s="1188">
        <f t="shared" ca="1" si="4"/>
        <v>47317155.238535412</v>
      </c>
      <c r="L36" s="1187">
        <f t="shared" ca="1" si="5"/>
        <v>0</v>
      </c>
      <c r="M36" s="1187">
        <f t="shared" ca="1" si="6"/>
        <v>0</v>
      </c>
      <c r="N36" s="1187">
        <f t="shared" ca="1" si="15"/>
        <v>6954611252.6360102</v>
      </c>
      <c r="O36" s="1130"/>
      <c r="P36" s="1187">
        <f t="shared" ca="1" si="7"/>
        <v>47317155.238535881</v>
      </c>
      <c r="Q36" s="1187">
        <f t="shared" ca="1" si="8"/>
        <v>6606880690.0042095</v>
      </c>
      <c r="R36" s="1187">
        <f t="shared" ca="1" si="16"/>
        <v>6651831987.4808187</v>
      </c>
      <c r="S36" s="1187">
        <f t="shared" ca="1" si="17"/>
        <v>44951297.47660923</v>
      </c>
      <c r="T36" s="1187">
        <f t="shared" ca="1" si="9"/>
        <v>6606880690.0042095</v>
      </c>
      <c r="U36" s="1189">
        <f t="shared" ca="1" si="10"/>
        <v>0.85573920489384281</v>
      </c>
      <c r="V36" s="1190">
        <f t="shared" ca="1" si="11"/>
        <v>5.0000000000000044E-2</v>
      </c>
      <c r="X36" s="1191">
        <f t="shared" ca="1" si="18"/>
        <v>350096420.3937273</v>
      </c>
      <c r="Y36" s="1191">
        <f t="shared" ca="1" si="12"/>
        <v>2365857.761926651</v>
      </c>
      <c r="Z36" s="1191">
        <f t="shared" ca="1" si="13"/>
        <v>347730562.63180065</v>
      </c>
      <c r="AA36" s="1189">
        <f t="shared" ca="1" si="14"/>
        <v>0.85556309969141564</v>
      </c>
      <c r="AB36" s="1162"/>
    </row>
    <row r="37" spans="1:28">
      <c r="A37" s="1201">
        <f>Calendar!J26</f>
        <v>45715</v>
      </c>
      <c r="C37" s="1161"/>
      <c r="D37" s="1182">
        <f t="shared" ca="1" si="0"/>
        <v>46387</v>
      </c>
      <c r="E37" s="1183">
        <f t="shared" ca="1" si="1"/>
        <v>46414</v>
      </c>
      <c r="F37" s="1184">
        <f t="shared" ca="1" si="2"/>
        <v>826</v>
      </c>
      <c r="G37" s="1185">
        <f ca="1">IF(F37&lt;&gt;"",COUNTIF($F$11:F37,"&gt;0"),"")</f>
        <v>27</v>
      </c>
      <c r="H37" s="1186">
        <v>6.7922906992823944E-3</v>
      </c>
      <c r="I37" s="1185"/>
      <c r="J37" s="1187">
        <f t="shared" ca="1" si="3"/>
        <v>6954611252.6360102</v>
      </c>
      <c r="K37" s="1188">
        <f t="shared" ca="1" si="4"/>
        <v>47237741.328404255</v>
      </c>
      <c r="L37" s="1187">
        <f t="shared" ca="1" si="5"/>
        <v>0</v>
      </c>
      <c r="M37" s="1187">
        <f t="shared" ca="1" si="6"/>
        <v>0</v>
      </c>
      <c r="N37" s="1187">
        <f t="shared" ca="1" si="15"/>
        <v>6907373511.3076057</v>
      </c>
      <c r="O37" s="1130"/>
      <c r="P37" s="1187">
        <f t="shared" ca="1" si="7"/>
        <v>47237741.328404427</v>
      </c>
      <c r="Q37" s="1187">
        <f t="shared" ca="1" si="8"/>
        <v>6562004835.7422247</v>
      </c>
      <c r="R37" s="1187">
        <f t="shared" ca="1" si="16"/>
        <v>6606880690.0042095</v>
      </c>
      <c r="S37" s="1187">
        <f t="shared" ca="1" si="17"/>
        <v>44875854.261984825</v>
      </c>
      <c r="T37" s="1187">
        <f t="shared" ca="1" si="9"/>
        <v>6562004835.7422247</v>
      </c>
      <c r="U37" s="1189">
        <f t="shared" ca="1" si="10"/>
        <v>0.84995634873722659</v>
      </c>
      <c r="V37" s="1190">
        <f t="shared" ca="1" si="11"/>
        <v>5.0000000000000155E-2</v>
      </c>
      <c r="X37" s="1191">
        <f t="shared" ca="1" si="18"/>
        <v>347730562.63180065</v>
      </c>
      <c r="Y37" s="1191">
        <f t="shared" ca="1" si="12"/>
        <v>2361887.0664196014</v>
      </c>
      <c r="Z37" s="1191">
        <f t="shared" ca="1" si="13"/>
        <v>345368675.56538105</v>
      </c>
      <c r="AA37" s="1189">
        <f t="shared" ca="1" si="14"/>
        <v>0.84978143360655101</v>
      </c>
      <c r="AB37" s="1162"/>
    </row>
    <row r="38" spans="1:28">
      <c r="A38" s="1201">
        <f>Calendar!J27</f>
        <v>45743</v>
      </c>
      <c r="C38" s="1161"/>
      <c r="D38" s="1182">
        <f t="shared" ca="1" si="0"/>
        <v>46418</v>
      </c>
      <c r="E38" s="1183">
        <f t="shared" ca="1" si="1"/>
        <v>46444</v>
      </c>
      <c r="F38" s="1184">
        <f t="shared" ca="1" si="2"/>
        <v>856</v>
      </c>
      <c r="G38" s="1185">
        <f ca="1">IF(F38&lt;&gt;"",COUNTIF($F$11:F38,"&gt;0"),"")</f>
        <v>28</v>
      </c>
      <c r="H38" s="1186">
        <v>6.8390234381432852E-3</v>
      </c>
      <c r="I38" s="1185"/>
      <c r="J38" s="1187">
        <f t="shared" ca="1" si="3"/>
        <v>6907373511.3076057</v>
      </c>
      <c r="K38" s="1188">
        <f t="shared" ca="1" si="4"/>
        <v>47239689.339842796</v>
      </c>
      <c r="L38" s="1187">
        <f t="shared" ca="1" si="5"/>
        <v>0</v>
      </c>
      <c r="M38" s="1187">
        <f t="shared" ca="1" si="6"/>
        <v>0</v>
      </c>
      <c r="N38" s="1187">
        <f t="shared" ca="1" si="15"/>
        <v>6860133821.9677629</v>
      </c>
      <c r="O38" s="1130"/>
      <c r="P38" s="1187">
        <f t="shared" ca="1" si="7"/>
        <v>47239689.339842796</v>
      </c>
      <c r="Q38" s="1187">
        <f t="shared" ca="1" si="8"/>
        <v>6517127130.8693743</v>
      </c>
      <c r="R38" s="1187">
        <f t="shared" ca="1" si="16"/>
        <v>6562004835.7422247</v>
      </c>
      <c r="S38" s="1187">
        <f t="shared" ca="1" si="17"/>
        <v>44877704.872850418</v>
      </c>
      <c r="T38" s="1187">
        <f t="shared" ca="1" si="9"/>
        <v>6517127130.8693743</v>
      </c>
      <c r="U38" s="1189">
        <f t="shared" ca="1" si="10"/>
        <v>0.84418319813490261</v>
      </c>
      <c r="V38" s="1190">
        <f t="shared" ca="1" si="11"/>
        <v>5.0000000000000044E-2</v>
      </c>
      <c r="X38" s="1191">
        <f t="shared" ca="1" si="18"/>
        <v>345368675.56538105</v>
      </c>
      <c r="Y38" s="1191">
        <f t="shared" ca="1" si="12"/>
        <v>2361984.4669923782</v>
      </c>
      <c r="Z38" s="1191">
        <f t="shared" ca="1" si="13"/>
        <v>343006691.09838867</v>
      </c>
      <c r="AA38" s="1189">
        <f t="shared" ca="1" si="14"/>
        <v>0.84400947107864377</v>
      </c>
      <c r="AB38" s="1162"/>
    </row>
    <row r="39" spans="1:28">
      <c r="A39" s="1201">
        <f>Calendar!J28</f>
        <v>45775</v>
      </c>
      <c r="C39" s="1161"/>
      <c r="D39" s="1182">
        <f t="shared" ca="1" si="0"/>
        <v>46446</v>
      </c>
      <c r="E39" s="1183">
        <f t="shared" ca="1" si="1"/>
        <v>46476</v>
      </c>
      <c r="F39" s="1184">
        <f t="shared" ca="1" si="2"/>
        <v>888</v>
      </c>
      <c r="G39" s="1185">
        <f ca="1">IF(F39&lt;&gt;"",COUNTIF($F$11:F39,"&gt;0"),"")</f>
        <v>29</v>
      </c>
      <c r="H39" s="1186">
        <v>6.8759064053799078E-3</v>
      </c>
      <c r="I39" s="1185"/>
      <c r="J39" s="1187">
        <f t="shared" ca="1" si="3"/>
        <v>6860133821.9677629</v>
      </c>
      <c r="K39" s="1188">
        <f t="shared" ca="1" si="4"/>
        <v>47169638.088231489</v>
      </c>
      <c r="L39" s="1187">
        <f t="shared" ca="1" si="5"/>
        <v>0</v>
      </c>
      <c r="M39" s="1187">
        <f t="shared" ca="1" si="6"/>
        <v>0</v>
      </c>
      <c r="N39" s="1187">
        <f t="shared" ca="1" si="15"/>
        <v>6812964183.8795319</v>
      </c>
      <c r="O39" s="1130"/>
      <c r="P39" s="1187">
        <f t="shared" ca="1" si="7"/>
        <v>47169638.088231087</v>
      </c>
      <c r="Q39" s="1187">
        <f t="shared" ca="1" si="8"/>
        <v>6472315974.6855545</v>
      </c>
      <c r="R39" s="1187">
        <f t="shared" ca="1" si="16"/>
        <v>6517127130.8693743</v>
      </c>
      <c r="S39" s="1187">
        <f t="shared" ca="1" si="17"/>
        <v>44811156.183819771</v>
      </c>
      <c r="T39" s="1187">
        <f t="shared" ca="1" si="9"/>
        <v>6472315974.6855545</v>
      </c>
      <c r="U39" s="1189">
        <f t="shared" ca="1" si="10"/>
        <v>0.83840980945677124</v>
      </c>
      <c r="V39" s="1190">
        <f t="shared" ca="1" si="11"/>
        <v>5.0000000000000155E-2</v>
      </c>
      <c r="X39" s="1191">
        <f t="shared" ca="1" si="18"/>
        <v>343006691.09838867</v>
      </c>
      <c r="Y39" s="1191">
        <f t="shared" ca="1" si="12"/>
        <v>2358481.9044113159</v>
      </c>
      <c r="Z39" s="1191">
        <f t="shared" ca="1" si="13"/>
        <v>340648209.19397736</v>
      </c>
      <c r="AA39" s="1189">
        <f t="shared" ca="1" si="14"/>
        <v>0.8382372705239215</v>
      </c>
      <c r="AB39" s="1162"/>
    </row>
    <row r="40" spans="1:28">
      <c r="A40" s="1201">
        <f>Calendar!J29</f>
        <v>45804</v>
      </c>
      <c r="C40" s="1161"/>
      <c r="D40" s="1182">
        <f t="shared" ca="1" si="0"/>
        <v>46477</v>
      </c>
      <c r="E40" s="1183">
        <f t="shared" ca="1" si="1"/>
        <v>46504</v>
      </c>
      <c r="F40" s="1184">
        <f t="shared" ca="1" si="2"/>
        <v>916</v>
      </c>
      <c r="G40" s="1185">
        <f ca="1">IF(F40&lt;&gt;"",COUNTIF($F$11:F40,"&gt;0"),"")</f>
        <v>30</v>
      </c>
      <c r="H40" s="1186">
        <v>6.9259289520733781E-3</v>
      </c>
      <c r="I40" s="1185"/>
      <c r="J40" s="1187">
        <f t="shared" ca="1" si="3"/>
        <v>6812964183.8795319</v>
      </c>
      <c r="K40" s="1188">
        <f t="shared" ca="1" si="4"/>
        <v>47186105.890570223</v>
      </c>
      <c r="L40" s="1187">
        <f t="shared" ca="1" si="5"/>
        <v>0</v>
      </c>
      <c r="M40" s="1187">
        <f t="shared" ca="1" si="6"/>
        <v>0</v>
      </c>
      <c r="N40" s="1187">
        <f t="shared" ca="1" si="15"/>
        <v>6765778077.9889612</v>
      </c>
      <c r="O40" s="1130"/>
      <c r="P40" s="1187">
        <f t="shared" ca="1" si="7"/>
        <v>47186105.890570641</v>
      </c>
      <c r="Q40" s="1187">
        <f t="shared" ca="1" si="8"/>
        <v>6427489174.0895128</v>
      </c>
      <c r="R40" s="1187">
        <f t="shared" ca="1" si="16"/>
        <v>6472315974.6855545</v>
      </c>
      <c r="S40" s="1187">
        <f t="shared" ca="1" si="17"/>
        <v>44826800.596041679</v>
      </c>
      <c r="T40" s="1187">
        <f t="shared" ca="1" si="9"/>
        <v>6427489174.0895128</v>
      </c>
      <c r="U40" s="1189">
        <f t="shared" ca="1" si="10"/>
        <v>0.83264498207759408</v>
      </c>
      <c r="V40" s="1190">
        <f t="shared" ca="1" si="11"/>
        <v>5.0000000000000044E-2</v>
      </c>
      <c r="X40" s="1191">
        <f t="shared" ca="1" si="18"/>
        <v>340648209.19397736</v>
      </c>
      <c r="Y40" s="1191">
        <f t="shared" ca="1" si="12"/>
        <v>2359305.2945289612</v>
      </c>
      <c r="Z40" s="1191">
        <f t="shared" ca="1" si="13"/>
        <v>338288903.89944839</v>
      </c>
      <c r="AA40" s="1189">
        <f t="shared" ca="1" si="14"/>
        <v>0.83247362950629855</v>
      </c>
      <c r="AB40" s="1162"/>
    </row>
    <row r="41" spans="1:28">
      <c r="A41" s="1201">
        <f>Calendar!J30</f>
        <v>45835</v>
      </c>
      <c r="C41" s="1161"/>
      <c r="D41" s="1182">
        <f t="shared" ca="1" si="0"/>
        <v>46507</v>
      </c>
      <c r="E41" s="1183">
        <f t="shared" ca="1" si="1"/>
        <v>46534</v>
      </c>
      <c r="F41" s="1184">
        <f t="shared" ca="1" si="2"/>
        <v>946</v>
      </c>
      <c r="G41" s="1185">
        <f ca="1">IF(F41&lt;&gt;"",COUNTIF($F$11:F41,"&gt;0"),"")</f>
        <v>31</v>
      </c>
      <c r="H41" s="1186">
        <v>6.968380032368336E-3</v>
      </c>
      <c r="I41" s="1185"/>
      <c r="J41" s="1187">
        <f t="shared" ca="1" si="3"/>
        <v>6765778077.9889612</v>
      </c>
      <c r="K41" s="1188">
        <f t="shared" ca="1" si="4"/>
        <v>47146512.862093695</v>
      </c>
      <c r="L41" s="1187">
        <f t="shared" ca="1" si="5"/>
        <v>0</v>
      </c>
      <c r="M41" s="1187">
        <f t="shared" ca="1" si="6"/>
        <v>0</v>
      </c>
      <c r="N41" s="1187">
        <f t="shared" ca="1" si="15"/>
        <v>6718631565.1268673</v>
      </c>
      <c r="O41" s="1130"/>
      <c r="P41" s="1187">
        <f t="shared" ca="1" si="7"/>
        <v>47146512.862093925</v>
      </c>
      <c r="Q41" s="1187">
        <f t="shared" ca="1" si="8"/>
        <v>6382699986.8705235</v>
      </c>
      <c r="R41" s="1187">
        <f t="shared" ca="1" si="16"/>
        <v>6427489174.0895128</v>
      </c>
      <c r="S41" s="1187">
        <f t="shared" ca="1" si="17"/>
        <v>44789187.218989372</v>
      </c>
      <c r="T41" s="1187">
        <f t="shared" ca="1" si="9"/>
        <v>6382699986.8705235</v>
      </c>
      <c r="U41" s="1189">
        <f t="shared" ca="1" si="10"/>
        <v>0.82687814208942423</v>
      </c>
      <c r="V41" s="1190">
        <f t="shared" ca="1" si="11"/>
        <v>5.0000000000000044E-2</v>
      </c>
      <c r="X41" s="1191">
        <f t="shared" ca="1" si="18"/>
        <v>338288903.89944839</v>
      </c>
      <c r="Y41" s="1191">
        <f t="shared" ca="1" si="12"/>
        <v>2357325.6431045532</v>
      </c>
      <c r="Z41" s="1191">
        <f t="shared" ca="1" si="13"/>
        <v>335931578.25634384</v>
      </c>
      <c r="AA41" s="1189">
        <f t="shared" ca="1" si="14"/>
        <v>0.82670797629386217</v>
      </c>
      <c r="AB41" s="1162"/>
    </row>
    <row r="42" spans="1:28">
      <c r="A42" s="1201">
        <f>Calendar!J31</f>
        <v>45866</v>
      </c>
      <c r="C42" s="1161"/>
      <c r="D42" s="1182">
        <f t="shared" ca="1" si="0"/>
        <v>46538</v>
      </c>
      <c r="E42" s="1183">
        <f t="shared" ca="1" si="1"/>
        <v>46566</v>
      </c>
      <c r="F42" s="1184">
        <f t="shared" ca="1" si="2"/>
        <v>978</v>
      </c>
      <c r="G42" s="1185">
        <f ca="1">IF(F42&lt;&gt;"",COUNTIF($F$11:F42,"&gt;0"),"")</f>
        <v>32</v>
      </c>
      <c r="H42" s="1186">
        <v>7.012340494481766E-3</v>
      </c>
      <c r="I42" s="1185"/>
      <c r="J42" s="1187">
        <f t="shared" ca="1" si="3"/>
        <v>6718631565.1268673</v>
      </c>
      <c r="K42" s="1188">
        <f t="shared" ca="1" si="4"/>
        <v>47113332.191642538</v>
      </c>
      <c r="L42" s="1187">
        <f t="shared" ca="1" si="5"/>
        <v>0</v>
      </c>
      <c r="M42" s="1187">
        <f t="shared" ca="1" si="6"/>
        <v>0</v>
      </c>
      <c r="N42" s="1187">
        <f t="shared" ca="1" si="15"/>
        <v>6671518232.9352245</v>
      </c>
      <c r="O42" s="1130"/>
      <c r="P42" s="1187">
        <f t="shared" ca="1" si="7"/>
        <v>47113332.191642761</v>
      </c>
      <c r="Q42" s="1187">
        <f t="shared" ca="1" si="8"/>
        <v>6337942321.2884626</v>
      </c>
      <c r="R42" s="1187">
        <f t="shared" ca="1" si="16"/>
        <v>6382699986.8705235</v>
      </c>
      <c r="S42" s="1187">
        <f t="shared" ca="1" si="17"/>
        <v>44757665.582060814</v>
      </c>
      <c r="T42" s="1187">
        <f t="shared" ca="1" si="9"/>
        <v>6337942321.2884626</v>
      </c>
      <c r="U42" s="1189">
        <f t="shared" ca="1" si="10"/>
        <v>0.8211161409548865</v>
      </c>
      <c r="V42" s="1190">
        <f t="shared" ca="1" si="11"/>
        <v>5.0000000000000155E-2</v>
      </c>
      <c r="X42" s="1191">
        <f t="shared" ca="1" si="18"/>
        <v>335931578.25634384</v>
      </c>
      <c r="Y42" s="1191">
        <f t="shared" ca="1" si="12"/>
        <v>2355666.6095819473</v>
      </c>
      <c r="Z42" s="1191">
        <f t="shared" ca="1" si="13"/>
        <v>333575911.64676189</v>
      </c>
      <c r="AA42" s="1189">
        <f t="shared" ca="1" si="14"/>
        <v>0.82094716093925668</v>
      </c>
      <c r="AB42" s="1162"/>
    </row>
    <row r="43" spans="1:28">
      <c r="A43" s="1201">
        <f>Calendar!J32</f>
        <v>45896</v>
      </c>
      <c r="C43" s="1161"/>
      <c r="D43" s="1182">
        <f t="shared" ca="1" si="0"/>
        <v>46568</v>
      </c>
      <c r="E43" s="1183">
        <f t="shared" ca="1" si="1"/>
        <v>46595</v>
      </c>
      <c r="F43" s="1184">
        <f t="shared" ca="1" si="2"/>
        <v>1007</v>
      </c>
      <c r="G43" s="1185">
        <f ca="1">IF(F43&lt;&gt;"",COUNTIF($F$11:F43,"&gt;0"),"")</f>
        <v>33</v>
      </c>
      <c r="H43" s="1186">
        <v>7.0620336687723436E-3</v>
      </c>
      <c r="I43" s="1185"/>
      <c r="J43" s="1187">
        <f t="shared" ca="1" si="3"/>
        <v>6671518232.9352245</v>
      </c>
      <c r="K43" s="1188">
        <f t="shared" ca="1" si="4"/>
        <v>47114486.382817127</v>
      </c>
      <c r="L43" s="1187">
        <f t="shared" ca="1" si="5"/>
        <v>0</v>
      </c>
      <c r="M43" s="1187">
        <f t="shared" ca="1" si="6"/>
        <v>0</v>
      </c>
      <c r="N43" s="1187">
        <f t="shared" ca="1" si="15"/>
        <v>6624403746.5524073</v>
      </c>
      <c r="O43" s="1130"/>
      <c r="P43" s="1187">
        <f t="shared" ca="1" si="7"/>
        <v>47114486.382817268</v>
      </c>
      <c r="Q43" s="1187">
        <f t="shared" ca="1" si="8"/>
        <v>6293183559.2247868</v>
      </c>
      <c r="R43" s="1187">
        <f t="shared" ca="1" si="16"/>
        <v>6337942321.2884626</v>
      </c>
      <c r="S43" s="1187">
        <f t="shared" ca="1" si="17"/>
        <v>44758762.06367588</v>
      </c>
      <c r="T43" s="1187">
        <f t="shared" ca="1" si="9"/>
        <v>6293183559.2247868</v>
      </c>
      <c r="U43" s="1189">
        <f t="shared" ca="1" si="10"/>
        <v>0.81535819498899587</v>
      </c>
      <c r="V43" s="1190">
        <f t="shared" ca="1" si="11"/>
        <v>5.0000000000000044E-2</v>
      </c>
      <c r="X43" s="1191">
        <f t="shared" ca="1" si="18"/>
        <v>333575911.64676189</v>
      </c>
      <c r="Y43" s="1191">
        <f t="shared" ca="1" si="12"/>
        <v>2355724.3191413879</v>
      </c>
      <c r="Z43" s="1191">
        <f t="shared" ca="1" si="13"/>
        <v>331220187.32762051</v>
      </c>
      <c r="AA43" s="1189">
        <f t="shared" ca="1" si="14"/>
        <v>0.81519039991877296</v>
      </c>
      <c r="AB43" s="1162"/>
    </row>
    <row r="44" spans="1:28">
      <c r="A44" s="1201">
        <f>Calendar!J33</f>
        <v>45929</v>
      </c>
      <c r="C44" s="1161"/>
      <c r="D44" s="1182">
        <f t="shared" ca="1" si="0"/>
        <v>46599</v>
      </c>
      <c r="E44" s="1183">
        <f t="shared" ca="1" si="1"/>
        <v>46626</v>
      </c>
      <c r="F44" s="1184">
        <f t="shared" ca="1" si="2"/>
        <v>1038</v>
      </c>
      <c r="G44" s="1185">
        <f ca="1">IF(F44&lt;&gt;"",COUNTIF($F$11:F44,"&gt;0"),"")</f>
        <v>34</v>
      </c>
      <c r="H44" s="1186">
        <v>7.1038307982606843E-3</v>
      </c>
      <c r="I44" s="1185"/>
      <c r="J44" s="1187">
        <f t="shared" ca="1" si="3"/>
        <v>6624403746.5524073</v>
      </c>
      <c r="K44" s="1188">
        <f t="shared" ca="1" si="4"/>
        <v>47058643.354872458</v>
      </c>
      <c r="L44" s="1187">
        <f t="shared" ca="1" si="5"/>
        <v>0</v>
      </c>
      <c r="M44" s="1187">
        <f t="shared" ca="1" si="6"/>
        <v>0</v>
      </c>
      <c r="N44" s="1187">
        <f t="shared" ca="1" si="15"/>
        <v>6577345103.1975346</v>
      </c>
      <c r="O44" s="1130"/>
      <c r="P44" s="1187">
        <f t="shared" ca="1" si="7"/>
        <v>47058643.354872704</v>
      </c>
      <c r="Q44" s="1187">
        <f t="shared" ca="1" si="8"/>
        <v>6248477848.0376577</v>
      </c>
      <c r="R44" s="1187">
        <f t="shared" ca="1" si="16"/>
        <v>6293183559.2247868</v>
      </c>
      <c r="S44" s="1187">
        <f t="shared" ca="1" si="17"/>
        <v>44705711.187129021</v>
      </c>
      <c r="T44" s="1187">
        <f t="shared" ca="1" si="9"/>
        <v>6248477848.0376577</v>
      </c>
      <c r="U44" s="1189">
        <f t="shared" ca="1" si="10"/>
        <v>0.80960010796387416</v>
      </c>
      <c r="V44" s="1190">
        <f t="shared" ca="1" si="11"/>
        <v>5.0000000000000044E-2</v>
      </c>
      <c r="X44" s="1191">
        <f t="shared" ca="1" si="18"/>
        <v>331220187.32762051</v>
      </c>
      <c r="Y44" s="1191">
        <f t="shared" ca="1" si="12"/>
        <v>2352932.1677436829</v>
      </c>
      <c r="Z44" s="1191">
        <f t="shared" ca="1" si="13"/>
        <v>328867255.15987682</v>
      </c>
      <c r="AA44" s="1189">
        <f t="shared" ca="1" si="14"/>
        <v>0.80943349786808527</v>
      </c>
      <c r="AB44" s="1162"/>
    </row>
    <row r="45" spans="1:28">
      <c r="A45" s="1201">
        <f>Calendar!J34</f>
        <v>45957</v>
      </c>
      <c r="C45" s="1161"/>
      <c r="D45" s="1182">
        <f t="shared" ca="1" si="0"/>
        <v>46630</v>
      </c>
      <c r="E45" s="1183">
        <f t="shared" ca="1" si="1"/>
        <v>46657</v>
      </c>
      <c r="F45" s="1184">
        <f t="shared" ca="1" si="2"/>
        <v>1069</v>
      </c>
      <c r="G45" s="1185">
        <f ca="1">IF(F45&lt;&gt;"",COUNTIF($F$11:F45,"&gt;0"),"")</f>
        <v>35</v>
      </c>
      <c r="H45" s="1186">
        <v>7.1527899564139772E-3</v>
      </c>
      <c r="I45" s="1185"/>
      <c r="J45" s="1187">
        <f t="shared" ca="1" si="3"/>
        <v>6577345103.1975346</v>
      </c>
      <c r="K45" s="1188">
        <f t="shared" ca="1" si="4"/>
        <v>47046367.994019978</v>
      </c>
      <c r="L45" s="1187">
        <f t="shared" ca="1" si="5"/>
        <v>0</v>
      </c>
      <c r="M45" s="1187">
        <f t="shared" ca="1" si="6"/>
        <v>0</v>
      </c>
      <c r="N45" s="1187">
        <f t="shared" ca="1" si="15"/>
        <v>6530298735.2035151</v>
      </c>
      <c r="O45" s="1130"/>
      <c r="P45" s="1187">
        <f t="shared" ca="1" si="7"/>
        <v>47046367.994019508</v>
      </c>
      <c r="Q45" s="1187">
        <f t="shared" ca="1" si="8"/>
        <v>6203783798.4433393</v>
      </c>
      <c r="R45" s="1187">
        <f t="shared" ca="1" si="16"/>
        <v>6248477848.0376577</v>
      </c>
      <c r="S45" s="1187">
        <f t="shared" ca="1" si="17"/>
        <v>44694049.59431839</v>
      </c>
      <c r="T45" s="1187">
        <f t="shared" ca="1" si="9"/>
        <v>6203783798.4433393</v>
      </c>
      <c r="U45" s="1189">
        <f t="shared" ca="1" si="10"/>
        <v>0.80384884578264526</v>
      </c>
      <c r="V45" s="1190">
        <f t="shared" ca="1" si="11"/>
        <v>5.0000000000000044E-2</v>
      </c>
      <c r="X45" s="1191">
        <f t="shared" ca="1" si="18"/>
        <v>328867255.15987682</v>
      </c>
      <c r="Y45" s="1191">
        <f t="shared" ca="1" si="12"/>
        <v>2352318.3997011185</v>
      </c>
      <c r="Z45" s="1191">
        <f t="shared" ca="1" si="13"/>
        <v>326514936.7601757</v>
      </c>
      <c r="AA45" s="1189">
        <f t="shared" ca="1" si="14"/>
        <v>0.80368341925678599</v>
      </c>
      <c r="AB45" s="1162"/>
    </row>
    <row r="46" spans="1:28">
      <c r="A46" s="1201">
        <f>Calendar!J35</f>
        <v>45988</v>
      </c>
      <c r="C46" s="1161"/>
      <c r="D46" s="1182">
        <f t="shared" ca="1" si="0"/>
        <v>46660</v>
      </c>
      <c r="E46" s="1183">
        <f t="shared" ca="1" si="1"/>
        <v>46687</v>
      </c>
      <c r="F46" s="1184">
        <f t="shared" ca="1" si="2"/>
        <v>1099</v>
      </c>
      <c r="G46" s="1185">
        <f ca="1">IF(F46&lt;&gt;"",COUNTIF($F$11:F46,"&gt;0"),"")</f>
        <v>36</v>
      </c>
      <c r="H46" s="1186">
        <v>7.1967674030143786E-3</v>
      </c>
      <c r="I46" s="1185"/>
      <c r="J46" s="1187">
        <f t="shared" ca="1" si="3"/>
        <v>6530298735.2035151</v>
      </c>
      <c r="K46" s="1188">
        <f t="shared" ca="1" si="4"/>
        <v>46997041.069458678</v>
      </c>
      <c r="L46" s="1187">
        <f t="shared" ca="1" si="5"/>
        <v>0</v>
      </c>
      <c r="M46" s="1187">
        <f t="shared" ca="1" si="6"/>
        <v>0</v>
      </c>
      <c r="N46" s="1187">
        <f t="shared" ca="1" si="15"/>
        <v>6483301694.1340561</v>
      </c>
      <c r="O46" s="1130"/>
      <c r="P46" s="1187">
        <f t="shared" ca="1" si="7"/>
        <v>46997041.069458961</v>
      </c>
      <c r="Q46" s="1187">
        <f t="shared" ca="1" si="8"/>
        <v>6159136609.4273529</v>
      </c>
      <c r="R46" s="1187">
        <f t="shared" ca="1" si="16"/>
        <v>6203783798.4433393</v>
      </c>
      <c r="S46" s="1187">
        <f t="shared" ca="1" si="17"/>
        <v>44647189.015986443</v>
      </c>
      <c r="T46" s="1187">
        <f t="shared" ca="1" si="9"/>
        <v>6159136609.4273529</v>
      </c>
      <c r="U46" s="1189">
        <f t="shared" ca="1" si="10"/>
        <v>0.79809908383205619</v>
      </c>
      <c r="V46" s="1190">
        <f t="shared" ca="1" si="11"/>
        <v>5.0000000000000044E-2</v>
      </c>
      <c r="X46" s="1191">
        <f t="shared" ca="1" si="18"/>
        <v>326514936.7601757</v>
      </c>
      <c r="Y46" s="1191">
        <f t="shared" ca="1" si="12"/>
        <v>2349852.0534725189</v>
      </c>
      <c r="Z46" s="1191">
        <f t="shared" ca="1" si="13"/>
        <v>324165084.70670319</v>
      </c>
      <c r="AA46" s="1189">
        <f t="shared" ca="1" si="14"/>
        <v>0.79793484056738928</v>
      </c>
      <c r="AB46" s="1162"/>
    </row>
    <row r="47" spans="1:28">
      <c r="A47" s="1201">
        <f>Calendar!J36</f>
        <v>46020</v>
      </c>
      <c r="C47" s="1161"/>
      <c r="D47" s="1182">
        <f t="shared" ca="1" si="0"/>
        <v>46691</v>
      </c>
      <c r="E47" s="1183">
        <f t="shared" ca="1" si="1"/>
        <v>46720</v>
      </c>
      <c r="F47" s="1184">
        <f t="shared" ca="1" si="2"/>
        <v>1132</v>
      </c>
      <c r="G47" s="1185">
        <f ca="1">IF(F47&lt;&gt;"",COUNTIF($F$11:F47,"&gt;0"),"")</f>
        <v>37</v>
      </c>
      <c r="H47" s="1186">
        <v>7.241597406579146E-3</v>
      </c>
      <c r="I47" s="1185"/>
      <c r="J47" s="1187">
        <f t="shared" ca="1" si="3"/>
        <v>6483301694.1340561</v>
      </c>
      <c r="K47" s="1188">
        <f t="shared" ca="1" si="4"/>
        <v>46949460.734311365</v>
      </c>
      <c r="L47" s="1187">
        <f t="shared" ca="1" si="5"/>
        <v>0</v>
      </c>
      <c r="M47" s="1187">
        <f t="shared" ca="1" si="6"/>
        <v>0</v>
      </c>
      <c r="N47" s="1187">
        <f t="shared" ca="1" si="15"/>
        <v>6436352233.399745</v>
      </c>
      <c r="O47" s="1130"/>
      <c r="P47" s="1187">
        <f t="shared" ca="1" si="7"/>
        <v>46949460.734311104</v>
      </c>
      <c r="Q47" s="1187">
        <f t="shared" ca="1" si="8"/>
        <v>6114534621.7297573</v>
      </c>
      <c r="R47" s="1187">
        <f t="shared" ca="1" si="16"/>
        <v>6159136609.4273529</v>
      </c>
      <c r="S47" s="1187">
        <f t="shared" ca="1" si="17"/>
        <v>44601987.697595596</v>
      </c>
      <c r="T47" s="1187">
        <f t="shared" ca="1" si="9"/>
        <v>6114534621.7297573</v>
      </c>
      <c r="U47" s="1189">
        <f t="shared" ca="1" si="10"/>
        <v>0.7923553503611579</v>
      </c>
      <c r="V47" s="1190">
        <f t="shared" ca="1" si="11"/>
        <v>5.0000000000000044E-2</v>
      </c>
      <c r="X47" s="1191">
        <f t="shared" ca="1" si="18"/>
        <v>324165084.70670319</v>
      </c>
      <c r="Y47" s="1191">
        <f t="shared" ca="1" si="12"/>
        <v>2347473.0367155075</v>
      </c>
      <c r="Z47" s="1191">
        <f t="shared" ca="1" si="13"/>
        <v>321817611.66998768</v>
      </c>
      <c r="AA47" s="1189">
        <f t="shared" ca="1" si="14"/>
        <v>0.79219228911706541</v>
      </c>
      <c r="AB47" s="1162"/>
    </row>
    <row r="48" spans="1:28">
      <c r="A48" s="1201">
        <f>Calendar!J37</f>
        <v>46049</v>
      </c>
      <c r="C48" s="1161"/>
      <c r="D48" s="1182">
        <f t="shared" ca="1" si="0"/>
        <v>46721</v>
      </c>
      <c r="E48" s="1183">
        <f t="shared" ca="1" si="1"/>
        <v>46748</v>
      </c>
      <c r="F48" s="1184">
        <f t="shared" ca="1" si="2"/>
        <v>1160</v>
      </c>
      <c r="G48" s="1185">
        <f ca="1">IF(F48&lt;&gt;"",COUNTIF($F$11:F48,"&gt;0"),"")</f>
        <v>38</v>
      </c>
      <c r="H48" s="1186">
        <v>7.301176100127843E-3</v>
      </c>
      <c r="I48" s="1185"/>
      <c r="J48" s="1187">
        <f t="shared" ca="1" si="3"/>
        <v>6436352233.399745</v>
      </c>
      <c r="K48" s="1188">
        <f t="shared" ca="1" si="4"/>
        <v>46992941.098502681</v>
      </c>
      <c r="L48" s="1187">
        <f t="shared" ca="1" si="5"/>
        <v>0</v>
      </c>
      <c r="M48" s="1187">
        <f t="shared" ca="1" si="6"/>
        <v>0</v>
      </c>
      <c r="N48" s="1187">
        <f t="shared" ca="1" si="15"/>
        <v>6389359292.3012419</v>
      </c>
      <c r="O48" s="1130"/>
      <c r="P48" s="1187">
        <f t="shared" ca="1" si="7"/>
        <v>46992941.098503113</v>
      </c>
      <c r="Q48" s="1187">
        <f t="shared" ca="1" si="8"/>
        <v>6069891327.6861792</v>
      </c>
      <c r="R48" s="1187">
        <f t="shared" ca="1" si="16"/>
        <v>6114534621.7297573</v>
      </c>
      <c r="S48" s="1187">
        <f t="shared" ca="1" si="17"/>
        <v>44643294.043578148</v>
      </c>
      <c r="T48" s="1187">
        <f t="shared" ca="1" si="9"/>
        <v>6069891327.6861792</v>
      </c>
      <c r="U48" s="1189">
        <f t="shared" ca="1" si="10"/>
        <v>0.78661743191089351</v>
      </c>
      <c r="V48" s="1190">
        <f t="shared" ca="1" si="11"/>
        <v>5.0000000000000044E-2</v>
      </c>
      <c r="X48" s="1191">
        <f t="shared" ca="1" si="18"/>
        <v>321817611.66998768</v>
      </c>
      <c r="Y48" s="1191">
        <f t="shared" ca="1" si="12"/>
        <v>2349647.0549249649</v>
      </c>
      <c r="Z48" s="1191">
        <f t="shared" ca="1" si="13"/>
        <v>319467964.61506271</v>
      </c>
      <c r="AA48" s="1189">
        <f t="shared" ca="1" si="14"/>
        <v>0.78645555149068347</v>
      </c>
      <c r="AB48" s="1162"/>
    </row>
    <row r="49" spans="1:28">
      <c r="A49" s="1201">
        <f>Calendar!J38</f>
        <v>46080</v>
      </c>
      <c r="C49" s="1161"/>
      <c r="D49" s="1182">
        <f t="shared" ca="1" si="0"/>
        <v>46752</v>
      </c>
      <c r="E49" s="1183">
        <f t="shared" ca="1" si="1"/>
        <v>46779</v>
      </c>
      <c r="F49" s="1184">
        <f t="shared" ca="1" si="2"/>
        <v>1191</v>
      </c>
      <c r="G49" s="1185">
        <f ca="1">IF(F49&lt;&gt;"",COUNTIF($F$11:F49,"&gt;0"),"")</f>
        <v>39</v>
      </c>
      <c r="H49" s="1186">
        <v>7.3377156243270942E-3</v>
      </c>
      <c r="I49" s="1185"/>
      <c r="J49" s="1187">
        <f t="shared" ca="1" si="3"/>
        <v>6389359292.3012419</v>
      </c>
      <c r="K49" s="1188">
        <f t="shared" ca="1" si="4"/>
        <v>46883301.508558325</v>
      </c>
      <c r="L49" s="1187">
        <f t="shared" ca="1" si="5"/>
        <v>0</v>
      </c>
      <c r="M49" s="1187">
        <f t="shared" ca="1" si="6"/>
        <v>0</v>
      </c>
      <c r="N49" s="1187">
        <f t="shared" ca="1" si="15"/>
        <v>6342475990.7926836</v>
      </c>
      <c r="O49" s="1130"/>
      <c r="P49" s="1187">
        <f t="shared" ca="1" si="7"/>
        <v>46883301.508558273</v>
      </c>
      <c r="Q49" s="1187">
        <f t="shared" ca="1" si="8"/>
        <v>6025352191.2530489</v>
      </c>
      <c r="R49" s="1187">
        <f t="shared" ca="1" si="16"/>
        <v>6069891327.6861792</v>
      </c>
      <c r="S49" s="1187">
        <f t="shared" ca="1" si="17"/>
        <v>44539136.433130264</v>
      </c>
      <c r="T49" s="1187">
        <f t="shared" ca="1" si="9"/>
        <v>6025352191.2530489</v>
      </c>
      <c r="U49" s="1189">
        <f t="shared" ca="1" si="10"/>
        <v>0.7808741995170817</v>
      </c>
      <c r="V49" s="1190">
        <f t="shared" ca="1" si="11"/>
        <v>5.0000000000000044E-2</v>
      </c>
      <c r="X49" s="1191">
        <f t="shared" ca="1" si="18"/>
        <v>319467964.61506271</v>
      </c>
      <c r="Y49" s="1191">
        <f t="shared" ca="1" si="12"/>
        <v>2344165.075428009</v>
      </c>
      <c r="Z49" s="1191">
        <f t="shared" ca="1" si="13"/>
        <v>317123799.5396347</v>
      </c>
      <c r="AA49" s="1189">
        <f t="shared" ca="1" si="14"/>
        <v>0.78071350101432724</v>
      </c>
      <c r="AB49" s="1162"/>
    </row>
    <row r="50" spans="1:28">
      <c r="A50" s="1201">
        <f>Calendar!J39</f>
        <v>46108</v>
      </c>
      <c r="C50" s="1161"/>
      <c r="D50" s="1182">
        <f t="shared" ca="1" si="0"/>
        <v>46783</v>
      </c>
      <c r="E50" s="1183">
        <f t="shared" ca="1" si="1"/>
        <v>46811</v>
      </c>
      <c r="F50" s="1184">
        <f t="shared" ca="1" si="2"/>
        <v>1223</v>
      </c>
      <c r="G50" s="1185">
        <f ca="1">IF(F50&lt;&gt;"",COUNTIF($F$11:F50,"&gt;0"),"")</f>
        <v>40</v>
      </c>
      <c r="H50" s="1186">
        <v>7.3869780053145723E-3</v>
      </c>
      <c r="I50" s="1185"/>
      <c r="J50" s="1187">
        <f t="shared" ca="1" si="3"/>
        <v>6342475990.7926836</v>
      </c>
      <c r="K50" s="1188">
        <f t="shared" ca="1" si="4"/>
        <v>46851730.643221304</v>
      </c>
      <c r="L50" s="1187">
        <f t="shared" ca="1" si="5"/>
        <v>0</v>
      </c>
      <c r="M50" s="1187">
        <f t="shared" ca="1" si="6"/>
        <v>0</v>
      </c>
      <c r="N50" s="1187">
        <f t="shared" ca="1" si="15"/>
        <v>6295624260.1494627</v>
      </c>
      <c r="O50" s="1130"/>
      <c r="P50" s="1187">
        <f t="shared" ca="1" si="7"/>
        <v>46851730.643220901</v>
      </c>
      <c r="Q50" s="1187">
        <f t="shared" ca="1" si="8"/>
        <v>5980843047.1419897</v>
      </c>
      <c r="R50" s="1187">
        <f t="shared" ca="1" si="16"/>
        <v>6025352191.2530489</v>
      </c>
      <c r="S50" s="1187">
        <f t="shared" ca="1" si="17"/>
        <v>44509144.111059189</v>
      </c>
      <c r="T50" s="1187">
        <f t="shared" ca="1" si="9"/>
        <v>5980843047.1419897</v>
      </c>
      <c r="U50" s="1189">
        <f t="shared" ca="1" si="10"/>
        <v>0.7751443667026513</v>
      </c>
      <c r="V50" s="1190">
        <f t="shared" ca="1" si="11"/>
        <v>4.9999999999999933E-2</v>
      </c>
      <c r="X50" s="1191">
        <f t="shared" ca="1" si="18"/>
        <v>317123799.5396347</v>
      </c>
      <c r="Y50" s="1191">
        <f t="shared" ca="1" si="12"/>
        <v>2342586.5321617126</v>
      </c>
      <c r="Z50" s="1191">
        <f t="shared" ca="1" si="13"/>
        <v>314781213.00747299</v>
      </c>
      <c r="AA50" s="1189">
        <f t="shared" ca="1" si="14"/>
        <v>0.7749848473598111</v>
      </c>
      <c r="AB50" s="1162"/>
    </row>
    <row r="51" spans="1:28">
      <c r="A51" s="1201">
        <f>Calendar!J40</f>
        <v>46139</v>
      </c>
      <c r="C51" s="1161"/>
      <c r="D51" s="1182">
        <f t="shared" ca="1" si="0"/>
        <v>46812</v>
      </c>
      <c r="E51" s="1183">
        <f t="shared" ca="1" si="1"/>
        <v>46839</v>
      </c>
      <c r="F51" s="1184">
        <f t="shared" ca="1" si="2"/>
        <v>1251</v>
      </c>
      <c r="G51" s="1185">
        <f ca="1">IF(F51&lt;&gt;"",COUNTIF($F$11:F51,"&gt;0"),"")</f>
        <v>41</v>
      </c>
      <c r="H51" s="1186">
        <v>7.4268595772451918E-3</v>
      </c>
      <c r="I51" s="1185"/>
      <c r="J51" s="1187">
        <f t="shared" ca="1" si="3"/>
        <v>6295624260.1494627</v>
      </c>
      <c r="K51" s="1188">
        <f t="shared" ca="1" si="4"/>
        <v>46756717.331228212</v>
      </c>
      <c r="L51" s="1187">
        <f t="shared" ca="1" si="5"/>
        <v>0</v>
      </c>
      <c r="M51" s="1187">
        <f t="shared" ca="1" si="6"/>
        <v>0</v>
      </c>
      <c r="N51" s="1187">
        <f t="shared" ca="1" si="15"/>
        <v>6248867542.8182344</v>
      </c>
      <c r="O51" s="1130"/>
      <c r="P51" s="1187">
        <f t="shared" ca="1" si="7"/>
        <v>46756717.331228256</v>
      </c>
      <c r="Q51" s="1187">
        <f t="shared" ca="1" si="8"/>
        <v>5936424165.6773224</v>
      </c>
      <c r="R51" s="1187">
        <f t="shared" ca="1" si="16"/>
        <v>5980843047.1419897</v>
      </c>
      <c r="S51" s="1187">
        <f t="shared" ca="1" si="17"/>
        <v>44418881.46466732</v>
      </c>
      <c r="T51" s="1187">
        <f t="shared" ca="1" si="9"/>
        <v>5936424165.6773224</v>
      </c>
      <c r="U51" s="1189">
        <f t="shared" ca="1" si="10"/>
        <v>0.76941839231487541</v>
      </c>
      <c r="V51" s="1190">
        <f t="shared" ca="1" si="11"/>
        <v>5.0000000000000044E-2</v>
      </c>
      <c r="X51" s="1191">
        <f t="shared" ca="1" si="18"/>
        <v>314781213.00747299</v>
      </c>
      <c r="Y51" s="1191">
        <f t="shared" ca="1" si="12"/>
        <v>2337835.866560936</v>
      </c>
      <c r="Z51" s="1191">
        <f t="shared" ca="1" si="13"/>
        <v>312443377.14091206</v>
      </c>
      <c r="AA51" s="1189">
        <f t="shared" ca="1" si="14"/>
        <v>0.76926005133791053</v>
      </c>
      <c r="AB51" s="1162"/>
    </row>
    <row r="52" spans="1:28">
      <c r="A52" s="1201">
        <f>Calendar!J41</f>
        <v>46169</v>
      </c>
      <c r="C52" s="1161"/>
      <c r="D52" s="1182">
        <f t="shared" ca="1" si="0"/>
        <v>46843</v>
      </c>
      <c r="E52" s="1183">
        <f t="shared" ca="1" si="1"/>
        <v>46870</v>
      </c>
      <c r="F52" s="1184">
        <f t="shared" ca="1" si="2"/>
        <v>1282</v>
      </c>
      <c r="G52" s="1185">
        <f ca="1">IF(F52&lt;&gt;"",COUNTIF($F$11:F52,"&gt;0"),"")</f>
        <v>42</v>
      </c>
      <c r="H52" s="1186">
        <v>7.4774122960432118E-3</v>
      </c>
      <c r="I52" s="1185"/>
      <c r="J52" s="1187">
        <f t="shared" ca="1" si="3"/>
        <v>6248867542.8182344</v>
      </c>
      <c r="K52" s="1188">
        <f t="shared" ca="1" si="4"/>
        <v>46725359.001014397</v>
      </c>
      <c r="L52" s="1187">
        <f t="shared" ca="1" si="5"/>
        <v>0</v>
      </c>
      <c r="M52" s="1187">
        <f t="shared" ca="1" si="6"/>
        <v>0</v>
      </c>
      <c r="N52" s="1187">
        <f t="shared" ca="1" si="15"/>
        <v>6202142183.8172197</v>
      </c>
      <c r="O52" s="1130"/>
      <c r="P52" s="1187">
        <f t="shared" ca="1" si="7"/>
        <v>46725359.001014709</v>
      </c>
      <c r="Q52" s="1187">
        <f t="shared" ca="1" si="8"/>
        <v>5892035074.626358</v>
      </c>
      <c r="R52" s="1187">
        <f t="shared" ca="1" si="16"/>
        <v>5936424165.6773224</v>
      </c>
      <c r="S52" s="1187">
        <f t="shared" ca="1" si="17"/>
        <v>44389091.050964355</v>
      </c>
      <c r="T52" s="1187">
        <f t="shared" ca="1" si="9"/>
        <v>5892035074.626358</v>
      </c>
      <c r="U52" s="1189">
        <f t="shared" ca="1" si="10"/>
        <v>0.76370402995900299</v>
      </c>
      <c r="V52" s="1190">
        <f t="shared" ca="1" si="11"/>
        <v>5.0000000000000155E-2</v>
      </c>
      <c r="X52" s="1191">
        <f t="shared" ca="1" si="18"/>
        <v>312443377.14091206</v>
      </c>
      <c r="Y52" s="1191">
        <f t="shared" ca="1" si="12"/>
        <v>2336267.950050354</v>
      </c>
      <c r="Z52" s="1191">
        <f t="shared" ca="1" si="13"/>
        <v>310107109.1908617</v>
      </c>
      <c r="AA52" s="1189">
        <f t="shared" ca="1" si="14"/>
        <v>0.76354686495824065</v>
      </c>
      <c r="AB52" s="1162"/>
    </row>
    <row r="53" spans="1:28">
      <c r="A53" s="1201">
        <f>Calendar!J42</f>
        <v>46202</v>
      </c>
      <c r="C53" s="1161"/>
      <c r="D53" s="1182">
        <f t="shared" ca="1" si="0"/>
        <v>46873</v>
      </c>
      <c r="E53" s="1183">
        <f t="shared" ca="1" si="1"/>
        <v>46902</v>
      </c>
      <c r="F53" s="1184">
        <f t="shared" ca="1" si="2"/>
        <v>1314</v>
      </c>
      <c r="G53" s="1185">
        <f ca="1">IF(F53&lt;&gt;"",COUNTIF($F$11:F53,"&gt;0"),"")</f>
        <v>43</v>
      </c>
      <c r="H53" s="1186">
        <v>7.5155713887695976E-3</v>
      </c>
      <c r="I53" s="1185"/>
      <c r="J53" s="1187">
        <f t="shared" ca="1" si="3"/>
        <v>6202142183.8172197</v>
      </c>
      <c r="K53" s="1188">
        <f t="shared" ca="1" si="4"/>
        <v>46612642.34577769</v>
      </c>
      <c r="L53" s="1187">
        <f t="shared" ca="1" si="5"/>
        <v>0</v>
      </c>
      <c r="M53" s="1187">
        <f t="shared" ca="1" si="6"/>
        <v>0</v>
      </c>
      <c r="N53" s="1187">
        <f t="shared" ca="1" si="15"/>
        <v>6155529541.4714422</v>
      </c>
      <c r="O53" s="1130"/>
      <c r="P53" s="1187">
        <f t="shared" ca="1" si="7"/>
        <v>46612642.345777512</v>
      </c>
      <c r="Q53" s="1187">
        <f t="shared" ca="1" si="8"/>
        <v>5847753064.3978701</v>
      </c>
      <c r="R53" s="1187">
        <f t="shared" ca="1" si="16"/>
        <v>5892035074.626358</v>
      </c>
      <c r="S53" s="1187">
        <f t="shared" ca="1" si="17"/>
        <v>44282010.228487968</v>
      </c>
      <c r="T53" s="1187">
        <f t="shared" ca="1" si="9"/>
        <v>5847753064.3978701</v>
      </c>
      <c r="U53" s="1189">
        <f t="shared" ca="1" si="10"/>
        <v>0.75799350005484978</v>
      </c>
      <c r="V53" s="1190">
        <f t="shared" ca="1" si="11"/>
        <v>5.0000000000000044E-2</v>
      </c>
      <c r="X53" s="1191">
        <f t="shared" ca="1" si="18"/>
        <v>310107109.1908617</v>
      </c>
      <c r="Y53" s="1191">
        <f t="shared" ca="1" si="12"/>
        <v>2330632.1172895432</v>
      </c>
      <c r="Z53" s="1191">
        <f t="shared" ca="1" si="13"/>
        <v>307776477.07357216</v>
      </c>
      <c r="AA53" s="1189">
        <f t="shared" ca="1" si="14"/>
        <v>0.75783751024159751</v>
      </c>
      <c r="AB53" s="1162"/>
    </row>
    <row r="54" spans="1:28">
      <c r="A54" s="1201">
        <f>Calendar!J43</f>
        <v>46230</v>
      </c>
      <c r="C54" s="1161"/>
      <c r="D54" s="1182">
        <f t="shared" ca="1" si="0"/>
        <v>46904</v>
      </c>
      <c r="E54" s="1183">
        <f t="shared" ca="1" si="1"/>
        <v>46931</v>
      </c>
      <c r="F54" s="1184">
        <f t="shared" ca="1" si="2"/>
        <v>1343</v>
      </c>
      <c r="G54" s="1185">
        <f ca="1">IF(F54&lt;&gt;"",COUNTIF($F$11:F54,"&gt;0"),"")</f>
        <v>44</v>
      </c>
      <c r="H54" s="1186">
        <v>7.5564666893313251E-3</v>
      </c>
      <c r="I54" s="1185"/>
      <c r="J54" s="1187">
        <f t="shared" ca="1" si="3"/>
        <v>6155529541.4714422</v>
      </c>
      <c r="K54" s="1188">
        <f t="shared" ca="1" si="4"/>
        <v>46514053.935323879</v>
      </c>
      <c r="L54" s="1187">
        <f t="shared" ca="1" si="5"/>
        <v>0</v>
      </c>
      <c r="M54" s="1187">
        <f t="shared" ca="1" si="6"/>
        <v>0</v>
      </c>
      <c r="N54" s="1187">
        <f t="shared" ca="1" si="15"/>
        <v>6109015487.5361185</v>
      </c>
      <c r="O54" s="1130"/>
      <c r="P54" s="1187">
        <f t="shared" ca="1" si="7"/>
        <v>46514053.935323715</v>
      </c>
      <c r="Q54" s="1187">
        <f t="shared" ca="1" si="8"/>
        <v>5803564713.1593122</v>
      </c>
      <c r="R54" s="1187">
        <f t="shared" ca="1" si="16"/>
        <v>5847753064.3978701</v>
      </c>
      <c r="S54" s="1187">
        <f t="shared" ca="1" si="17"/>
        <v>44188351.238557816</v>
      </c>
      <c r="T54" s="1187">
        <f t="shared" ca="1" si="9"/>
        <v>5803564713.1593122</v>
      </c>
      <c r="U54" s="1189">
        <f t="shared" ca="1" si="10"/>
        <v>0.75229674579296435</v>
      </c>
      <c r="V54" s="1190">
        <f t="shared" ca="1" si="11"/>
        <v>5.0000000000000044E-2</v>
      </c>
      <c r="X54" s="1191">
        <f t="shared" ca="1" si="18"/>
        <v>307776477.07357216</v>
      </c>
      <c r="Y54" s="1191">
        <f t="shared" ca="1" si="12"/>
        <v>2325702.6967658997</v>
      </c>
      <c r="Z54" s="1191">
        <f t="shared" ca="1" si="13"/>
        <v>305450774.37680626</v>
      </c>
      <c r="AA54" s="1189">
        <f t="shared" ca="1" si="14"/>
        <v>0.75214192833228777</v>
      </c>
      <c r="AB54" s="1162"/>
    </row>
    <row r="55" spans="1:28">
      <c r="A55" s="1201">
        <f>Calendar!J44</f>
        <v>46261</v>
      </c>
      <c r="C55" s="1161"/>
      <c r="D55" s="1182">
        <f t="shared" ca="1" si="0"/>
        <v>46934</v>
      </c>
      <c r="E55" s="1183">
        <f t="shared" ca="1" si="1"/>
        <v>46961</v>
      </c>
      <c r="F55" s="1184">
        <f t="shared" ca="1" si="2"/>
        <v>1373</v>
      </c>
      <c r="G55" s="1185">
        <f ca="1">IF(F55&lt;&gt;"",COUNTIF($F$11:F55,"&gt;0"),"")</f>
        <v>45</v>
      </c>
      <c r="H55" s="1186">
        <v>7.6021845839023836E-3</v>
      </c>
      <c r="I55" s="1185"/>
      <c r="J55" s="1187">
        <f t="shared" ca="1" si="3"/>
        <v>6109015487.5361185</v>
      </c>
      <c r="K55" s="1188">
        <f t="shared" ca="1" si="4"/>
        <v>46441863.362167984</v>
      </c>
      <c r="L55" s="1187">
        <f t="shared" ca="1" si="5"/>
        <v>0</v>
      </c>
      <c r="M55" s="1187">
        <f t="shared" ca="1" si="6"/>
        <v>0</v>
      </c>
      <c r="N55" s="1187">
        <f t="shared" ca="1" si="15"/>
        <v>6062573624.1739502</v>
      </c>
      <c r="O55" s="1130"/>
      <c r="P55" s="1187">
        <f t="shared" ca="1" si="7"/>
        <v>46441863.362168312</v>
      </c>
      <c r="Q55" s="1187">
        <f t="shared" ca="1" si="8"/>
        <v>5759444942.9652529</v>
      </c>
      <c r="R55" s="1187">
        <f t="shared" ca="1" si="16"/>
        <v>5803564713.1593122</v>
      </c>
      <c r="S55" s="1187">
        <f t="shared" ca="1" si="17"/>
        <v>44119770.194059372</v>
      </c>
      <c r="T55" s="1187">
        <f t="shared" ca="1" si="9"/>
        <v>5759444942.9652529</v>
      </c>
      <c r="U55" s="1189">
        <f t="shared" ca="1" si="10"/>
        <v>0.74661204049288743</v>
      </c>
      <c r="V55" s="1190">
        <f t="shared" ca="1" si="11"/>
        <v>4.9999999999999933E-2</v>
      </c>
      <c r="X55" s="1191">
        <f t="shared" ca="1" si="18"/>
        <v>305450774.37680626</v>
      </c>
      <c r="Y55" s="1191">
        <f t="shared" ca="1" si="12"/>
        <v>2322093.1681089401</v>
      </c>
      <c r="Z55" s="1191">
        <f t="shared" ca="1" si="13"/>
        <v>303128681.20869732</v>
      </c>
      <c r="AA55" s="1189">
        <f t="shared" ca="1" si="14"/>
        <v>0.74645839290519611</v>
      </c>
      <c r="AB55" s="1162"/>
    </row>
    <row r="56" spans="1:28">
      <c r="A56" s="1201">
        <f>Calendar!J45</f>
        <v>46293</v>
      </c>
      <c r="C56" s="1161"/>
      <c r="D56" s="1182">
        <f t="shared" ca="1" si="0"/>
        <v>46965</v>
      </c>
      <c r="E56" s="1183">
        <f t="shared" ca="1" si="1"/>
        <v>46993</v>
      </c>
      <c r="F56" s="1184">
        <f t="shared" ca="1" si="2"/>
        <v>1405</v>
      </c>
      <c r="G56" s="1185">
        <f ca="1">IF(F56&lt;&gt;"",COUNTIF($F$11:F56,"&gt;0"),"")</f>
        <v>46</v>
      </c>
      <c r="H56" s="1186">
        <v>7.6384267972855018E-3</v>
      </c>
      <c r="I56" s="1185"/>
      <c r="J56" s="1187">
        <f t="shared" ca="1" si="3"/>
        <v>6062573624.1739502</v>
      </c>
      <c r="K56" s="1188">
        <f t="shared" ca="1" si="4"/>
        <v>46308524.831406586</v>
      </c>
      <c r="L56" s="1187">
        <f t="shared" ca="1" si="5"/>
        <v>0</v>
      </c>
      <c r="M56" s="1187">
        <f t="shared" ca="1" si="6"/>
        <v>0</v>
      </c>
      <c r="N56" s="1187">
        <f t="shared" ca="1" si="15"/>
        <v>6016265099.3425436</v>
      </c>
      <c r="O56" s="1130"/>
      <c r="P56" s="1187">
        <f t="shared" ca="1" si="7"/>
        <v>46308524.831406593</v>
      </c>
      <c r="Q56" s="1187">
        <f t="shared" ca="1" si="8"/>
        <v>5715451844.3754158</v>
      </c>
      <c r="R56" s="1187">
        <f t="shared" ca="1" si="16"/>
        <v>5759444942.9652529</v>
      </c>
      <c r="S56" s="1187">
        <f t="shared" ca="1" si="17"/>
        <v>43993098.589837074</v>
      </c>
      <c r="T56" s="1187">
        <f t="shared" ca="1" si="9"/>
        <v>5715451844.3754158</v>
      </c>
      <c r="U56" s="1189">
        <f t="shared" ca="1" si="10"/>
        <v>0.74093615794849643</v>
      </c>
      <c r="V56" s="1190">
        <f t="shared" ca="1" si="11"/>
        <v>5.0000000000000155E-2</v>
      </c>
      <c r="X56" s="1191">
        <f t="shared" ca="1" si="18"/>
        <v>303128681.20869732</v>
      </c>
      <c r="Y56" s="1191">
        <f t="shared" ca="1" si="12"/>
        <v>2315426.241569519</v>
      </c>
      <c r="Z56" s="1191">
        <f t="shared" ca="1" si="13"/>
        <v>300813254.9671278</v>
      </c>
      <c r="AA56" s="1189">
        <f t="shared" ca="1" si="14"/>
        <v>0.74078367841812642</v>
      </c>
      <c r="AB56" s="1162"/>
    </row>
    <row r="57" spans="1:28">
      <c r="A57" s="1201">
        <f>Calendar!J46</f>
        <v>46322</v>
      </c>
      <c r="C57" s="1161"/>
      <c r="D57" s="1182">
        <f t="shared" ca="1" si="0"/>
        <v>46996</v>
      </c>
      <c r="E57" s="1183">
        <f t="shared" ca="1" si="1"/>
        <v>47023</v>
      </c>
      <c r="F57" s="1184">
        <f t="shared" ca="1" si="2"/>
        <v>1435</v>
      </c>
      <c r="G57" s="1185">
        <f ca="1">IF(F57&lt;&gt;"",COUNTIF($F$11:F57,"&gt;0"),"")</f>
        <v>47</v>
      </c>
      <c r="H57" s="1186">
        <v>7.6781378872437739E-3</v>
      </c>
      <c r="I57" s="1185"/>
      <c r="J57" s="1187">
        <f t="shared" ca="1" si="3"/>
        <v>6016265099.3425436</v>
      </c>
      <c r="K57" s="1188">
        <f t="shared" ca="1" si="4"/>
        <v>46193712.998964414</v>
      </c>
      <c r="L57" s="1187">
        <f t="shared" ca="1" si="5"/>
        <v>0</v>
      </c>
      <c r="M57" s="1187">
        <f t="shared" ca="1" si="6"/>
        <v>0</v>
      </c>
      <c r="N57" s="1187">
        <f t="shared" ca="1" si="15"/>
        <v>5970071386.3435793</v>
      </c>
      <c r="O57" s="1130"/>
      <c r="P57" s="1187">
        <f t="shared" ca="1" si="7"/>
        <v>46193712.99896431</v>
      </c>
      <c r="Q57" s="1187">
        <f t="shared" ca="1" si="8"/>
        <v>5671567817.0263996</v>
      </c>
      <c r="R57" s="1187">
        <f t="shared" ca="1" si="16"/>
        <v>5715451844.3754158</v>
      </c>
      <c r="S57" s="1187">
        <f t="shared" ca="1" si="17"/>
        <v>43884027.34901619</v>
      </c>
      <c r="T57" s="1187">
        <f t="shared" ca="1" si="9"/>
        <v>5671567817.0263996</v>
      </c>
      <c r="U57" s="1189">
        <f t="shared" ca="1" si="10"/>
        <v>0.73527657134454483</v>
      </c>
      <c r="V57" s="1190">
        <f t="shared" ca="1" si="11"/>
        <v>5.0000000000000155E-2</v>
      </c>
      <c r="X57" s="1191">
        <f t="shared" ca="1" si="18"/>
        <v>300813254.9671278</v>
      </c>
      <c r="Y57" s="1191">
        <f t="shared" ca="1" si="12"/>
        <v>2309685.6499481201</v>
      </c>
      <c r="Z57" s="1191">
        <f t="shared" ca="1" si="13"/>
        <v>298503569.31717968</v>
      </c>
      <c r="AA57" s="1189">
        <f t="shared" ca="1" si="14"/>
        <v>0.73512525651790761</v>
      </c>
      <c r="AB57" s="1162"/>
    </row>
    <row r="58" spans="1:28">
      <c r="A58" s="1201">
        <f>Calendar!J47</f>
        <v>46353</v>
      </c>
      <c r="C58" s="1161"/>
      <c r="D58" s="1182">
        <f t="shared" ca="1" si="0"/>
        <v>47026</v>
      </c>
      <c r="E58" s="1183">
        <f t="shared" ca="1" si="1"/>
        <v>47053</v>
      </c>
      <c r="F58" s="1184">
        <f t="shared" ca="1" si="2"/>
        <v>1465</v>
      </c>
      <c r="G58" s="1185">
        <f ca="1">IF(F58&lt;&gt;"",COUNTIF($F$11:F58,"&gt;0"),"")</f>
        <v>48</v>
      </c>
      <c r="H58" s="1186">
        <v>7.7188372572796829E-3</v>
      </c>
      <c r="I58" s="1185"/>
      <c r="J58" s="1187">
        <f t="shared" ca="1" si="3"/>
        <v>5970071386.3435793</v>
      </c>
      <c r="K58" s="1188">
        <f t="shared" ca="1" si="4"/>
        <v>46082009.445528187</v>
      </c>
      <c r="L58" s="1187">
        <f t="shared" ca="1" si="5"/>
        <v>0</v>
      </c>
      <c r="M58" s="1187">
        <f t="shared" ca="1" si="6"/>
        <v>0</v>
      </c>
      <c r="N58" s="1187">
        <f t="shared" ca="1" si="15"/>
        <v>5923989376.8980513</v>
      </c>
      <c r="O58" s="1130"/>
      <c r="P58" s="1187">
        <f t="shared" ca="1" si="7"/>
        <v>46082009.44552803</v>
      </c>
      <c r="Q58" s="1187">
        <f t="shared" ca="1" si="8"/>
        <v>5627789908.0531483</v>
      </c>
      <c r="R58" s="1187">
        <f t="shared" ca="1" si="16"/>
        <v>5671567817.0263996</v>
      </c>
      <c r="S58" s="1187">
        <f t="shared" ca="1" si="17"/>
        <v>43777908.973251343</v>
      </c>
      <c r="T58" s="1187">
        <f t="shared" ca="1" si="9"/>
        <v>5627789908.0531483</v>
      </c>
      <c r="U58" s="1189">
        <f t="shared" ca="1" si="10"/>
        <v>0.72963101644450157</v>
      </c>
      <c r="V58" s="1190">
        <f t="shared" ca="1" si="11"/>
        <v>5.0000000000000044E-2</v>
      </c>
      <c r="X58" s="1191">
        <f t="shared" ca="1" si="18"/>
        <v>298503569.31717968</v>
      </c>
      <c r="Y58" s="1191">
        <f t="shared" ca="1" si="12"/>
        <v>2304100.4722766876</v>
      </c>
      <c r="Z58" s="1191">
        <f t="shared" ca="1" si="13"/>
        <v>296199468.84490299</v>
      </c>
      <c r="AA58" s="1189">
        <f t="shared" ca="1" si="14"/>
        <v>0.7294808634339679</v>
      </c>
      <c r="AB58" s="1162"/>
    </row>
    <row r="59" spans="1:28">
      <c r="A59" s="1201">
        <f>Calendar!J48</f>
        <v>46384</v>
      </c>
      <c r="C59" s="1161"/>
      <c r="D59" s="1182">
        <f t="shared" ca="1" si="0"/>
        <v>47057</v>
      </c>
      <c r="E59" s="1183">
        <f t="shared" ca="1" si="1"/>
        <v>47084</v>
      </c>
      <c r="F59" s="1184">
        <f t="shared" ca="1" si="2"/>
        <v>1496</v>
      </c>
      <c r="G59" s="1185">
        <f ca="1">IF(F59&lt;&gt;"",COUNTIF($F$11:F59,"&gt;0"),"")</f>
        <v>49</v>
      </c>
      <c r="H59" s="1186">
        <v>7.7639577829733165E-3</v>
      </c>
      <c r="I59" s="1185"/>
      <c r="J59" s="1187">
        <f t="shared" ca="1" si="3"/>
        <v>5923989376.8980513</v>
      </c>
      <c r="K59" s="1188">
        <f t="shared" ca="1" si="4"/>
        <v>45993603.42901887</v>
      </c>
      <c r="L59" s="1187">
        <f t="shared" ca="1" si="5"/>
        <v>0</v>
      </c>
      <c r="M59" s="1187">
        <f t="shared" ca="1" si="6"/>
        <v>0</v>
      </c>
      <c r="N59" s="1187">
        <f t="shared" ca="1" si="15"/>
        <v>5877995773.4690323</v>
      </c>
      <c r="O59" s="1130"/>
      <c r="P59" s="1187">
        <f t="shared" ca="1" si="7"/>
        <v>45993603.429018974</v>
      </c>
      <c r="Q59" s="1187">
        <f t="shared" ca="1" si="8"/>
        <v>5584095984.7955809</v>
      </c>
      <c r="R59" s="1187">
        <f t="shared" ca="1" si="16"/>
        <v>5627789908.0531483</v>
      </c>
      <c r="S59" s="1187">
        <f t="shared" ca="1" si="17"/>
        <v>43693923.257567406</v>
      </c>
      <c r="T59" s="1187">
        <f t="shared" ca="1" si="9"/>
        <v>5584095984.7955809</v>
      </c>
      <c r="U59" s="1189">
        <f t="shared" ca="1" si="10"/>
        <v>0.723999113370703</v>
      </c>
      <c r="V59" s="1190">
        <f t="shared" ca="1" si="11"/>
        <v>4.9999999999999933E-2</v>
      </c>
      <c r="X59" s="1191">
        <f t="shared" ca="1" si="18"/>
        <v>296199468.84490299</v>
      </c>
      <c r="Y59" s="1191">
        <f t="shared" ca="1" si="12"/>
        <v>2299680.1714515686</v>
      </c>
      <c r="Z59" s="1191">
        <f t="shared" ca="1" si="13"/>
        <v>293899788.67345142</v>
      </c>
      <c r="AA59" s="1189">
        <f t="shared" ca="1" si="14"/>
        <v>0.72385011936682064</v>
      </c>
      <c r="AB59" s="1162"/>
    </row>
    <row r="60" spans="1:28">
      <c r="A60" s="1201">
        <f>Calendar!J49</f>
        <v>46414</v>
      </c>
      <c r="C60" s="1161"/>
      <c r="D60" s="1182">
        <f t="shared" ca="1" si="0"/>
        <v>47087</v>
      </c>
      <c r="E60" s="1183">
        <f t="shared" ca="1" si="1"/>
        <v>47114</v>
      </c>
      <c r="F60" s="1184">
        <f t="shared" ca="1" si="2"/>
        <v>1526</v>
      </c>
      <c r="G60" s="1185">
        <f ca="1">IF(F60&lt;&gt;"",COUNTIF($F$11:F60,"&gt;0"),"")</f>
        <v>50</v>
      </c>
      <c r="H60" s="1186">
        <v>7.8246363860947302E-3</v>
      </c>
      <c r="I60" s="1185"/>
      <c r="J60" s="1187">
        <f t="shared" ca="1" si="3"/>
        <v>5877995773.4690323</v>
      </c>
      <c r="K60" s="1188">
        <f t="shared" ca="1" si="4"/>
        <v>45993179.606396824</v>
      </c>
      <c r="L60" s="1187">
        <f t="shared" ca="1" si="5"/>
        <v>0</v>
      </c>
      <c r="M60" s="1187">
        <f t="shared" ca="1" si="6"/>
        <v>0</v>
      </c>
      <c r="N60" s="1187">
        <f t="shared" ca="1" si="15"/>
        <v>5832002593.8626356</v>
      </c>
      <c r="O60" s="1130"/>
      <c r="P60" s="1187">
        <f t="shared" ca="1" si="7"/>
        <v>45993179.606396675</v>
      </c>
      <c r="Q60" s="1187">
        <f t="shared" ca="1" si="8"/>
        <v>5540402464.1695032</v>
      </c>
      <c r="R60" s="1187">
        <f t="shared" ca="1" si="16"/>
        <v>5584095984.7955809</v>
      </c>
      <c r="S60" s="1187">
        <f t="shared" ca="1" si="17"/>
        <v>43693520.626077652</v>
      </c>
      <c r="T60" s="1187">
        <f t="shared" ca="1" si="9"/>
        <v>5540402464.1695032</v>
      </c>
      <c r="U60" s="1189">
        <f t="shared" ca="1" si="10"/>
        <v>0.71837801481958274</v>
      </c>
      <c r="V60" s="1190">
        <f t="shared" ca="1" si="11"/>
        <v>5.0000000000000155E-2</v>
      </c>
      <c r="X60" s="1191">
        <f t="shared" ca="1" si="18"/>
        <v>293899788.67345142</v>
      </c>
      <c r="Y60" s="1191">
        <f t="shared" ca="1" si="12"/>
        <v>2299658.9803190231</v>
      </c>
      <c r="Z60" s="1191">
        <f t="shared" ca="1" si="13"/>
        <v>291600129.6931324</v>
      </c>
      <c r="AA60" s="1189">
        <f t="shared" ca="1" si="14"/>
        <v>0.71823017759885488</v>
      </c>
      <c r="AB60" s="1162"/>
    </row>
    <row r="61" spans="1:28">
      <c r="A61" s="1201">
        <f>Calendar!J50</f>
        <v>46444</v>
      </c>
      <c r="C61" s="1161"/>
      <c r="D61" s="1182">
        <f t="shared" ca="1" si="0"/>
        <v>47118</v>
      </c>
      <c r="E61" s="1183">
        <f t="shared" ca="1" si="1"/>
        <v>47147</v>
      </c>
      <c r="F61" s="1184">
        <f t="shared" ca="1" si="2"/>
        <v>1559</v>
      </c>
      <c r="G61" s="1185">
        <f ca="1">IF(F61&lt;&gt;"",COUNTIF($F$11:F61,"&gt;0"),"")</f>
        <v>51</v>
      </c>
      <c r="H61" s="1186">
        <v>7.86624215048249E-3</v>
      </c>
      <c r="I61" s="1185"/>
      <c r="J61" s="1187">
        <f t="shared" ca="1" si="3"/>
        <v>5832002593.8626356</v>
      </c>
      <c r="K61" s="1188">
        <f t="shared" ca="1" si="4"/>
        <v>45875944.625565477</v>
      </c>
      <c r="L61" s="1187">
        <f t="shared" ca="1" si="5"/>
        <v>0</v>
      </c>
      <c r="M61" s="1187">
        <f t="shared" ca="1" si="6"/>
        <v>0</v>
      </c>
      <c r="N61" s="1187">
        <f t="shared" ca="1" si="15"/>
        <v>5786126649.2370701</v>
      </c>
      <c r="O61" s="1130"/>
      <c r="P61" s="1187">
        <f t="shared" ca="1" si="7"/>
        <v>45875944.625565529</v>
      </c>
      <c r="Q61" s="1187">
        <f t="shared" ca="1" si="8"/>
        <v>5496820316.7752161</v>
      </c>
      <c r="R61" s="1187">
        <f t="shared" ca="1" si="16"/>
        <v>5540402464.1695032</v>
      </c>
      <c r="S61" s="1187">
        <f t="shared" ca="1" si="17"/>
        <v>43582147.394287109</v>
      </c>
      <c r="T61" s="1187">
        <f t="shared" ca="1" si="9"/>
        <v>5496820316.7752161</v>
      </c>
      <c r="U61" s="1189">
        <f t="shared" ca="1" si="10"/>
        <v>0.71275696806585487</v>
      </c>
      <c r="V61" s="1190">
        <f t="shared" ca="1" si="11"/>
        <v>5.0000000000000044E-2</v>
      </c>
      <c r="X61" s="1191">
        <f t="shared" ca="1" si="18"/>
        <v>291600129.6931324</v>
      </c>
      <c r="Y61" s="1191">
        <f t="shared" ca="1" si="12"/>
        <v>2293797.2312784195</v>
      </c>
      <c r="Z61" s="1191">
        <f t="shared" ca="1" si="13"/>
        <v>289306332.46185398</v>
      </c>
      <c r="AA61" s="1189">
        <f t="shared" ca="1" si="14"/>
        <v>0.71261028761762557</v>
      </c>
      <c r="AB61" s="1162"/>
    </row>
    <row r="62" spans="1:28">
      <c r="A62" s="1201">
        <f>Calendar!J51</f>
        <v>46476</v>
      </c>
      <c r="C62" s="1161"/>
      <c r="D62" s="1182">
        <f t="shared" ca="1" si="0"/>
        <v>47149</v>
      </c>
      <c r="E62" s="1183">
        <f t="shared" ca="1" si="1"/>
        <v>47176</v>
      </c>
      <c r="F62" s="1184">
        <f t="shared" ca="1" si="2"/>
        <v>1588</v>
      </c>
      <c r="G62" s="1185">
        <f ca="1">IF(F62&lt;&gt;"",COUNTIF($F$11:F62,"&gt;0"),"")</f>
        <v>52</v>
      </c>
      <c r="H62" s="1186">
        <v>7.9181245132533048E-3</v>
      </c>
      <c r="I62" s="1185"/>
      <c r="J62" s="1187">
        <f t="shared" ca="1" si="3"/>
        <v>5786126649.2370701</v>
      </c>
      <c r="K62" s="1188">
        <f t="shared" ca="1" si="4"/>
        <v>45815271.258112252</v>
      </c>
      <c r="L62" s="1187">
        <f t="shared" ca="1" si="5"/>
        <v>0</v>
      </c>
      <c r="M62" s="1187">
        <f t="shared" ca="1" si="6"/>
        <v>0</v>
      </c>
      <c r="N62" s="1187">
        <f t="shared" ca="1" si="15"/>
        <v>5740311377.9789581</v>
      </c>
      <c r="O62" s="1130"/>
      <c r="P62" s="1187">
        <f t="shared" ca="1" si="7"/>
        <v>45815271.258111954</v>
      </c>
      <c r="Q62" s="1187">
        <f t="shared" ca="1" si="8"/>
        <v>5453295809.0800104</v>
      </c>
      <c r="R62" s="1187">
        <f t="shared" ca="1" si="16"/>
        <v>5496820316.7752161</v>
      </c>
      <c r="S62" s="1187">
        <f t="shared" ca="1" si="17"/>
        <v>43524507.695205688</v>
      </c>
      <c r="T62" s="1187">
        <f t="shared" ca="1" si="9"/>
        <v>5453295809.0800104</v>
      </c>
      <c r="U62" s="1189">
        <f t="shared" ca="1" si="10"/>
        <v>0.7071502491606052</v>
      </c>
      <c r="V62" s="1190">
        <f t="shared" ca="1" si="11"/>
        <v>4.9999999999999933E-2</v>
      </c>
      <c r="X62" s="1191">
        <f t="shared" ca="1" si="18"/>
        <v>289306332.46185398</v>
      </c>
      <c r="Y62" s="1191">
        <f t="shared" ca="1" si="12"/>
        <v>2290763.5629062653</v>
      </c>
      <c r="Z62" s="1191">
        <f t="shared" ca="1" si="13"/>
        <v>287015568.89894772</v>
      </c>
      <c r="AA62" s="1189">
        <f t="shared" ca="1" si="14"/>
        <v>0.70700472253630009</v>
      </c>
      <c r="AB62" s="1162"/>
    </row>
    <row r="63" spans="1:28">
      <c r="A63" s="1201">
        <f>Calendar!J52</f>
        <v>46504</v>
      </c>
      <c r="C63" s="1161"/>
      <c r="D63" s="1182">
        <f t="shared" ca="1" si="0"/>
        <v>47177</v>
      </c>
      <c r="E63" s="1183">
        <f t="shared" ca="1" si="1"/>
        <v>47204</v>
      </c>
      <c r="F63" s="1184">
        <f t="shared" ca="1" si="2"/>
        <v>1616</v>
      </c>
      <c r="G63" s="1185">
        <f ca="1">IF(F63&lt;&gt;"",COUNTIF($F$11:F63,"&gt;0"),"")</f>
        <v>53</v>
      </c>
      <c r="H63" s="1186">
        <v>7.9633707574121373E-3</v>
      </c>
      <c r="I63" s="1185"/>
      <c r="J63" s="1187">
        <f t="shared" ca="1" si="3"/>
        <v>5740311377.9789581</v>
      </c>
      <c r="K63" s="1188">
        <f t="shared" ca="1" si="4"/>
        <v>45712227.765837803</v>
      </c>
      <c r="L63" s="1187">
        <f t="shared" ca="1" si="5"/>
        <v>0</v>
      </c>
      <c r="M63" s="1187">
        <f t="shared" ca="1" si="6"/>
        <v>0</v>
      </c>
      <c r="N63" s="1187">
        <f t="shared" ca="1" si="15"/>
        <v>5694599150.2131205</v>
      </c>
      <c r="O63" s="1130"/>
      <c r="P63" s="1187">
        <f t="shared" ca="1" si="7"/>
        <v>45712227.765837669</v>
      </c>
      <c r="Q63" s="1187">
        <f t="shared" ca="1" si="8"/>
        <v>5409869192.7024641</v>
      </c>
      <c r="R63" s="1187">
        <f t="shared" ca="1" si="16"/>
        <v>5453295809.0800104</v>
      </c>
      <c r="S63" s="1187">
        <f t="shared" ca="1" si="17"/>
        <v>43426616.37754631</v>
      </c>
      <c r="T63" s="1187">
        <f t="shared" ca="1" si="9"/>
        <v>5409869192.7024641</v>
      </c>
      <c r="U63" s="1189">
        <f t="shared" ca="1" si="10"/>
        <v>0.70155094543817353</v>
      </c>
      <c r="V63" s="1190">
        <f t="shared" ca="1" si="11"/>
        <v>5.0000000000000044E-2</v>
      </c>
      <c r="X63" s="1191">
        <f t="shared" ca="1" si="18"/>
        <v>287015568.89894772</v>
      </c>
      <c r="Y63" s="1191">
        <f t="shared" ca="1" si="12"/>
        <v>2285611.3882913589</v>
      </c>
      <c r="Z63" s="1191">
        <f t="shared" ca="1" si="13"/>
        <v>284729957.51065636</v>
      </c>
      <c r="AA63" s="1189">
        <f t="shared" ca="1" si="14"/>
        <v>0.70140657111179794</v>
      </c>
      <c r="AB63" s="1162"/>
    </row>
    <row r="64" spans="1:28">
      <c r="A64" s="1201">
        <f>Calendar!J53</f>
        <v>46534</v>
      </c>
      <c r="C64" s="1161"/>
      <c r="D64" s="1182">
        <f t="shared" ca="1" si="0"/>
        <v>47208</v>
      </c>
      <c r="E64" s="1183">
        <f t="shared" ca="1" si="1"/>
        <v>47235</v>
      </c>
      <c r="F64" s="1184">
        <f t="shared" ca="1" si="2"/>
        <v>1647</v>
      </c>
      <c r="G64" s="1185">
        <f ca="1">IF(F64&lt;&gt;"",COUNTIF($F$11:F64,"&gt;0"),"")</f>
        <v>54</v>
      </c>
      <c r="H64" s="1186">
        <v>8.0161210986723595E-3</v>
      </c>
      <c r="I64" s="1185"/>
      <c r="J64" s="1187">
        <f t="shared" ca="1" si="3"/>
        <v>5694599150.2131205</v>
      </c>
      <c r="K64" s="1188">
        <f t="shared" ca="1" si="4"/>
        <v>45648596.396505088</v>
      </c>
      <c r="L64" s="1187">
        <f t="shared" ca="1" si="5"/>
        <v>0</v>
      </c>
      <c r="M64" s="1187">
        <f t="shared" ca="1" si="6"/>
        <v>0</v>
      </c>
      <c r="N64" s="1187">
        <f t="shared" ca="1" si="15"/>
        <v>5648950553.8166151</v>
      </c>
      <c r="O64" s="1130"/>
      <c r="P64" s="1187">
        <f t="shared" ca="1" si="7"/>
        <v>45648596.396505356</v>
      </c>
      <c r="Q64" s="1187">
        <f t="shared" ca="1" si="8"/>
        <v>5366503026.1257839</v>
      </c>
      <c r="R64" s="1187">
        <f t="shared" ca="1" si="16"/>
        <v>5409869192.7024641</v>
      </c>
      <c r="S64" s="1187">
        <f t="shared" ca="1" si="17"/>
        <v>43366166.576680183</v>
      </c>
      <c r="T64" s="1187">
        <f t="shared" ca="1" si="9"/>
        <v>5366503026.1257839</v>
      </c>
      <c r="U64" s="1189">
        <f t="shared" ca="1" si="10"/>
        <v>0.69596423515443628</v>
      </c>
      <c r="V64" s="1190">
        <f t="shared" ca="1" si="11"/>
        <v>5.0000000000000044E-2</v>
      </c>
      <c r="X64" s="1191">
        <f t="shared" ca="1" si="18"/>
        <v>284729957.51065636</v>
      </c>
      <c r="Y64" s="1191">
        <f t="shared" ca="1" si="12"/>
        <v>2282429.8198251724</v>
      </c>
      <c r="Z64" s="1191">
        <f t="shared" ca="1" si="13"/>
        <v>282447527.69083118</v>
      </c>
      <c r="AA64" s="1189">
        <f t="shared" ca="1" si="14"/>
        <v>0.69582101053435086</v>
      </c>
      <c r="AB64" s="1162"/>
    </row>
    <row r="65" spans="1:29">
      <c r="A65" s="1201">
        <f>Calendar!J54</f>
        <v>46566</v>
      </c>
      <c r="C65" s="1161"/>
      <c r="D65" s="1182">
        <f t="shared" ca="1" si="0"/>
        <v>47238</v>
      </c>
      <c r="E65" s="1183">
        <f t="shared" ca="1" si="1"/>
        <v>47266</v>
      </c>
      <c r="F65" s="1184">
        <f t="shared" ca="1" si="2"/>
        <v>1678</v>
      </c>
      <c r="G65" s="1185">
        <f ca="1">IF(F65&lt;&gt;"",COUNTIF($F$11:F65,"&gt;0"),"")</f>
        <v>55</v>
      </c>
      <c r="H65" s="1186">
        <v>8.0604177340755125E-3</v>
      </c>
      <c r="I65" s="1185"/>
      <c r="J65" s="1187">
        <f t="shared" ca="1" si="3"/>
        <v>5648950553.8166151</v>
      </c>
      <c r="K65" s="1188">
        <f t="shared" ca="1" si="4"/>
        <v>45532901.222899131</v>
      </c>
      <c r="L65" s="1187">
        <f t="shared" ca="1" si="5"/>
        <v>0</v>
      </c>
      <c r="M65" s="1187">
        <f t="shared" ca="1" si="6"/>
        <v>0</v>
      </c>
      <c r="N65" s="1187">
        <f t="shared" ca="1" si="15"/>
        <v>5603417652.5937157</v>
      </c>
      <c r="O65" s="1130"/>
      <c r="P65" s="1187">
        <f t="shared" ca="1" si="7"/>
        <v>45532901.222899437</v>
      </c>
      <c r="Q65" s="1187">
        <f t="shared" ca="1" si="8"/>
        <v>5323246769.9640293</v>
      </c>
      <c r="R65" s="1187">
        <f t="shared" ca="1" si="16"/>
        <v>5366503026.1257839</v>
      </c>
      <c r="S65" s="1187">
        <f t="shared" ca="1" si="17"/>
        <v>43256256.161754608</v>
      </c>
      <c r="T65" s="1187">
        <f t="shared" ca="1" si="9"/>
        <v>5323246769.9640293</v>
      </c>
      <c r="U65" s="1189">
        <f t="shared" ca="1" si="10"/>
        <v>0.69038530156509337</v>
      </c>
      <c r="V65" s="1190">
        <f t="shared" ca="1" si="11"/>
        <v>5.0000000000000155E-2</v>
      </c>
      <c r="X65" s="1191">
        <f t="shared" ca="1" si="18"/>
        <v>282447527.69083118</v>
      </c>
      <c r="Y65" s="1191">
        <f t="shared" ca="1" si="12"/>
        <v>2276645.0611448288</v>
      </c>
      <c r="Z65" s="1191">
        <f t="shared" ca="1" si="13"/>
        <v>280170882.62968636</v>
      </c>
      <c r="AA65" s="1189">
        <f t="shared" ca="1" si="14"/>
        <v>0.69024322505090707</v>
      </c>
      <c r="AB65" s="1162"/>
    </row>
    <row r="66" spans="1:29">
      <c r="A66" s="1201">
        <f>Calendar!J55</f>
        <v>46595</v>
      </c>
      <c r="C66" s="1161"/>
      <c r="D66" s="1182">
        <f t="shared" ca="1" si="0"/>
        <v>47269</v>
      </c>
      <c r="E66" s="1183">
        <f t="shared" ca="1" si="1"/>
        <v>47296</v>
      </c>
      <c r="F66" s="1184">
        <f t="shared" ca="1" si="2"/>
        <v>1708</v>
      </c>
      <c r="G66" s="1185">
        <f ca="1">IF(F66&lt;&gt;"",COUNTIF($F$11:F66,"&gt;0"),"")</f>
        <v>56</v>
      </c>
      <c r="H66" s="1186">
        <v>8.1077891435882166E-3</v>
      </c>
      <c r="I66" s="1185"/>
      <c r="J66" s="1187">
        <f t="shared" ca="1" si="3"/>
        <v>5603417652.5937157</v>
      </c>
      <c r="K66" s="1188">
        <f t="shared" ca="1" si="4"/>
        <v>45431328.810689896</v>
      </c>
      <c r="L66" s="1187">
        <f t="shared" ca="1" si="5"/>
        <v>0</v>
      </c>
      <c r="M66" s="1187">
        <f t="shared" ca="1" si="6"/>
        <v>0</v>
      </c>
      <c r="N66" s="1187">
        <f t="shared" ca="1" si="15"/>
        <v>5557986323.7830257</v>
      </c>
      <c r="O66" s="1130"/>
      <c r="P66" s="1187">
        <f t="shared" ca="1" si="7"/>
        <v>45431328.810689926</v>
      </c>
      <c r="Q66" s="1187">
        <f t="shared" ca="1" si="8"/>
        <v>5280087007.593874</v>
      </c>
      <c r="R66" s="1187">
        <f t="shared" ca="1" si="16"/>
        <v>5323246769.9640293</v>
      </c>
      <c r="S66" s="1187">
        <f t="shared" ca="1" si="17"/>
        <v>43159762.370155334</v>
      </c>
      <c r="T66" s="1187">
        <f t="shared" ca="1" si="9"/>
        <v>5280087007.593874</v>
      </c>
      <c r="U66" s="1189">
        <f t="shared" ca="1" si="10"/>
        <v>0.68482050763701297</v>
      </c>
      <c r="V66" s="1190">
        <f t="shared" ca="1" si="11"/>
        <v>5.0000000000000044E-2</v>
      </c>
      <c r="X66" s="1191">
        <f t="shared" ca="1" si="18"/>
        <v>280170882.62968636</v>
      </c>
      <c r="Y66" s="1191">
        <f t="shared" ca="1" si="12"/>
        <v>2271566.4405345917</v>
      </c>
      <c r="Z66" s="1191">
        <f t="shared" ca="1" si="13"/>
        <v>277899316.18915176</v>
      </c>
      <c r="AA66" s="1189">
        <f t="shared" ca="1" si="14"/>
        <v>0.68467957631888166</v>
      </c>
      <c r="AB66" s="1162"/>
    </row>
    <row r="67" spans="1:29">
      <c r="A67" s="1201">
        <f>Calendar!J56</f>
        <v>46626</v>
      </c>
      <c r="C67" s="1161"/>
      <c r="D67" s="1182">
        <f t="shared" ca="1" si="0"/>
        <v>47299</v>
      </c>
      <c r="E67" s="1183">
        <f t="shared" ca="1" si="1"/>
        <v>47326</v>
      </c>
      <c r="F67" s="1184">
        <f t="shared" ca="1" si="2"/>
        <v>1738</v>
      </c>
      <c r="G67" s="1185">
        <f ca="1">IF(F67&lt;&gt;"",COUNTIF($F$11:F67,"&gt;0"),"")</f>
        <v>57</v>
      </c>
      <c r="H67" s="1186">
        <v>8.1599804012892924E-3</v>
      </c>
      <c r="I67" s="1185"/>
      <c r="J67" s="1187">
        <f t="shared" ca="1" si="3"/>
        <v>5557986323.7830257</v>
      </c>
      <c r="K67" s="1188">
        <f t="shared" ca="1" si="4"/>
        <v>45353059.472703412</v>
      </c>
      <c r="L67" s="1187">
        <f t="shared" ca="1" si="5"/>
        <v>0</v>
      </c>
      <c r="M67" s="1187">
        <f t="shared" ca="1" si="6"/>
        <v>0</v>
      </c>
      <c r="N67" s="1187">
        <f t="shared" ca="1" si="15"/>
        <v>5512633264.3103228</v>
      </c>
      <c r="O67" s="1130"/>
      <c r="P67" s="1187">
        <f t="shared" ca="1" si="7"/>
        <v>45353059.47270298</v>
      </c>
      <c r="Q67" s="1187">
        <f t="shared" ca="1" si="8"/>
        <v>5237001601.0948067</v>
      </c>
      <c r="R67" s="1187">
        <f t="shared" ca="1" si="16"/>
        <v>5280087007.593874</v>
      </c>
      <c r="S67" s="1187">
        <f t="shared" ca="1" si="17"/>
        <v>43085406.499067307</v>
      </c>
      <c r="T67" s="1187">
        <f t="shared" ca="1" si="9"/>
        <v>5237001601.0948067</v>
      </c>
      <c r="U67" s="1189">
        <f t="shared" ca="1" si="10"/>
        <v>0.67926812735988706</v>
      </c>
      <c r="V67" s="1190">
        <f t="shared" ca="1" si="11"/>
        <v>5.0000000000000044E-2</v>
      </c>
      <c r="X67" s="1191">
        <f t="shared" ca="1" si="18"/>
        <v>277899316.18915176</v>
      </c>
      <c r="Y67" s="1191">
        <f t="shared" ca="1" si="12"/>
        <v>2267652.9736356735</v>
      </c>
      <c r="Z67" s="1191">
        <f t="shared" ca="1" si="13"/>
        <v>275631663.21551609</v>
      </c>
      <c r="AA67" s="1189">
        <f t="shared" ca="1" si="14"/>
        <v>0.67912833868316658</v>
      </c>
      <c r="AB67" s="1162"/>
    </row>
    <row r="68" spans="1:29">
      <c r="A68" s="1201">
        <f>Calendar!J57</f>
        <v>46657</v>
      </c>
      <c r="C68" s="1161"/>
      <c r="D68" s="1182">
        <f t="shared" ca="1" si="0"/>
        <v>47330</v>
      </c>
      <c r="E68" s="1183">
        <f t="shared" ca="1" si="1"/>
        <v>47357</v>
      </c>
      <c r="F68" s="1184">
        <f t="shared" ca="1" si="2"/>
        <v>1769</v>
      </c>
      <c r="G68" s="1185">
        <f ca="1">IF(F68&lt;&gt;"",COUNTIF($F$11:F68,"&gt;0"),"")</f>
        <v>58</v>
      </c>
      <c r="H68" s="1186">
        <v>8.1913894371840826E-3</v>
      </c>
      <c r="I68" s="1185"/>
      <c r="J68" s="1187">
        <f t="shared" ca="1" si="3"/>
        <v>5512633264.3103228</v>
      </c>
      <c r="K68" s="1188">
        <f t="shared" ca="1" si="4"/>
        <v>45156125.892341189</v>
      </c>
      <c r="L68" s="1187">
        <f t="shared" ca="1" si="5"/>
        <v>0</v>
      </c>
      <c r="M68" s="1187">
        <f t="shared" ca="1" si="6"/>
        <v>0</v>
      </c>
      <c r="N68" s="1187">
        <f t="shared" ca="1" si="15"/>
        <v>5467477138.4179811</v>
      </c>
      <c r="O68" s="1130"/>
      <c r="P68" s="1187">
        <f t="shared" ca="1" si="7"/>
        <v>45156125.892341614</v>
      </c>
      <c r="Q68" s="1187">
        <f t="shared" ca="1" si="8"/>
        <v>5194103281.4970818</v>
      </c>
      <c r="R68" s="1187">
        <f t="shared" ca="1" si="16"/>
        <v>5237001601.0948067</v>
      </c>
      <c r="S68" s="1187">
        <f t="shared" ca="1" si="17"/>
        <v>42898319.597724915</v>
      </c>
      <c r="T68" s="1187">
        <f t="shared" ca="1" si="9"/>
        <v>5194103281.4970818</v>
      </c>
      <c r="U68" s="1189">
        <f t="shared" ca="1" si="10"/>
        <v>0.67372531275340997</v>
      </c>
      <c r="V68" s="1190">
        <f t="shared" ca="1" si="11"/>
        <v>5.0000000000000044E-2</v>
      </c>
      <c r="X68" s="1191">
        <f t="shared" ca="1" si="18"/>
        <v>275631663.21551609</v>
      </c>
      <c r="Y68" s="1191">
        <f t="shared" ca="1" si="12"/>
        <v>2257806.2946166992</v>
      </c>
      <c r="Z68" s="1191">
        <f t="shared" ca="1" si="13"/>
        <v>273373856.92089939</v>
      </c>
      <c r="AA68" s="1189">
        <f t="shared" ca="1" si="14"/>
        <v>0.67358666474955053</v>
      </c>
      <c r="AB68" s="1162"/>
    </row>
    <row r="69" spans="1:29">
      <c r="A69" s="1201">
        <f>Calendar!J58</f>
        <v>46687</v>
      </c>
      <c r="C69" s="1161"/>
      <c r="D69" s="1182">
        <f t="shared" ca="1" si="0"/>
        <v>47361</v>
      </c>
      <c r="E69" s="1183">
        <f t="shared" ca="1" si="1"/>
        <v>47388</v>
      </c>
      <c r="F69" s="1184">
        <f t="shared" ca="1" si="2"/>
        <v>1800</v>
      </c>
      <c r="G69" s="1185">
        <f ca="1">IF(F69&lt;&gt;"",COUNTIF($F$11:F69,"&gt;0"),"")</f>
        <v>59</v>
      </c>
      <c r="H69" s="1186">
        <v>8.2464933015456848E-3</v>
      </c>
      <c r="I69" s="1185"/>
      <c r="J69" s="1187">
        <f t="shared" ca="1" si="3"/>
        <v>5467477138.4179811</v>
      </c>
      <c r="K69" s="1188">
        <f t="shared" ca="1" si="4"/>
        <v>45087513.598318048</v>
      </c>
      <c r="L69" s="1187">
        <f t="shared" ca="1" si="5"/>
        <v>0</v>
      </c>
      <c r="M69" s="1187">
        <f t="shared" ca="1" si="6"/>
        <v>0</v>
      </c>
      <c r="N69" s="1187">
        <f t="shared" ca="1" si="15"/>
        <v>5422389624.819663</v>
      </c>
      <c r="O69" s="1130"/>
      <c r="P69" s="1187">
        <f t="shared" ca="1" si="7"/>
        <v>45087513.5983181</v>
      </c>
      <c r="Q69" s="1187">
        <f t="shared" ca="1" si="8"/>
        <v>5151270143.57868</v>
      </c>
      <c r="R69" s="1187">
        <f t="shared" ca="1" si="16"/>
        <v>5194103281.4970818</v>
      </c>
      <c r="S69" s="1187">
        <f t="shared" ca="1" si="17"/>
        <v>42833137.918401718</v>
      </c>
      <c r="T69" s="1187">
        <f t="shared" ca="1" si="9"/>
        <v>5151270143.57868</v>
      </c>
      <c r="U69" s="1189">
        <f t="shared" ca="1" si="10"/>
        <v>0.66820656634295805</v>
      </c>
      <c r="V69" s="1190">
        <f t="shared" ca="1" si="11"/>
        <v>4.9999999999999933E-2</v>
      </c>
      <c r="X69" s="1191">
        <f t="shared" ca="1" si="18"/>
        <v>273373856.92089939</v>
      </c>
      <c r="Y69" s="1191">
        <f t="shared" ca="1" si="12"/>
        <v>2254375.6799163818</v>
      </c>
      <c r="Z69" s="1191">
        <f t="shared" ca="1" si="13"/>
        <v>271119481.24098301</v>
      </c>
      <c r="AA69" s="1189">
        <f t="shared" ca="1" si="14"/>
        <v>0.66806905405889394</v>
      </c>
      <c r="AB69" s="1162"/>
    </row>
    <row r="70" spans="1:29">
      <c r="A70" s="1201">
        <f>Calendar!J59</f>
        <v>46720</v>
      </c>
      <c r="C70" s="1161"/>
      <c r="D70" s="1182">
        <f t="shared" ca="1" si="0"/>
        <v>47391</v>
      </c>
      <c r="E70" s="1183">
        <f t="shared" ca="1" si="1"/>
        <v>47420</v>
      </c>
      <c r="F70" s="1184">
        <f t="shared" ca="1" si="2"/>
        <v>1832</v>
      </c>
      <c r="G70" s="1185">
        <f ca="1">IF(F70&lt;&gt;"",COUNTIF($F$11:F70,"&gt;0"),"")</f>
        <v>60</v>
      </c>
      <c r="H70" s="1186">
        <v>8.287265658053232E-3</v>
      </c>
      <c r="I70" s="1185"/>
      <c r="J70" s="1187">
        <f t="shared" ca="1" si="3"/>
        <v>5422389624.819663</v>
      </c>
      <c r="K70" s="1188">
        <f t="shared" ca="1" si="4"/>
        <v>44936783.322352141</v>
      </c>
      <c r="L70" s="1187">
        <f t="shared" ca="1" si="5"/>
        <v>0</v>
      </c>
      <c r="M70" s="1187">
        <f t="shared" ca="1" si="6"/>
        <v>0</v>
      </c>
      <c r="N70" s="1187">
        <f t="shared" ca="1" si="15"/>
        <v>5377452841.4973106</v>
      </c>
      <c r="O70" s="1130"/>
      <c r="P70" s="1187">
        <f t="shared" ca="1" si="7"/>
        <v>44936783.322352409</v>
      </c>
      <c r="Q70" s="1187">
        <f t="shared" ca="1" si="8"/>
        <v>5108580199.4224453</v>
      </c>
      <c r="R70" s="1187">
        <f t="shared" ca="1" si="16"/>
        <v>5151270143.57868</v>
      </c>
      <c r="S70" s="1187">
        <f t="shared" ca="1" si="17"/>
        <v>42689944.156234741</v>
      </c>
      <c r="T70" s="1187">
        <f t="shared" ca="1" si="9"/>
        <v>5108580199.4224453</v>
      </c>
      <c r="U70" s="1189">
        <f t="shared" ca="1" si="10"/>
        <v>0.66269620536956209</v>
      </c>
      <c r="V70" s="1190">
        <f t="shared" ca="1" si="11"/>
        <v>4.9999999999999933E-2</v>
      </c>
      <c r="X70" s="1191">
        <f t="shared" ca="1" si="18"/>
        <v>271119481.24098301</v>
      </c>
      <c r="Y70" s="1191">
        <f t="shared" ca="1" si="12"/>
        <v>2246839.1661176682</v>
      </c>
      <c r="Z70" s="1191">
        <f t="shared" ca="1" si="13"/>
        <v>268872642.07486534</v>
      </c>
      <c r="AA70" s="1189">
        <f t="shared" ca="1" si="14"/>
        <v>0.66255982707962613</v>
      </c>
      <c r="AB70" s="1162"/>
    </row>
    <row r="71" spans="1:29">
      <c r="A71" s="1201">
        <f>Calendar!J60</f>
        <v>46748</v>
      </c>
      <c r="C71" s="1161"/>
      <c r="D71" s="1182">
        <f t="shared" ca="1" si="0"/>
        <v>47422</v>
      </c>
      <c r="E71" s="1183">
        <f t="shared" ca="1" si="1"/>
        <v>47449</v>
      </c>
      <c r="F71" s="1184">
        <f t="shared" ca="1" si="2"/>
        <v>1861</v>
      </c>
      <c r="G71" s="1185">
        <f ca="1">IF(F71&lt;&gt;"",COUNTIF($F$11:F71,"&gt;0"),"")</f>
        <v>61</v>
      </c>
      <c r="H71" s="1186">
        <v>8.3338356636277009E-3</v>
      </c>
      <c r="I71" s="1185"/>
      <c r="J71" s="1187">
        <f t="shared" ca="1" si="3"/>
        <v>5377452841.4973106</v>
      </c>
      <c r="K71" s="1188">
        <f t="shared" ca="1" si="4"/>
        <v>44814808.269946404</v>
      </c>
      <c r="L71" s="1187">
        <f t="shared" ca="1" si="5"/>
        <v>0</v>
      </c>
      <c r="M71" s="1187">
        <f t="shared" ca="1" si="6"/>
        <v>0</v>
      </c>
      <c r="N71" s="1187">
        <f t="shared" ca="1" si="15"/>
        <v>5332638033.2273645</v>
      </c>
      <c r="O71" s="1130"/>
      <c r="P71" s="1187">
        <f t="shared" ca="1" si="7"/>
        <v>44814808.269946098</v>
      </c>
      <c r="Q71" s="1187">
        <f t="shared" ca="1" si="8"/>
        <v>5066006131.5659962</v>
      </c>
      <c r="R71" s="1187">
        <f t="shared" ca="1" si="16"/>
        <v>5108580199.4224453</v>
      </c>
      <c r="S71" s="1187">
        <f t="shared" ca="1" si="17"/>
        <v>42574067.856449127</v>
      </c>
      <c r="T71" s="1187">
        <f t="shared" ca="1" si="9"/>
        <v>5066006131.5659962</v>
      </c>
      <c r="U71" s="1189">
        <f t="shared" ca="1" si="10"/>
        <v>0.65720426586508074</v>
      </c>
      <c r="V71" s="1190">
        <f t="shared" ca="1" si="11"/>
        <v>5.0000000000000044E-2</v>
      </c>
      <c r="X71" s="1191">
        <f t="shared" ca="1" si="18"/>
        <v>268872642.07486534</v>
      </c>
      <c r="Y71" s="1191">
        <f t="shared" ca="1" si="12"/>
        <v>2240740.4134969711</v>
      </c>
      <c r="Z71" s="1191">
        <f t="shared" ca="1" si="13"/>
        <v>266631901.66136837</v>
      </c>
      <c r="AA71" s="1189">
        <f t="shared" ca="1" si="14"/>
        <v>0.65706901777826332</v>
      </c>
      <c r="AB71" s="1162"/>
      <c r="AC71" s="1135"/>
    </row>
    <row r="72" spans="1:29">
      <c r="A72" s="1201">
        <f>Calendar!J61</f>
        <v>46779</v>
      </c>
      <c r="C72" s="1161"/>
      <c r="D72" s="1182">
        <f t="shared" ca="1" si="0"/>
        <v>47452</v>
      </c>
      <c r="E72" s="1183">
        <f t="shared" ca="1" si="1"/>
        <v>47479</v>
      </c>
      <c r="F72" s="1184">
        <f t="shared" ca="1" si="2"/>
        <v>1891</v>
      </c>
      <c r="G72" s="1185">
        <f ca="1">IF(F72&lt;&gt;"",COUNTIF($F$11:F72,"&gt;0"),"")</f>
        <v>62</v>
      </c>
      <c r="H72" s="1186">
        <v>8.3879594483353744E-3</v>
      </c>
      <c r="I72" s="1185"/>
      <c r="J72" s="1187">
        <f t="shared" ca="1" si="3"/>
        <v>5332638033.2273645</v>
      </c>
      <c r="K72" s="1188">
        <f t="shared" ca="1" si="4"/>
        <v>44729951.575362042</v>
      </c>
      <c r="L72" s="1187">
        <f t="shared" ca="1" si="5"/>
        <v>0</v>
      </c>
      <c r="M72" s="1187">
        <f t="shared" ca="1" si="6"/>
        <v>0</v>
      </c>
      <c r="N72" s="1187">
        <f t="shared" ca="1" si="15"/>
        <v>5287908081.6520023</v>
      </c>
      <c r="O72" s="1130"/>
      <c r="P72" s="1187">
        <f t="shared" ca="1" si="7"/>
        <v>44729951.575362206</v>
      </c>
      <c r="Q72" s="1187">
        <f t="shared" ca="1" si="8"/>
        <v>5023512677.5694017</v>
      </c>
      <c r="R72" s="1187">
        <f t="shared" ca="1" si="16"/>
        <v>5066006131.5659962</v>
      </c>
      <c r="S72" s="1187">
        <f t="shared" ca="1" si="17"/>
        <v>42493453.996594429</v>
      </c>
      <c r="T72" s="1187">
        <f t="shared" ca="1" si="9"/>
        <v>5023512677.5694017</v>
      </c>
      <c r="U72" s="1189">
        <f t="shared" ca="1" si="10"/>
        <v>0.65172723351592599</v>
      </c>
      <c r="V72" s="1190">
        <f t="shared" ca="1" si="11"/>
        <v>5.0000000000000044E-2</v>
      </c>
      <c r="X72" s="1191">
        <f t="shared" ca="1" si="18"/>
        <v>266631901.66136837</v>
      </c>
      <c r="Y72" s="1191">
        <f t="shared" ca="1" si="12"/>
        <v>2236497.5787677765</v>
      </c>
      <c r="Z72" s="1191">
        <f t="shared" ca="1" si="13"/>
        <v>264395404.08260059</v>
      </c>
      <c r="AA72" s="1189">
        <f t="shared" ca="1" si="14"/>
        <v>0.65159311256443886</v>
      </c>
      <c r="AB72" s="1162"/>
      <c r="AC72" s="1135"/>
    </row>
    <row r="73" spans="1:29">
      <c r="A73" s="1201">
        <f>Calendar!J62</f>
        <v>46811</v>
      </c>
      <c r="C73" s="1161"/>
      <c r="D73" s="1182">
        <f t="shared" ca="1" si="0"/>
        <v>47483</v>
      </c>
      <c r="E73" s="1183">
        <f t="shared" ca="1" si="1"/>
        <v>47511</v>
      </c>
      <c r="F73" s="1184">
        <f t="shared" ca="1" si="2"/>
        <v>1923</v>
      </c>
      <c r="G73" s="1185">
        <f ca="1">IF(F73&lt;&gt;"",COUNTIF($F$11:F73,"&gt;0"),"")</f>
        <v>63</v>
      </c>
      <c r="H73" s="1186">
        <v>8.4259318894268839E-3</v>
      </c>
      <c r="I73" s="1185"/>
      <c r="J73" s="1187">
        <f t="shared" ca="1" si="3"/>
        <v>5287908081.6520023</v>
      </c>
      <c r="K73" s="1188">
        <f t="shared" ca="1" si="4"/>
        <v>44555553.333549745</v>
      </c>
      <c r="L73" s="1187">
        <f t="shared" ca="1" si="5"/>
        <v>0</v>
      </c>
      <c r="M73" s="1187">
        <f t="shared" ca="1" si="6"/>
        <v>0</v>
      </c>
      <c r="N73" s="1187">
        <f t="shared" ca="1" si="15"/>
        <v>5243352528.3184528</v>
      </c>
      <c r="O73" s="1130"/>
      <c r="P73" s="1187">
        <f t="shared" ca="1" si="7"/>
        <v>44555553.3335495</v>
      </c>
      <c r="Q73" s="1187">
        <f t="shared" ca="1" si="8"/>
        <v>4981184901.9025297</v>
      </c>
      <c r="R73" s="1187">
        <f t="shared" ca="1" si="16"/>
        <v>5023512677.5694017</v>
      </c>
      <c r="S73" s="1187">
        <f t="shared" ca="1" si="17"/>
        <v>42327775.666872025</v>
      </c>
      <c r="T73" s="1187">
        <f t="shared" ca="1" si="9"/>
        <v>4981184901.9025297</v>
      </c>
      <c r="U73" s="1189">
        <f t="shared" ca="1" si="10"/>
        <v>0.64626057190981856</v>
      </c>
      <c r="V73" s="1190">
        <f t="shared" ca="1" si="11"/>
        <v>5.0000000000000044E-2</v>
      </c>
      <c r="X73" s="1191">
        <f t="shared" ca="1" si="18"/>
        <v>264395404.08260059</v>
      </c>
      <c r="Y73" s="1191">
        <f t="shared" ca="1" si="12"/>
        <v>2227777.666677475</v>
      </c>
      <c r="Z73" s="1191">
        <f t="shared" ca="1" si="13"/>
        <v>262167626.41592312</v>
      </c>
      <c r="AA73" s="1189">
        <f t="shared" ca="1" si="14"/>
        <v>0.64612757595943449</v>
      </c>
      <c r="AB73" s="1162"/>
      <c r="AC73" s="1135"/>
    </row>
    <row r="74" spans="1:29">
      <c r="A74" s="1201">
        <f>Calendar!J63</f>
        <v>46839</v>
      </c>
      <c r="C74" s="1161"/>
      <c r="D74" s="1182">
        <f t="shared" ca="1" si="0"/>
        <v>47514</v>
      </c>
      <c r="E74" s="1183">
        <f t="shared" ca="1" si="1"/>
        <v>47541</v>
      </c>
      <c r="F74" s="1184">
        <f t="shared" ca="1" si="2"/>
        <v>1953</v>
      </c>
      <c r="G74" s="1185">
        <f ca="1">IF(F74&lt;&gt;"",COUNTIF($F$11:F74,"&gt;0"),"")</f>
        <v>64</v>
      </c>
      <c r="H74" s="1186">
        <v>8.4724727099141466E-3</v>
      </c>
      <c r="I74" s="1185"/>
      <c r="J74" s="1187">
        <f t="shared" ca="1" si="3"/>
        <v>5243352528.3184528</v>
      </c>
      <c r="K74" s="1188">
        <f t="shared" ca="1" si="4"/>
        <v>44424161.204637431</v>
      </c>
      <c r="L74" s="1187">
        <f t="shared" ca="1" si="5"/>
        <v>0</v>
      </c>
      <c r="M74" s="1187">
        <f t="shared" ca="1" si="6"/>
        <v>0</v>
      </c>
      <c r="N74" s="1187">
        <f t="shared" ca="1" si="15"/>
        <v>5198928367.1138153</v>
      </c>
      <c r="O74" s="1130"/>
      <c r="P74" s="1187">
        <f t="shared" ca="1" si="7"/>
        <v>44424161.204637527</v>
      </c>
      <c r="Q74" s="1187">
        <f t="shared" ca="1" si="8"/>
        <v>4938981948.7581244</v>
      </c>
      <c r="R74" s="1187">
        <f t="shared" ca="1" si="16"/>
        <v>4981184901.9025297</v>
      </c>
      <c r="S74" s="1187">
        <f t="shared" ca="1" si="17"/>
        <v>42202953.144405365</v>
      </c>
      <c r="T74" s="1187">
        <f t="shared" ca="1" si="9"/>
        <v>4938981948.7581244</v>
      </c>
      <c r="U74" s="1189">
        <f t="shared" ca="1" si="10"/>
        <v>0.64081522434808436</v>
      </c>
      <c r="V74" s="1190">
        <f t="shared" ca="1" si="11"/>
        <v>5.0000000000000044E-2</v>
      </c>
      <c r="X74" s="1191">
        <f t="shared" ca="1" si="18"/>
        <v>262167626.41592312</v>
      </c>
      <c r="Y74" s="1191">
        <f t="shared" ca="1" si="12"/>
        <v>2221208.0602321625</v>
      </c>
      <c r="Z74" s="1191">
        <f t="shared" ca="1" si="13"/>
        <v>259946418.35569096</v>
      </c>
      <c r="AA74" s="1189">
        <f t="shared" ca="1" si="14"/>
        <v>0.64068334901251989</v>
      </c>
      <c r="AB74" s="1162"/>
      <c r="AC74" s="1135"/>
    </row>
    <row r="75" spans="1:29">
      <c r="A75" s="1201">
        <f>Calendar!J64</f>
        <v>46870</v>
      </c>
      <c r="C75" s="1161"/>
      <c r="D75" s="1182">
        <f t="shared" ca="1" si="0"/>
        <v>47542</v>
      </c>
      <c r="E75" s="1183">
        <f t="shared" ca="1" si="1"/>
        <v>47569</v>
      </c>
      <c r="F75" s="1184">
        <f t="shared" ca="1" si="2"/>
        <v>1981</v>
      </c>
      <c r="G75" s="1185">
        <f ca="1">IF(F75&lt;&gt;"",COUNTIF($F$11:F75,"&gt;0"),"")</f>
        <v>65</v>
      </c>
      <c r="H75" s="1186">
        <v>8.5119458346093087E-3</v>
      </c>
      <c r="I75" s="1185"/>
      <c r="J75" s="1187">
        <f t="shared" ca="1" si="3"/>
        <v>5198928367.1138153</v>
      </c>
      <c r="K75" s="1188">
        <f t="shared" ca="1" si="4"/>
        <v>44252996.658886611</v>
      </c>
      <c r="L75" s="1187">
        <f t="shared" ca="1" si="5"/>
        <v>0</v>
      </c>
      <c r="M75" s="1187">
        <f t="shared" ca="1" si="6"/>
        <v>0</v>
      </c>
      <c r="N75" s="1187">
        <f t="shared" ca="1" si="15"/>
        <v>5154675370.4549284</v>
      </c>
      <c r="O75" s="1130"/>
      <c r="P75" s="1187">
        <f t="shared" ca="1" si="7"/>
        <v>44252996.658886909</v>
      </c>
      <c r="Q75" s="1187">
        <f t="shared" ca="1" si="8"/>
        <v>4896941601.9321814</v>
      </c>
      <c r="R75" s="1187">
        <f t="shared" ca="1" si="16"/>
        <v>4938981948.7581244</v>
      </c>
      <c r="S75" s="1187">
        <f t="shared" ca="1" si="17"/>
        <v>42040346.825942993</v>
      </c>
      <c r="T75" s="1187">
        <f t="shared" ca="1" si="9"/>
        <v>4896941601.9321814</v>
      </c>
      <c r="U75" s="1189">
        <f t="shared" ca="1" si="10"/>
        <v>0.63538593484769779</v>
      </c>
      <c r="V75" s="1190">
        <f t="shared" ca="1" si="11"/>
        <v>5.0000000000000155E-2</v>
      </c>
      <c r="X75" s="1191">
        <f t="shared" ca="1" si="18"/>
        <v>259946418.35569096</v>
      </c>
      <c r="Y75" s="1191">
        <f t="shared" ca="1" si="12"/>
        <v>2212649.8329439163</v>
      </c>
      <c r="Z75" s="1191">
        <f t="shared" ca="1" si="13"/>
        <v>257733768.52274704</v>
      </c>
      <c r="AA75" s="1189">
        <f t="shared" ca="1" si="14"/>
        <v>0.63525517682231414</v>
      </c>
      <c r="AB75" s="1162"/>
      <c r="AC75" s="1135"/>
    </row>
    <row r="76" spans="1:29">
      <c r="A76" s="1201">
        <f>Calendar!J65</f>
        <v>46902</v>
      </c>
      <c r="C76" s="1161"/>
      <c r="D76" s="1182">
        <f t="shared" ref="D76:D139" ca="1" si="19">IF(E76&lt;&gt;"",EOMONTH(E76,-1),"")</f>
        <v>47573</v>
      </c>
      <c r="E76" s="1183">
        <f t="shared" ref="E76:E139" ca="1" si="20">IF(INDIRECT("A"&amp;(IFERROR(MATCH(E75,A:A),999)+1))&gt;0,INDIRECT("A"&amp;(IFERROR(MATCH(E75,A:A),999)+1)),"")</f>
        <v>47602</v>
      </c>
      <c r="F76" s="1184">
        <f t="shared" ref="F76:F139" ca="1" si="21">IF(E76&lt;&gt;"",E76-$A$31,"")</f>
        <v>2014</v>
      </c>
      <c r="G76" s="1185">
        <f ca="1">IF(F76&lt;&gt;"",COUNTIF($F$11:F76,"&gt;0"),"")</f>
        <v>66</v>
      </c>
      <c r="H76" s="1186">
        <v>8.5598230167749263E-3</v>
      </c>
      <c r="I76" s="1185"/>
      <c r="J76" s="1187">
        <f t="shared" ref="J76:J139" ca="1" si="22">IF(G76=1,$A$7,N75)</f>
        <v>5154675370.4549284</v>
      </c>
      <c r="K76" s="1188">
        <f t="shared" ref="K76:K139" ca="1" si="23">H76*J76</f>
        <v>44123108.880022913</v>
      </c>
      <c r="L76" s="1187">
        <f t="shared" ref="L76:L139" ca="1" si="24">IF(E76&lt;&gt;"",(1-(1-$A$25)^(1/12))*(J76-K76),"")</f>
        <v>0</v>
      </c>
      <c r="M76" s="1187">
        <f t="shared" ref="M76:M139" ca="1" si="25">IF(J76-K76-L76&lt;$A$27*$A$5,J76-K76-L76,0)</f>
        <v>0</v>
      </c>
      <c r="N76" s="1187">
        <f t="shared" ca="1" si="15"/>
        <v>5110552261.5749054</v>
      </c>
      <c r="O76" s="1130"/>
      <c r="P76" s="1187">
        <f t="shared" ref="P76:P139" ca="1" si="26">IF(G76&lt;&gt; "", R76+X76-N76, "")</f>
        <v>44123108.880023003</v>
      </c>
      <c r="Q76" s="1187">
        <f t="shared" ref="Q76:Q139" ca="1" si="27">IF(E76&lt;&gt;"", N76*(1-$A$15), "")</f>
        <v>4855024648.4961596</v>
      </c>
      <c r="R76" s="1187">
        <f t="shared" ca="1" si="16"/>
        <v>4896941601.9321814</v>
      </c>
      <c r="S76" s="1187">
        <f t="shared" ca="1" si="17"/>
        <v>41916953.436021805</v>
      </c>
      <c r="T76" s="1187">
        <f t="shared" ref="T76:T139" ca="1" si="28">IF(E76&lt;&gt;"", R76-S76, "")</f>
        <v>4855024648.4961596</v>
      </c>
      <c r="U76" s="1189">
        <f t="shared" ref="U76:U139" ca="1" si="29">IF(E76&lt;&gt;"", R76/$A$11, "")</f>
        <v>0.62997756418620143</v>
      </c>
      <c r="V76" s="1190">
        <f t="shared" ref="V76:V139" ca="1" si="30">IF(E76&lt;&gt;"", IFERROR(1-T76/N76, "n.a."), "")</f>
        <v>5.0000000000000155E-2</v>
      </c>
      <c r="X76" s="1191">
        <f t="shared" ca="1" si="18"/>
        <v>257733768.52274704</v>
      </c>
      <c r="Y76" s="1191">
        <f t="shared" ref="Y76:Y139" ca="1" si="31">IF(E76&lt;&gt;"", P76-S76, "")</f>
        <v>2206155.4440011978</v>
      </c>
      <c r="Z76" s="1191">
        <f t="shared" ref="Z76:Z139" ca="1" si="32">IF(E76&lt;&gt;"", X76-Y76, "")</f>
        <v>255527613.07874584</v>
      </c>
      <c r="AA76" s="1189">
        <f t="shared" ref="AA76:AA139" ca="1" si="33">IF(E76&lt;&gt;"", X76/$A$19, "")</f>
        <v>0.62984791916604843</v>
      </c>
      <c r="AB76" s="1162"/>
      <c r="AC76" s="1135"/>
    </row>
    <row r="77" spans="1:29">
      <c r="A77" s="1201">
        <f>Calendar!J66</f>
        <v>46931</v>
      </c>
      <c r="C77" s="1161"/>
      <c r="D77" s="1182">
        <f t="shared" ca="1" si="19"/>
        <v>47603</v>
      </c>
      <c r="E77" s="1183">
        <f t="shared" ca="1" si="20"/>
        <v>47630</v>
      </c>
      <c r="F77" s="1184">
        <f t="shared" ca="1" si="21"/>
        <v>2042</v>
      </c>
      <c r="G77" s="1185">
        <f ca="1">IF(F77&lt;&gt;"",COUNTIF($F$11:F77,"&gt;0"),"")</f>
        <v>67</v>
      </c>
      <c r="H77" s="1186">
        <v>8.6017040674281117E-3</v>
      </c>
      <c r="I77" s="1185"/>
      <c r="J77" s="1187">
        <f t="shared" ca="1" si="22"/>
        <v>5110552261.5749054</v>
      </c>
      <c r="K77" s="1188">
        <f t="shared" ca="1" si="23"/>
        <v>43959458.175192796</v>
      </c>
      <c r="L77" s="1187">
        <f t="shared" ca="1" si="24"/>
        <v>0</v>
      </c>
      <c r="M77" s="1187">
        <f t="shared" ca="1" si="25"/>
        <v>0</v>
      </c>
      <c r="N77" s="1187">
        <f t="shared" ref="N77:N140" ca="1" si="34">IF(E77&lt;&gt;"",J77-K77-L77-M77,"")</f>
        <v>5066592803.3997126</v>
      </c>
      <c r="O77" s="1130"/>
      <c r="P77" s="1187">
        <f t="shared" ca="1" si="26"/>
        <v>43959458.175192833</v>
      </c>
      <c r="Q77" s="1187">
        <f t="shared" ca="1" si="27"/>
        <v>4813263163.2297268</v>
      </c>
      <c r="R77" s="1187">
        <f t="shared" ref="R77:R140" ca="1" si="35">IF(E77&lt;&gt;"", T76, "")</f>
        <v>4855024648.4961596</v>
      </c>
      <c r="S77" s="1187">
        <f t="shared" ref="S77:S140" ca="1" si="36">IF(E77&lt;&gt;"", MIN(P77,MAX(R77-Q77,0)), "")</f>
        <v>41761485.266432762</v>
      </c>
      <c r="T77" s="1187">
        <f t="shared" ca="1" si="28"/>
        <v>4813263163.2297268</v>
      </c>
      <c r="U77" s="1189">
        <f t="shared" ca="1" si="29"/>
        <v>0.62458506773222866</v>
      </c>
      <c r="V77" s="1190">
        <f t="shared" ca="1" si="30"/>
        <v>5.0000000000000044E-2</v>
      </c>
      <c r="X77" s="1191">
        <f t="shared" ref="X77:X140" ca="1" si="37">IF(E77&lt;&gt;"", Z76, "")</f>
        <v>255527613.07874584</v>
      </c>
      <c r="Y77" s="1191">
        <f t="shared" ca="1" si="31"/>
        <v>2197972.9087600708</v>
      </c>
      <c r="Z77" s="1191">
        <f t="shared" ca="1" si="32"/>
        <v>253329640.16998577</v>
      </c>
      <c r="AA77" s="1189">
        <f t="shared" ca="1" si="33"/>
        <v>0.62445653245050303</v>
      </c>
      <c r="AB77" s="1162"/>
      <c r="AC77" s="1135"/>
    </row>
    <row r="78" spans="1:29">
      <c r="A78" s="1201">
        <f>Calendar!J67</f>
        <v>46961</v>
      </c>
      <c r="C78" s="1161"/>
      <c r="D78" s="1182">
        <f t="shared" ca="1" si="19"/>
        <v>47634</v>
      </c>
      <c r="E78" s="1183">
        <f t="shared" ca="1" si="20"/>
        <v>47661</v>
      </c>
      <c r="F78" s="1184">
        <f t="shared" ca="1" si="21"/>
        <v>2073</v>
      </c>
      <c r="G78" s="1185">
        <f ca="1">IF(F78&lt;&gt;"",COUNTIF($F$11:F78,"&gt;0"),"")</f>
        <v>68</v>
      </c>
      <c r="H78" s="1186">
        <v>8.6433014396991997E-3</v>
      </c>
      <c r="I78" s="1185"/>
      <c r="J78" s="1187">
        <f t="shared" ca="1" si="22"/>
        <v>5066592803.3997126</v>
      </c>
      <c r="K78" s="1188">
        <f t="shared" ca="1" si="23"/>
        <v>43792088.871994339</v>
      </c>
      <c r="L78" s="1187">
        <f t="shared" ca="1" si="24"/>
        <v>0</v>
      </c>
      <c r="M78" s="1187">
        <f t="shared" ca="1" si="25"/>
        <v>0</v>
      </c>
      <c r="N78" s="1187">
        <f t="shared" ca="1" si="34"/>
        <v>5022800714.5277185</v>
      </c>
      <c r="O78" s="1130"/>
      <c r="P78" s="1187">
        <f t="shared" ca="1" si="26"/>
        <v>43792088.871994019</v>
      </c>
      <c r="Q78" s="1187">
        <f t="shared" ca="1" si="27"/>
        <v>4771660678.8013325</v>
      </c>
      <c r="R78" s="1187">
        <f t="shared" ca="1" si="35"/>
        <v>4813263163.2297268</v>
      </c>
      <c r="S78" s="1187">
        <f t="shared" ca="1" si="36"/>
        <v>41602484.428394318</v>
      </c>
      <c r="T78" s="1187">
        <f t="shared" ca="1" si="28"/>
        <v>4771660678.8013325</v>
      </c>
      <c r="U78" s="1189">
        <f t="shared" ca="1" si="29"/>
        <v>0.61921257181466149</v>
      </c>
      <c r="V78" s="1190">
        <f t="shared" ca="1" si="30"/>
        <v>5.0000000000000044E-2</v>
      </c>
      <c r="X78" s="1191">
        <f t="shared" ca="1" si="37"/>
        <v>253329640.16998577</v>
      </c>
      <c r="Y78" s="1191">
        <f t="shared" ca="1" si="31"/>
        <v>2189604.4435997009</v>
      </c>
      <c r="Z78" s="1191">
        <f t="shared" ca="1" si="32"/>
        <v>251140035.72638607</v>
      </c>
      <c r="AA78" s="1189">
        <f t="shared" ca="1" si="33"/>
        <v>0.61908514215539046</v>
      </c>
      <c r="AB78" s="1162"/>
      <c r="AC78" s="1135"/>
    </row>
    <row r="79" spans="1:29">
      <c r="A79" s="1201">
        <f>Calendar!J68</f>
        <v>46993</v>
      </c>
      <c r="C79" s="1161"/>
      <c r="D79" s="1182">
        <f t="shared" ca="1" si="19"/>
        <v>47664</v>
      </c>
      <c r="E79" s="1183">
        <f t="shared" ca="1" si="20"/>
        <v>47693</v>
      </c>
      <c r="F79" s="1184">
        <f t="shared" ca="1" si="21"/>
        <v>2105</v>
      </c>
      <c r="G79" s="1185">
        <f ca="1">IF(F79&lt;&gt;"",COUNTIF($F$11:F79,"&gt;0"),"")</f>
        <v>69</v>
      </c>
      <c r="H79" s="1186">
        <v>8.6963022323994707E-3</v>
      </c>
      <c r="I79" s="1185"/>
      <c r="J79" s="1187">
        <f t="shared" ca="1" si="22"/>
        <v>5022800714.5277185</v>
      </c>
      <c r="K79" s="1188">
        <f t="shared" ca="1" si="23"/>
        <v>43679793.066645056</v>
      </c>
      <c r="L79" s="1187">
        <f t="shared" ca="1" si="24"/>
        <v>0</v>
      </c>
      <c r="M79" s="1187">
        <f t="shared" ca="1" si="25"/>
        <v>0</v>
      </c>
      <c r="N79" s="1187">
        <f t="shared" ca="1" si="34"/>
        <v>4979120921.4610739</v>
      </c>
      <c r="O79" s="1130"/>
      <c r="P79" s="1187">
        <f t="shared" ca="1" si="26"/>
        <v>43679793.066644669</v>
      </c>
      <c r="Q79" s="1187">
        <f t="shared" ca="1" si="27"/>
        <v>4730164875.3880196</v>
      </c>
      <c r="R79" s="1187">
        <f t="shared" ca="1" si="35"/>
        <v>4771660678.8013325</v>
      </c>
      <c r="S79" s="1187">
        <f t="shared" ca="1" si="36"/>
        <v>41495803.413312912</v>
      </c>
      <c r="T79" s="1187">
        <f t="shared" ca="1" si="28"/>
        <v>4730164875.3880196</v>
      </c>
      <c r="U79" s="1189">
        <f t="shared" ca="1" si="29"/>
        <v>0.61386053090121606</v>
      </c>
      <c r="V79" s="1190">
        <f t="shared" ca="1" si="30"/>
        <v>5.0000000000000155E-2</v>
      </c>
      <c r="X79" s="1191">
        <f t="shared" ca="1" si="37"/>
        <v>251140035.72638607</v>
      </c>
      <c r="Y79" s="1191">
        <f t="shared" ca="1" si="31"/>
        <v>2183989.6533317566</v>
      </c>
      <c r="Z79" s="1191">
        <f t="shared" ca="1" si="32"/>
        <v>248956046.07305431</v>
      </c>
      <c r="AA79" s="1189">
        <f t="shared" ca="1" si="33"/>
        <v>0.61373420265490242</v>
      </c>
      <c r="AB79" s="1162"/>
      <c r="AC79" s="1135"/>
    </row>
    <row r="80" spans="1:29">
      <c r="A80" s="1201">
        <f>Calendar!J69</f>
        <v>47023</v>
      </c>
      <c r="C80" s="1161"/>
      <c r="D80" s="1182">
        <f t="shared" ca="1" si="19"/>
        <v>47695</v>
      </c>
      <c r="E80" s="1183">
        <f t="shared" ca="1" si="20"/>
        <v>47722</v>
      </c>
      <c r="F80" s="1184">
        <f t="shared" ca="1" si="21"/>
        <v>2134</v>
      </c>
      <c r="G80" s="1185">
        <f ca="1">IF(F80&lt;&gt;"",COUNTIF($F$11:F80,"&gt;0"),"")</f>
        <v>70</v>
      </c>
      <c r="H80" s="1186">
        <v>8.7352661988350285E-3</v>
      </c>
      <c r="I80" s="1185"/>
      <c r="J80" s="1187">
        <f t="shared" ca="1" si="22"/>
        <v>4979120921.4610739</v>
      </c>
      <c r="K80" s="1188">
        <f t="shared" ca="1" si="23"/>
        <v>43493946.685151242</v>
      </c>
      <c r="L80" s="1187">
        <f t="shared" ca="1" si="24"/>
        <v>0</v>
      </c>
      <c r="M80" s="1187">
        <f t="shared" ca="1" si="25"/>
        <v>0</v>
      </c>
      <c r="N80" s="1187">
        <f t="shared" ca="1" si="34"/>
        <v>4935626974.7759228</v>
      </c>
      <c r="O80" s="1130"/>
      <c r="P80" s="1187">
        <f t="shared" ca="1" si="26"/>
        <v>43493946.6851511</v>
      </c>
      <c r="Q80" s="1187">
        <f t="shared" ca="1" si="27"/>
        <v>4688845626.0371265</v>
      </c>
      <c r="R80" s="1187">
        <f t="shared" ca="1" si="35"/>
        <v>4730164875.3880196</v>
      </c>
      <c r="S80" s="1187">
        <f t="shared" ca="1" si="36"/>
        <v>41319249.350893021</v>
      </c>
      <c r="T80" s="1187">
        <f t="shared" ca="1" si="28"/>
        <v>4688845626.0371265</v>
      </c>
      <c r="U80" s="1189">
        <f t="shared" ca="1" si="29"/>
        <v>0.60852221419595787</v>
      </c>
      <c r="V80" s="1190">
        <f t="shared" ca="1" si="30"/>
        <v>5.0000000000000044E-2</v>
      </c>
      <c r="X80" s="1191">
        <f t="shared" ca="1" si="37"/>
        <v>248956046.07305431</v>
      </c>
      <c r="Y80" s="1191">
        <f t="shared" ca="1" si="31"/>
        <v>2174697.3342580795</v>
      </c>
      <c r="Z80" s="1191">
        <f t="shared" ca="1" si="32"/>
        <v>246781348.73879623</v>
      </c>
      <c r="AA80" s="1189">
        <f t="shared" ca="1" si="33"/>
        <v>0.60839698453825586</v>
      </c>
      <c r="AB80" s="1162"/>
      <c r="AC80" s="1135"/>
    </row>
    <row r="81" spans="1:29">
      <c r="A81" s="1201">
        <f>Calendar!J70</f>
        <v>47053</v>
      </c>
      <c r="C81" s="1161"/>
      <c r="D81" s="1182">
        <f t="shared" ca="1" si="19"/>
        <v>47726</v>
      </c>
      <c r="E81" s="1183">
        <f t="shared" ca="1" si="20"/>
        <v>47753</v>
      </c>
      <c r="F81" s="1184">
        <f t="shared" ca="1" si="21"/>
        <v>2165</v>
      </c>
      <c r="G81" s="1185">
        <f ca="1">IF(F81&lt;&gt;"",COUNTIF($F$11:F81,"&gt;0"),"")</f>
        <v>71</v>
      </c>
      <c r="H81" s="1186">
        <v>8.7880372559361441E-3</v>
      </c>
      <c r="I81" s="1185"/>
      <c r="J81" s="1187">
        <f t="shared" ca="1" si="22"/>
        <v>4935626974.7759228</v>
      </c>
      <c r="K81" s="1188">
        <f t="shared" ca="1" si="23"/>
        <v>43374473.735734209</v>
      </c>
      <c r="L81" s="1187">
        <f t="shared" ca="1" si="24"/>
        <v>0</v>
      </c>
      <c r="M81" s="1187">
        <f t="shared" ca="1" si="25"/>
        <v>0</v>
      </c>
      <c r="N81" s="1187">
        <f t="shared" ca="1" si="34"/>
        <v>4892252501.0401888</v>
      </c>
      <c r="O81" s="1130"/>
      <c r="P81" s="1187">
        <f t="shared" ca="1" si="26"/>
        <v>43374473.735733986</v>
      </c>
      <c r="Q81" s="1187">
        <f t="shared" ca="1" si="27"/>
        <v>4647639875.9881792</v>
      </c>
      <c r="R81" s="1187">
        <f t="shared" ca="1" si="35"/>
        <v>4688845626.0371265</v>
      </c>
      <c r="S81" s="1187">
        <f t="shared" ca="1" si="36"/>
        <v>41205750.048947334</v>
      </c>
      <c r="T81" s="1187">
        <f t="shared" ca="1" si="28"/>
        <v>4647639875.9881792</v>
      </c>
      <c r="U81" s="1189">
        <f t="shared" ca="1" si="29"/>
        <v>0.60320661066705172</v>
      </c>
      <c r="V81" s="1190">
        <f t="shared" ca="1" si="30"/>
        <v>5.0000000000000044E-2</v>
      </c>
      <c r="X81" s="1191">
        <f t="shared" ca="1" si="37"/>
        <v>246781348.73879623</v>
      </c>
      <c r="Y81" s="1191">
        <f t="shared" ca="1" si="31"/>
        <v>2168723.6867866516</v>
      </c>
      <c r="Z81" s="1191">
        <f t="shared" ca="1" si="32"/>
        <v>244612625.05200958</v>
      </c>
      <c r="AA81" s="1189">
        <f t="shared" ca="1" si="33"/>
        <v>0.60308247492374445</v>
      </c>
      <c r="AB81" s="1162"/>
      <c r="AC81" s="1135"/>
    </row>
    <row r="82" spans="1:29">
      <c r="A82" s="1201">
        <f>Calendar!J71</f>
        <v>47084</v>
      </c>
      <c r="C82" s="1161"/>
      <c r="D82" s="1182">
        <f t="shared" ca="1" si="19"/>
        <v>47756</v>
      </c>
      <c r="E82" s="1183">
        <f t="shared" ca="1" si="20"/>
        <v>47784</v>
      </c>
      <c r="F82" s="1184">
        <f t="shared" ca="1" si="21"/>
        <v>2196</v>
      </c>
      <c r="G82" s="1185">
        <f ca="1">IF(F82&lt;&gt;"",COUNTIF($F$11:F82,"&gt;0"),"")</f>
        <v>72</v>
      </c>
      <c r="H82" s="1186">
        <v>8.840598743222336E-3</v>
      </c>
      <c r="I82" s="1185"/>
      <c r="J82" s="1187">
        <f t="shared" ca="1" si="22"/>
        <v>4892252501.0401888</v>
      </c>
      <c r="K82" s="1188">
        <f t="shared" ca="1" si="23"/>
        <v>43250441.31222222</v>
      </c>
      <c r="L82" s="1187">
        <f t="shared" ca="1" si="24"/>
        <v>0</v>
      </c>
      <c r="M82" s="1187">
        <f t="shared" ca="1" si="25"/>
        <v>0</v>
      </c>
      <c r="N82" s="1187">
        <f t="shared" ca="1" si="34"/>
        <v>4849002059.7279663</v>
      </c>
      <c r="O82" s="1130"/>
      <c r="P82" s="1187">
        <f t="shared" ca="1" si="26"/>
        <v>43250441.312222481</v>
      </c>
      <c r="Q82" s="1187">
        <f t="shared" ca="1" si="27"/>
        <v>4606551956.7415676</v>
      </c>
      <c r="R82" s="1187">
        <f t="shared" ca="1" si="35"/>
        <v>4647639875.9881792</v>
      </c>
      <c r="S82" s="1187">
        <f t="shared" ca="1" si="36"/>
        <v>41087919.246611595</v>
      </c>
      <c r="T82" s="1187">
        <f t="shared" ca="1" si="28"/>
        <v>4606551956.7415676</v>
      </c>
      <c r="U82" s="1189">
        <f t="shared" ca="1" si="29"/>
        <v>0.59790560849948271</v>
      </c>
      <c r="V82" s="1190">
        <f t="shared" ca="1" si="30"/>
        <v>5.0000000000000044E-2</v>
      </c>
      <c r="X82" s="1191">
        <f t="shared" ca="1" si="37"/>
        <v>244612625.05200958</v>
      </c>
      <c r="Y82" s="1191">
        <f t="shared" ca="1" si="31"/>
        <v>2162522.0656108856</v>
      </c>
      <c r="Z82" s="1191">
        <f t="shared" ca="1" si="32"/>
        <v>242450102.9863987</v>
      </c>
      <c r="AA82" s="1189">
        <f t="shared" ca="1" si="33"/>
        <v>0.59778256366571259</v>
      </c>
      <c r="AB82" s="1162"/>
      <c r="AC82" s="1135"/>
    </row>
    <row r="83" spans="1:29">
      <c r="A83" s="1201">
        <f>Calendar!J72</f>
        <v>47114</v>
      </c>
      <c r="C83" s="1161"/>
      <c r="D83" s="1182">
        <f t="shared" ca="1" si="19"/>
        <v>47787</v>
      </c>
      <c r="E83" s="1183">
        <f t="shared" ca="1" si="20"/>
        <v>47814</v>
      </c>
      <c r="F83" s="1184">
        <f t="shared" ca="1" si="21"/>
        <v>2226</v>
      </c>
      <c r="G83" s="1185">
        <f ca="1">IF(F83&lt;&gt;"",COUNTIF($F$11:F83,"&gt;0"),"")</f>
        <v>73</v>
      </c>
      <c r="H83" s="1186">
        <v>8.8999626012095639E-3</v>
      </c>
      <c r="I83" s="1185"/>
      <c r="J83" s="1187">
        <f t="shared" ca="1" si="22"/>
        <v>4849002059.7279663</v>
      </c>
      <c r="K83" s="1188">
        <f t="shared" ca="1" si="23"/>
        <v>43155936.984767042</v>
      </c>
      <c r="L83" s="1187">
        <f t="shared" ca="1" si="24"/>
        <v>0</v>
      </c>
      <c r="M83" s="1187">
        <f t="shared" ca="1" si="25"/>
        <v>0</v>
      </c>
      <c r="N83" s="1187">
        <f t="shared" ca="1" si="34"/>
        <v>4805846122.7431993</v>
      </c>
      <c r="O83" s="1130"/>
      <c r="P83" s="1187">
        <f t="shared" ca="1" si="26"/>
        <v>43155936.98476696</v>
      </c>
      <c r="Q83" s="1187">
        <f t="shared" ca="1" si="27"/>
        <v>4565553816.606039</v>
      </c>
      <c r="R83" s="1187">
        <f t="shared" ca="1" si="35"/>
        <v>4606551956.7415676</v>
      </c>
      <c r="S83" s="1187">
        <f t="shared" ca="1" si="36"/>
        <v>40998140.135528564</v>
      </c>
      <c r="T83" s="1187">
        <f t="shared" ca="1" si="28"/>
        <v>4565553816.606039</v>
      </c>
      <c r="U83" s="1189">
        <f t="shared" ca="1" si="29"/>
        <v>0.59261976492841661</v>
      </c>
      <c r="V83" s="1190">
        <f t="shared" ca="1" si="30"/>
        <v>5.0000000000000044E-2</v>
      </c>
      <c r="X83" s="1191">
        <f t="shared" ca="1" si="37"/>
        <v>242450102.9863987</v>
      </c>
      <c r="Y83" s="1191">
        <f t="shared" ca="1" si="31"/>
        <v>2157796.8492383957</v>
      </c>
      <c r="Z83" s="1191">
        <f t="shared" ca="1" si="32"/>
        <v>240292306.1371603</v>
      </c>
      <c r="AA83" s="1189">
        <f t="shared" ca="1" si="33"/>
        <v>0.59249780788464979</v>
      </c>
      <c r="AB83" s="1162"/>
      <c r="AC83" s="1135"/>
    </row>
    <row r="84" spans="1:29">
      <c r="A84" s="1201">
        <f>Calendar!J73</f>
        <v>47147</v>
      </c>
      <c r="C84" s="1161"/>
      <c r="D84" s="1182">
        <f t="shared" ca="1" si="19"/>
        <v>47817</v>
      </c>
      <c r="E84" s="1183">
        <f t="shared" ca="1" si="20"/>
        <v>47844</v>
      </c>
      <c r="F84" s="1184">
        <f t="shared" ca="1" si="21"/>
        <v>2256</v>
      </c>
      <c r="G84" s="1185">
        <f ca="1">IF(F84&lt;&gt;"",COUNTIF($F$11:F84,"&gt;0"),"")</f>
        <v>74</v>
      </c>
      <c r="H84" s="1186">
        <v>8.9664940180044853E-3</v>
      </c>
      <c r="I84" s="1130"/>
      <c r="J84" s="1187">
        <f t="shared" ca="1" si="22"/>
        <v>4805846122.7431993</v>
      </c>
      <c r="K84" s="1188">
        <f t="shared" ca="1" si="23"/>
        <v>43091590.511026949</v>
      </c>
      <c r="L84" s="1187">
        <f t="shared" ca="1" si="24"/>
        <v>0</v>
      </c>
      <c r="M84" s="1187">
        <f t="shared" ca="1" si="25"/>
        <v>0</v>
      </c>
      <c r="N84" s="1187">
        <f t="shared" ca="1" si="34"/>
        <v>4762754532.232172</v>
      </c>
      <c r="O84" s="1130"/>
      <c r="P84" s="1187">
        <f t="shared" ca="1" si="26"/>
        <v>43091590.511027336</v>
      </c>
      <c r="Q84" s="1187">
        <f t="shared" ca="1" si="27"/>
        <v>4524616805.6205635</v>
      </c>
      <c r="R84" s="1187">
        <f t="shared" ca="1" si="35"/>
        <v>4565553816.606039</v>
      </c>
      <c r="S84" s="1187">
        <f t="shared" ca="1" si="36"/>
        <v>40937010.98547554</v>
      </c>
      <c r="T84" s="1187">
        <f t="shared" ca="1" si="28"/>
        <v>4524616805.6205635</v>
      </c>
      <c r="U84" s="1189">
        <f t="shared" ca="1" si="29"/>
        <v>0.58734547118381608</v>
      </c>
      <c r="V84" s="1190">
        <f t="shared" ca="1" si="30"/>
        <v>4.9999999999999933E-2</v>
      </c>
      <c r="X84" s="1191">
        <f t="shared" ca="1" si="37"/>
        <v>240292306.1371603</v>
      </c>
      <c r="Y84" s="1191">
        <f t="shared" ca="1" si="31"/>
        <v>2154579.525551796</v>
      </c>
      <c r="Z84" s="1191">
        <f t="shared" ca="1" si="32"/>
        <v>238137726.61160851</v>
      </c>
      <c r="AA84" s="1189">
        <f t="shared" ca="1" si="33"/>
        <v>0.58722459955317763</v>
      </c>
      <c r="AB84" s="1162"/>
      <c r="AC84" s="1135"/>
    </row>
    <row r="85" spans="1:29">
      <c r="A85" s="1201">
        <f>Calendar!J74</f>
        <v>47176</v>
      </c>
      <c r="C85" s="1161"/>
      <c r="D85" s="1182">
        <f t="shared" ca="1" si="19"/>
        <v>47848</v>
      </c>
      <c r="E85" s="1183">
        <f t="shared" ca="1" si="20"/>
        <v>47875</v>
      </c>
      <c r="F85" s="1184">
        <f t="shared" ca="1" si="21"/>
        <v>2287</v>
      </c>
      <c r="G85" s="1185">
        <f ca="1">IF(F85&lt;&gt;"",COUNTIF($F$11:F85,"&gt;0"),"")</f>
        <v>75</v>
      </c>
      <c r="H85" s="1186">
        <v>9.022483991741834E-3</v>
      </c>
      <c r="I85" s="1130"/>
      <c r="J85" s="1187">
        <f t="shared" ca="1" si="22"/>
        <v>4762754532.232172</v>
      </c>
      <c r="K85" s="1188">
        <f t="shared" ca="1" si="23"/>
        <v>42971876.523660637</v>
      </c>
      <c r="L85" s="1187">
        <f t="shared" ca="1" si="24"/>
        <v>0</v>
      </c>
      <c r="M85" s="1187">
        <f t="shared" ca="1" si="25"/>
        <v>0</v>
      </c>
      <c r="N85" s="1187">
        <f t="shared" ca="1" si="34"/>
        <v>4719782655.7085114</v>
      </c>
      <c r="O85" s="1130"/>
      <c r="P85" s="1187">
        <f t="shared" ca="1" si="26"/>
        <v>42971876.52366066</v>
      </c>
      <c r="Q85" s="1187">
        <f t="shared" ca="1" si="27"/>
        <v>4483793522.9230852</v>
      </c>
      <c r="R85" s="1187">
        <f t="shared" ca="1" si="35"/>
        <v>4524616805.6205635</v>
      </c>
      <c r="S85" s="1187">
        <f t="shared" ca="1" si="36"/>
        <v>40823282.697478294</v>
      </c>
      <c r="T85" s="1187">
        <f t="shared" ca="1" si="28"/>
        <v>4483793522.9230852</v>
      </c>
      <c r="U85" s="1189">
        <f t="shared" ca="1" si="29"/>
        <v>0.58207904152994439</v>
      </c>
      <c r="V85" s="1190">
        <f t="shared" ca="1" si="30"/>
        <v>5.0000000000000155E-2</v>
      </c>
      <c r="X85" s="1191">
        <f t="shared" ca="1" si="37"/>
        <v>238137726.61160851</v>
      </c>
      <c r="Y85" s="1191">
        <f t="shared" ca="1" si="31"/>
        <v>2148593.8261823654</v>
      </c>
      <c r="Z85" s="1191">
        <f t="shared" ca="1" si="32"/>
        <v>235989132.78542614</v>
      </c>
      <c r="AA85" s="1189">
        <f t="shared" ca="1" si="33"/>
        <v>0.58195925369405788</v>
      </c>
      <c r="AB85" s="1162"/>
      <c r="AC85" s="1135"/>
    </row>
    <row r="86" spans="1:29">
      <c r="A86" s="1201">
        <f>Calendar!J75</f>
        <v>47204</v>
      </c>
      <c r="C86" s="1161"/>
      <c r="D86" s="1182">
        <f t="shared" ca="1" si="19"/>
        <v>47879</v>
      </c>
      <c r="E86" s="1183">
        <f t="shared" ca="1" si="20"/>
        <v>47906</v>
      </c>
      <c r="F86" s="1184">
        <f t="shared" ca="1" si="21"/>
        <v>2318</v>
      </c>
      <c r="G86" s="1185">
        <f ca="1">IF(F86&lt;&gt;"",COUNTIF($F$11:F86,"&gt;0"),"")</f>
        <v>76</v>
      </c>
      <c r="H86" s="1186">
        <v>9.0906429830009908E-3</v>
      </c>
      <c r="I86" s="1130"/>
      <c r="J86" s="1187">
        <f t="shared" ca="1" si="22"/>
        <v>4719782655.7085114</v>
      </c>
      <c r="K86" s="1188">
        <f t="shared" ca="1" si="23"/>
        <v>42905859.08040636</v>
      </c>
      <c r="L86" s="1187">
        <f t="shared" ca="1" si="24"/>
        <v>0</v>
      </c>
      <c r="M86" s="1187">
        <f t="shared" ca="1" si="25"/>
        <v>0</v>
      </c>
      <c r="N86" s="1187">
        <f t="shared" ca="1" si="34"/>
        <v>4676876796.6281052</v>
      </c>
      <c r="O86" s="1130"/>
      <c r="P86" s="1187">
        <f t="shared" ca="1" si="26"/>
        <v>42905859.080406189</v>
      </c>
      <c r="Q86" s="1187">
        <f t="shared" ca="1" si="27"/>
        <v>4443032956.7966995</v>
      </c>
      <c r="R86" s="1187">
        <f t="shared" ca="1" si="35"/>
        <v>4483793522.9230852</v>
      </c>
      <c r="S86" s="1187">
        <f t="shared" ca="1" si="36"/>
        <v>40760566.126385689</v>
      </c>
      <c r="T86" s="1187">
        <f t="shared" ca="1" si="28"/>
        <v>4443032956.7966995</v>
      </c>
      <c r="U86" s="1189">
        <f t="shared" ca="1" si="29"/>
        <v>0.57682724269581187</v>
      </c>
      <c r="V86" s="1190">
        <f t="shared" ca="1" si="30"/>
        <v>5.0000000000000044E-2</v>
      </c>
      <c r="X86" s="1191">
        <f t="shared" ca="1" si="37"/>
        <v>235989132.78542614</v>
      </c>
      <c r="Y86" s="1191">
        <f t="shared" ca="1" si="31"/>
        <v>2145292.9540205002</v>
      </c>
      <c r="Z86" s="1191">
        <f t="shared" ca="1" si="32"/>
        <v>233843839.83140564</v>
      </c>
      <c r="AA86" s="1189">
        <f t="shared" ca="1" si="33"/>
        <v>0.5767085356437589</v>
      </c>
      <c r="AB86" s="1162"/>
      <c r="AC86" s="1135"/>
    </row>
    <row r="87" spans="1:29">
      <c r="A87" s="1201">
        <f>Calendar!J76</f>
        <v>47235</v>
      </c>
      <c r="C87" s="1161"/>
      <c r="D87" s="1182">
        <f t="shared" ca="1" si="19"/>
        <v>47907</v>
      </c>
      <c r="E87" s="1183">
        <f t="shared" ca="1" si="20"/>
        <v>47934</v>
      </c>
      <c r="F87" s="1184">
        <f t="shared" ca="1" si="21"/>
        <v>2346</v>
      </c>
      <c r="G87" s="1185">
        <f ca="1">IF(F87&lt;&gt;"",COUNTIF($F$11:F87,"&gt;0"),"")</f>
        <v>77</v>
      </c>
      <c r="H87" s="1186">
        <v>9.1467158097798887E-3</v>
      </c>
      <c r="I87" s="1130"/>
      <c r="J87" s="1187">
        <f t="shared" ca="1" si="22"/>
        <v>4676876796.6281052</v>
      </c>
      <c r="K87" s="1188">
        <f t="shared" ca="1" si="23"/>
        <v>42778062.936111011</v>
      </c>
      <c r="L87" s="1187">
        <f t="shared" ca="1" si="24"/>
        <v>0</v>
      </c>
      <c r="M87" s="1187">
        <f t="shared" ca="1" si="25"/>
        <v>0</v>
      </c>
      <c r="N87" s="1187">
        <f t="shared" ca="1" si="34"/>
        <v>4634098733.6919937</v>
      </c>
      <c r="O87" s="1130"/>
      <c r="P87" s="1187">
        <f t="shared" ca="1" si="26"/>
        <v>42778062.93611145</v>
      </c>
      <c r="Q87" s="1187">
        <f t="shared" ca="1" si="27"/>
        <v>4402393797.0073938</v>
      </c>
      <c r="R87" s="1187">
        <f t="shared" ca="1" si="35"/>
        <v>4443032956.7966995</v>
      </c>
      <c r="S87" s="1187">
        <f t="shared" ca="1" si="36"/>
        <v>40639159.789305687</v>
      </c>
      <c r="T87" s="1187">
        <f t="shared" ca="1" si="28"/>
        <v>4402393797.0073938</v>
      </c>
      <c r="U87" s="1189">
        <f t="shared" ca="1" si="29"/>
        <v>0.57158351216959546</v>
      </c>
      <c r="V87" s="1190">
        <f t="shared" ca="1" si="30"/>
        <v>5.0000000000000044E-2</v>
      </c>
      <c r="X87" s="1191">
        <f t="shared" ca="1" si="37"/>
        <v>233843839.83140564</v>
      </c>
      <c r="Y87" s="1191">
        <f t="shared" ca="1" si="31"/>
        <v>2138903.1468057632</v>
      </c>
      <c r="Z87" s="1191">
        <f t="shared" ca="1" si="32"/>
        <v>231704936.68459988</v>
      </c>
      <c r="AA87" s="1189">
        <f t="shared" ca="1" si="33"/>
        <v>0.57146588424097178</v>
      </c>
      <c r="AB87" s="1162"/>
      <c r="AC87" s="1135"/>
    </row>
    <row r="88" spans="1:29">
      <c r="A88" s="1201">
        <f>Calendar!J77</f>
        <v>47266</v>
      </c>
      <c r="C88" s="1161"/>
      <c r="D88" s="1182">
        <f t="shared" ca="1" si="19"/>
        <v>47938</v>
      </c>
      <c r="E88" s="1183">
        <f t="shared" ca="1" si="20"/>
        <v>47966</v>
      </c>
      <c r="F88" s="1184">
        <f t="shared" ca="1" si="21"/>
        <v>2378</v>
      </c>
      <c r="G88" s="1185">
        <f ca="1">IF(F88&lt;&gt;"",COUNTIF($F$11:F88,"&gt;0"),"")</f>
        <v>78</v>
      </c>
      <c r="H88" s="1186">
        <v>9.2122950644957374E-3</v>
      </c>
      <c r="I88" s="1130"/>
      <c r="J88" s="1187">
        <f t="shared" ca="1" si="22"/>
        <v>4634098733.6919937</v>
      </c>
      <c r="K88" s="1188">
        <f t="shared" ca="1" si="23"/>
        <v>42690684.892776698</v>
      </c>
      <c r="L88" s="1187">
        <f t="shared" ca="1" si="24"/>
        <v>0</v>
      </c>
      <c r="M88" s="1187">
        <f t="shared" ca="1" si="25"/>
        <v>0</v>
      </c>
      <c r="N88" s="1187">
        <f t="shared" ca="1" si="34"/>
        <v>4591408048.7992172</v>
      </c>
      <c r="O88" s="1130"/>
      <c r="P88" s="1187">
        <f t="shared" ca="1" si="26"/>
        <v>42690684.892776489</v>
      </c>
      <c r="Q88" s="1187">
        <f t="shared" ca="1" si="27"/>
        <v>4361837646.3592558</v>
      </c>
      <c r="R88" s="1187">
        <f t="shared" ca="1" si="35"/>
        <v>4402393797.0073938</v>
      </c>
      <c r="S88" s="1187">
        <f t="shared" ca="1" si="36"/>
        <v>40556150.648138046</v>
      </c>
      <c r="T88" s="1187">
        <f t="shared" ca="1" si="28"/>
        <v>4361837646.3592558</v>
      </c>
      <c r="U88" s="1189">
        <f t="shared" ca="1" si="29"/>
        <v>0.5663554002222243</v>
      </c>
      <c r="V88" s="1190">
        <f t="shared" ca="1" si="30"/>
        <v>5.0000000000000155E-2</v>
      </c>
      <c r="X88" s="1191">
        <f t="shared" ca="1" si="37"/>
        <v>231704936.68459988</v>
      </c>
      <c r="Y88" s="1191">
        <f t="shared" ca="1" si="31"/>
        <v>2134534.244638443</v>
      </c>
      <c r="Z88" s="1191">
        <f t="shared" ca="1" si="32"/>
        <v>229570402.43996143</v>
      </c>
      <c r="AA88" s="1189">
        <f t="shared" ca="1" si="33"/>
        <v>0.56623884820283454</v>
      </c>
      <c r="AB88" s="1162"/>
    </row>
    <row r="89" spans="1:29">
      <c r="A89" s="1201">
        <f>Calendar!J78</f>
        <v>47296</v>
      </c>
      <c r="C89" s="1161"/>
      <c r="D89" s="1182">
        <f t="shared" ca="1" si="19"/>
        <v>47968</v>
      </c>
      <c r="E89" s="1183">
        <f t="shared" ca="1" si="20"/>
        <v>47995</v>
      </c>
      <c r="F89" s="1184">
        <f t="shared" ca="1" si="21"/>
        <v>2407</v>
      </c>
      <c r="G89" s="1185">
        <f ca="1">IF(F89&lt;&gt;"",COUNTIF($F$11:F89,"&gt;0"),"")</f>
        <v>79</v>
      </c>
      <c r="H89" s="1186">
        <v>9.2730509460333659E-3</v>
      </c>
      <c r="I89" s="1130"/>
      <c r="J89" s="1187">
        <f t="shared" ca="1" si="22"/>
        <v>4591408048.7992172</v>
      </c>
      <c r="K89" s="1188">
        <f t="shared" ca="1" si="23"/>
        <v>42576360.75054279</v>
      </c>
      <c r="L89" s="1187">
        <f t="shared" ca="1" si="24"/>
        <v>0</v>
      </c>
      <c r="M89" s="1187">
        <f t="shared" ca="1" si="25"/>
        <v>0</v>
      </c>
      <c r="N89" s="1187">
        <f t="shared" ca="1" si="34"/>
        <v>4548831688.0486746</v>
      </c>
      <c r="O89" s="1130"/>
      <c r="P89" s="1187">
        <f t="shared" ca="1" si="26"/>
        <v>42576360.750542641</v>
      </c>
      <c r="Q89" s="1187">
        <f t="shared" ca="1" si="27"/>
        <v>4321390103.6462402</v>
      </c>
      <c r="R89" s="1187">
        <f t="shared" ca="1" si="35"/>
        <v>4361837646.3592558</v>
      </c>
      <c r="S89" s="1187">
        <f t="shared" ca="1" si="36"/>
        <v>40447542.713015556</v>
      </c>
      <c r="T89" s="1187">
        <f t="shared" ca="1" si="28"/>
        <v>4321390103.6462402</v>
      </c>
      <c r="U89" s="1189">
        <f t="shared" ca="1" si="29"/>
        <v>0.56113796716400655</v>
      </c>
      <c r="V89" s="1190">
        <f t="shared" ca="1" si="30"/>
        <v>5.0000000000000155E-2</v>
      </c>
      <c r="X89" s="1191">
        <f t="shared" ca="1" si="37"/>
        <v>229570402.43996143</v>
      </c>
      <c r="Y89" s="1191">
        <f t="shared" ca="1" si="31"/>
        <v>2128818.0375270844</v>
      </c>
      <c r="Z89" s="1191">
        <f t="shared" ca="1" si="32"/>
        <v>227441584.40243435</v>
      </c>
      <c r="AA89" s="1189">
        <f t="shared" ca="1" si="33"/>
        <v>0.56102248885621075</v>
      </c>
      <c r="AB89" s="1162"/>
    </row>
    <row r="90" spans="1:29">
      <c r="A90" s="1201">
        <f>Calendar!J79</f>
        <v>47326</v>
      </c>
      <c r="C90" s="1161"/>
      <c r="D90" s="1182">
        <f t="shared" ca="1" si="19"/>
        <v>47999</v>
      </c>
      <c r="E90" s="1183">
        <f t="shared" ca="1" si="20"/>
        <v>48026</v>
      </c>
      <c r="F90" s="1184">
        <f t="shared" ca="1" si="21"/>
        <v>2438</v>
      </c>
      <c r="G90" s="1185">
        <f ca="1">IF(F90&lt;&gt;"",COUNTIF($F$11:F90,"&gt;0"),"")</f>
        <v>80</v>
      </c>
      <c r="H90" s="1186">
        <v>9.3325615661931996E-3</v>
      </c>
      <c r="I90" s="1130"/>
      <c r="J90" s="1187">
        <f t="shared" ca="1" si="22"/>
        <v>4548831688.0486746</v>
      </c>
      <c r="K90" s="1188">
        <f t="shared" ca="1" si="23"/>
        <v>42452251.782964796</v>
      </c>
      <c r="L90" s="1187">
        <f t="shared" ca="1" si="24"/>
        <v>0</v>
      </c>
      <c r="M90" s="1187">
        <f t="shared" ca="1" si="25"/>
        <v>0</v>
      </c>
      <c r="N90" s="1187">
        <f t="shared" ca="1" si="34"/>
        <v>4506379436.2657099</v>
      </c>
      <c r="O90" s="1130"/>
      <c r="P90" s="1187">
        <f t="shared" ca="1" si="26"/>
        <v>42452251.782964706</v>
      </c>
      <c r="Q90" s="1187">
        <f t="shared" ca="1" si="27"/>
        <v>4281060464.452424</v>
      </c>
      <c r="R90" s="1187">
        <f t="shared" ca="1" si="35"/>
        <v>4321390103.6462402</v>
      </c>
      <c r="S90" s="1187">
        <f t="shared" ca="1" si="36"/>
        <v>40329639.193816185</v>
      </c>
      <c r="T90" s="1187">
        <f t="shared" ca="1" si="28"/>
        <v>4281060464.452424</v>
      </c>
      <c r="U90" s="1189">
        <f t="shared" ca="1" si="29"/>
        <v>0.55593450620674112</v>
      </c>
      <c r="V90" s="1190">
        <f t="shared" ca="1" si="30"/>
        <v>5.0000000000000044E-2</v>
      </c>
      <c r="X90" s="1191">
        <f t="shared" ca="1" si="37"/>
        <v>227441584.40243435</v>
      </c>
      <c r="Y90" s="1191">
        <f t="shared" ca="1" si="31"/>
        <v>2122612.5891485214</v>
      </c>
      <c r="Z90" s="1191">
        <f t="shared" ca="1" si="32"/>
        <v>225318971.81328583</v>
      </c>
      <c r="AA90" s="1189">
        <f t="shared" ca="1" si="33"/>
        <v>0.55582009873517679</v>
      </c>
      <c r="AB90" s="1162"/>
    </row>
    <row r="91" spans="1:29">
      <c r="A91" s="1201">
        <f>Calendar!J80</f>
        <v>47357</v>
      </c>
      <c r="C91" s="1161"/>
      <c r="D91" s="1182">
        <f t="shared" ca="1" si="19"/>
        <v>48029</v>
      </c>
      <c r="E91" s="1183">
        <f t="shared" ca="1" si="20"/>
        <v>48057</v>
      </c>
      <c r="F91" s="1184">
        <f t="shared" ca="1" si="21"/>
        <v>2469</v>
      </c>
      <c r="G91" s="1185">
        <f ca="1">IF(F91&lt;&gt;"",COUNTIF($F$11:F91,"&gt;0"),"")</f>
        <v>81</v>
      </c>
      <c r="H91" s="1186">
        <v>9.3924952872224948E-3</v>
      </c>
      <c r="I91" s="1130"/>
      <c r="J91" s="1187">
        <f t="shared" ca="1" si="22"/>
        <v>4506379436.2657099</v>
      </c>
      <c r="K91" s="1188">
        <f t="shared" ca="1" si="23"/>
        <v>42326147.617562041</v>
      </c>
      <c r="L91" s="1187">
        <f t="shared" ca="1" si="24"/>
        <v>0</v>
      </c>
      <c r="M91" s="1187">
        <f t="shared" ca="1" si="25"/>
        <v>0</v>
      </c>
      <c r="N91" s="1187">
        <f t="shared" ca="1" si="34"/>
        <v>4464053288.6481476</v>
      </c>
      <c r="O91" s="1130"/>
      <c r="P91" s="1187">
        <f t="shared" ca="1" si="26"/>
        <v>42326147.617562294</v>
      </c>
      <c r="Q91" s="1187">
        <f t="shared" ca="1" si="27"/>
        <v>4240850624.2157402</v>
      </c>
      <c r="R91" s="1187">
        <f t="shared" ca="1" si="35"/>
        <v>4281060464.452424</v>
      </c>
      <c r="S91" s="1187">
        <f t="shared" ca="1" si="36"/>
        <v>40209840.236683846</v>
      </c>
      <c r="T91" s="1187">
        <f t="shared" ca="1" si="28"/>
        <v>4240850624.2157402</v>
      </c>
      <c r="U91" s="1189">
        <f t="shared" ca="1" si="29"/>
        <v>0.55074621320079553</v>
      </c>
      <c r="V91" s="1190">
        <f t="shared" ca="1" si="30"/>
        <v>5.0000000000000044E-2</v>
      </c>
      <c r="X91" s="1191">
        <f t="shared" ca="1" si="37"/>
        <v>225318971.81328583</v>
      </c>
      <c r="Y91" s="1191">
        <f t="shared" ca="1" si="31"/>
        <v>2116307.3808784485</v>
      </c>
      <c r="Z91" s="1191">
        <f t="shared" ca="1" si="32"/>
        <v>223202664.43240738</v>
      </c>
      <c r="AA91" s="1189">
        <f t="shared" ca="1" si="33"/>
        <v>0.55063287344400247</v>
      </c>
      <c r="AB91" s="1162"/>
    </row>
    <row r="92" spans="1:29">
      <c r="A92" s="1201">
        <f>Calendar!J81</f>
        <v>47388</v>
      </c>
      <c r="C92" s="1161"/>
      <c r="D92" s="1182">
        <f t="shared" ca="1" si="19"/>
        <v>48060</v>
      </c>
      <c r="E92" s="1183">
        <f t="shared" ca="1" si="20"/>
        <v>48087</v>
      </c>
      <c r="F92" s="1184">
        <f t="shared" ca="1" si="21"/>
        <v>2499</v>
      </c>
      <c r="G92" s="1185">
        <f ca="1">IF(F92&lt;&gt;"",COUNTIF($F$11:F92,"&gt;0"),"")</f>
        <v>82</v>
      </c>
      <c r="H92" s="1186">
        <v>9.4410513236365939E-3</v>
      </c>
      <c r="I92" s="1130"/>
      <c r="J92" s="1187">
        <f t="shared" ca="1" si="22"/>
        <v>4464053288.6481476</v>
      </c>
      <c r="K92" s="1188">
        <f t="shared" ca="1" si="23"/>
        <v>42145356.209575884</v>
      </c>
      <c r="L92" s="1187">
        <f t="shared" ca="1" si="24"/>
        <v>0</v>
      </c>
      <c r="M92" s="1187">
        <f t="shared" ca="1" si="25"/>
        <v>0</v>
      </c>
      <c r="N92" s="1187">
        <f t="shared" ca="1" si="34"/>
        <v>4421907932.4385719</v>
      </c>
      <c r="O92" s="1130"/>
      <c r="P92" s="1187">
        <f t="shared" ca="1" si="26"/>
        <v>42145356.209575653</v>
      </c>
      <c r="Q92" s="1187">
        <f t="shared" ca="1" si="27"/>
        <v>4200812535.8166432</v>
      </c>
      <c r="R92" s="1187">
        <f t="shared" ca="1" si="35"/>
        <v>4240850624.2157402</v>
      </c>
      <c r="S92" s="1187">
        <f t="shared" ca="1" si="36"/>
        <v>40038088.399096966</v>
      </c>
      <c r="T92" s="1187">
        <f t="shared" ca="1" si="28"/>
        <v>4200812535.8166432</v>
      </c>
      <c r="U92" s="1189">
        <f t="shared" ca="1" si="29"/>
        <v>0.5455733319888515</v>
      </c>
      <c r="V92" s="1190">
        <f t="shared" ca="1" si="30"/>
        <v>5.0000000000000044E-2</v>
      </c>
      <c r="X92" s="1191">
        <f t="shared" ca="1" si="37"/>
        <v>223202664.43240738</v>
      </c>
      <c r="Y92" s="1191">
        <f t="shared" ca="1" si="31"/>
        <v>2107267.8104786873</v>
      </c>
      <c r="Z92" s="1191">
        <f t="shared" ca="1" si="32"/>
        <v>221095396.62192869</v>
      </c>
      <c r="AA92" s="1189">
        <f t="shared" ca="1" si="33"/>
        <v>0.54546105677518908</v>
      </c>
      <c r="AB92" s="1162"/>
    </row>
    <row r="93" spans="1:29">
      <c r="A93" s="1201">
        <f>Calendar!J82</f>
        <v>47420</v>
      </c>
      <c r="C93" s="1161"/>
      <c r="D93" s="1182">
        <f t="shared" ca="1" si="19"/>
        <v>48091</v>
      </c>
      <c r="E93" s="1183">
        <f t="shared" ca="1" si="20"/>
        <v>48120</v>
      </c>
      <c r="F93" s="1184">
        <f t="shared" ca="1" si="21"/>
        <v>2532</v>
      </c>
      <c r="G93" s="1185">
        <f ca="1">IF(F93&lt;&gt;"",COUNTIF($F$11:F93,"&gt;0"),"")</f>
        <v>83</v>
      </c>
      <c r="H93" s="1186">
        <v>9.4894260607976642E-3</v>
      </c>
      <c r="I93" s="1130"/>
      <c r="J93" s="1187">
        <f t="shared" ca="1" si="22"/>
        <v>4421907932.4385719</v>
      </c>
      <c r="K93" s="1188">
        <f t="shared" ca="1" si="23"/>
        <v>41961368.372530505</v>
      </c>
      <c r="L93" s="1187">
        <f t="shared" ca="1" si="24"/>
        <v>0</v>
      </c>
      <c r="M93" s="1187">
        <f t="shared" ca="1" si="25"/>
        <v>0</v>
      </c>
      <c r="N93" s="1187">
        <f t="shared" ca="1" si="34"/>
        <v>4379946564.066041</v>
      </c>
      <c r="O93" s="1130"/>
      <c r="P93" s="1187">
        <f t="shared" ca="1" si="26"/>
        <v>41961368.372530937</v>
      </c>
      <c r="Q93" s="1187">
        <f t="shared" ca="1" si="27"/>
        <v>4160949235.8627386</v>
      </c>
      <c r="R93" s="1187">
        <f t="shared" ca="1" si="35"/>
        <v>4200812535.8166432</v>
      </c>
      <c r="S93" s="1187">
        <f t="shared" ca="1" si="36"/>
        <v>39863299.953904629</v>
      </c>
      <c r="T93" s="1187">
        <f t="shared" ca="1" si="28"/>
        <v>4160949235.8627386</v>
      </c>
      <c r="U93" s="1189">
        <f t="shared" ca="1" si="29"/>
        <v>0.54042254616073726</v>
      </c>
      <c r="V93" s="1190">
        <f t="shared" ca="1" si="30"/>
        <v>5.0000000000000044E-2</v>
      </c>
      <c r="X93" s="1191">
        <f t="shared" ca="1" si="37"/>
        <v>221095396.62192869</v>
      </c>
      <c r="Y93" s="1191">
        <f t="shared" ca="1" si="31"/>
        <v>2098068.4186263084</v>
      </c>
      <c r="Z93" s="1191">
        <f t="shared" ca="1" si="32"/>
        <v>218997328.20330238</v>
      </c>
      <c r="AA93" s="1189">
        <f t="shared" ca="1" si="33"/>
        <v>0.54031133094312978</v>
      </c>
      <c r="AB93" s="1162"/>
    </row>
    <row r="94" spans="1:29">
      <c r="A94" s="1201">
        <f>Calendar!J83</f>
        <v>47449</v>
      </c>
      <c r="C94" s="1161"/>
      <c r="D94" s="1182">
        <f t="shared" ca="1" si="19"/>
        <v>48121</v>
      </c>
      <c r="E94" s="1183">
        <f t="shared" ca="1" si="20"/>
        <v>48148</v>
      </c>
      <c r="F94" s="1184">
        <f t="shared" ca="1" si="21"/>
        <v>2560</v>
      </c>
      <c r="G94" s="1185">
        <f ca="1">IF(F94&lt;&gt;"",COUNTIF($F$11:F94,"&gt;0"),"")</f>
        <v>84</v>
      </c>
      <c r="H94" s="1186">
        <v>9.5446780838907511E-3</v>
      </c>
      <c r="I94" s="1130"/>
      <c r="J94" s="1187">
        <f t="shared" ca="1" si="22"/>
        <v>4379946564.066041</v>
      </c>
      <c r="K94" s="1188">
        <f t="shared" ca="1" si="23"/>
        <v>41805179.978653736</v>
      </c>
      <c r="L94" s="1187">
        <f t="shared" ca="1" si="24"/>
        <v>0</v>
      </c>
      <c r="M94" s="1187">
        <f t="shared" ca="1" si="25"/>
        <v>0</v>
      </c>
      <c r="N94" s="1187">
        <f t="shared" ca="1" si="34"/>
        <v>4338141384.0873871</v>
      </c>
      <c r="O94" s="1130"/>
      <c r="P94" s="1187">
        <f t="shared" ca="1" si="26"/>
        <v>41805179.978653908</v>
      </c>
      <c r="Q94" s="1187">
        <f t="shared" ca="1" si="27"/>
        <v>4121234314.8830175</v>
      </c>
      <c r="R94" s="1187">
        <f t="shared" ca="1" si="35"/>
        <v>4160949235.8627386</v>
      </c>
      <c r="S94" s="1187">
        <f t="shared" ca="1" si="36"/>
        <v>39714920.979721069</v>
      </c>
      <c r="T94" s="1187">
        <f t="shared" ca="1" si="28"/>
        <v>4121234314.8830175</v>
      </c>
      <c r="U94" s="1189">
        <f t="shared" ca="1" si="29"/>
        <v>0.5352942463673569</v>
      </c>
      <c r="V94" s="1190">
        <f t="shared" ca="1" si="30"/>
        <v>5.0000000000000044E-2</v>
      </c>
      <c r="X94" s="1191">
        <f t="shared" ca="1" si="37"/>
        <v>218997328.20330238</v>
      </c>
      <c r="Y94" s="1191">
        <f t="shared" ca="1" si="31"/>
        <v>2090258.9989328384</v>
      </c>
      <c r="Z94" s="1191">
        <f t="shared" ca="1" si="32"/>
        <v>216907069.20436954</v>
      </c>
      <c r="AA94" s="1189">
        <f t="shared" ca="1" si="33"/>
        <v>0.53518408651833427</v>
      </c>
      <c r="AB94" s="1162"/>
    </row>
    <row r="95" spans="1:29">
      <c r="A95" s="1201">
        <f>Calendar!J84</f>
        <v>47479</v>
      </c>
      <c r="C95" s="1161"/>
      <c r="D95" s="1182">
        <f t="shared" ca="1" si="19"/>
        <v>48152</v>
      </c>
      <c r="E95" s="1183">
        <f t="shared" ca="1" si="20"/>
        <v>48179</v>
      </c>
      <c r="F95" s="1184">
        <f t="shared" ca="1" si="21"/>
        <v>2591</v>
      </c>
      <c r="G95" s="1185">
        <f ca="1">IF(F95&lt;&gt;"",COUNTIF($F$11:F95,"&gt;0"),"")</f>
        <v>85</v>
      </c>
      <c r="H95" s="1186">
        <v>9.5921706937073109E-3</v>
      </c>
      <c r="I95" s="1130"/>
      <c r="J95" s="1187">
        <f t="shared" ca="1" si="22"/>
        <v>4338141384.0873871</v>
      </c>
      <c r="K95" s="1188">
        <f t="shared" ca="1" si="23"/>
        <v>41612192.649601907</v>
      </c>
      <c r="L95" s="1187">
        <f t="shared" ca="1" si="24"/>
        <v>0</v>
      </c>
      <c r="M95" s="1187">
        <f t="shared" ca="1" si="25"/>
        <v>0</v>
      </c>
      <c r="N95" s="1187">
        <f t="shared" ca="1" si="34"/>
        <v>4296529191.4377851</v>
      </c>
      <c r="O95" s="1130"/>
      <c r="P95" s="1187">
        <f t="shared" ca="1" si="26"/>
        <v>41612192.649601936</v>
      </c>
      <c r="Q95" s="1187">
        <f t="shared" ca="1" si="27"/>
        <v>4081702731.8658957</v>
      </c>
      <c r="R95" s="1187">
        <f t="shared" ca="1" si="35"/>
        <v>4121234314.8830175</v>
      </c>
      <c r="S95" s="1187">
        <f t="shared" ca="1" si="36"/>
        <v>39531583.017121792</v>
      </c>
      <c r="T95" s="1187">
        <f t="shared" ca="1" si="28"/>
        <v>4081702731.8658957</v>
      </c>
      <c r="U95" s="1189">
        <f t="shared" ca="1" si="29"/>
        <v>0.53018503510562154</v>
      </c>
      <c r="V95" s="1190">
        <f t="shared" ca="1" si="30"/>
        <v>5.0000000000000044E-2</v>
      </c>
      <c r="X95" s="1191">
        <f t="shared" ca="1" si="37"/>
        <v>216907069.20436954</v>
      </c>
      <c r="Y95" s="1191">
        <f t="shared" ca="1" si="31"/>
        <v>2080609.6324801445</v>
      </c>
      <c r="Z95" s="1191">
        <f t="shared" ca="1" si="32"/>
        <v>214826459.5718894</v>
      </c>
      <c r="AA95" s="1189">
        <f t="shared" ca="1" si="33"/>
        <v>0.53007592669689529</v>
      </c>
      <c r="AB95" s="1162"/>
    </row>
    <row r="96" spans="1:29">
      <c r="A96" s="1201">
        <f>Calendar!J85</f>
        <v>47511</v>
      </c>
      <c r="C96" s="1161"/>
      <c r="D96" s="1182">
        <f t="shared" ca="1" si="19"/>
        <v>48182</v>
      </c>
      <c r="E96" s="1183">
        <f t="shared" ca="1" si="20"/>
        <v>48211</v>
      </c>
      <c r="F96" s="1184">
        <f t="shared" ca="1" si="21"/>
        <v>2623</v>
      </c>
      <c r="G96" s="1185">
        <f ca="1">IF(F96&lt;&gt;"",COUNTIF($F$11:F96,"&gt;0"),"")</f>
        <v>86</v>
      </c>
      <c r="H96" s="1186">
        <v>9.661662876957966E-3</v>
      </c>
      <c r="I96" s="1130"/>
      <c r="J96" s="1187">
        <f t="shared" ca="1" si="22"/>
        <v>4296529191.4377851</v>
      </c>
      <c r="K96" s="1188">
        <f t="shared" ca="1" si="23"/>
        <v>41511616.588680677</v>
      </c>
      <c r="L96" s="1187">
        <f t="shared" ca="1" si="24"/>
        <v>0</v>
      </c>
      <c r="M96" s="1187">
        <f t="shared" ca="1" si="25"/>
        <v>0</v>
      </c>
      <c r="N96" s="1187">
        <f t="shared" ca="1" si="34"/>
        <v>4255017574.8491044</v>
      </c>
      <c r="O96" s="1130"/>
      <c r="P96" s="1187">
        <f t="shared" ca="1" si="26"/>
        <v>41511616.588680744</v>
      </c>
      <c r="Q96" s="1187">
        <f t="shared" ca="1" si="27"/>
        <v>4042266696.1066489</v>
      </c>
      <c r="R96" s="1187">
        <f t="shared" ca="1" si="35"/>
        <v>4081702731.8658957</v>
      </c>
      <c r="S96" s="1187">
        <f t="shared" ca="1" si="36"/>
        <v>39436035.759246826</v>
      </c>
      <c r="T96" s="1187">
        <f t="shared" ca="1" si="28"/>
        <v>4042266696.1066489</v>
      </c>
      <c r="U96" s="1189">
        <f t="shared" ca="1" si="29"/>
        <v>0.5250994097496392</v>
      </c>
      <c r="V96" s="1190">
        <f t="shared" ca="1" si="30"/>
        <v>5.0000000000000044E-2</v>
      </c>
      <c r="X96" s="1191">
        <f t="shared" ca="1" si="37"/>
        <v>214826459.5718894</v>
      </c>
      <c r="Y96" s="1191">
        <f t="shared" ca="1" si="31"/>
        <v>2075580.829433918</v>
      </c>
      <c r="Z96" s="1191">
        <f t="shared" ca="1" si="32"/>
        <v>212750878.74245548</v>
      </c>
      <c r="AA96" s="1189">
        <f t="shared" ca="1" si="33"/>
        <v>0.52499134792739344</v>
      </c>
      <c r="AB96" s="1162"/>
    </row>
    <row r="97" spans="1:28">
      <c r="A97" s="1201">
        <f>Calendar!J86</f>
        <v>47541</v>
      </c>
      <c r="C97" s="1161"/>
      <c r="D97" s="1182">
        <f t="shared" ca="1" si="19"/>
        <v>48213</v>
      </c>
      <c r="E97" s="1183">
        <f t="shared" ca="1" si="20"/>
        <v>48240</v>
      </c>
      <c r="F97" s="1184">
        <f t="shared" ca="1" si="21"/>
        <v>2652</v>
      </c>
      <c r="G97" s="1185">
        <f ca="1">IF(F97&lt;&gt;"",COUNTIF($F$11:F97,"&gt;0"),"")</f>
        <v>87</v>
      </c>
      <c r="H97" s="1186">
        <v>9.7202625010779555E-3</v>
      </c>
      <c r="I97" s="1130"/>
      <c r="J97" s="1187">
        <f t="shared" ca="1" si="22"/>
        <v>4255017574.8491044</v>
      </c>
      <c r="K97" s="1188">
        <f t="shared" ca="1" si="23"/>
        <v>41359887.774233416</v>
      </c>
      <c r="L97" s="1187">
        <f t="shared" ca="1" si="24"/>
        <v>0</v>
      </c>
      <c r="M97" s="1187">
        <f t="shared" ca="1" si="25"/>
        <v>0</v>
      </c>
      <c r="N97" s="1187">
        <f t="shared" ca="1" si="34"/>
        <v>4213657687.0748711</v>
      </c>
      <c r="O97" s="1130"/>
      <c r="P97" s="1187">
        <f t="shared" ca="1" si="26"/>
        <v>41359887.774233341</v>
      </c>
      <c r="Q97" s="1187">
        <f t="shared" ca="1" si="27"/>
        <v>4002974802.7211275</v>
      </c>
      <c r="R97" s="1187">
        <f t="shared" ca="1" si="35"/>
        <v>4042266696.1066489</v>
      </c>
      <c r="S97" s="1187">
        <f t="shared" ca="1" si="36"/>
        <v>39291893.385521412</v>
      </c>
      <c r="T97" s="1187">
        <f t="shared" ca="1" si="28"/>
        <v>4002974802.7211275</v>
      </c>
      <c r="U97" s="1189">
        <f t="shared" ca="1" si="29"/>
        <v>0.52002607627574859</v>
      </c>
      <c r="V97" s="1190">
        <f t="shared" ca="1" si="30"/>
        <v>5.0000000000000044E-2</v>
      </c>
      <c r="X97" s="1191">
        <f t="shared" ca="1" si="37"/>
        <v>212750878.74245548</v>
      </c>
      <c r="Y97" s="1191">
        <f t="shared" ca="1" si="31"/>
        <v>2067994.3887119293</v>
      </c>
      <c r="Z97" s="1191">
        <f t="shared" ca="1" si="32"/>
        <v>210682884.35374355</v>
      </c>
      <c r="AA97" s="1189">
        <f t="shared" ca="1" si="33"/>
        <v>0.51991905851039955</v>
      </c>
      <c r="AB97" s="1162"/>
    </row>
    <row r="98" spans="1:28">
      <c r="A98" s="1201">
        <f>Calendar!J87</f>
        <v>47569</v>
      </c>
      <c r="C98" s="1161"/>
      <c r="D98" s="1182">
        <f t="shared" ca="1" si="19"/>
        <v>48244</v>
      </c>
      <c r="E98" s="1183">
        <f t="shared" ca="1" si="20"/>
        <v>48271</v>
      </c>
      <c r="F98" s="1184">
        <f t="shared" ca="1" si="21"/>
        <v>2683</v>
      </c>
      <c r="G98" s="1185">
        <f ca="1">IF(F98&lt;&gt;"",COUNTIF($F$11:F98,"&gt;0"),"")</f>
        <v>88</v>
      </c>
      <c r="H98" s="1186">
        <v>9.7800217095957136E-3</v>
      </c>
      <c r="I98" s="1130"/>
      <c r="J98" s="1187">
        <f t="shared" ca="1" si="22"/>
        <v>4213657687.0748711</v>
      </c>
      <c r="K98" s="1188">
        <f t="shared" ca="1" si="23"/>
        <v>41209663.656397104</v>
      </c>
      <c r="L98" s="1187">
        <f t="shared" ca="1" si="24"/>
        <v>0</v>
      </c>
      <c r="M98" s="1187">
        <f t="shared" ca="1" si="25"/>
        <v>0</v>
      </c>
      <c r="N98" s="1187">
        <f t="shared" ca="1" si="34"/>
        <v>4172448023.4184742</v>
      </c>
      <c r="O98" s="1130"/>
      <c r="P98" s="1187">
        <f t="shared" ca="1" si="26"/>
        <v>41209663.656396866</v>
      </c>
      <c r="Q98" s="1187">
        <f t="shared" ca="1" si="27"/>
        <v>3963825622.2475505</v>
      </c>
      <c r="R98" s="1187">
        <f t="shared" ca="1" si="35"/>
        <v>4002974802.7211275</v>
      </c>
      <c r="S98" s="1187">
        <f t="shared" ca="1" si="36"/>
        <v>39149180.473577023</v>
      </c>
      <c r="T98" s="1187">
        <f t="shared" ca="1" si="28"/>
        <v>3963825622.2475505</v>
      </c>
      <c r="U98" s="1189">
        <f t="shared" ca="1" si="29"/>
        <v>0.51497128630694278</v>
      </c>
      <c r="V98" s="1190">
        <f t="shared" ca="1" si="30"/>
        <v>5.0000000000000044E-2</v>
      </c>
      <c r="X98" s="1191">
        <f t="shared" ca="1" si="37"/>
        <v>210682884.35374355</v>
      </c>
      <c r="Y98" s="1191">
        <f t="shared" ca="1" si="31"/>
        <v>2060483.1828198433</v>
      </c>
      <c r="Z98" s="1191">
        <f t="shared" ca="1" si="32"/>
        <v>208622401.17092371</v>
      </c>
      <c r="AA98" s="1189">
        <f t="shared" ca="1" si="33"/>
        <v>0.51486530878236447</v>
      </c>
      <c r="AB98" s="1162"/>
    </row>
    <row r="99" spans="1:28">
      <c r="A99" s="1201">
        <f>Calendar!J88</f>
        <v>47602</v>
      </c>
      <c r="C99" s="1161"/>
      <c r="D99" s="1182">
        <f t="shared" ca="1" si="19"/>
        <v>48273</v>
      </c>
      <c r="E99" s="1183">
        <f t="shared" ca="1" si="20"/>
        <v>48303</v>
      </c>
      <c r="F99" s="1184">
        <f t="shared" ca="1" si="21"/>
        <v>2715</v>
      </c>
      <c r="G99" s="1185">
        <f ca="1">IF(F99&lt;&gt;"",COUNTIF($F$11:F99,"&gt;0"),"")</f>
        <v>89</v>
      </c>
      <c r="H99" s="1186">
        <v>9.8395058437742034E-3</v>
      </c>
      <c r="I99" s="1130"/>
      <c r="J99" s="1187">
        <f t="shared" ca="1" si="22"/>
        <v>4172448023.4184742</v>
      </c>
      <c r="K99" s="1188">
        <f t="shared" ca="1" si="23"/>
        <v>41054826.709270202</v>
      </c>
      <c r="L99" s="1187">
        <f t="shared" ca="1" si="24"/>
        <v>0</v>
      </c>
      <c r="M99" s="1187">
        <f t="shared" ca="1" si="25"/>
        <v>0</v>
      </c>
      <c r="N99" s="1187">
        <f t="shared" ca="1" si="34"/>
        <v>4131393196.7092042</v>
      </c>
      <c r="O99" s="1130"/>
      <c r="P99" s="1187">
        <f t="shared" ca="1" si="26"/>
        <v>41054826.70927</v>
      </c>
      <c r="Q99" s="1187">
        <f t="shared" ca="1" si="27"/>
        <v>3924823536.873744</v>
      </c>
      <c r="R99" s="1187">
        <f t="shared" ca="1" si="35"/>
        <v>3963825622.2475505</v>
      </c>
      <c r="S99" s="1187">
        <f t="shared" ca="1" si="36"/>
        <v>39002085.373806477</v>
      </c>
      <c r="T99" s="1187">
        <f t="shared" ca="1" si="28"/>
        <v>3924823536.873744</v>
      </c>
      <c r="U99" s="1189">
        <f t="shared" ca="1" si="29"/>
        <v>0.50993485594704246</v>
      </c>
      <c r="V99" s="1190">
        <f t="shared" ca="1" si="30"/>
        <v>5.0000000000000044E-2</v>
      </c>
      <c r="X99" s="1191">
        <f t="shared" ca="1" si="37"/>
        <v>208622401.17092371</v>
      </c>
      <c r="Y99" s="1191">
        <f t="shared" ca="1" si="31"/>
        <v>2052741.3354635239</v>
      </c>
      <c r="Z99" s="1191">
        <f t="shared" ca="1" si="32"/>
        <v>206569659.83546019</v>
      </c>
      <c r="AA99" s="1189">
        <f t="shared" ca="1" si="33"/>
        <v>0.50982991488495533</v>
      </c>
      <c r="AB99" s="1162"/>
    </row>
    <row r="100" spans="1:28">
      <c r="A100" s="1201">
        <f>Calendar!J89</f>
        <v>47630</v>
      </c>
      <c r="C100" s="1161"/>
      <c r="D100" s="1182">
        <f t="shared" ca="1" si="19"/>
        <v>48304</v>
      </c>
      <c r="E100" s="1183">
        <f t="shared" ca="1" si="20"/>
        <v>48331</v>
      </c>
      <c r="F100" s="1184">
        <f t="shared" ca="1" si="21"/>
        <v>2743</v>
      </c>
      <c r="G100" s="1185">
        <f ca="1">IF(F100&lt;&gt;"",COUNTIF($F$11:F100,"&gt;0"),"")</f>
        <v>90</v>
      </c>
      <c r="H100" s="1186">
        <v>9.8993835338828818E-3</v>
      </c>
      <c r="I100" s="1130"/>
      <c r="J100" s="1187">
        <f t="shared" ca="1" si="22"/>
        <v>4131393196.7092042</v>
      </c>
      <c r="K100" s="1188">
        <f t="shared" ca="1" si="23"/>
        <v>40898245.783498861</v>
      </c>
      <c r="L100" s="1187">
        <f t="shared" ca="1" si="24"/>
        <v>0</v>
      </c>
      <c r="M100" s="1187">
        <f t="shared" ca="1" si="25"/>
        <v>0</v>
      </c>
      <c r="N100" s="1187">
        <f t="shared" ca="1" si="34"/>
        <v>4090494950.9257054</v>
      </c>
      <c r="O100" s="1130"/>
      <c r="P100" s="1187">
        <f t="shared" ca="1" si="26"/>
        <v>40898245.783498764</v>
      </c>
      <c r="Q100" s="1187">
        <f t="shared" ca="1" si="27"/>
        <v>3885970203.3794198</v>
      </c>
      <c r="R100" s="1187">
        <f t="shared" ca="1" si="35"/>
        <v>3924823536.873744</v>
      </c>
      <c r="S100" s="1187">
        <f t="shared" ca="1" si="36"/>
        <v>38853333.494324207</v>
      </c>
      <c r="T100" s="1187">
        <f t="shared" ca="1" si="28"/>
        <v>3885970203.3794198</v>
      </c>
      <c r="U100" s="1189">
        <f t="shared" ca="1" si="29"/>
        <v>0.50491734895200746</v>
      </c>
      <c r="V100" s="1190">
        <f t="shared" ca="1" si="30"/>
        <v>5.0000000000000044E-2</v>
      </c>
      <c r="X100" s="1191">
        <f t="shared" ca="1" si="37"/>
        <v>206569659.83546019</v>
      </c>
      <c r="Y100" s="1191">
        <f t="shared" ca="1" si="31"/>
        <v>2044912.2891745567</v>
      </c>
      <c r="Z100" s="1191">
        <f t="shared" ca="1" si="32"/>
        <v>204524747.54628563</v>
      </c>
      <c r="AA100" s="1189">
        <f t="shared" ca="1" si="33"/>
        <v>0.50481344045811383</v>
      </c>
      <c r="AB100" s="1162"/>
    </row>
    <row r="101" spans="1:28">
      <c r="A101" s="1201">
        <f>Calendar!J90</f>
        <v>47661</v>
      </c>
      <c r="C101" s="1161"/>
      <c r="D101" s="1182">
        <f t="shared" ca="1" si="19"/>
        <v>48334</v>
      </c>
      <c r="E101" s="1183">
        <f t="shared" ca="1" si="20"/>
        <v>48361</v>
      </c>
      <c r="F101" s="1184">
        <f t="shared" ca="1" si="21"/>
        <v>2773</v>
      </c>
      <c r="G101" s="1185">
        <f ca="1">IF(F101&lt;&gt;"",COUNTIF($F$11:F101,"&gt;0"),"")</f>
        <v>91</v>
      </c>
      <c r="H101" s="1186">
        <v>9.9561697940096401E-3</v>
      </c>
      <c r="I101" s="1130"/>
      <c r="J101" s="1187">
        <f t="shared" ca="1" si="22"/>
        <v>4090494950.9257054</v>
      </c>
      <c r="K101" s="1188">
        <f t="shared" ca="1" si="23"/>
        <v>40725662.272955455</v>
      </c>
      <c r="L101" s="1187">
        <f t="shared" ca="1" si="24"/>
        <v>0</v>
      </c>
      <c r="M101" s="1187">
        <f t="shared" ca="1" si="25"/>
        <v>0</v>
      </c>
      <c r="N101" s="1187">
        <f t="shared" ca="1" si="34"/>
        <v>4049769288.65275</v>
      </c>
      <c r="O101" s="1130"/>
      <c r="P101" s="1187">
        <f t="shared" ca="1" si="26"/>
        <v>40725662.272955418</v>
      </c>
      <c r="Q101" s="1187">
        <f t="shared" ca="1" si="27"/>
        <v>3847280824.2201123</v>
      </c>
      <c r="R101" s="1187">
        <f t="shared" ca="1" si="35"/>
        <v>3885970203.3794198</v>
      </c>
      <c r="S101" s="1187">
        <f t="shared" ca="1" si="36"/>
        <v>38689379.15930748</v>
      </c>
      <c r="T101" s="1187">
        <f t="shared" ca="1" si="28"/>
        <v>3847280824.2201123</v>
      </c>
      <c r="U101" s="1189">
        <f t="shared" ca="1" si="29"/>
        <v>0.4999189784618201</v>
      </c>
      <c r="V101" s="1190">
        <f t="shared" ca="1" si="30"/>
        <v>5.0000000000000044E-2</v>
      </c>
      <c r="X101" s="1191">
        <f t="shared" ca="1" si="37"/>
        <v>204524747.54628563</v>
      </c>
      <c r="Y101" s="1191">
        <f t="shared" ca="1" si="31"/>
        <v>2036283.1136479378</v>
      </c>
      <c r="Z101" s="1191">
        <f t="shared" ca="1" si="32"/>
        <v>202488464.43263769</v>
      </c>
      <c r="AA101" s="1189">
        <f t="shared" ca="1" si="33"/>
        <v>0.49981609859796094</v>
      </c>
      <c r="AB101" s="1162"/>
    </row>
    <row r="102" spans="1:28">
      <c r="A102" s="1201">
        <f>Calendar!J91</f>
        <v>47693</v>
      </c>
      <c r="C102" s="1161"/>
      <c r="D102" s="1182">
        <f t="shared" ca="1" si="19"/>
        <v>48365</v>
      </c>
      <c r="E102" s="1183">
        <f t="shared" ca="1" si="20"/>
        <v>48393</v>
      </c>
      <c r="F102" s="1184">
        <f t="shared" ca="1" si="21"/>
        <v>2805</v>
      </c>
      <c r="G102" s="1185">
        <f ca="1">IF(F102&lt;&gt;"",COUNTIF($F$11:F102,"&gt;0"),"")</f>
        <v>92</v>
      </c>
      <c r="H102" s="1186">
        <v>1.0011079015101747E-2</v>
      </c>
      <c r="I102" s="1130"/>
      <c r="J102" s="1187">
        <f t="shared" ca="1" si="22"/>
        <v>4049769288.65275</v>
      </c>
      <c r="K102" s="1188">
        <f t="shared" ca="1" si="23"/>
        <v>40542560.341635078</v>
      </c>
      <c r="L102" s="1187">
        <f t="shared" ca="1" si="24"/>
        <v>0</v>
      </c>
      <c r="M102" s="1187">
        <f t="shared" ca="1" si="25"/>
        <v>0</v>
      </c>
      <c r="N102" s="1187">
        <f t="shared" ca="1" si="34"/>
        <v>4009226728.3111148</v>
      </c>
      <c r="O102" s="1130"/>
      <c r="P102" s="1187">
        <f t="shared" ca="1" si="26"/>
        <v>40542560.341635227</v>
      </c>
      <c r="Q102" s="1187">
        <f t="shared" ca="1" si="27"/>
        <v>3808765391.8955588</v>
      </c>
      <c r="R102" s="1187">
        <f t="shared" ca="1" si="35"/>
        <v>3847280824.2201123</v>
      </c>
      <c r="S102" s="1187">
        <f t="shared" ca="1" si="36"/>
        <v>38515432.32455349</v>
      </c>
      <c r="T102" s="1187">
        <f t="shared" ca="1" si="28"/>
        <v>3808765391.8955588</v>
      </c>
      <c r="U102" s="1189">
        <f t="shared" ca="1" si="29"/>
        <v>0.49494170022900635</v>
      </c>
      <c r="V102" s="1190">
        <f t="shared" ca="1" si="30"/>
        <v>5.0000000000000044E-2</v>
      </c>
      <c r="X102" s="1191">
        <f t="shared" ca="1" si="37"/>
        <v>202488464.43263769</v>
      </c>
      <c r="Y102" s="1191">
        <f t="shared" ca="1" si="31"/>
        <v>2027128.0170817375</v>
      </c>
      <c r="Z102" s="1191">
        <f t="shared" ca="1" si="32"/>
        <v>200461336.41555595</v>
      </c>
      <c r="AA102" s="1189">
        <f t="shared" ca="1" si="33"/>
        <v>0.49483984465453984</v>
      </c>
      <c r="AB102" s="1162"/>
    </row>
    <row r="103" spans="1:28">
      <c r="A103" s="1201">
        <f>Calendar!J92</f>
        <v>47722</v>
      </c>
      <c r="C103" s="1161"/>
      <c r="D103" s="1182">
        <f t="shared" ca="1" si="19"/>
        <v>48395</v>
      </c>
      <c r="E103" s="1183">
        <f t="shared" ca="1" si="20"/>
        <v>48422</v>
      </c>
      <c r="F103" s="1184">
        <f t="shared" ca="1" si="21"/>
        <v>2834</v>
      </c>
      <c r="G103" s="1185">
        <f ca="1">IF(F103&lt;&gt;"",COUNTIF($F$11:F103,"&gt;0"),"")</f>
        <v>93</v>
      </c>
      <c r="H103" s="1186">
        <v>1.0084905084903981E-2</v>
      </c>
      <c r="I103" s="1130"/>
      <c r="J103" s="1187">
        <f t="shared" ca="1" si="22"/>
        <v>4009226728.3111148</v>
      </c>
      <c r="K103" s="1188">
        <f t="shared" ca="1" si="23"/>
        <v>40432671.018877715</v>
      </c>
      <c r="L103" s="1187">
        <f t="shared" ca="1" si="24"/>
        <v>0</v>
      </c>
      <c r="M103" s="1187">
        <f t="shared" ca="1" si="25"/>
        <v>0</v>
      </c>
      <c r="N103" s="1187">
        <f t="shared" ca="1" si="34"/>
        <v>3968794057.2922373</v>
      </c>
      <c r="O103" s="1130"/>
      <c r="P103" s="1187">
        <f t="shared" ca="1" si="26"/>
        <v>40432671.018877506</v>
      </c>
      <c r="Q103" s="1187">
        <f t="shared" ca="1" si="27"/>
        <v>3770354354.4276252</v>
      </c>
      <c r="R103" s="1187">
        <f t="shared" ca="1" si="35"/>
        <v>3808765391.8955588</v>
      </c>
      <c r="S103" s="1187">
        <f t="shared" ca="1" si="36"/>
        <v>38411037.467933655</v>
      </c>
      <c r="T103" s="1187">
        <f t="shared" ca="1" si="28"/>
        <v>3770354354.4276252</v>
      </c>
      <c r="U103" s="1189">
        <f t="shared" ca="1" si="29"/>
        <v>0.48998679976014498</v>
      </c>
      <c r="V103" s="1190">
        <f t="shared" ca="1" si="30"/>
        <v>5.0000000000000044E-2</v>
      </c>
      <c r="X103" s="1191">
        <f t="shared" ca="1" si="37"/>
        <v>200461336.41555595</v>
      </c>
      <c r="Y103" s="1191">
        <f t="shared" ca="1" si="31"/>
        <v>2021633.5509438515</v>
      </c>
      <c r="Z103" s="1191">
        <f t="shared" ca="1" si="32"/>
        <v>198439702.8646121</v>
      </c>
      <c r="AA103" s="1189">
        <f t="shared" ca="1" si="33"/>
        <v>0.48988596386988259</v>
      </c>
      <c r="AB103" s="1162"/>
    </row>
    <row r="104" spans="1:28">
      <c r="A104" s="1201">
        <f>Calendar!J93</f>
        <v>47753</v>
      </c>
      <c r="C104" s="1161"/>
      <c r="D104" s="1182">
        <f t="shared" ca="1" si="19"/>
        <v>48426</v>
      </c>
      <c r="E104" s="1183">
        <f t="shared" ca="1" si="20"/>
        <v>48453</v>
      </c>
      <c r="F104" s="1184">
        <f t="shared" ca="1" si="21"/>
        <v>2865</v>
      </c>
      <c r="G104" s="1185">
        <f ca="1">IF(F104&lt;&gt;"",COUNTIF($F$11:F104,"&gt;0"),"")</f>
        <v>94</v>
      </c>
      <c r="H104" s="1186">
        <v>1.0142221653639991E-2</v>
      </c>
      <c r="I104" s="1130"/>
      <c r="J104" s="1187">
        <f t="shared" ca="1" si="22"/>
        <v>3968794057.2922373</v>
      </c>
      <c r="K104" s="1188">
        <f t="shared" ca="1" si="23"/>
        <v>40252389.026707046</v>
      </c>
      <c r="L104" s="1187">
        <f t="shared" ca="1" si="24"/>
        <v>0</v>
      </c>
      <c r="M104" s="1187">
        <f t="shared" ca="1" si="25"/>
        <v>0</v>
      </c>
      <c r="N104" s="1187">
        <f t="shared" ca="1" si="34"/>
        <v>3928541668.2655301</v>
      </c>
      <c r="O104" s="1130"/>
      <c r="P104" s="1187">
        <f t="shared" ca="1" si="26"/>
        <v>40252389.026707172</v>
      </c>
      <c r="Q104" s="1187">
        <f t="shared" ca="1" si="27"/>
        <v>3732114584.8522534</v>
      </c>
      <c r="R104" s="1187">
        <f t="shared" ca="1" si="35"/>
        <v>3770354354.4276252</v>
      </c>
      <c r="S104" s="1187">
        <f t="shared" ca="1" si="36"/>
        <v>38239769.575371742</v>
      </c>
      <c r="T104" s="1187">
        <f t="shared" ca="1" si="28"/>
        <v>3732114584.8522534</v>
      </c>
      <c r="U104" s="1189">
        <f t="shared" ca="1" si="29"/>
        <v>0.48504532939170808</v>
      </c>
      <c r="V104" s="1190">
        <f t="shared" ca="1" si="30"/>
        <v>5.0000000000000044E-2</v>
      </c>
      <c r="X104" s="1191">
        <f t="shared" ca="1" si="37"/>
        <v>198439702.8646121</v>
      </c>
      <c r="Y104" s="1191">
        <f t="shared" ca="1" si="31"/>
        <v>2012619.4513354301</v>
      </c>
      <c r="Z104" s="1191">
        <f t="shared" ca="1" si="32"/>
        <v>196427083.41327667</v>
      </c>
      <c r="AA104" s="1189">
        <f t="shared" ca="1" si="33"/>
        <v>0.48494551042182821</v>
      </c>
      <c r="AB104" s="1162"/>
    </row>
    <row r="105" spans="1:28">
      <c r="A105" s="1201">
        <f>Calendar!J94</f>
        <v>47784</v>
      </c>
      <c r="C105" s="1161"/>
      <c r="D105" s="1182">
        <f t="shared" ca="1" si="19"/>
        <v>48457</v>
      </c>
      <c r="E105" s="1183">
        <f t="shared" ca="1" si="20"/>
        <v>48484</v>
      </c>
      <c r="F105" s="1184">
        <f t="shared" ca="1" si="21"/>
        <v>2896</v>
      </c>
      <c r="G105" s="1185">
        <f ca="1">IF(F105&lt;&gt;"",COUNTIF($F$11:F105,"&gt;0"),"")</f>
        <v>95</v>
      </c>
      <c r="H105" s="1186">
        <v>1.0206235338456701E-2</v>
      </c>
      <c r="I105" s="1130"/>
      <c r="J105" s="1187">
        <f t="shared" ca="1" si="22"/>
        <v>3928541668.2655301</v>
      </c>
      <c r="K105" s="1188">
        <f t="shared" ca="1" si="23"/>
        <v>40095620.803251296</v>
      </c>
      <c r="L105" s="1187">
        <f t="shared" ca="1" si="24"/>
        <v>0</v>
      </c>
      <c r="M105" s="1187">
        <f t="shared" ca="1" si="25"/>
        <v>0</v>
      </c>
      <c r="N105" s="1187">
        <f t="shared" ca="1" si="34"/>
        <v>3888446047.4622788</v>
      </c>
      <c r="O105" s="1130"/>
      <c r="P105" s="1187">
        <f t="shared" ca="1" si="26"/>
        <v>40095620.803251266</v>
      </c>
      <c r="Q105" s="1187">
        <f t="shared" ca="1" si="27"/>
        <v>3694023745.0891647</v>
      </c>
      <c r="R105" s="1187">
        <f t="shared" ca="1" si="35"/>
        <v>3732114584.8522534</v>
      </c>
      <c r="S105" s="1187">
        <f t="shared" ca="1" si="36"/>
        <v>38090839.763088703</v>
      </c>
      <c r="T105" s="1187">
        <f t="shared" ca="1" si="28"/>
        <v>3694023745.0891647</v>
      </c>
      <c r="U105" s="1189">
        <f t="shared" ca="1" si="29"/>
        <v>0.48012589214895451</v>
      </c>
      <c r="V105" s="1190">
        <f t="shared" ca="1" si="30"/>
        <v>5.0000000000000044E-2</v>
      </c>
      <c r="X105" s="1191">
        <f t="shared" ca="1" si="37"/>
        <v>196427083.41327667</v>
      </c>
      <c r="Y105" s="1191">
        <f t="shared" ca="1" si="31"/>
        <v>2004781.0401625633</v>
      </c>
      <c r="Z105" s="1191">
        <f t="shared" ca="1" si="32"/>
        <v>194422302.37311411</v>
      </c>
      <c r="AA105" s="1189">
        <f t="shared" ca="1" si="33"/>
        <v>0.48002708556519225</v>
      </c>
      <c r="AB105" s="1162"/>
    </row>
    <row r="106" spans="1:28">
      <c r="A106" s="1201">
        <f>Calendar!J95</f>
        <v>47814</v>
      </c>
      <c r="C106" s="1161"/>
      <c r="D106" s="1182">
        <f t="shared" ca="1" si="19"/>
        <v>48487</v>
      </c>
      <c r="E106" s="1183">
        <f t="shared" ca="1" si="20"/>
        <v>48514</v>
      </c>
      <c r="F106" s="1184">
        <f t="shared" ca="1" si="21"/>
        <v>2926</v>
      </c>
      <c r="G106" s="1185">
        <f ca="1">IF(F106&lt;&gt;"",COUNTIF($F$11:F106,"&gt;0"),"")</f>
        <v>96</v>
      </c>
      <c r="H106" s="1186">
        <v>1.0266860205826534E-2</v>
      </c>
      <c r="I106" s="1130"/>
      <c r="J106" s="1187">
        <f t="shared" ca="1" si="22"/>
        <v>3888446047.4622788</v>
      </c>
      <c r="K106" s="1188">
        <f t="shared" ca="1" si="23"/>
        <v>39922131.987193942</v>
      </c>
      <c r="L106" s="1187">
        <f t="shared" ca="1" si="24"/>
        <v>0</v>
      </c>
      <c r="M106" s="1187">
        <f t="shared" ca="1" si="25"/>
        <v>0</v>
      </c>
      <c r="N106" s="1187">
        <f t="shared" ca="1" si="34"/>
        <v>3848523915.4750848</v>
      </c>
      <c r="O106" s="1130"/>
      <c r="P106" s="1187">
        <f t="shared" ca="1" si="26"/>
        <v>39922131.987194061</v>
      </c>
      <c r="Q106" s="1187">
        <f t="shared" ca="1" si="27"/>
        <v>3656097719.7013302</v>
      </c>
      <c r="R106" s="1187">
        <f t="shared" ca="1" si="35"/>
        <v>3694023745.0891647</v>
      </c>
      <c r="S106" s="1187">
        <f t="shared" ca="1" si="36"/>
        <v>37926025.387834549</v>
      </c>
      <c r="T106" s="1187">
        <f t="shared" ca="1" si="28"/>
        <v>3656097719.7013302</v>
      </c>
      <c r="U106" s="1189">
        <f t="shared" ca="1" si="29"/>
        <v>0.47522561430159582</v>
      </c>
      <c r="V106" s="1190">
        <f t="shared" ca="1" si="30"/>
        <v>5.0000000000000044E-2</v>
      </c>
      <c r="X106" s="1191">
        <f t="shared" ca="1" si="37"/>
        <v>194422302.37311411</v>
      </c>
      <c r="Y106" s="1191">
        <f t="shared" ca="1" si="31"/>
        <v>1996106.5993595123</v>
      </c>
      <c r="Z106" s="1191">
        <f t="shared" ca="1" si="32"/>
        <v>192426195.7737546</v>
      </c>
      <c r="AA106" s="1189">
        <f t="shared" ca="1" si="33"/>
        <v>0.47512781616108041</v>
      </c>
      <c r="AB106" s="1162"/>
    </row>
    <row r="107" spans="1:28">
      <c r="A107" s="1201">
        <f>Calendar!J96</f>
        <v>47844</v>
      </c>
      <c r="C107" s="1161"/>
      <c r="D107" s="1182">
        <f t="shared" ca="1" si="19"/>
        <v>48518</v>
      </c>
      <c r="E107" s="1183">
        <f t="shared" ca="1" si="20"/>
        <v>48547</v>
      </c>
      <c r="F107" s="1184">
        <f t="shared" ca="1" si="21"/>
        <v>2959</v>
      </c>
      <c r="G107" s="1185">
        <f ca="1">IF(F107&lt;&gt;"",COUNTIF($F$11:F107,"&gt;0"),"")</f>
        <v>97</v>
      </c>
      <c r="H107" s="1186">
        <v>1.0335059755144243E-2</v>
      </c>
      <c r="I107" s="1130"/>
      <c r="J107" s="1187">
        <f t="shared" ca="1" si="22"/>
        <v>3848523915.4750848</v>
      </c>
      <c r="K107" s="1188">
        <f t="shared" ca="1" si="23"/>
        <v>39774724.635536693</v>
      </c>
      <c r="L107" s="1187">
        <f t="shared" ca="1" si="24"/>
        <v>0</v>
      </c>
      <c r="M107" s="1187">
        <f t="shared" ca="1" si="25"/>
        <v>0</v>
      </c>
      <c r="N107" s="1187">
        <f t="shared" ca="1" si="34"/>
        <v>3808749190.8395481</v>
      </c>
      <c r="O107" s="1130"/>
      <c r="P107" s="1187">
        <f t="shared" ca="1" si="26"/>
        <v>39774724.635536671</v>
      </c>
      <c r="Q107" s="1187">
        <f t="shared" ca="1" si="27"/>
        <v>3618311731.2975707</v>
      </c>
      <c r="R107" s="1187">
        <f t="shared" ca="1" si="35"/>
        <v>3656097719.7013302</v>
      </c>
      <c r="S107" s="1187">
        <f t="shared" ca="1" si="36"/>
        <v>37785988.40375948</v>
      </c>
      <c r="T107" s="1187">
        <f t="shared" ca="1" si="28"/>
        <v>3618311731.2975707</v>
      </c>
      <c r="U107" s="1189">
        <f t="shared" ca="1" si="29"/>
        <v>0.47034653935333326</v>
      </c>
      <c r="V107" s="1190">
        <f t="shared" ca="1" si="30"/>
        <v>5.0000000000000044E-2</v>
      </c>
      <c r="X107" s="1191">
        <f t="shared" ca="1" si="37"/>
        <v>192426195.7737546</v>
      </c>
      <c r="Y107" s="1191">
        <f t="shared" ca="1" si="31"/>
        <v>1988736.2317771912</v>
      </c>
      <c r="Z107" s="1191">
        <f t="shared" ca="1" si="32"/>
        <v>190437459.54197741</v>
      </c>
      <c r="AA107" s="1189">
        <f t="shared" ca="1" si="33"/>
        <v>0.4702497452926554</v>
      </c>
      <c r="AB107" s="1162"/>
    </row>
    <row r="108" spans="1:28">
      <c r="A108" s="1201">
        <f>Calendar!J97</f>
        <v>47875</v>
      </c>
      <c r="C108" s="1161"/>
      <c r="D108" s="1182">
        <f t="shared" ca="1" si="19"/>
        <v>48548</v>
      </c>
      <c r="E108" s="1183">
        <f t="shared" ca="1" si="20"/>
        <v>48575</v>
      </c>
      <c r="F108" s="1184">
        <f t="shared" ca="1" si="21"/>
        <v>2987</v>
      </c>
      <c r="G108" s="1185">
        <f ca="1">IF(F108&lt;&gt;"",COUNTIF($F$11:F108,"&gt;0"),"")</f>
        <v>98</v>
      </c>
      <c r="H108" s="1186">
        <v>1.0408245221072806E-2</v>
      </c>
      <c r="I108" s="1130"/>
      <c r="J108" s="1187">
        <f t="shared" ca="1" si="22"/>
        <v>3808749190.8395481</v>
      </c>
      <c r="K108" s="1188">
        <f t="shared" ca="1" si="23"/>
        <v>39642395.563820645</v>
      </c>
      <c r="L108" s="1187">
        <f t="shared" ca="1" si="24"/>
        <v>0</v>
      </c>
      <c r="M108" s="1187">
        <f t="shared" ca="1" si="25"/>
        <v>0</v>
      </c>
      <c r="N108" s="1187">
        <f t="shared" ca="1" si="34"/>
        <v>3769106795.2757273</v>
      </c>
      <c r="O108" s="1130"/>
      <c r="P108" s="1187">
        <f t="shared" ca="1" si="26"/>
        <v>39642395.563820839</v>
      </c>
      <c r="Q108" s="1187">
        <f t="shared" ca="1" si="27"/>
        <v>3580651455.511941</v>
      </c>
      <c r="R108" s="1187">
        <f t="shared" ca="1" si="35"/>
        <v>3618311731.2975707</v>
      </c>
      <c r="S108" s="1187">
        <f t="shared" ca="1" si="36"/>
        <v>37660275.785629749</v>
      </c>
      <c r="T108" s="1187">
        <f t="shared" ca="1" si="28"/>
        <v>3580651455.511941</v>
      </c>
      <c r="U108" s="1189">
        <f t="shared" ca="1" si="29"/>
        <v>0.46548547976349131</v>
      </c>
      <c r="V108" s="1190">
        <f t="shared" ca="1" si="30"/>
        <v>4.9999999999999933E-2</v>
      </c>
      <c r="X108" s="1191">
        <f t="shared" ca="1" si="37"/>
        <v>190437459.54197741</v>
      </c>
      <c r="Y108" s="1191">
        <f t="shared" ca="1" si="31"/>
        <v>1982119.7781910896</v>
      </c>
      <c r="Z108" s="1191">
        <f t="shared" ca="1" si="32"/>
        <v>188455339.76378632</v>
      </c>
      <c r="AA108" s="1189">
        <f t="shared" ca="1" si="33"/>
        <v>0.46538968607521358</v>
      </c>
      <c r="AB108" s="1162"/>
    </row>
    <row r="109" spans="1:28">
      <c r="A109" s="1201">
        <f>Calendar!J98</f>
        <v>47906</v>
      </c>
      <c r="C109" s="1161"/>
      <c r="D109" s="1182">
        <f t="shared" ca="1" si="19"/>
        <v>48579</v>
      </c>
      <c r="E109" s="1183">
        <f t="shared" ca="1" si="20"/>
        <v>48606</v>
      </c>
      <c r="F109" s="1184">
        <f t="shared" ca="1" si="21"/>
        <v>3018</v>
      </c>
      <c r="G109" s="1185">
        <f ca="1">IF(F109&lt;&gt;"",COUNTIF($F$11:F109,"&gt;0"),"")</f>
        <v>99</v>
      </c>
      <c r="H109" s="1186">
        <v>1.0460068996684183E-2</v>
      </c>
      <c r="I109" s="1130"/>
      <c r="J109" s="1187">
        <f t="shared" ca="1" si="22"/>
        <v>3769106795.2757273</v>
      </c>
      <c r="K109" s="1188">
        <f t="shared" ca="1" si="23"/>
        <v>39425117.134455308</v>
      </c>
      <c r="L109" s="1187">
        <f t="shared" ca="1" si="24"/>
        <v>0</v>
      </c>
      <c r="M109" s="1187">
        <f t="shared" ca="1" si="25"/>
        <v>0</v>
      </c>
      <c r="N109" s="1187">
        <f t="shared" ca="1" si="34"/>
        <v>3729681678.1412721</v>
      </c>
      <c r="O109" s="1130"/>
      <c r="P109" s="1187">
        <f t="shared" ca="1" si="26"/>
        <v>39425117.134455204</v>
      </c>
      <c r="Q109" s="1187">
        <f t="shared" ca="1" si="27"/>
        <v>3543197594.2342081</v>
      </c>
      <c r="R109" s="1187">
        <f t="shared" ca="1" si="35"/>
        <v>3580651455.511941</v>
      </c>
      <c r="S109" s="1187">
        <f t="shared" ca="1" si="36"/>
        <v>37453861.277732849</v>
      </c>
      <c r="T109" s="1187">
        <f t="shared" ca="1" si="28"/>
        <v>3543197594.2342081</v>
      </c>
      <c r="U109" s="1189">
        <f t="shared" ca="1" si="29"/>
        <v>0.46064059274326413</v>
      </c>
      <c r="V109" s="1190">
        <f t="shared" ca="1" si="30"/>
        <v>5.0000000000000044E-2</v>
      </c>
      <c r="X109" s="1191">
        <f t="shared" ca="1" si="37"/>
        <v>188455339.76378632</v>
      </c>
      <c r="Y109" s="1191">
        <f t="shared" ca="1" si="31"/>
        <v>1971255.8567223549</v>
      </c>
      <c r="Z109" s="1191">
        <f t="shared" ca="1" si="32"/>
        <v>186484083.90706396</v>
      </c>
      <c r="AA109" s="1189">
        <f t="shared" ca="1" si="33"/>
        <v>0.46054579609918456</v>
      </c>
      <c r="AB109" s="1162"/>
    </row>
    <row r="110" spans="1:28">
      <c r="A110" s="1201">
        <f>Calendar!J99</f>
        <v>47934</v>
      </c>
      <c r="C110" s="1161"/>
      <c r="D110" s="1182">
        <f t="shared" ca="1" si="19"/>
        <v>48610</v>
      </c>
      <c r="E110" s="1183">
        <f t="shared" ca="1" si="20"/>
        <v>48638</v>
      </c>
      <c r="F110" s="1184">
        <f t="shared" ca="1" si="21"/>
        <v>3050</v>
      </c>
      <c r="G110" s="1185">
        <f ca="1">IF(F110&lt;&gt;"",COUNTIF($F$11:F110,"&gt;0"),"")</f>
        <v>100</v>
      </c>
      <c r="H110" s="1186">
        <v>1.0528787347237506E-2</v>
      </c>
      <c r="I110" s="1130"/>
      <c r="J110" s="1187">
        <f t="shared" ca="1" si="22"/>
        <v>3729681678.1412721</v>
      </c>
      <c r="K110" s="1188">
        <f t="shared" ca="1" si="23"/>
        <v>39269025.262037374</v>
      </c>
      <c r="L110" s="1187">
        <f t="shared" ca="1" si="24"/>
        <v>0</v>
      </c>
      <c r="M110" s="1187">
        <f t="shared" ca="1" si="25"/>
        <v>0</v>
      </c>
      <c r="N110" s="1187">
        <f t="shared" ca="1" si="34"/>
        <v>3690412652.8792348</v>
      </c>
      <c r="O110" s="1130"/>
      <c r="P110" s="1187">
        <f t="shared" ca="1" si="26"/>
        <v>39269025.262037277</v>
      </c>
      <c r="Q110" s="1187">
        <f t="shared" ca="1" si="27"/>
        <v>3505892020.2352729</v>
      </c>
      <c r="R110" s="1187">
        <f t="shared" ca="1" si="35"/>
        <v>3543197594.2342081</v>
      </c>
      <c r="S110" s="1187">
        <f t="shared" ca="1" si="36"/>
        <v>37305573.998935223</v>
      </c>
      <c r="T110" s="1187">
        <f t="shared" ca="1" si="28"/>
        <v>3505892020.2352729</v>
      </c>
      <c r="U110" s="1189">
        <f t="shared" ca="1" si="29"/>
        <v>0.45582226036049606</v>
      </c>
      <c r="V110" s="1190">
        <f t="shared" ca="1" si="30"/>
        <v>5.0000000000000044E-2</v>
      </c>
      <c r="X110" s="1191">
        <f t="shared" ca="1" si="37"/>
        <v>186484083.90706396</v>
      </c>
      <c r="Y110" s="1191">
        <f t="shared" ca="1" si="31"/>
        <v>1963451.2631020546</v>
      </c>
      <c r="Z110" s="1191">
        <f t="shared" ca="1" si="32"/>
        <v>184520632.64396191</v>
      </c>
      <c r="AA110" s="1189">
        <f t="shared" ca="1" si="33"/>
        <v>0.45572845529585521</v>
      </c>
      <c r="AB110" s="1162"/>
    </row>
    <row r="111" spans="1:28">
      <c r="A111" s="1201">
        <f>Calendar!J100</f>
        <v>47966</v>
      </c>
      <c r="C111" s="1161"/>
      <c r="D111" s="1182">
        <f t="shared" ca="1" si="19"/>
        <v>48638</v>
      </c>
      <c r="E111" s="1183">
        <f t="shared" ca="1" si="20"/>
        <v>48666</v>
      </c>
      <c r="F111" s="1184">
        <f t="shared" ca="1" si="21"/>
        <v>3078</v>
      </c>
      <c r="G111" s="1185">
        <f ca="1">IF(F111&lt;&gt;"",COUNTIF($F$11:F111,"&gt;0"),"")</f>
        <v>101</v>
      </c>
      <c r="H111" s="1186">
        <v>1.0586099687577125E-2</v>
      </c>
      <c r="I111" s="1130"/>
      <c r="J111" s="1187">
        <f t="shared" ca="1" si="22"/>
        <v>3690412652.8792348</v>
      </c>
      <c r="K111" s="1188">
        <f t="shared" ca="1" si="23"/>
        <v>39067076.231675535</v>
      </c>
      <c r="L111" s="1187">
        <f t="shared" ca="1" si="24"/>
        <v>0</v>
      </c>
      <c r="M111" s="1187">
        <f t="shared" ca="1" si="25"/>
        <v>0</v>
      </c>
      <c r="N111" s="1187">
        <f t="shared" ca="1" si="34"/>
        <v>3651345576.6475592</v>
      </c>
      <c r="O111" s="1130"/>
      <c r="P111" s="1187">
        <f t="shared" ca="1" si="26"/>
        <v>39067076.231675625</v>
      </c>
      <c r="Q111" s="1187">
        <f t="shared" ca="1" si="27"/>
        <v>3468778297.8151813</v>
      </c>
      <c r="R111" s="1187">
        <f t="shared" ca="1" si="35"/>
        <v>3505892020.2352729</v>
      </c>
      <c r="S111" s="1187">
        <f t="shared" ca="1" si="36"/>
        <v>37113722.420091629</v>
      </c>
      <c r="T111" s="1187">
        <f t="shared" ca="1" si="28"/>
        <v>3468778297.8151813</v>
      </c>
      <c r="U111" s="1189">
        <f t="shared" ca="1" si="29"/>
        <v>0.45102300471302331</v>
      </c>
      <c r="V111" s="1190">
        <f t="shared" ca="1" si="30"/>
        <v>4.9999999999999933E-2</v>
      </c>
      <c r="X111" s="1191">
        <f t="shared" ca="1" si="37"/>
        <v>184520632.64396191</v>
      </c>
      <c r="Y111" s="1191">
        <f t="shared" ca="1" si="31"/>
        <v>1953353.8115839958</v>
      </c>
      <c r="Z111" s="1191">
        <f t="shared" ca="1" si="32"/>
        <v>182567278.83237791</v>
      </c>
      <c r="AA111" s="1189">
        <f t="shared" ca="1" si="33"/>
        <v>0.45093018730195972</v>
      </c>
      <c r="AB111" s="1162"/>
    </row>
    <row r="112" spans="1:28">
      <c r="A112" s="1201">
        <f>Calendar!J101</f>
        <v>47995</v>
      </c>
      <c r="C112" s="1161"/>
      <c r="D112" s="1182">
        <f t="shared" ca="1" si="19"/>
        <v>48669</v>
      </c>
      <c r="E112" s="1183">
        <f t="shared" ca="1" si="20"/>
        <v>48696</v>
      </c>
      <c r="F112" s="1184">
        <f t="shared" ca="1" si="21"/>
        <v>3108</v>
      </c>
      <c r="G112" s="1185">
        <f ca="1">IF(F112&lt;&gt;"",COUNTIF($F$11:F112,"&gt;0"),"")</f>
        <v>102</v>
      </c>
      <c r="H112" s="1186">
        <v>1.0648424617451045E-2</v>
      </c>
      <c r="I112" s="1130"/>
      <c r="J112" s="1187">
        <f t="shared" ca="1" si="22"/>
        <v>3651345576.6475592</v>
      </c>
      <c r="K112" s="1188">
        <f t="shared" ca="1" si="23"/>
        <v>38881078.125194855</v>
      </c>
      <c r="L112" s="1187">
        <f t="shared" ca="1" si="24"/>
        <v>0</v>
      </c>
      <c r="M112" s="1187">
        <f t="shared" ca="1" si="25"/>
        <v>0</v>
      </c>
      <c r="N112" s="1187">
        <f t="shared" ca="1" si="34"/>
        <v>3612464498.5223641</v>
      </c>
      <c r="O112" s="1130"/>
      <c r="P112" s="1187">
        <f t="shared" ca="1" si="26"/>
        <v>38881078.125195026</v>
      </c>
      <c r="Q112" s="1187">
        <f t="shared" ca="1" si="27"/>
        <v>3431841273.5962458</v>
      </c>
      <c r="R112" s="1187">
        <f t="shared" ca="1" si="35"/>
        <v>3468778297.8151813</v>
      </c>
      <c r="S112" s="1187">
        <f t="shared" ca="1" si="36"/>
        <v>36937024.21893549</v>
      </c>
      <c r="T112" s="1187">
        <f t="shared" ca="1" si="28"/>
        <v>3431841273.5962458</v>
      </c>
      <c r="U112" s="1189">
        <f t="shared" ca="1" si="29"/>
        <v>0.44624843022374072</v>
      </c>
      <c r="V112" s="1190">
        <f t="shared" ca="1" si="30"/>
        <v>5.0000000000000044E-2</v>
      </c>
      <c r="X112" s="1191">
        <f t="shared" ca="1" si="37"/>
        <v>182567278.83237791</v>
      </c>
      <c r="Y112" s="1191">
        <f t="shared" ca="1" si="31"/>
        <v>1944053.9062595367</v>
      </c>
      <c r="Z112" s="1191">
        <f t="shared" ca="1" si="32"/>
        <v>180623224.92611837</v>
      </c>
      <c r="AA112" s="1189">
        <f t="shared" ca="1" si="33"/>
        <v>0.44615659538704278</v>
      </c>
      <c r="AB112" s="1162"/>
    </row>
    <row r="113" spans="1:28">
      <c r="A113" s="1201">
        <f>Calendar!J102</f>
        <v>48026</v>
      </c>
      <c r="C113" s="1161"/>
      <c r="D113" s="1182">
        <f t="shared" ca="1" si="19"/>
        <v>48699</v>
      </c>
      <c r="E113" s="1183">
        <f t="shared" ca="1" si="20"/>
        <v>48726</v>
      </c>
      <c r="F113" s="1184">
        <f t="shared" ca="1" si="21"/>
        <v>3138</v>
      </c>
      <c r="G113" s="1185">
        <f ca="1">IF(F113&lt;&gt;"",COUNTIF($F$11:F113,"&gt;0"),"")</f>
        <v>103</v>
      </c>
      <c r="H113" s="1186">
        <v>1.0696179559403711E-2</v>
      </c>
      <c r="I113" s="1130"/>
      <c r="J113" s="1187">
        <f t="shared" ca="1" si="22"/>
        <v>3612464498.5223641</v>
      </c>
      <c r="K113" s="1188">
        <f t="shared" ca="1" si="23"/>
        <v>38639568.928166486</v>
      </c>
      <c r="L113" s="1187">
        <f t="shared" ca="1" si="24"/>
        <v>0</v>
      </c>
      <c r="M113" s="1187">
        <f t="shared" ca="1" si="25"/>
        <v>0</v>
      </c>
      <c r="N113" s="1187">
        <f t="shared" ca="1" si="34"/>
        <v>3573824929.5941978</v>
      </c>
      <c r="O113" s="1130"/>
      <c r="P113" s="1187">
        <f t="shared" ca="1" si="26"/>
        <v>38639568.928166389</v>
      </c>
      <c r="Q113" s="1187">
        <f t="shared" ca="1" si="27"/>
        <v>3395133683.1144876</v>
      </c>
      <c r="R113" s="1187">
        <f t="shared" ca="1" si="35"/>
        <v>3431841273.5962458</v>
      </c>
      <c r="S113" s="1187">
        <f t="shared" ca="1" si="36"/>
        <v>36707590.481758118</v>
      </c>
      <c r="T113" s="1187">
        <f t="shared" ca="1" si="28"/>
        <v>3395133683.1144876</v>
      </c>
      <c r="U113" s="1189">
        <f t="shared" ca="1" si="29"/>
        <v>0.44149658745384729</v>
      </c>
      <c r="V113" s="1190">
        <f t="shared" ca="1" si="30"/>
        <v>5.0000000000000044E-2</v>
      </c>
      <c r="X113" s="1191">
        <f t="shared" ca="1" si="37"/>
        <v>180623224.92611837</v>
      </c>
      <c r="Y113" s="1191">
        <f t="shared" ca="1" si="31"/>
        <v>1931978.4464082718</v>
      </c>
      <c r="Z113" s="1191">
        <f t="shared" ca="1" si="32"/>
        <v>178691246.4797101</v>
      </c>
      <c r="AA113" s="1189">
        <f t="shared" ca="1" si="33"/>
        <v>0.44140573051348575</v>
      </c>
      <c r="AB113" s="1162"/>
    </row>
    <row r="114" spans="1:28">
      <c r="A114" s="1201">
        <f>Calendar!J103</f>
        <v>48057</v>
      </c>
      <c r="C114" s="1161"/>
      <c r="D114" s="1182">
        <f t="shared" ca="1" si="19"/>
        <v>48730</v>
      </c>
      <c r="E114" s="1183">
        <f t="shared" ca="1" si="20"/>
        <v>48757</v>
      </c>
      <c r="F114" s="1184">
        <f t="shared" ca="1" si="21"/>
        <v>3169</v>
      </c>
      <c r="G114" s="1185">
        <f ca="1">IF(F114&lt;&gt;"",COUNTIF($F$11:F114,"&gt;0"),"")</f>
        <v>104</v>
      </c>
      <c r="H114" s="1186">
        <v>1.0740697734351535E-2</v>
      </c>
      <c r="I114" s="1130"/>
      <c r="J114" s="1187">
        <f t="shared" ca="1" si="22"/>
        <v>3573824929.5941978</v>
      </c>
      <c r="K114" s="1188">
        <f t="shared" ca="1" si="23"/>
        <v>38385373.324261434</v>
      </c>
      <c r="L114" s="1187">
        <f t="shared" ca="1" si="24"/>
        <v>0</v>
      </c>
      <c r="M114" s="1187">
        <f t="shared" ca="1" si="25"/>
        <v>0</v>
      </c>
      <c r="N114" s="1187">
        <f t="shared" ca="1" si="34"/>
        <v>3535439556.2699361</v>
      </c>
      <c r="O114" s="1130"/>
      <c r="P114" s="1187">
        <f t="shared" ca="1" si="26"/>
        <v>38385373.324261665</v>
      </c>
      <c r="Q114" s="1187">
        <f t="shared" ca="1" si="27"/>
        <v>3358667578.456439</v>
      </c>
      <c r="R114" s="1187">
        <f t="shared" ca="1" si="35"/>
        <v>3395133683.1144876</v>
      </c>
      <c r="S114" s="1187">
        <f t="shared" ca="1" si="36"/>
        <v>36466104.65804863</v>
      </c>
      <c r="T114" s="1187">
        <f t="shared" ca="1" si="28"/>
        <v>3358667578.456439</v>
      </c>
      <c r="U114" s="1189">
        <f t="shared" ca="1" si="29"/>
        <v>0.43677426067957698</v>
      </c>
      <c r="V114" s="1190">
        <f t="shared" ca="1" si="30"/>
        <v>5.0000000000000044E-2</v>
      </c>
      <c r="X114" s="1191">
        <f t="shared" ca="1" si="37"/>
        <v>178691246.4797101</v>
      </c>
      <c r="Y114" s="1191">
        <f t="shared" ca="1" si="31"/>
        <v>1919268.6662130356</v>
      </c>
      <c r="Z114" s="1191">
        <f t="shared" ca="1" si="32"/>
        <v>176771977.81349707</v>
      </c>
      <c r="AA114" s="1189">
        <f t="shared" ca="1" si="33"/>
        <v>0.43668437556136391</v>
      </c>
      <c r="AB114" s="1162"/>
    </row>
    <row r="115" spans="1:28">
      <c r="A115" s="1201">
        <f>Calendar!J104</f>
        <v>48087</v>
      </c>
      <c r="C115" s="1161"/>
      <c r="D115" s="1182">
        <f t="shared" ca="1" si="19"/>
        <v>48760</v>
      </c>
      <c r="E115" s="1183">
        <f t="shared" ca="1" si="20"/>
        <v>48787</v>
      </c>
      <c r="F115" s="1184">
        <f t="shared" ca="1" si="21"/>
        <v>3199</v>
      </c>
      <c r="G115" s="1185">
        <f ca="1">IF(F115&lt;&gt;"",COUNTIF($F$11:F115,"&gt;0"),"")</f>
        <v>105</v>
      </c>
      <c r="H115" s="1186">
        <v>1.078737950997598E-2</v>
      </c>
      <c r="I115" s="1130"/>
      <c r="J115" s="1187">
        <f t="shared" ca="1" si="22"/>
        <v>3535439556.2699361</v>
      </c>
      <c r="K115" s="1188">
        <f t="shared" ca="1" si="23"/>
        <v>38138128.22806488</v>
      </c>
      <c r="L115" s="1187">
        <f t="shared" ca="1" si="24"/>
        <v>0</v>
      </c>
      <c r="M115" s="1187">
        <f t="shared" ca="1" si="25"/>
        <v>0</v>
      </c>
      <c r="N115" s="1187">
        <f t="shared" ca="1" si="34"/>
        <v>3497301428.0418711</v>
      </c>
      <c r="O115" s="1130"/>
      <c r="P115" s="1187">
        <f t="shared" ca="1" si="26"/>
        <v>38138128.228065014</v>
      </c>
      <c r="Q115" s="1187">
        <f t="shared" ca="1" si="27"/>
        <v>3322436356.6397772</v>
      </c>
      <c r="R115" s="1187">
        <f t="shared" ca="1" si="35"/>
        <v>3358667578.456439</v>
      </c>
      <c r="S115" s="1187">
        <f t="shared" ca="1" si="36"/>
        <v>36231221.816661835</v>
      </c>
      <c r="T115" s="1187">
        <f t="shared" ca="1" si="28"/>
        <v>3322436356.6397772</v>
      </c>
      <c r="U115" s="1189">
        <f t="shared" ca="1" si="29"/>
        <v>0.43208300036747271</v>
      </c>
      <c r="V115" s="1190">
        <f t="shared" ca="1" si="30"/>
        <v>5.0000000000000044E-2</v>
      </c>
      <c r="X115" s="1191">
        <f t="shared" ca="1" si="37"/>
        <v>176771977.81349707</v>
      </c>
      <c r="Y115" s="1191">
        <f t="shared" ca="1" si="31"/>
        <v>1906906.4114031792</v>
      </c>
      <c r="Z115" s="1191">
        <f t="shared" ca="1" si="32"/>
        <v>174865071.40209389</v>
      </c>
      <c r="AA115" s="1189">
        <f t="shared" ca="1" si="33"/>
        <v>0.43199408067814532</v>
      </c>
      <c r="AB115" s="1162"/>
    </row>
    <row r="116" spans="1:28">
      <c r="A116" s="1201">
        <f>Calendar!J105</f>
        <v>48120</v>
      </c>
      <c r="C116" s="1161"/>
      <c r="D116" s="1182">
        <f t="shared" ca="1" si="19"/>
        <v>48791</v>
      </c>
      <c r="E116" s="1183">
        <f t="shared" ca="1" si="20"/>
        <v>48820</v>
      </c>
      <c r="F116" s="1184">
        <f t="shared" ca="1" si="21"/>
        <v>3232</v>
      </c>
      <c r="G116" s="1185">
        <f ca="1">IF(F116&lt;&gt;"",COUNTIF($F$11:F116,"&gt;0"),"")</f>
        <v>106</v>
      </c>
      <c r="H116" s="1186">
        <v>1.0813178622296924E-2</v>
      </c>
      <c r="I116" s="1130"/>
      <c r="J116" s="1187">
        <f t="shared" ca="1" si="22"/>
        <v>3497301428.0418711</v>
      </c>
      <c r="K116" s="1188">
        <f t="shared" ca="1" si="23"/>
        <v>37816945.03743086</v>
      </c>
      <c r="L116" s="1187">
        <f t="shared" ca="1" si="24"/>
        <v>0</v>
      </c>
      <c r="M116" s="1187">
        <f t="shared" ca="1" si="25"/>
        <v>0</v>
      </c>
      <c r="N116" s="1187">
        <f t="shared" ca="1" si="34"/>
        <v>3459484483.0044403</v>
      </c>
      <c r="O116" s="1130"/>
      <c r="P116" s="1187">
        <f t="shared" ca="1" si="26"/>
        <v>37816945.037430763</v>
      </c>
      <c r="Q116" s="1187">
        <f t="shared" ca="1" si="27"/>
        <v>3286510258.854218</v>
      </c>
      <c r="R116" s="1187">
        <f t="shared" ca="1" si="35"/>
        <v>3322436356.6397772</v>
      </c>
      <c r="S116" s="1187">
        <f t="shared" ca="1" si="36"/>
        <v>35926097.785559177</v>
      </c>
      <c r="T116" s="1187">
        <f t="shared" ca="1" si="28"/>
        <v>3286510258.854218</v>
      </c>
      <c r="U116" s="1189">
        <f t="shared" ca="1" si="29"/>
        <v>0.4274219570626997</v>
      </c>
      <c r="V116" s="1190">
        <f t="shared" ca="1" si="30"/>
        <v>5.0000000000000044E-2</v>
      </c>
      <c r="X116" s="1191">
        <f t="shared" ca="1" si="37"/>
        <v>174865071.40209389</v>
      </c>
      <c r="Y116" s="1191">
        <f t="shared" ca="1" si="31"/>
        <v>1890847.2518715858</v>
      </c>
      <c r="Z116" s="1191">
        <f t="shared" ca="1" si="32"/>
        <v>172974224.1502223</v>
      </c>
      <c r="AA116" s="1189">
        <f t="shared" ca="1" si="33"/>
        <v>0.42733399658380716</v>
      </c>
      <c r="AB116" s="1162"/>
    </row>
    <row r="117" spans="1:28">
      <c r="A117" s="1201">
        <f>Calendar!J106</f>
        <v>48148</v>
      </c>
      <c r="C117" s="1161"/>
      <c r="D117" s="1182">
        <f t="shared" ca="1" si="19"/>
        <v>48822</v>
      </c>
      <c r="E117" s="1183">
        <f t="shared" ca="1" si="20"/>
        <v>48849</v>
      </c>
      <c r="F117" s="1184">
        <f t="shared" ca="1" si="21"/>
        <v>3261</v>
      </c>
      <c r="G117" s="1185">
        <f ca="1">IF(F117&lt;&gt;"",COUNTIF($F$11:F117,"&gt;0"),"")</f>
        <v>107</v>
      </c>
      <c r="H117" s="1186">
        <v>1.0863511821642956E-2</v>
      </c>
      <c r="I117" s="1130"/>
      <c r="J117" s="1187">
        <f t="shared" ca="1" si="22"/>
        <v>3459484483.0044403</v>
      </c>
      <c r="K117" s="1188">
        <f t="shared" ca="1" si="23"/>
        <v>37582150.577909105</v>
      </c>
      <c r="L117" s="1187">
        <f t="shared" ca="1" si="24"/>
        <v>0</v>
      </c>
      <c r="M117" s="1187">
        <f t="shared" ca="1" si="25"/>
        <v>0</v>
      </c>
      <c r="N117" s="1187">
        <f t="shared" ca="1" si="34"/>
        <v>3421902332.4265313</v>
      </c>
      <c r="O117" s="1130"/>
      <c r="P117" s="1187">
        <f t="shared" ca="1" si="26"/>
        <v>37582150.577908993</v>
      </c>
      <c r="Q117" s="1187">
        <f t="shared" ca="1" si="27"/>
        <v>3250807215.8052044</v>
      </c>
      <c r="R117" s="1187">
        <f t="shared" ca="1" si="35"/>
        <v>3286510258.854218</v>
      </c>
      <c r="S117" s="1187">
        <f t="shared" ca="1" si="36"/>
        <v>35703043.049013615</v>
      </c>
      <c r="T117" s="1187">
        <f t="shared" ca="1" si="28"/>
        <v>3250807215.8052044</v>
      </c>
      <c r="U117" s="1189">
        <f t="shared" ca="1" si="29"/>
        <v>0.42280016709388901</v>
      </c>
      <c r="V117" s="1190">
        <f t="shared" ca="1" si="30"/>
        <v>5.0000000000000155E-2</v>
      </c>
      <c r="X117" s="1191">
        <f t="shared" ca="1" si="37"/>
        <v>172974224.1502223</v>
      </c>
      <c r="Y117" s="1191">
        <f t="shared" ca="1" si="31"/>
        <v>1879107.5288953781</v>
      </c>
      <c r="Z117" s="1191">
        <f t="shared" ca="1" si="32"/>
        <v>171095116.62132692</v>
      </c>
      <c r="AA117" s="1189">
        <f t="shared" ca="1" si="33"/>
        <v>0.42271315774736634</v>
      </c>
      <c r="AB117" s="1162"/>
    </row>
    <row r="118" spans="1:28">
      <c r="A118" s="1201">
        <f>Calendar!J107</f>
        <v>48179</v>
      </c>
      <c r="C118" s="1161"/>
      <c r="D118" s="1182">
        <f t="shared" ca="1" si="19"/>
        <v>48852</v>
      </c>
      <c r="E118" s="1183">
        <f t="shared" ca="1" si="20"/>
        <v>48879</v>
      </c>
      <c r="F118" s="1184">
        <f t="shared" ca="1" si="21"/>
        <v>3291</v>
      </c>
      <c r="G118" s="1185">
        <f ca="1">IF(F118&lt;&gt;"",COUNTIF($F$11:F118,"&gt;0"),"")</f>
        <v>108</v>
      </c>
      <c r="H118" s="1186">
        <v>1.0910962812219724E-2</v>
      </c>
      <c r="I118" s="1130"/>
      <c r="J118" s="1187">
        <f t="shared" ca="1" si="22"/>
        <v>3421902332.4265313</v>
      </c>
      <c r="K118" s="1188">
        <f t="shared" ca="1" si="23"/>
        <v>37336249.096153818</v>
      </c>
      <c r="L118" s="1187">
        <f t="shared" ca="1" si="24"/>
        <v>0</v>
      </c>
      <c r="M118" s="1187">
        <f t="shared" ca="1" si="25"/>
        <v>0</v>
      </c>
      <c r="N118" s="1187">
        <f t="shared" ca="1" si="34"/>
        <v>3384566083.3303776</v>
      </c>
      <c r="O118" s="1130"/>
      <c r="P118" s="1187">
        <f t="shared" ca="1" si="26"/>
        <v>37336249.096153736</v>
      </c>
      <c r="Q118" s="1187">
        <f t="shared" ca="1" si="27"/>
        <v>3215337779.1638584</v>
      </c>
      <c r="R118" s="1187">
        <f t="shared" ca="1" si="35"/>
        <v>3250807215.8052044</v>
      </c>
      <c r="S118" s="1187">
        <f t="shared" ca="1" si="36"/>
        <v>35469436.641345978</v>
      </c>
      <c r="T118" s="1187">
        <f t="shared" ca="1" si="28"/>
        <v>3215337779.1638584</v>
      </c>
      <c r="U118" s="1189">
        <f t="shared" ca="1" si="29"/>
        <v>0.41820707248047195</v>
      </c>
      <c r="V118" s="1190">
        <f t="shared" ca="1" si="30"/>
        <v>5.0000000000000044E-2</v>
      </c>
      <c r="X118" s="1191">
        <f t="shared" ca="1" si="37"/>
        <v>171095116.62132692</v>
      </c>
      <c r="Y118" s="1191">
        <f t="shared" ca="1" si="31"/>
        <v>1866812.4548077583</v>
      </c>
      <c r="Z118" s="1191">
        <f t="shared" ca="1" si="32"/>
        <v>169228304.16651917</v>
      </c>
      <c r="AA118" s="1189">
        <f t="shared" ca="1" si="33"/>
        <v>0.41812100836101401</v>
      </c>
      <c r="AB118" s="1162"/>
    </row>
    <row r="119" spans="1:28">
      <c r="A119" s="1201">
        <f>Calendar!J108</f>
        <v>48211</v>
      </c>
      <c r="C119" s="1161"/>
      <c r="D119" s="1182">
        <f t="shared" ca="1" si="19"/>
        <v>48883</v>
      </c>
      <c r="E119" s="1183">
        <f t="shared" ca="1" si="20"/>
        <v>48911</v>
      </c>
      <c r="F119" s="1184">
        <f t="shared" ca="1" si="21"/>
        <v>3323</v>
      </c>
      <c r="G119" s="1185">
        <f ca="1">IF(F119&lt;&gt;"",COUNTIF($F$11:F119,"&gt;0"),"")</f>
        <v>109</v>
      </c>
      <c r="H119" s="1186">
        <v>1.0970113584381817E-2</v>
      </c>
      <c r="I119" s="1130"/>
      <c r="J119" s="1187">
        <f t="shared" ca="1" si="22"/>
        <v>3384566083.3303776</v>
      </c>
      <c r="K119" s="1188">
        <f t="shared" ca="1" si="23"/>
        <v>37129074.36798054</v>
      </c>
      <c r="L119" s="1187">
        <f t="shared" ca="1" si="24"/>
        <v>0</v>
      </c>
      <c r="M119" s="1187">
        <f t="shared" ca="1" si="25"/>
        <v>0</v>
      </c>
      <c r="N119" s="1187">
        <f t="shared" ca="1" si="34"/>
        <v>3347437008.9623971</v>
      </c>
      <c r="O119" s="1130"/>
      <c r="P119" s="1187">
        <f t="shared" ca="1" si="26"/>
        <v>37129074.36798048</v>
      </c>
      <c r="Q119" s="1187">
        <f t="shared" ca="1" si="27"/>
        <v>3180065158.514277</v>
      </c>
      <c r="R119" s="1187">
        <f t="shared" ca="1" si="35"/>
        <v>3215337779.1638584</v>
      </c>
      <c r="S119" s="1187">
        <f t="shared" ca="1" si="36"/>
        <v>35272620.649581432</v>
      </c>
      <c r="T119" s="1187">
        <f t="shared" ca="1" si="28"/>
        <v>3180065158.514277</v>
      </c>
      <c r="U119" s="1189">
        <f t="shared" ca="1" si="29"/>
        <v>0.41364403066483024</v>
      </c>
      <c r="V119" s="1190">
        <f t="shared" ca="1" si="30"/>
        <v>5.0000000000000044E-2</v>
      </c>
      <c r="X119" s="1191">
        <f t="shared" ca="1" si="37"/>
        <v>169228304.16651917</v>
      </c>
      <c r="Y119" s="1191">
        <f t="shared" ca="1" si="31"/>
        <v>1856453.7183990479</v>
      </c>
      <c r="Z119" s="1191">
        <f t="shared" ca="1" si="32"/>
        <v>167371850.44812012</v>
      </c>
      <c r="AA119" s="1189">
        <f t="shared" ca="1" si="33"/>
        <v>0.41355890558777897</v>
      </c>
      <c r="AB119" s="1162"/>
    </row>
    <row r="120" spans="1:28">
      <c r="A120" s="1201">
        <f>Calendar!J109</f>
        <v>48240</v>
      </c>
      <c r="C120" s="1161"/>
      <c r="D120" s="1182">
        <f t="shared" ca="1" si="19"/>
        <v>48913</v>
      </c>
      <c r="E120" s="1183">
        <f t="shared" ca="1" si="20"/>
        <v>48940</v>
      </c>
      <c r="F120" s="1184">
        <f t="shared" ca="1" si="21"/>
        <v>3352</v>
      </c>
      <c r="G120" s="1185">
        <f ca="1">IF(F120&lt;&gt;"",COUNTIF($F$11:F120,"&gt;0"),"")</f>
        <v>110</v>
      </c>
      <c r="H120" s="1186">
        <v>1.1052340116553533E-2</v>
      </c>
      <c r="I120" s="1130"/>
      <c r="J120" s="1187">
        <f t="shared" ca="1" si="22"/>
        <v>3347437008.9623971</v>
      </c>
      <c r="K120" s="1188">
        <f t="shared" ca="1" si="23"/>
        <v>36997012.341791071</v>
      </c>
      <c r="L120" s="1187">
        <f t="shared" ca="1" si="24"/>
        <v>0</v>
      </c>
      <c r="M120" s="1187">
        <f t="shared" ca="1" si="25"/>
        <v>0</v>
      </c>
      <c r="N120" s="1187">
        <f t="shared" ca="1" si="34"/>
        <v>3310439996.6206059</v>
      </c>
      <c r="O120" s="1130"/>
      <c r="P120" s="1187">
        <f t="shared" ca="1" si="26"/>
        <v>36997012.341791153</v>
      </c>
      <c r="Q120" s="1187">
        <f t="shared" ca="1" si="27"/>
        <v>3144917996.7895756</v>
      </c>
      <c r="R120" s="1187">
        <f t="shared" ca="1" si="35"/>
        <v>3180065158.514277</v>
      </c>
      <c r="S120" s="1187">
        <f t="shared" ca="1" si="36"/>
        <v>35147161.724701405</v>
      </c>
      <c r="T120" s="1187">
        <f t="shared" ca="1" si="28"/>
        <v>3144917996.7895756</v>
      </c>
      <c r="U120" s="1189">
        <f t="shared" ca="1" si="29"/>
        <v>0.40910630866493553</v>
      </c>
      <c r="V120" s="1190">
        <f t="shared" ca="1" si="30"/>
        <v>5.0000000000000044E-2</v>
      </c>
      <c r="X120" s="1191">
        <f t="shared" ca="1" si="37"/>
        <v>167371850.44812012</v>
      </c>
      <c r="Y120" s="1191">
        <f t="shared" ca="1" si="31"/>
        <v>1849850.6170897484</v>
      </c>
      <c r="Z120" s="1191">
        <f t="shared" ca="1" si="32"/>
        <v>165521999.83103037</v>
      </c>
      <c r="AA120" s="1189">
        <f t="shared" ca="1" si="33"/>
        <v>0.40902211741964839</v>
      </c>
      <c r="AB120" s="1162"/>
    </row>
    <row r="121" spans="1:28">
      <c r="A121" s="1201">
        <f>Calendar!J110</f>
        <v>48271</v>
      </c>
      <c r="C121" s="1161"/>
      <c r="D121" s="1182">
        <f t="shared" ca="1" si="19"/>
        <v>48944</v>
      </c>
      <c r="E121" s="1183">
        <f t="shared" ca="1" si="20"/>
        <v>48971</v>
      </c>
      <c r="F121" s="1184">
        <f t="shared" ca="1" si="21"/>
        <v>3383</v>
      </c>
      <c r="G121" s="1185">
        <f ca="1">IF(F121&lt;&gt;"",COUNTIF($F$11:F121,"&gt;0"),"")</f>
        <v>111</v>
      </c>
      <c r="H121" s="1186">
        <v>1.1111771663004718E-2</v>
      </c>
      <c r="I121" s="1130"/>
      <c r="J121" s="1187">
        <f t="shared" ca="1" si="22"/>
        <v>3310439996.6206059</v>
      </c>
      <c r="K121" s="1188">
        <f t="shared" ca="1" si="23"/>
        <v>36784853.346526287</v>
      </c>
      <c r="L121" s="1187">
        <f t="shared" ca="1" si="24"/>
        <v>0</v>
      </c>
      <c r="M121" s="1187">
        <f t="shared" ca="1" si="25"/>
        <v>0</v>
      </c>
      <c r="N121" s="1187">
        <f t="shared" ca="1" si="34"/>
        <v>3273655143.2740798</v>
      </c>
      <c r="O121" s="1130"/>
      <c r="P121" s="1187">
        <f t="shared" ca="1" si="26"/>
        <v>36784853.346526146</v>
      </c>
      <c r="Q121" s="1187">
        <f t="shared" ca="1" si="27"/>
        <v>3109972386.1103759</v>
      </c>
      <c r="R121" s="1187">
        <f t="shared" ca="1" si="35"/>
        <v>3144917996.7895756</v>
      </c>
      <c r="S121" s="1187">
        <f t="shared" ca="1" si="36"/>
        <v>34945610.679199696</v>
      </c>
      <c r="T121" s="1187">
        <f t="shared" ca="1" si="28"/>
        <v>3109972386.1103759</v>
      </c>
      <c r="U121" s="1189">
        <f t="shared" ca="1" si="29"/>
        <v>0.40458472659774297</v>
      </c>
      <c r="V121" s="1190">
        <f t="shared" ca="1" si="30"/>
        <v>4.9999999999999933E-2</v>
      </c>
      <c r="X121" s="1191">
        <f t="shared" ca="1" si="37"/>
        <v>165521999.83103037</v>
      </c>
      <c r="Y121" s="1191">
        <f t="shared" ca="1" si="31"/>
        <v>1839242.6673264503</v>
      </c>
      <c r="Z121" s="1191">
        <f t="shared" ca="1" si="32"/>
        <v>163682757.16370392</v>
      </c>
      <c r="AA121" s="1189">
        <f t="shared" ca="1" si="33"/>
        <v>0.40450146586273306</v>
      </c>
      <c r="AB121" s="1162"/>
    </row>
    <row r="122" spans="1:28">
      <c r="A122" s="1201">
        <f>Calendar!J111</f>
        <v>48303</v>
      </c>
      <c r="C122" s="1161"/>
      <c r="D122" s="1182">
        <f t="shared" ca="1" si="19"/>
        <v>48975</v>
      </c>
      <c r="E122" s="1183">
        <f t="shared" ca="1" si="20"/>
        <v>49002</v>
      </c>
      <c r="F122" s="1184">
        <f t="shared" ca="1" si="21"/>
        <v>3414</v>
      </c>
      <c r="G122" s="1185">
        <f ca="1">IF(F122&lt;&gt;"",COUNTIF($F$11:F122,"&gt;0"),"")</f>
        <v>112</v>
      </c>
      <c r="H122" s="1186">
        <v>1.1196095104483026E-2</v>
      </c>
      <c r="I122" s="1130"/>
      <c r="J122" s="1187">
        <f t="shared" ca="1" si="22"/>
        <v>3273655143.2740798</v>
      </c>
      <c r="K122" s="1188">
        <f t="shared" ca="1" si="23"/>
        <v>36652154.323376603</v>
      </c>
      <c r="L122" s="1187">
        <f t="shared" ca="1" si="24"/>
        <v>0</v>
      </c>
      <c r="M122" s="1187">
        <f t="shared" ca="1" si="25"/>
        <v>0</v>
      </c>
      <c r="N122" s="1187">
        <f t="shared" ca="1" si="34"/>
        <v>3237002988.9507031</v>
      </c>
      <c r="O122" s="1130"/>
      <c r="P122" s="1187">
        <f t="shared" ca="1" si="26"/>
        <v>36652154.323376656</v>
      </c>
      <c r="Q122" s="1187">
        <f t="shared" ca="1" si="27"/>
        <v>3075152839.5031676</v>
      </c>
      <c r="R122" s="1187">
        <f t="shared" ca="1" si="35"/>
        <v>3109972386.1103759</v>
      </c>
      <c r="S122" s="1187">
        <f t="shared" ca="1" si="36"/>
        <v>34819546.607208252</v>
      </c>
      <c r="T122" s="1187">
        <f t="shared" ca="1" si="28"/>
        <v>3075152839.5031676</v>
      </c>
      <c r="U122" s="1189">
        <f t="shared" ca="1" si="29"/>
        <v>0.40008907349744971</v>
      </c>
      <c r="V122" s="1190">
        <f t="shared" ca="1" si="30"/>
        <v>5.0000000000000155E-2</v>
      </c>
      <c r="X122" s="1191">
        <f t="shared" ca="1" si="37"/>
        <v>163682757.16370392</v>
      </c>
      <c r="Y122" s="1191">
        <f t="shared" ca="1" si="31"/>
        <v>1832607.7161684036</v>
      </c>
      <c r="Z122" s="1191">
        <f t="shared" ca="1" si="32"/>
        <v>161850149.44753551</v>
      </c>
      <c r="AA122" s="1189">
        <f t="shared" ca="1" si="33"/>
        <v>0.40000673793671532</v>
      </c>
      <c r="AB122" s="1162"/>
    </row>
    <row r="123" spans="1:28">
      <c r="A123" s="1201">
        <f>Calendar!J112</f>
        <v>48331</v>
      </c>
      <c r="C123" s="1161"/>
      <c r="D123" s="1182">
        <f t="shared" ca="1" si="19"/>
        <v>49003</v>
      </c>
      <c r="E123" s="1183">
        <f t="shared" ca="1" si="20"/>
        <v>49030</v>
      </c>
      <c r="F123" s="1184">
        <f t="shared" ca="1" si="21"/>
        <v>3442</v>
      </c>
      <c r="G123" s="1185">
        <f ca="1">IF(F123&lt;&gt;"",COUNTIF($F$11:F123,"&gt;0"),"")</f>
        <v>113</v>
      </c>
      <c r="H123" s="1186">
        <v>1.1262061112173481E-2</v>
      </c>
      <c r="I123" s="1130"/>
      <c r="J123" s="1187">
        <f t="shared" ca="1" si="22"/>
        <v>3237002988.9507031</v>
      </c>
      <c r="K123" s="1188">
        <f t="shared" ca="1" si="23"/>
        <v>36455325.481851041</v>
      </c>
      <c r="L123" s="1187">
        <f t="shared" ca="1" si="24"/>
        <v>0</v>
      </c>
      <c r="M123" s="1187">
        <f t="shared" ca="1" si="25"/>
        <v>0</v>
      </c>
      <c r="N123" s="1187">
        <f t="shared" ca="1" si="34"/>
        <v>3200547663.468852</v>
      </c>
      <c r="O123" s="1130"/>
      <c r="P123" s="1187">
        <f t="shared" ca="1" si="26"/>
        <v>36455325.481851101</v>
      </c>
      <c r="Q123" s="1187">
        <f t="shared" ca="1" si="27"/>
        <v>3040520280.2954092</v>
      </c>
      <c r="R123" s="1187">
        <f t="shared" ca="1" si="35"/>
        <v>3075152839.5031676</v>
      </c>
      <c r="S123" s="1187">
        <f t="shared" ca="1" si="36"/>
        <v>34632559.207758427</v>
      </c>
      <c r="T123" s="1187">
        <f t="shared" ca="1" si="28"/>
        <v>3040520280.2954092</v>
      </c>
      <c r="U123" s="1189">
        <f t="shared" ca="1" si="29"/>
        <v>0.3956096381803077</v>
      </c>
      <c r="V123" s="1190">
        <f t="shared" ca="1" si="30"/>
        <v>5.0000000000000044E-2</v>
      </c>
      <c r="X123" s="1191">
        <f t="shared" ca="1" si="37"/>
        <v>161850149.44753551</v>
      </c>
      <c r="Y123" s="1191">
        <f t="shared" ca="1" si="31"/>
        <v>1822766.2740926743</v>
      </c>
      <c r="Z123" s="1191">
        <f t="shared" ca="1" si="32"/>
        <v>160027383.17344284</v>
      </c>
      <c r="AA123" s="1189">
        <f t="shared" ca="1" si="33"/>
        <v>0.39552822445634289</v>
      </c>
      <c r="AB123" s="1162"/>
    </row>
    <row r="124" spans="1:28">
      <c r="A124" s="1201">
        <f>Calendar!J113</f>
        <v>48361</v>
      </c>
      <c r="C124" s="1161"/>
      <c r="D124" s="1182">
        <f t="shared" ca="1" si="19"/>
        <v>49034</v>
      </c>
      <c r="E124" s="1183">
        <f t="shared" ca="1" si="20"/>
        <v>49061</v>
      </c>
      <c r="F124" s="1184">
        <f t="shared" ca="1" si="21"/>
        <v>3473</v>
      </c>
      <c r="G124" s="1185">
        <f ca="1">IF(F124&lt;&gt;"",COUNTIF($F$11:F124,"&gt;0"),"")</f>
        <v>114</v>
      </c>
      <c r="H124" s="1186">
        <v>1.1334964767391655E-2</v>
      </c>
      <c r="I124" s="1130"/>
      <c r="J124" s="1187">
        <f t="shared" ca="1" si="22"/>
        <v>3200547663.468852</v>
      </c>
      <c r="K124" s="1188">
        <f t="shared" ca="1" si="23"/>
        <v>36278095.00177712</v>
      </c>
      <c r="L124" s="1187">
        <f t="shared" ca="1" si="24"/>
        <v>0</v>
      </c>
      <c r="M124" s="1187">
        <f t="shared" ca="1" si="25"/>
        <v>0</v>
      </c>
      <c r="N124" s="1187">
        <f t="shared" ca="1" si="34"/>
        <v>3164269568.4670749</v>
      </c>
      <c r="O124" s="1130"/>
      <c r="P124" s="1187">
        <f t="shared" ca="1" si="26"/>
        <v>36278095.001777172</v>
      </c>
      <c r="Q124" s="1187">
        <f t="shared" ca="1" si="27"/>
        <v>3006056090.0437212</v>
      </c>
      <c r="R124" s="1187">
        <f t="shared" ca="1" si="35"/>
        <v>3040520280.2954092</v>
      </c>
      <c r="S124" s="1187">
        <f t="shared" ca="1" si="36"/>
        <v>34464190.251688004</v>
      </c>
      <c r="T124" s="1187">
        <f t="shared" ca="1" si="28"/>
        <v>3006056090.0437212</v>
      </c>
      <c r="U124" s="1189">
        <f t="shared" ca="1" si="29"/>
        <v>0.39115425825855621</v>
      </c>
      <c r="V124" s="1190">
        <f t="shared" ca="1" si="30"/>
        <v>4.9999999999999933E-2</v>
      </c>
      <c r="X124" s="1191">
        <f t="shared" ca="1" si="37"/>
        <v>160027383.17344284</v>
      </c>
      <c r="Y124" s="1191">
        <f t="shared" ca="1" si="31"/>
        <v>1813904.7500891685</v>
      </c>
      <c r="Z124" s="1191">
        <f t="shared" ca="1" si="32"/>
        <v>158213478.42335367</v>
      </c>
      <c r="AA124" s="1189">
        <f t="shared" ca="1" si="33"/>
        <v>0.39107376142092581</v>
      </c>
      <c r="AB124" s="1162"/>
    </row>
    <row r="125" spans="1:28">
      <c r="A125" s="1201">
        <f>Calendar!J114</f>
        <v>48393</v>
      </c>
      <c r="C125" s="1161"/>
      <c r="D125" s="1182">
        <f t="shared" ca="1" si="19"/>
        <v>49064</v>
      </c>
      <c r="E125" s="1183">
        <f t="shared" ca="1" si="20"/>
        <v>49094</v>
      </c>
      <c r="F125" s="1184">
        <f t="shared" ca="1" si="21"/>
        <v>3506</v>
      </c>
      <c r="G125" s="1185">
        <f ca="1">IF(F125&lt;&gt;"",COUNTIF($F$11:F125,"&gt;0"),"")</f>
        <v>115</v>
      </c>
      <c r="H125" s="1186">
        <v>1.1393319989222802E-2</v>
      </c>
      <c r="I125" s="1130"/>
      <c r="J125" s="1187">
        <f t="shared" ca="1" si="22"/>
        <v>3164269568.4670749</v>
      </c>
      <c r="K125" s="1188">
        <f t="shared" ca="1" si="23"/>
        <v>36051535.725705333</v>
      </c>
      <c r="L125" s="1187">
        <f t="shared" ca="1" si="24"/>
        <v>0</v>
      </c>
      <c r="M125" s="1187">
        <f t="shared" ca="1" si="25"/>
        <v>0</v>
      </c>
      <c r="N125" s="1187">
        <f t="shared" ca="1" si="34"/>
        <v>3128218032.7413697</v>
      </c>
      <c r="O125" s="1130"/>
      <c r="P125" s="1187">
        <f t="shared" ca="1" si="26"/>
        <v>36051535.725705147</v>
      </c>
      <c r="Q125" s="1187">
        <f t="shared" ca="1" si="27"/>
        <v>2971807131.104301</v>
      </c>
      <c r="R125" s="1187">
        <f t="shared" ca="1" si="35"/>
        <v>3006056090.0437212</v>
      </c>
      <c r="S125" s="1187">
        <f t="shared" ca="1" si="36"/>
        <v>34248958.939420223</v>
      </c>
      <c r="T125" s="1187">
        <f t="shared" ca="1" si="28"/>
        <v>2971807131.104301</v>
      </c>
      <c r="U125" s="1189">
        <f t="shared" ca="1" si="29"/>
        <v>0.38672053852258031</v>
      </c>
      <c r="V125" s="1190">
        <f t="shared" ca="1" si="30"/>
        <v>5.0000000000000044E-2</v>
      </c>
      <c r="X125" s="1191">
        <f t="shared" ca="1" si="37"/>
        <v>158213478.42335367</v>
      </c>
      <c r="Y125" s="1191">
        <f t="shared" ca="1" si="31"/>
        <v>1802576.7862849236</v>
      </c>
      <c r="Z125" s="1191">
        <f t="shared" ca="1" si="32"/>
        <v>156410901.63706875</v>
      </c>
      <c r="AA125" s="1189">
        <f t="shared" ca="1" si="33"/>
        <v>0.38664095411376753</v>
      </c>
      <c r="AB125" s="1162"/>
    </row>
    <row r="126" spans="1:28">
      <c r="A126" s="1201">
        <f>Calendar!J115</f>
        <v>48422</v>
      </c>
      <c r="C126" s="1161"/>
      <c r="D126" s="1182">
        <f t="shared" ca="1" si="19"/>
        <v>49095</v>
      </c>
      <c r="E126" s="1183">
        <f t="shared" ca="1" si="20"/>
        <v>49122</v>
      </c>
      <c r="F126" s="1184">
        <f t="shared" ca="1" si="21"/>
        <v>3534</v>
      </c>
      <c r="G126" s="1185">
        <f ca="1">IF(F126&lt;&gt;"",COUNTIF($F$11:F126,"&gt;0"),"")</f>
        <v>116</v>
      </c>
      <c r="H126" s="1186">
        <v>1.1436699626936178E-2</v>
      </c>
      <c r="I126" s="1130"/>
      <c r="J126" s="1187">
        <f t="shared" ca="1" si="22"/>
        <v>3128218032.7413697</v>
      </c>
      <c r="K126" s="1188">
        <f t="shared" ca="1" si="23"/>
        <v>35776490.008028246</v>
      </c>
      <c r="L126" s="1187">
        <f t="shared" ca="1" si="24"/>
        <v>0</v>
      </c>
      <c r="M126" s="1187">
        <f t="shared" ca="1" si="25"/>
        <v>0</v>
      </c>
      <c r="N126" s="1187">
        <f t="shared" ca="1" si="34"/>
        <v>3092441542.7333417</v>
      </c>
      <c r="O126" s="1130"/>
      <c r="P126" s="1187">
        <f t="shared" ca="1" si="26"/>
        <v>35776490.00802803</v>
      </c>
      <c r="Q126" s="1187">
        <f t="shared" ca="1" si="27"/>
        <v>2937819465.5966744</v>
      </c>
      <c r="R126" s="1187">
        <f t="shared" ca="1" si="35"/>
        <v>2971807131.104301</v>
      </c>
      <c r="S126" s="1187">
        <f t="shared" ca="1" si="36"/>
        <v>33987665.507626534</v>
      </c>
      <c r="T126" s="1187">
        <f t="shared" ca="1" si="28"/>
        <v>2937819465.5966744</v>
      </c>
      <c r="U126" s="1189">
        <f t="shared" ca="1" si="29"/>
        <v>0.38231450768078795</v>
      </c>
      <c r="V126" s="1190">
        <f t="shared" ca="1" si="30"/>
        <v>5.0000000000000044E-2</v>
      </c>
      <c r="X126" s="1191">
        <f t="shared" ca="1" si="37"/>
        <v>156410901.63706875</v>
      </c>
      <c r="Y126" s="1191">
        <f t="shared" ca="1" si="31"/>
        <v>1788824.5004014969</v>
      </c>
      <c r="Z126" s="1191">
        <f t="shared" ca="1" si="32"/>
        <v>154622077.13666725</v>
      </c>
      <c r="AA126" s="1189">
        <f t="shared" ca="1" si="33"/>
        <v>0.3822358300026118</v>
      </c>
      <c r="AB126" s="1162"/>
    </row>
    <row r="127" spans="1:28">
      <c r="A127" s="1201">
        <f>Calendar!J116</f>
        <v>48453</v>
      </c>
      <c r="C127" s="1161"/>
      <c r="D127" s="1182">
        <f t="shared" ca="1" si="19"/>
        <v>49125</v>
      </c>
      <c r="E127" s="1183">
        <f t="shared" ca="1" si="20"/>
        <v>49152</v>
      </c>
      <c r="F127" s="1184">
        <f t="shared" ca="1" si="21"/>
        <v>3564</v>
      </c>
      <c r="G127" s="1185">
        <f ca="1">IF(F127&lt;&gt;"",COUNTIF($F$11:F127,"&gt;0"),"")</f>
        <v>117</v>
      </c>
      <c r="H127" s="1186">
        <v>1.149743588772667E-2</v>
      </c>
      <c r="I127" s="1130"/>
      <c r="J127" s="1187">
        <f t="shared" ca="1" si="22"/>
        <v>3092441542.7333417</v>
      </c>
      <c r="K127" s="1188">
        <f t="shared" ca="1" si="23"/>
        <v>35555148.374119155</v>
      </c>
      <c r="L127" s="1187">
        <f t="shared" ca="1" si="24"/>
        <v>0</v>
      </c>
      <c r="M127" s="1187">
        <f t="shared" ca="1" si="25"/>
        <v>0</v>
      </c>
      <c r="N127" s="1187">
        <f t="shared" ca="1" si="34"/>
        <v>3056886394.3592224</v>
      </c>
      <c r="O127" s="1130"/>
      <c r="P127" s="1187">
        <f t="shared" ca="1" si="26"/>
        <v>35555148.374119282</v>
      </c>
      <c r="Q127" s="1187">
        <f t="shared" ca="1" si="27"/>
        <v>2904042074.6412611</v>
      </c>
      <c r="R127" s="1187">
        <f t="shared" ca="1" si="35"/>
        <v>2937819465.5966744</v>
      </c>
      <c r="S127" s="1187">
        <f t="shared" ca="1" si="36"/>
        <v>33777390.955413342</v>
      </c>
      <c r="T127" s="1187">
        <f t="shared" ca="1" si="28"/>
        <v>2904042074.6412611</v>
      </c>
      <c r="U127" s="1189">
        <f t="shared" ca="1" si="29"/>
        <v>0.37794209149342284</v>
      </c>
      <c r="V127" s="1190">
        <f t="shared" ca="1" si="30"/>
        <v>5.0000000000000044E-2</v>
      </c>
      <c r="X127" s="1191">
        <f t="shared" ca="1" si="37"/>
        <v>154622077.13666725</v>
      </c>
      <c r="Y127" s="1191">
        <f t="shared" ca="1" si="31"/>
        <v>1777757.4187059402</v>
      </c>
      <c r="Z127" s="1191">
        <f t="shared" ca="1" si="32"/>
        <v>152844319.71796131</v>
      </c>
      <c r="AA127" s="1189">
        <f t="shared" ca="1" si="33"/>
        <v>0.3778643136282191</v>
      </c>
      <c r="AB127" s="1162"/>
    </row>
    <row r="128" spans="1:28">
      <c r="A128" s="1201">
        <f>Calendar!J117</f>
        <v>48484</v>
      </c>
      <c r="C128" s="1161"/>
      <c r="D128" s="1182">
        <f t="shared" ca="1" si="19"/>
        <v>49156</v>
      </c>
      <c r="E128" s="1183">
        <f t="shared" ca="1" si="20"/>
        <v>49184</v>
      </c>
      <c r="F128" s="1184">
        <f t="shared" ca="1" si="21"/>
        <v>3596</v>
      </c>
      <c r="G128" s="1185">
        <f ca="1">IF(F128&lt;&gt;"",COUNTIF($F$11:F128,"&gt;0"),"")</f>
        <v>118</v>
      </c>
      <c r="H128" s="1186">
        <v>1.1555022241423348E-2</v>
      </c>
      <c r="I128" s="1130"/>
      <c r="J128" s="1187">
        <f t="shared" ca="1" si="22"/>
        <v>3056886394.3592224</v>
      </c>
      <c r="K128" s="1188">
        <f t="shared" ca="1" si="23"/>
        <v>35322390.276325241</v>
      </c>
      <c r="L128" s="1187">
        <f t="shared" ca="1" si="24"/>
        <v>0</v>
      </c>
      <c r="M128" s="1187">
        <f t="shared" ca="1" si="25"/>
        <v>0</v>
      </c>
      <c r="N128" s="1187">
        <f t="shared" ca="1" si="34"/>
        <v>3021564004.0828972</v>
      </c>
      <c r="O128" s="1130"/>
      <c r="P128" s="1187">
        <f t="shared" ca="1" si="26"/>
        <v>35322390.276325226</v>
      </c>
      <c r="Q128" s="1187">
        <f t="shared" ca="1" si="27"/>
        <v>2870485803.8787522</v>
      </c>
      <c r="R128" s="1187">
        <f t="shared" ca="1" si="35"/>
        <v>2904042074.6412611</v>
      </c>
      <c r="S128" s="1187">
        <f t="shared" ca="1" si="36"/>
        <v>33556270.762508869</v>
      </c>
      <c r="T128" s="1187">
        <f t="shared" ca="1" si="28"/>
        <v>2870485803.8787522</v>
      </c>
      <c r="U128" s="1189">
        <f t="shared" ca="1" si="29"/>
        <v>0.37359672652720388</v>
      </c>
      <c r="V128" s="1190">
        <f t="shared" ca="1" si="30"/>
        <v>5.0000000000000044E-2</v>
      </c>
      <c r="X128" s="1191">
        <f t="shared" ca="1" si="37"/>
        <v>152844319.71796131</v>
      </c>
      <c r="Y128" s="1191">
        <f t="shared" ca="1" si="31"/>
        <v>1766119.5138163567</v>
      </c>
      <c r="Z128" s="1191">
        <f t="shared" ca="1" si="32"/>
        <v>151078200.20414495</v>
      </c>
      <c r="AA128" s="1189">
        <f t="shared" ca="1" si="33"/>
        <v>0.37351984290801882</v>
      </c>
      <c r="AB128" s="1162"/>
    </row>
    <row r="129" spans="1:28">
      <c r="A129" s="1201">
        <f>Calendar!J118</f>
        <v>48514</v>
      </c>
      <c r="C129" s="1161"/>
      <c r="D129" s="1182">
        <f t="shared" ca="1" si="19"/>
        <v>49187</v>
      </c>
      <c r="E129" s="1183">
        <f t="shared" ca="1" si="20"/>
        <v>49214</v>
      </c>
      <c r="F129" s="1184">
        <f t="shared" ca="1" si="21"/>
        <v>3626</v>
      </c>
      <c r="G129" s="1185">
        <f ca="1">IF(F129&lt;&gt;"",COUNTIF($F$11:F129,"&gt;0"),"")</f>
        <v>119</v>
      </c>
      <c r="H129" s="1186">
        <v>1.1605834995699654E-2</v>
      </c>
      <c r="I129" s="1130"/>
      <c r="J129" s="1187">
        <f t="shared" ca="1" si="22"/>
        <v>3021564004.0828972</v>
      </c>
      <c r="K129" s="1188">
        <f t="shared" ca="1" si="23"/>
        <v>35067773.260331661</v>
      </c>
      <c r="L129" s="1187">
        <f t="shared" ca="1" si="24"/>
        <v>0</v>
      </c>
      <c r="M129" s="1187">
        <f t="shared" ca="1" si="25"/>
        <v>0</v>
      </c>
      <c r="N129" s="1187">
        <f t="shared" ca="1" si="34"/>
        <v>2986496230.8225656</v>
      </c>
      <c r="O129" s="1130"/>
      <c r="P129" s="1187">
        <f t="shared" ca="1" si="26"/>
        <v>35067773.260331631</v>
      </c>
      <c r="Q129" s="1187">
        <f t="shared" ca="1" si="27"/>
        <v>2837171419.2814369</v>
      </c>
      <c r="R129" s="1187">
        <f t="shared" ca="1" si="35"/>
        <v>2870485803.8787522</v>
      </c>
      <c r="S129" s="1187">
        <f t="shared" ca="1" si="36"/>
        <v>33314384.597315311</v>
      </c>
      <c r="T129" s="1187">
        <f t="shared" ca="1" si="28"/>
        <v>2837171419.2814369</v>
      </c>
      <c r="U129" s="1189">
        <f t="shared" ca="1" si="29"/>
        <v>0.36927980804285909</v>
      </c>
      <c r="V129" s="1190">
        <f t="shared" ca="1" si="30"/>
        <v>5.0000000000000155E-2</v>
      </c>
      <c r="X129" s="1191">
        <f t="shared" ca="1" si="37"/>
        <v>151078200.20414495</v>
      </c>
      <c r="Y129" s="1191">
        <f t="shared" ca="1" si="31"/>
        <v>1753388.6630163193</v>
      </c>
      <c r="Z129" s="1191">
        <f t="shared" ca="1" si="32"/>
        <v>149324811.54112864</v>
      </c>
      <c r="AA129" s="1189">
        <f t="shared" ca="1" si="33"/>
        <v>0.36920381281560349</v>
      </c>
      <c r="AB129" s="1162"/>
    </row>
    <row r="130" spans="1:28">
      <c r="A130" s="1201">
        <f>Calendar!J119</f>
        <v>48547</v>
      </c>
      <c r="C130" s="1161"/>
      <c r="D130" s="1182">
        <f t="shared" ca="1" si="19"/>
        <v>49217</v>
      </c>
      <c r="E130" s="1183">
        <f t="shared" ca="1" si="20"/>
        <v>49244</v>
      </c>
      <c r="F130" s="1184">
        <f t="shared" ca="1" si="21"/>
        <v>3656</v>
      </c>
      <c r="G130" s="1185">
        <f ca="1">IF(F130&lt;&gt;"",COUNTIF($F$11:F130,"&gt;0"),"")</f>
        <v>120</v>
      </c>
      <c r="H130" s="1186">
        <v>1.1655534415548082E-2</v>
      </c>
      <c r="I130" s="1130"/>
      <c r="J130" s="1187">
        <f t="shared" ca="1" si="22"/>
        <v>2986496230.8225656</v>
      </c>
      <c r="K130" s="1188">
        <f t="shared" ca="1" si="23"/>
        <v>34809209.600257039</v>
      </c>
      <c r="L130" s="1187">
        <f t="shared" ca="1" si="24"/>
        <v>0</v>
      </c>
      <c r="M130" s="1187">
        <f t="shared" ca="1" si="25"/>
        <v>0</v>
      </c>
      <c r="N130" s="1187">
        <f t="shared" ca="1" si="34"/>
        <v>2951687021.2223086</v>
      </c>
      <c r="O130" s="1130"/>
      <c r="P130" s="1187">
        <f t="shared" ca="1" si="26"/>
        <v>34809209.60025692</v>
      </c>
      <c r="Q130" s="1187">
        <f t="shared" ca="1" si="27"/>
        <v>2804102670.1611929</v>
      </c>
      <c r="R130" s="1187">
        <f t="shared" ca="1" si="35"/>
        <v>2837171419.2814369</v>
      </c>
      <c r="S130" s="1187">
        <f t="shared" ca="1" si="36"/>
        <v>33068749.120244026</v>
      </c>
      <c r="T130" s="1187">
        <f t="shared" ca="1" si="28"/>
        <v>2804102670.1611929</v>
      </c>
      <c r="U130" s="1189">
        <f t="shared" ca="1" si="29"/>
        <v>0.36499400752347</v>
      </c>
      <c r="V130" s="1190">
        <f t="shared" ca="1" si="30"/>
        <v>5.0000000000000155E-2</v>
      </c>
      <c r="X130" s="1191">
        <f t="shared" ca="1" si="37"/>
        <v>149324811.54112864</v>
      </c>
      <c r="Y130" s="1191">
        <f t="shared" ca="1" si="31"/>
        <v>1740460.4800128937</v>
      </c>
      <c r="Z130" s="1191">
        <f t="shared" ca="1" si="32"/>
        <v>147584351.06111574</v>
      </c>
      <c r="AA130" s="1189">
        <f t="shared" ca="1" si="33"/>
        <v>0.36491889428428309</v>
      </c>
      <c r="AB130" s="1162"/>
    </row>
    <row r="131" spans="1:28">
      <c r="A131" s="1201">
        <f>Calendar!J120</f>
        <v>48575</v>
      </c>
      <c r="C131" s="1161"/>
      <c r="D131" s="1182">
        <f t="shared" ca="1" si="19"/>
        <v>49248</v>
      </c>
      <c r="E131" s="1183">
        <f t="shared" ca="1" si="20"/>
        <v>49275</v>
      </c>
      <c r="F131" s="1184">
        <f t="shared" ca="1" si="21"/>
        <v>3687</v>
      </c>
      <c r="G131" s="1185">
        <f ca="1">IF(F131&lt;&gt;"",COUNTIF($F$11:F131,"&gt;0"),"")</f>
        <v>121</v>
      </c>
      <c r="H131" s="1186">
        <v>1.1719020820377648E-2</v>
      </c>
      <c r="I131" s="1130"/>
      <c r="J131" s="1187">
        <f t="shared" ca="1" si="22"/>
        <v>2951687021.2223086</v>
      </c>
      <c r="K131" s="1188">
        <f t="shared" ca="1" si="23"/>
        <v>34590881.656942718</v>
      </c>
      <c r="L131" s="1187">
        <f t="shared" ca="1" si="24"/>
        <v>0</v>
      </c>
      <c r="M131" s="1187">
        <f t="shared" ca="1" si="25"/>
        <v>0</v>
      </c>
      <c r="N131" s="1187">
        <f t="shared" ca="1" si="34"/>
        <v>2917096139.5653658</v>
      </c>
      <c r="O131" s="1130"/>
      <c r="P131" s="1187">
        <f t="shared" ca="1" si="26"/>
        <v>34590881.656942844</v>
      </c>
      <c r="Q131" s="1187">
        <f t="shared" ca="1" si="27"/>
        <v>2771241332.5870972</v>
      </c>
      <c r="R131" s="1187">
        <f t="shared" ca="1" si="35"/>
        <v>2804102670.1611929</v>
      </c>
      <c r="S131" s="1187">
        <f t="shared" ca="1" si="36"/>
        <v>32861337.574095726</v>
      </c>
      <c r="T131" s="1187">
        <f t="shared" ca="1" si="28"/>
        <v>2771241332.5870972</v>
      </c>
      <c r="U131" s="1189">
        <f t="shared" ca="1" si="29"/>
        <v>0.36073980730731137</v>
      </c>
      <c r="V131" s="1190">
        <f t="shared" ca="1" si="30"/>
        <v>5.0000000000000155E-2</v>
      </c>
      <c r="X131" s="1191">
        <f t="shared" ca="1" si="37"/>
        <v>147584351.06111574</v>
      </c>
      <c r="Y131" s="1191">
        <f t="shared" ca="1" si="31"/>
        <v>1729544.0828471184</v>
      </c>
      <c r="Z131" s="1191">
        <f t="shared" ca="1" si="32"/>
        <v>145854806.97826862</v>
      </c>
      <c r="AA131" s="1189">
        <f t="shared" ca="1" si="33"/>
        <v>0.36066556955306878</v>
      </c>
      <c r="AB131" s="1162"/>
    </row>
    <row r="132" spans="1:28">
      <c r="A132" s="1201">
        <f>Calendar!J121</f>
        <v>48606</v>
      </c>
      <c r="C132" s="1161"/>
      <c r="D132" s="1182">
        <f t="shared" ca="1" si="19"/>
        <v>49278</v>
      </c>
      <c r="E132" s="1183">
        <f t="shared" ca="1" si="20"/>
        <v>49305</v>
      </c>
      <c r="F132" s="1184">
        <f t="shared" ca="1" si="21"/>
        <v>3717</v>
      </c>
      <c r="G132" s="1185">
        <f ca="1">IF(F132&lt;&gt;"",COUNTIF($F$11:F132,"&gt;0"),"")</f>
        <v>122</v>
      </c>
      <c r="H132" s="1186">
        <v>1.1772454203261574E-2</v>
      </c>
      <c r="I132" s="1130"/>
      <c r="J132" s="1187">
        <f t="shared" ca="1" si="22"/>
        <v>2917096139.5653658</v>
      </c>
      <c r="K132" s="1188">
        <f t="shared" ca="1" si="23"/>
        <v>34341380.709544405</v>
      </c>
      <c r="L132" s="1187">
        <f t="shared" ca="1" si="24"/>
        <v>0</v>
      </c>
      <c r="M132" s="1187">
        <f t="shared" ca="1" si="25"/>
        <v>0</v>
      </c>
      <c r="N132" s="1187">
        <f t="shared" ca="1" si="34"/>
        <v>2882754758.8558216</v>
      </c>
      <c r="O132" s="1130"/>
      <c r="P132" s="1187">
        <f t="shared" ca="1" si="26"/>
        <v>34341380.709544182</v>
      </c>
      <c r="Q132" s="1187">
        <f t="shared" ca="1" si="27"/>
        <v>2738617020.9130306</v>
      </c>
      <c r="R132" s="1187">
        <f t="shared" ca="1" si="35"/>
        <v>2771241332.5870972</v>
      </c>
      <c r="S132" s="1187">
        <f t="shared" ca="1" si="36"/>
        <v>32624311.674066544</v>
      </c>
      <c r="T132" s="1187">
        <f t="shared" ca="1" si="28"/>
        <v>2738617020.9130306</v>
      </c>
      <c r="U132" s="1189">
        <f t="shared" ca="1" si="29"/>
        <v>0.35651228999473794</v>
      </c>
      <c r="V132" s="1190">
        <f t="shared" ca="1" si="30"/>
        <v>4.9999999999999933E-2</v>
      </c>
      <c r="X132" s="1191">
        <f t="shared" ca="1" si="37"/>
        <v>145854806.97826862</v>
      </c>
      <c r="Y132" s="1191">
        <f t="shared" ca="1" si="31"/>
        <v>1717069.0354776382</v>
      </c>
      <c r="Z132" s="1191">
        <f t="shared" ca="1" si="32"/>
        <v>144137737.94279099</v>
      </c>
      <c r="AA132" s="1189">
        <f t="shared" ca="1" si="33"/>
        <v>0.35643892223428303</v>
      </c>
      <c r="AB132" s="1162"/>
    </row>
    <row r="133" spans="1:28">
      <c r="A133" s="1201">
        <f>Calendar!J122</f>
        <v>48638</v>
      </c>
      <c r="C133" s="1161"/>
      <c r="D133" s="1182">
        <f t="shared" ca="1" si="19"/>
        <v>49309</v>
      </c>
      <c r="E133" s="1183">
        <f t="shared" ca="1" si="20"/>
        <v>49338</v>
      </c>
      <c r="F133" s="1184">
        <f t="shared" ca="1" si="21"/>
        <v>3750</v>
      </c>
      <c r="G133" s="1185">
        <f ca="1">IF(F133&lt;&gt;"",COUNTIF($F$11:F133,"&gt;0"),"")</f>
        <v>123</v>
      </c>
      <c r="H133" s="1186">
        <v>1.1814644938606718E-2</v>
      </c>
      <c r="I133" s="1130"/>
      <c r="J133" s="1187">
        <f t="shared" ca="1" si="22"/>
        <v>2882754758.8558216</v>
      </c>
      <c r="K133" s="1188">
        <f t="shared" ca="1" si="23"/>
        <v>34058723.920960359</v>
      </c>
      <c r="L133" s="1187">
        <f t="shared" ca="1" si="24"/>
        <v>0</v>
      </c>
      <c r="M133" s="1187">
        <f t="shared" ca="1" si="25"/>
        <v>0</v>
      </c>
      <c r="N133" s="1187">
        <f t="shared" ca="1" si="34"/>
        <v>2848696034.9348612</v>
      </c>
      <c r="O133" s="1130"/>
      <c r="P133" s="1187">
        <f t="shared" ca="1" si="26"/>
        <v>34058723.920960426</v>
      </c>
      <c r="Q133" s="1187">
        <f t="shared" ca="1" si="27"/>
        <v>2706261233.188118</v>
      </c>
      <c r="R133" s="1187">
        <f t="shared" ca="1" si="35"/>
        <v>2738617020.9130306</v>
      </c>
      <c r="S133" s="1187">
        <f t="shared" ca="1" si="36"/>
        <v>32355787.724912643</v>
      </c>
      <c r="T133" s="1187">
        <f t="shared" ca="1" si="28"/>
        <v>2706261233.188118</v>
      </c>
      <c r="U133" s="1189">
        <f t="shared" ca="1" si="29"/>
        <v>0.35231526538787511</v>
      </c>
      <c r="V133" s="1190">
        <f t="shared" ca="1" si="30"/>
        <v>5.0000000000000044E-2</v>
      </c>
      <c r="X133" s="1191">
        <f t="shared" ca="1" si="37"/>
        <v>144137737.94279099</v>
      </c>
      <c r="Y133" s="1191">
        <f t="shared" ca="1" si="31"/>
        <v>1702936.1960477829</v>
      </c>
      <c r="Z133" s="1191">
        <f t="shared" ca="1" si="32"/>
        <v>142434801.7467432</v>
      </c>
      <c r="AA133" s="1189">
        <f t="shared" ca="1" si="33"/>
        <v>0.35224276134601901</v>
      </c>
      <c r="AB133" s="1162"/>
    </row>
    <row r="134" spans="1:28">
      <c r="A134" s="1201">
        <f>Calendar!J123</f>
        <v>48666</v>
      </c>
      <c r="C134" s="1161"/>
      <c r="D134" s="1182">
        <f t="shared" ca="1" si="19"/>
        <v>49340</v>
      </c>
      <c r="E134" s="1183">
        <f t="shared" ca="1" si="20"/>
        <v>49367</v>
      </c>
      <c r="F134" s="1184">
        <f t="shared" ca="1" si="21"/>
        <v>3779</v>
      </c>
      <c r="G134" s="1185">
        <f ca="1">IF(F134&lt;&gt;"",COUNTIF($F$11:F134,"&gt;0"),"")</f>
        <v>124</v>
      </c>
      <c r="H134" s="1186">
        <v>1.184628088348732E-2</v>
      </c>
      <c r="I134" s="1130"/>
      <c r="J134" s="1187">
        <f t="shared" ca="1" si="22"/>
        <v>2848696034.9348612</v>
      </c>
      <c r="K134" s="1188">
        <f t="shared" ca="1" si="23"/>
        <v>33746453.381514974</v>
      </c>
      <c r="L134" s="1187">
        <f t="shared" ca="1" si="24"/>
        <v>0</v>
      </c>
      <c r="M134" s="1187">
        <f t="shared" ca="1" si="25"/>
        <v>0</v>
      </c>
      <c r="N134" s="1187">
        <f t="shared" ca="1" si="34"/>
        <v>2814949581.5533462</v>
      </c>
      <c r="O134" s="1130"/>
      <c r="P134" s="1187">
        <f t="shared" ca="1" si="26"/>
        <v>33746453.381515026</v>
      </c>
      <c r="Q134" s="1187">
        <f t="shared" ca="1" si="27"/>
        <v>2674202102.4756789</v>
      </c>
      <c r="R134" s="1187">
        <f t="shared" ca="1" si="35"/>
        <v>2706261233.188118</v>
      </c>
      <c r="S134" s="1187">
        <f t="shared" ca="1" si="36"/>
        <v>32059130.71243906</v>
      </c>
      <c r="T134" s="1187">
        <f t="shared" ca="1" si="28"/>
        <v>2674202102.4756789</v>
      </c>
      <c r="U134" s="1189">
        <f t="shared" ca="1" si="29"/>
        <v>0.34815278562086632</v>
      </c>
      <c r="V134" s="1190">
        <f t="shared" ca="1" si="30"/>
        <v>4.9999999999999933E-2</v>
      </c>
      <c r="X134" s="1191">
        <f t="shared" ca="1" si="37"/>
        <v>142434801.7467432</v>
      </c>
      <c r="Y134" s="1191">
        <f t="shared" ca="1" si="31"/>
        <v>1687322.6690759659</v>
      </c>
      <c r="Z134" s="1191">
        <f t="shared" ca="1" si="32"/>
        <v>140747479.07766724</v>
      </c>
      <c r="AA134" s="1189">
        <f t="shared" ca="1" si="33"/>
        <v>0.34808113818852199</v>
      </c>
      <c r="AB134" s="1162"/>
    </row>
    <row r="135" spans="1:28">
      <c r="A135" s="1201">
        <f>Calendar!J124</f>
        <v>48696</v>
      </c>
      <c r="C135" s="1161"/>
      <c r="D135" s="1182">
        <f t="shared" ca="1" si="19"/>
        <v>49368</v>
      </c>
      <c r="E135" s="1183">
        <f t="shared" ca="1" si="20"/>
        <v>49395</v>
      </c>
      <c r="F135" s="1184">
        <f t="shared" ca="1" si="21"/>
        <v>3807</v>
      </c>
      <c r="G135" s="1185">
        <f ca="1">IF(F135&lt;&gt;"",COUNTIF($F$11:F135,"&gt;0"),"")</f>
        <v>125</v>
      </c>
      <c r="H135" s="1186">
        <v>1.189451779593848E-2</v>
      </c>
      <c r="I135" s="1130"/>
      <c r="J135" s="1187">
        <f t="shared" ca="1" si="22"/>
        <v>2814949581.5533462</v>
      </c>
      <c r="K135" s="1188">
        <f t="shared" ca="1" si="23"/>
        <v>33482467.892455854</v>
      </c>
      <c r="L135" s="1187">
        <f t="shared" ca="1" si="24"/>
        <v>0</v>
      </c>
      <c r="M135" s="1187">
        <f t="shared" ca="1" si="25"/>
        <v>0</v>
      </c>
      <c r="N135" s="1187">
        <f t="shared" ca="1" si="34"/>
        <v>2781467113.6608901</v>
      </c>
      <c r="O135" s="1130"/>
      <c r="P135" s="1187">
        <f t="shared" ca="1" si="26"/>
        <v>33482467.892456055</v>
      </c>
      <c r="Q135" s="1187">
        <f t="shared" ca="1" si="27"/>
        <v>2642393757.9778457</v>
      </c>
      <c r="R135" s="1187">
        <f t="shared" ca="1" si="35"/>
        <v>2674202102.4756789</v>
      </c>
      <c r="S135" s="1187">
        <f t="shared" ca="1" si="36"/>
        <v>31808344.497833252</v>
      </c>
      <c r="T135" s="1187">
        <f t="shared" ca="1" si="28"/>
        <v>2642393757.9778457</v>
      </c>
      <c r="U135" s="1189">
        <f t="shared" ca="1" si="29"/>
        <v>0.34402846993203301</v>
      </c>
      <c r="V135" s="1190">
        <f t="shared" ca="1" si="30"/>
        <v>4.9999999999999933E-2</v>
      </c>
      <c r="X135" s="1191">
        <f t="shared" ca="1" si="37"/>
        <v>140747479.07766724</v>
      </c>
      <c r="Y135" s="1191">
        <f t="shared" ca="1" si="31"/>
        <v>1674123.3946228027</v>
      </c>
      <c r="Z135" s="1191">
        <f t="shared" ca="1" si="32"/>
        <v>139073355.68304443</v>
      </c>
      <c r="AA135" s="1189">
        <f t="shared" ca="1" si="33"/>
        <v>0.34395767125529625</v>
      </c>
      <c r="AB135" s="1162"/>
    </row>
    <row r="136" spans="1:28">
      <c r="A136" s="1201">
        <f>Calendar!J125</f>
        <v>48726</v>
      </c>
      <c r="C136" s="1161"/>
      <c r="D136" s="1182">
        <f t="shared" ca="1" si="19"/>
        <v>49399</v>
      </c>
      <c r="E136" s="1183">
        <f t="shared" ca="1" si="20"/>
        <v>49426</v>
      </c>
      <c r="F136" s="1184">
        <f t="shared" ca="1" si="21"/>
        <v>3838</v>
      </c>
      <c r="G136" s="1185">
        <f ca="1">IF(F136&lt;&gt;"",COUNTIF($F$11:F136,"&gt;0"),"")</f>
        <v>126</v>
      </c>
      <c r="H136" s="1186">
        <v>1.1958332181730192E-2</v>
      </c>
      <c r="I136" s="1130"/>
      <c r="J136" s="1187">
        <f t="shared" ca="1" si="22"/>
        <v>2781467113.6608901</v>
      </c>
      <c r="K136" s="1188">
        <f t="shared" ca="1" si="23"/>
        <v>33261707.697715212</v>
      </c>
      <c r="L136" s="1187">
        <f t="shared" ca="1" si="24"/>
        <v>0</v>
      </c>
      <c r="M136" s="1187">
        <f t="shared" ca="1" si="25"/>
        <v>0</v>
      </c>
      <c r="N136" s="1187">
        <f t="shared" ca="1" si="34"/>
        <v>2748205405.9631748</v>
      </c>
      <c r="O136" s="1130"/>
      <c r="P136" s="1187">
        <f t="shared" ca="1" si="26"/>
        <v>33261707.697715282</v>
      </c>
      <c r="Q136" s="1187">
        <f t="shared" ca="1" si="27"/>
        <v>2610795135.6650162</v>
      </c>
      <c r="R136" s="1187">
        <f t="shared" ca="1" si="35"/>
        <v>2642393757.9778457</v>
      </c>
      <c r="S136" s="1187">
        <f t="shared" ca="1" si="36"/>
        <v>31598622.312829494</v>
      </c>
      <c r="T136" s="1187">
        <f t="shared" ca="1" si="28"/>
        <v>2610795135.6650162</v>
      </c>
      <c r="U136" s="1189">
        <f t="shared" ca="1" si="29"/>
        <v>0.33993641717411693</v>
      </c>
      <c r="V136" s="1190">
        <f t="shared" ca="1" si="30"/>
        <v>4.9999999999999933E-2</v>
      </c>
      <c r="X136" s="1191">
        <f t="shared" ca="1" si="37"/>
        <v>139073355.68304443</v>
      </c>
      <c r="Y136" s="1191">
        <f t="shared" ca="1" si="31"/>
        <v>1663085.384885788</v>
      </c>
      <c r="Z136" s="1191">
        <f t="shared" ca="1" si="32"/>
        <v>137410270.29815865</v>
      </c>
      <c r="AA136" s="1189">
        <f t="shared" ca="1" si="33"/>
        <v>0.33986646061350057</v>
      </c>
      <c r="AB136" s="1162"/>
    </row>
    <row r="137" spans="1:28">
      <c r="A137" s="1201">
        <f>Calendar!J126</f>
        <v>48757</v>
      </c>
      <c r="C137" s="1161"/>
      <c r="D137" s="1182">
        <f t="shared" ca="1" si="19"/>
        <v>49429</v>
      </c>
      <c r="E137" s="1183">
        <f t="shared" ca="1" si="20"/>
        <v>49457</v>
      </c>
      <c r="F137" s="1184">
        <f t="shared" ca="1" si="21"/>
        <v>3869</v>
      </c>
      <c r="G137" s="1185">
        <f ca="1">IF(F137&lt;&gt;"",COUNTIF($F$11:F137,"&gt;0"),"")</f>
        <v>127</v>
      </c>
      <c r="H137" s="1186">
        <v>1.2017089671290681E-2</v>
      </c>
      <c r="I137" s="1130"/>
      <c r="J137" s="1187">
        <f t="shared" ca="1" si="22"/>
        <v>2748205405.9631748</v>
      </c>
      <c r="K137" s="1188">
        <f t="shared" ca="1" si="23"/>
        <v>33025430.798585281</v>
      </c>
      <c r="L137" s="1187">
        <f t="shared" ca="1" si="24"/>
        <v>0</v>
      </c>
      <c r="M137" s="1187">
        <f t="shared" ca="1" si="25"/>
        <v>0</v>
      </c>
      <c r="N137" s="1187">
        <f t="shared" ca="1" si="34"/>
        <v>2715179975.1645894</v>
      </c>
      <c r="O137" s="1130"/>
      <c r="P137" s="1187">
        <f t="shared" ca="1" si="26"/>
        <v>33025430.798585415</v>
      </c>
      <c r="Q137" s="1187">
        <f t="shared" ca="1" si="27"/>
        <v>2579420976.4063597</v>
      </c>
      <c r="R137" s="1187">
        <f t="shared" ca="1" si="35"/>
        <v>2610795135.6650162</v>
      </c>
      <c r="S137" s="1187">
        <f t="shared" ca="1" si="36"/>
        <v>31374159.258656502</v>
      </c>
      <c r="T137" s="1187">
        <f t="shared" ca="1" si="28"/>
        <v>2579420976.4063597</v>
      </c>
      <c r="U137" s="1189">
        <f t="shared" ca="1" si="29"/>
        <v>0.33587134457688161</v>
      </c>
      <c r="V137" s="1190">
        <f t="shared" ca="1" si="30"/>
        <v>5.0000000000000044E-2</v>
      </c>
      <c r="X137" s="1191">
        <f t="shared" ca="1" si="37"/>
        <v>137410270.29815865</v>
      </c>
      <c r="Y137" s="1191">
        <f t="shared" ca="1" si="31"/>
        <v>1651271.5399289131</v>
      </c>
      <c r="Z137" s="1191">
        <f t="shared" ca="1" si="32"/>
        <v>135758998.75822973</v>
      </c>
      <c r="AA137" s="1189">
        <f t="shared" ca="1" si="33"/>
        <v>0.33580222458005532</v>
      </c>
      <c r="AB137" s="1162"/>
    </row>
    <row r="138" spans="1:28">
      <c r="A138" s="1201">
        <f>Calendar!J127</f>
        <v>48787</v>
      </c>
      <c r="C138" s="1161"/>
      <c r="D138" s="1182">
        <f t="shared" ca="1" si="19"/>
        <v>49460</v>
      </c>
      <c r="E138" s="1183">
        <f t="shared" ca="1" si="20"/>
        <v>49487</v>
      </c>
      <c r="F138" s="1184">
        <f t="shared" ca="1" si="21"/>
        <v>3899</v>
      </c>
      <c r="G138" s="1185">
        <f ca="1">IF(F138&lt;&gt;"",COUNTIF($F$11:F138,"&gt;0"),"")</f>
        <v>128</v>
      </c>
      <c r="H138" s="1186">
        <v>1.2072204422934746E-2</v>
      </c>
      <c r="I138" s="1130"/>
      <c r="J138" s="1187">
        <f t="shared" ca="1" si="22"/>
        <v>2715179975.1645894</v>
      </c>
      <c r="K138" s="1188">
        <f t="shared" ca="1" si="23"/>
        <v>32778207.705245808</v>
      </c>
      <c r="L138" s="1187">
        <f t="shared" ca="1" si="24"/>
        <v>0</v>
      </c>
      <c r="M138" s="1187">
        <f t="shared" ca="1" si="25"/>
        <v>0</v>
      </c>
      <c r="N138" s="1187">
        <f t="shared" ca="1" si="34"/>
        <v>2682401767.4593434</v>
      </c>
      <c r="O138" s="1130"/>
      <c r="P138" s="1187">
        <f t="shared" ca="1" si="26"/>
        <v>32778207.705245972</v>
      </c>
      <c r="Q138" s="1187">
        <f t="shared" ca="1" si="27"/>
        <v>2548281679.0863762</v>
      </c>
      <c r="R138" s="1187">
        <f t="shared" ca="1" si="35"/>
        <v>2579420976.4063597</v>
      </c>
      <c r="S138" s="1187">
        <f t="shared" ca="1" si="36"/>
        <v>31139297.319983482</v>
      </c>
      <c r="T138" s="1187">
        <f t="shared" ca="1" si="28"/>
        <v>2548281679.0863762</v>
      </c>
      <c r="U138" s="1189">
        <f t="shared" ca="1" si="29"/>
        <v>0.3318351485110842</v>
      </c>
      <c r="V138" s="1190">
        <f t="shared" ca="1" si="30"/>
        <v>5.0000000000000044E-2</v>
      </c>
      <c r="X138" s="1191">
        <f t="shared" ca="1" si="37"/>
        <v>135758998.75822973</v>
      </c>
      <c r="Y138" s="1191">
        <f t="shared" ca="1" si="31"/>
        <v>1638910.3852624893</v>
      </c>
      <c r="Z138" s="1191">
        <f t="shared" ca="1" si="32"/>
        <v>134120088.37296724</v>
      </c>
      <c r="AA138" s="1189">
        <f t="shared" ca="1" si="33"/>
        <v>0.33176685913545878</v>
      </c>
      <c r="AB138" s="1162"/>
    </row>
    <row r="139" spans="1:28">
      <c r="A139" s="1201">
        <f>Calendar!J128</f>
        <v>48820</v>
      </c>
      <c r="C139" s="1161"/>
      <c r="D139" s="1182">
        <f t="shared" ca="1" si="19"/>
        <v>49490</v>
      </c>
      <c r="E139" s="1183">
        <f t="shared" ca="1" si="20"/>
        <v>49517</v>
      </c>
      <c r="F139" s="1184">
        <f t="shared" ca="1" si="21"/>
        <v>3929</v>
      </c>
      <c r="G139" s="1185">
        <f ca="1">IF(F139&lt;&gt;"",COUNTIF($F$11:F139,"&gt;0"),"")</f>
        <v>129</v>
      </c>
      <c r="H139" s="1186">
        <v>1.2146929369312066E-2</v>
      </c>
      <c r="I139" s="1130"/>
      <c r="J139" s="1187">
        <f t="shared" ca="1" si="22"/>
        <v>2682401767.4593434</v>
      </c>
      <c r="K139" s="1188">
        <f t="shared" ca="1" si="23"/>
        <v>32582944.809446495</v>
      </c>
      <c r="L139" s="1187">
        <f t="shared" ca="1" si="24"/>
        <v>0</v>
      </c>
      <c r="M139" s="1187">
        <f t="shared" ca="1" si="25"/>
        <v>0</v>
      </c>
      <c r="N139" s="1187">
        <f t="shared" ca="1" si="34"/>
        <v>2649818822.6498971</v>
      </c>
      <c r="O139" s="1130"/>
      <c r="P139" s="1187">
        <f t="shared" ca="1" si="26"/>
        <v>32582944.809446335</v>
      </c>
      <c r="Q139" s="1187">
        <f t="shared" ca="1" si="27"/>
        <v>2517327881.5174022</v>
      </c>
      <c r="R139" s="1187">
        <f t="shared" ca="1" si="35"/>
        <v>2548281679.0863762</v>
      </c>
      <c r="S139" s="1187">
        <f t="shared" ca="1" si="36"/>
        <v>30953797.568974018</v>
      </c>
      <c r="T139" s="1187">
        <f t="shared" ca="1" si="28"/>
        <v>2517327881.5174022</v>
      </c>
      <c r="U139" s="1189">
        <f t="shared" ca="1" si="29"/>
        <v>0.32782916676354346</v>
      </c>
      <c r="V139" s="1190">
        <f t="shared" ca="1" si="30"/>
        <v>5.0000000000000044E-2</v>
      </c>
      <c r="X139" s="1191">
        <f t="shared" ca="1" si="37"/>
        <v>134120088.37296724</v>
      </c>
      <c r="Y139" s="1191">
        <f t="shared" ca="1" si="31"/>
        <v>1629147.2404723167</v>
      </c>
      <c r="Z139" s="1191">
        <f t="shared" ca="1" si="32"/>
        <v>132490941.13249493</v>
      </c>
      <c r="AA139" s="1189">
        <f t="shared" ca="1" si="33"/>
        <v>0.32776170179122005</v>
      </c>
      <c r="AB139" s="1162"/>
    </row>
    <row r="140" spans="1:28">
      <c r="A140" s="1201">
        <f>Calendar!J129</f>
        <v>48849</v>
      </c>
      <c r="C140" s="1161"/>
      <c r="D140" s="1182">
        <f t="shared" ref="D140:D203" ca="1" si="38">IF(E140&lt;&gt;"",EOMONTH(E140,-1),"")</f>
        <v>49521</v>
      </c>
      <c r="E140" s="1183">
        <f t="shared" ref="E140:E203" ca="1" si="39">IF(INDIRECT("A"&amp;(IFERROR(MATCH(E139,A:A),999)+1))&gt;0,INDIRECT("A"&amp;(IFERROR(MATCH(E139,A:A),999)+1)),"")</f>
        <v>49548</v>
      </c>
      <c r="F140" s="1184">
        <f t="shared" ref="F140:F203" ca="1" si="40">IF(E140&lt;&gt;"",E140-$A$31,"")</f>
        <v>3960</v>
      </c>
      <c r="G140" s="1185">
        <f ca="1">IF(F140&lt;&gt;"",COUNTIF($F$11:F140,"&gt;0"),"")</f>
        <v>130</v>
      </c>
      <c r="H140" s="1186">
        <v>1.2214711467789191E-2</v>
      </c>
      <c r="I140" s="1130"/>
      <c r="J140" s="1187">
        <f t="shared" ref="J140:J203" ca="1" si="41">IF(G140=1,$A$7,N139)</f>
        <v>2649818822.6498971</v>
      </c>
      <c r="K140" s="1188">
        <f t="shared" ref="K140:K203" ca="1" si="42">H140*J140</f>
        <v>32366772.360585351</v>
      </c>
      <c r="L140" s="1187">
        <f t="shared" ref="L140:L203" ca="1" si="43">IF(E140&lt;&gt;"",(1-(1-$A$25)^(1/12))*(J140-K140),"")</f>
        <v>0</v>
      </c>
      <c r="M140" s="1187">
        <f t="shared" ref="M140:M203" ca="1" si="44">IF(J140-K140-L140&lt;$A$27*$A$5,J140-K140-L140,0)</f>
        <v>0</v>
      </c>
      <c r="N140" s="1187">
        <f t="shared" ca="1" si="34"/>
        <v>2617452050.2893119</v>
      </c>
      <c r="O140" s="1130"/>
      <c r="P140" s="1187">
        <f t="shared" ref="P140:P203" ca="1" si="45">IF(G140&lt;&gt; "", R140+X140-N140, "")</f>
        <v>32366772.360585213</v>
      </c>
      <c r="Q140" s="1187">
        <f t="shared" ref="Q140:Q203" ca="1" si="46">IF(E140&lt;&gt;"", N140*(1-$A$15), "")</f>
        <v>2486579447.7748461</v>
      </c>
      <c r="R140" s="1187">
        <f t="shared" ca="1" si="35"/>
        <v>2517327881.5174022</v>
      </c>
      <c r="S140" s="1187">
        <f t="shared" ca="1" si="36"/>
        <v>30748433.742556095</v>
      </c>
      <c r="T140" s="1187">
        <f t="shared" ref="T140:T203" ca="1" si="47">IF(E140&lt;&gt;"", R140-S140, "")</f>
        <v>2486579447.7748461</v>
      </c>
      <c r="U140" s="1189">
        <f t="shared" ref="U140:U203" ca="1" si="48">IF(E140&lt;&gt;"", R140/$A$11, "")</f>
        <v>0.32384704902966632</v>
      </c>
      <c r="V140" s="1190">
        <f t="shared" ref="V140:V203" ca="1" si="49">IF(E140&lt;&gt;"", IFERROR(1-T140/N140, "n.a."), "")</f>
        <v>5.0000000000000044E-2</v>
      </c>
      <c r="X140" s="1191">
        <f t="shared" ca="1" si="37"/>
        <v>132490941.13249493</v>
      </c>
      <c r="Y140" s="1191">
        <f t="shared" ref="Y140:Y203" ca="1" si="50">IF(E140&lt;&gt;"", P140-S140, "")</f>
        <v>1618338.6180291176</v>
      </c>
      <c r="Z140" s="1191">
        <f t="shared" ref="Z140:Z203" ca="1" si="51">IF(E140&lt;&gt;"", X140-Y140, "")</f>
        <v>130872602.51446581</v>
      </c>
      <c r="AA140" s="1189">
        <f t="shared" ref="AA140:AA203" ca="1" si="52">IF(E140&lt;&gt;"", X140/$A$19, "")</f>
        <v>0.32378040354959658</v>
      </c>
      <c r="AB140" s="1162"/>
    </row>
    <row r="141" spans="1:28">
      <c r="A141" s="1201">
        <f>Calendar!J130</f>
        <v>48879</v>
      </c>
      <c r="C141" s="1161"/>
      <c r="D141" s="1182">
        <f t="shared" ca="1" si="38"/>
        <v>49552</v>
      </c>
      <c r="E141" s="1183">
        <f t="shared" ca="1" si="39"/>
        <v>49579</v>
      </c>
      <c r="F141" s="1184">
        <f t="shared" ca="1" si="40"/>
        <v>3991</v>
      </c>
      <c r="G141" s="1185">
        <f ca="1">IF(F141&lt;&gt;"",COUNTIF($F$11:F141,"&gt;0"),"")</f>
        <v>131</v>
      </c>
      <c r="H141" s="1186">
        <v>1.2293182292235061E-2</v>
      </c>
      <c r="I141" s="1130"/>
      <c r="J141" s="1187">
        <f t="shared" ca="1" si="41"/>
        <v>2617452050.2893119</v>
      </c>
      <c r="K141" s="1188">
        <f t="shared" ca="1" si="42"/>
        <v>32176815.195390921</v>
      </c>
      <c r="L141" s="1187">
        <f t="shared" ca="1" si="43"/>
        <v>0</v>
      </c>
      <c r="M141" s="1187">
        <f t="shared" ca="1" si="44"/>
        <v>0</v>
      </c>
      <c r="N141" s="1187">
        <f t="shared" ref="N141:N204" ca="1" si="53">IF(E141&lt;&gt;"",J141-K141-L141-M141,"")</f>
        <v>2585275235.0939212</v>
      </c>
      <c r="O141" s="1130"/>
      <c r="P141" s="1187">
        <f t="shared" ca="1" si="45"/>
        <v>32176815.195390701</v>
      </c>
      <c r="Q141" s="1187">
        <f t="shared" ca="1" si="46"/>
        <v>2456011473.3392248</v>
      </c>
      <c r="R141" s="1187">
        <f t="shared" ref="R141:R204" ca="1" si="54">IF(E141&lt;&gt;"", T140, "")</f>
        <v>2486579447.7748461</v>
      </c>
      <c r="S141" s="1187">
        <f t="shared" ref="S141:S204" ca="1" si="55">IF(E141&lt;&gt;"", MIN(P141,MAX(R141-Q141,0)), "")</f>
        <v>30567974.435621262</v>
      </c>
      <c r="T141" s="1187">
        <f t="shared" ca="1" si="47"/>
        <v>2456011473.3392248</v>
      </c>
      <c r="U141" s="1189">
        <f t="shared" ca="1" si="48"/>
        <v>0.31989135076607395</v>
      </c>
      <c r="V141" s="1190">
        <f t="shared" ca="1" si="49"/>
        <v>5.0000000000000155E-2</v>
      </c>
      <c r="X141" s="1191">
        <f t="shared" ref="X141:X204" ca="1" si="56">IF(E141&lt;&gt;"", Z140, "")</f>
        <v>130872602.51446581</v>
      </c>
      <c r="Y141" s="1191">
        <f t="shared" ca="1" si="50"/>
        <v>1608840.7597694397</v>
      </c>
      <c r="Z141" s="1191">
        <f t="shared" ca="1" si="51"/>
        <v>129263761.75469637</v>
      </c>
      <c r="AA141" s="1189">
        <f t="shared" ca="1" si="52"/>
        <v>0.31982551934131431</v>
      </c>
      <c r="AB141" s="1162"/>
    </row>
    <row r="142" spans="1:28">
      <c r="A142" s="1201">
        <f>Calendar!J131</f>
        <v>48911</v>
      </c>
      <c r="C142" s="1161"/>
      <c r="D142" s="1182">
        <f t="shared" ca="1" si="38"/>
        <v>49582</v>
      </c>
      <c r="E142" s="1183">
        <f t="shared" ca="1" si="39"/>
        <v>49611</v>
      </c>
      <c r="F142" s="1184">
        <f t="shared" ca="1" si="40"/>
        <v>4023</v>
      </c>
      <c r="G142" s="1185">
        <f ca="1">IF(F142&lt;&gt;"",COUNTIF($F$11:F142,"&gt;0"),"")</f>
        <v>132</v>
      </c>
      <c r="H142" s="1186">
        <v>1.2384469228646137E-2</v>
      </c>
      <c r="I142" s="1130"/>
      <c r="J142" s="1187">
        <f t="shared" ca="1" si="41"/>
        <v>2585275235.0939212</v>
      </c>
      <c r="K142" s="1188">
        <f t="shared" ca="1" si="42"/>
        <v>32017261.596601576</v>
      </c>
      <c r="L142" s="1187">
        <f t="shared" ca="1" si="43"/>
        <v>0</v>
      </c>
      <c r="M142" s="1187">
        <f t="shared" ca="1" si="44"/>
        <v>0</v>
      </c>
      <c r="N142" s="1187">
        <f t="shared" ca="1" si="53"/>
        <v>2553257973.4973197</v>
      </c>
      <c r="O142" s="1130"/>
      <c r="P142" s="1187">
        <f t="shared" ca="1" si="45"/>
        <v>32017261.596601486</v>
      </c>
      <c r="Q142" s="1187">
        <f t="shared" ca="1" si="46"/>
        <v>2425595074.8224535</v>
      </c>
      <c r="R142" s="1187">
        <f t="shared" ca="1" si="54"/>
        <v>2456011473.3392248</v>
      </c>
      <c r="S142" s="1187">
        <f t="shared" ca="1" si="55"/>
        <v>30416398.516771317</v>
      </c>
      <c r="T142" s="1187">
        <f t="shared" ca="1" si="47"/>
        <v>2425595074.8224535</v>
      </c>
      <c r="U142" s="1189">
        <f t="shared" ca="1" si="48"/>
        <v>0.31595886807739731</v>
      </c>
      <c r="V142" s="1190">
        <f t="shared" ca="1" si="49"/>
        <v>5.0000000000000044E-2</v>
      </c>
      <c r="X142" s="1191">
        <f t="shared" ca="1" si="56"/>
        <v>129263761.75469637</v>
      </c>
      <c r="Y142" s="1191">
        <f t="shared" ca="1" si="50"/>
        <v>1600863.0798301697</v>
      </c>
      <c r="Z142" s="1191">
        <f t="shared" ca="1" si="51"/>
        <v>127662898.6748662</v>
      </c>
      <c r="AA142" s="1189">
        <f t="shared" ca="1" si="52"/>
        <v>0.31589384593034303</v>
      </c>
      <c r="AB142" s="1162"/>
    </row>
    <row r="143" spans="1:28">
      <c r="A143" s="1201">
        <f>Calendar!J132</f>
        <v>48940</v>
      </c>
      <c r="C143" s="1161"/>
      <c r="D143" s="1182">
        <f t="shared" ca="1" si="38"/>
        <v>49613</v>
      </c>
      <c r="E143" s="1183">
        <f t="shared" ca="1" si="39"/>
        <v>49640</v>
      </c>
      <c r="F143" s="1184">
        <f t="shared" ca="1" si="40"/>
        <v>4052</v>
      </c>
      <c r="G143" s="1185">
        <f ca="1">IF(F143&lt;&gt;"",COUNTIF($F$11:F143,"&gt;0"),"")</f>
        <v>133</v>
      </c>
      <c r="H143" s="1186">
        <v>1.2485675641903553E-2</v>
      </c>
      <c r="I143" s="1130"/>
      <c r="J143" s="1187">
        <f t="shared" ca="1" si="41"/>
        <v>2553257973.4973197</v>
      </c>
      <c r="K143" s="1188">
        <f t="shared" ca="1" si="42"/>
        <v>31879150.887191512</v>
      </c>
      <c r="L143" s="1187">
        <f t="shared" ca="1" si="43"/>
        <v>0</v>
      </c>
      <c r="M143" s="1187">
        <f t="shared" ca="1" si="44"/>
        <v>0</v>
      </c>
      <c r="N143" s="1187">
        <f t="shared" ca="1" si="53"/>
        <v>2521378822.6101284</v>
      </c>
      <c r="O143" s="1130"/>
      <c r="P143" s="1187">
        <f t="shared" ca="1" si="45"/>
        <v>31879150.887191296</v>
      </c>
      <c r="Q143" s="1187">
        <f t="shared" ca="1" si="46"/>
        <v>2395309881.4796219</v>
      </c>
      <c r="R143" s="1187">
        <f t="shared" ca="1" si="54"/>
        <v>2425595074.8224535</v>
      </c>
      <c r="S143" s="1187">
        <f t="shared" ca="1" si="55"/>
        <v>30285193.342831612</v>
      </c>
      <c r="T143" s="1187">
        <f t="shared" ca="1" si="47"/>
        <v>2395309881.4796219</v>
      </c>
      <c r="U143" s="1189">
        <f t="shared" ca="1" si="48"/>
        <v>0.31204588519817494</v>
      </c>
      <c r="V143" s="1190">
        <f t="shared" ca="1" si="49"/>
        <v>5.0000000000000044E-2</v>
      </c>
      <c r="X143" s="1191">
        <f t="shared" ca="1" si="56"/>
        <v>127662898.6748662</v>
      </c>
      <c r="Y143" s="1191">
        <f t="shared" ca="1" si="50"/>
        <v>1593957.544359684</v>
      </c>
      <c r="Z143" s="1191">
        <f t="shared" ca="1" si="51"/>
        <v>126068941.13050652</v>
      </c>
      <c r="AA143" s="1189">
        <f t="shared" ca="1" si="52"/>
        <v>0.3119816683158998</v>
      </c>
      <c r="AB143" s="1162"/>
    </row>
    <row r="144" spans="1:28">
      <c r="A144" s="1201">
        <f>Calendar!J133</f>
        <v>48971</v>
      </c>
      <c r="C144" s="1161"/>
      <c r="D144" s="1182">
        <f t="shared" ca="1" si="38"/>
        <v>49643</v>
      </c>
      <c r="E144" s="1183">
        <f t="shared" ca="1" si="39"/>
        <v>49670</v>
      </c>
      <c r="F144" s="1184">
        <f t="shared" ca="1" si="40"/>
        <v>4082</v>
      </c>
      <c r="G144" s="1185">
        <f ca="1">IF(F144&lt;&gt;"",COUNTIF($F$11:F144,"&gt;0"),"")</f>
        <v>134</v>
      </c>
      <c r="H144" s="1186">
        <v>1.2585610525184927E-2</v>
      </c>
      <c r="I144" s="1130"/>
      <c r="J144" s="1187">
        <f t="shared" ca="1" si="41"/>
        <v>2521378822.6101284</v>
      </c>
      <c r="K144" s="1188">
        <f t="shared" ca="1" si="42"/>
        <v>31733091.847820412</v>
      </c>
      <c r="L144" s="1187">
        <f t="shared" ca="1" si="43"/>
        <v>0</v>
      </c>
      <c r="M144" s="1187">
        <f t="shared" ca="1" si="44"/>
        <v>0</v>
      </c>
      <c r="N144" s="1187">
        <f t="shared" ca="1" si="53"/>
        <v>2489645730.7623081</v>
      </c>
      <c r="O144" s="1130"/>
      <c r="P144" s="1187">
        <f t="shared" ca="1" si="45"/>
        <v>31733091.847820282</v>
      </c>
      <c r="Q144" s="1187">
        <f t="shared" ca="1" si="46"/>
        <v>2365163444.2241926</v>
      </c>
      <c r="R144" s="1187">
        <f t="shared" ca="1" si="54"/>
        <v>2395309881.4796219</v>
      </c>
      <c r="S144" s="1187">
        <f t="shared" ca="1" si="55"/>
        <v>30146437.255429268</v>
      </c>
      <c r="T144" s="1187">
        <f t="shared" ca="1" si="47"/>
        <v>2365163444.2241926</v>
      </c>
      <c r="U144" s="1189">
        <f t="shared" ca="1" si="48"/>
        <v>0.30814978149019989</v>
      </c>
      <c r="V144" s="1190">
        <f t="shared" ca="1" si="49"/>
        <v>5.0000000000000044E-2</v>
      </c>
      <c r="X144" s="1191">
        <f t="shared" ca="1" si="56"/>
        <v>126068941.13050652</v>
      </c>
      <c r="Y144" s="1191">
        <f t="shared" ca="1" si="50"/>
        <v>1586654.5923910141</v>
      </c>
      <c r="Z144" s="1191">
        <f t="shared" ca="1" si="51"/>
        <v>124482286.5381155</v>
      </c>
      <c r="AA144" s="1189">
        <f t="shared" ca="1" si="52"/>
        <v>0.30808636639908726</v>
      </c>
      <c r="AB144" s="1162"/>
    </row>
    <row r="145" spans="1:28">
      <c r="A145" s="1201">
        <f>Calendar!J134</f>
        <v>49002</v>
      </c>
      <c r="C145" s="1161"/>
      <c r="D145" s="1182">
        <f t="shared" ca="1" si="38"/>
        <v>49674</v>
      </c>
      <c r="E145" s="1183">
        <f t="shared" ca="1" si="39"/>
        <v>49702</v>
      </c>
      <c r="F145" s="1184">
        <f t="shared" ca="1" si="40"/>
        <v>4114</v>
      </c>
      <c r="G145" s="1185">
        <f ca="1">IF(F145&lt;&gt;"",COUNTIF($F$11:F145,"&gt;0"),"")</f>
        <v>135</v>
      </c>
      <c r="H145" s="1186">
        <v>1.2665408375706582E-2</v>
      </c>
      <c r="I145" s="1130"/>
      <c r="J145" s="1187">
        <f t="shared" ca="1" si="41"/>
        <v>2489645730.7623081</v>
      </c>
      <c r="K145" s="1188">
        <f t="shared" ca="1" si="42"/>
        <v>31532379.890939072</v>
      </c>
      <c r="L145" s="1187">
        <f t="shared" ca="1" si="43"/>
        <v>0</v>
      </c>
      <c r="M145" s="1187">
        <f t="shared" ca="1" si="44"/>
        <v>0</v>
      </c>
      <c r="N145" s="1187">
        <f t="shared" ca="1" si="53"/>
        <v>2458113350.8713689</v>
      </c>
      <c r="O145" s="1130"/>
      <c r="P145" s="1187">
        <f t="shared" ca="1" si="45"/>
        <v>31532379.890939236</v>
      </c>
      <c r="Q145" s="1187">
        <f t="shared" ca="1" si="46"/>
        <v>2335207683.3278003</v>
      </c>
      <c r="R145" s="1187">
        <f t="shared" ca="1" si="54"/>
        <v>2365163444.2241926</v>
      </c>
      <c r="S145" s="1187">
        <f t="shared" ca="1" si="55"/>
        <v>29955760.896392345</v>
      </c>
      <c r="T145" s="1187">
        <f t="shared" ca="1" si="47"/>
        <v>2335207683.3278003</v>
      </c>
      <c r="U145" s="1189">
        <f t="shared" ca="1" si="48"/>
        <v>0.30427152835694343</v>
      </c>
      <c r="V145" s="1190">
        <f t="shared" ca="1" si="49"/>
        <v>5.0000000000000044E-2</v>
      </c>
      <c r="X145" s="1191">
        <f t="shared" ca="1" si="56"/>
        <v>124482286.5381155</v>
      </c>
      <c r="Y145" s="1191">
        <f t="shared" ca="1" si="50"/>
        <v>1576618.9945468903</v>
      </c>
      <c r="Z145" s="1191">
        <f t="shared" ca="1" si="51"/>
        <v>122905667.54356861</v>
      </c>
      <c r="AA145" s="1189">
        <f t="shared" ca="1" si="52"/>
        <v>0.30420891138346895</v>
      </c>
      <c r="AB145" s="1162"/>
    </row>
    <row r="146" spans="1:28">
      <c r="A146" s="1201">
        <f>Calendar!J135</f>
        <v>49030</v>
      </c>
      <c r="C146" s="1161"/>
      <c r="D146" s="1182">
        <f t="shared" ca="1" si="38"/>
        <v>49705</v>
      </c>
      <c r="E146" s="1183">
        <f t="shared" ca="1" si="39"/>
        <v>49732</v>
      </c>
      <c r="F146" s="1184">
        <f t="shared" ca="1" si="40"/>
        <v>4144</v>
      </c>
      <c r="G146" s="1185">
        <f ca="1">IF(F146&lt;&gt;"",COUNTIF($F$11:F146,"&gt;0"),"")</f>
        <v>136</v>
      </c>
      <c r="H146" s="1186">
        <v>1.2756916567808798E-2</v>
      </c>
      <c r="I146" s="1130"/>
      <c r="J146" s="1187">
        <f t="shared" ca="1" si="41"/>
        <v>2458113350.8713689</v>
      </c>
      <c r="K146" s="1188">
        <f t="shared" ca="1" si="42"/>
        <v>31357946.931282967</v>
      </c>
      <c r="L146" s="1187">
        <f t="shared" ca="1" si="43"/>
        <v>0</v>
      </c>
      <c r="M146" s="1187">
        <f t="shared" ca="1" si="44"/>
        <v>0</v>
      </c>
      <c r="N146" s="1187">
        <f t="shared" ca="1" si="53"/>
        <v>2426755403.9400859</v>
      </c>
      <c r="O146" s="1130"/>
      <c r="P146" s="1187">
        <f t="shared" ca="1" si="45"/>
        <v>31357946.931282997</v>
      </c>
      <c r="Q146" s="1187">
        <f t="shared" ca="1" si="46"/>
        <v>2305417633.7430816</v>
      </c>
      <c r="R146" s="1187">
        <f t="shared" ca="1" si="54"/>
        <v>2335207683.3278003</v>
      </c>
      <c r="S146" s="1187">
        <f t="shared" ca="1" si="55"/>
        <v>29790049.584718704</v>
      </c>
      <c r="T146" s="1187">
        <f t="shared" ca="1" si="47"/>
        <v>2305417633.7430816</v>
      </c>
      <c r="U146" s="1189">
        <f t="shared" ca="1" si="48"/>
        <v>0.30041780519320233</v>
      </c>
      <c r="V146" s="1190">
        <f t="shared" ca="1" si="49"/>
        <v>5.0000000000000044E-2</v>
      </c>
      <c r="X146" s="1191">
        <f t="shared" ca="1" si="56"/>
        <v>122905667.54356861</v>
      </c>
      <c r="Y146" s="1191">
        <f t="shared" ca="1" si="50"/>
        <v>1567897.3465642929</v>
      </c>
      <c r="Z146" s="1191">
        <f t="shared" ca="1" si="51"/>
        <v>121337770.19700432</v>
      </c>
      <c r="AA146" s="1189">
        <f t="shared" ca="1" si="52"/>
        <v>0.30035598128926838</v>
      </c>
      <c r="AB146" s="1162"/>
    </row>
    <row r="147" spans="1:28">
      <c r="A147" s="1201">
        <f>Calendar!J136</f>
        <v>49061</v>
      </c>
      <c r="C147" s="1161"/>
      <c r="D147" s="1182">
        <f t="shared" ca="1" si="38"/>
        <v>49734</v>
      </c>
      <c r="E147" s="1183">
        <f t="shared" ca="1" si="39"/>
        <v>49761</v>
      </c>
      <c r="F147" s="1184">
        <f t="shared" ca="1" si="40"/>
        <v>4173</v>
      </c>
      <c r="G147" s="1185">
        <f ca="1">IF(F147&lt;&gt;"",COUNTIF($F$11:F147,"&gt;0"),"")</f>
        <v>137</v>
      </c>
      <c r="H147" s="1186">
        <v>1.2839097125528609E-2</v>
      </c>
      <c r="I147" s="1130"/>
      <c r="J147" s="1187">
        <f t="shared" ca="1" si="41"/>
        <v>2426755403.9400859</v>
      </c>
      <c r="K147" s="1188">
        <f t="shared" ca="1" si="42"/>
        <v>31157348.331088174</v>
      </c>
      <c r="L147" s="1187">
        <f t="shared" ca="1" si="43"/>
        <v>0</v>
      </c>
      <c r="M147" s="1187">
        <f t="shared" ca="1" si="44"/>
        <v>0</v>
      </c>
      <c r="N147" s="1187">
        <f t="shared" ca="1" si="53"/>
        <v>2395598055.6089978</v>
      </c>
      <c r="O147" s="1130"/>
      <c r="P147" s="1187">
        <f t="shared" ca="1" si="45"/>
        <v>31157348.331088066</v>
      </c>
      <c r="Q147" s="1187">
        <f t="shared" ca="1" si="46"/>
        <v>2275818152.828548</v>
      </c>
      <c r="R147" s="1187">
        <f t="shared" ca="1" si="54"/>
        <v>2305417633.7430816</v>
      </c>
      <c r="S147" s="1187">
        <f t="shared" ca="1" si="55"/>
        <v>29599480.914533615</v>
      </c>
      <c r="T147" s="1187">
        <f t="shared" ca="1" si="47"/>
        <v>2275818152.828548</v>
      </c>
      <c r="U147" s="1189">
        <f t="shared" ca="1" si="48"/>
        <v>0.29658540031686842</v>
      </c>
      <c r="V147" s="1190">
        <f t="shared" ca="1" si="49"/>
        <v>5.0000000000000044E-2</v>
      </c>
      <c r="X147" s="1191">
        <f t="shared" ca="1" si="56"/>
        <v>121337770.19700432</v>
      </c>
      <c r="Y147" s="1191">
        <f t="shared" ca="1" si="50"/>
        <v>1557867.416554451</v>
      </c>
      <c r="Z147" s="1191">
        <f t="shared" ca="1" si="51"/>
        <v>119779902.78044987</v>
      </c>
      <c r="AA147" s="1189">
        <f t="shared" ca="1" si="52"/>
        <v>0.29652436509531849</v>
      </c>
      <c r="AB147" s="1162"/>
    </row>
    <row r="148" spans="1:28">
      <c r="A148" s="1201">
        <f>Calendar!J137</f>
        <v>49094</v>
      </c>
      <c r="C148" s="1161"/>
      <c r="D148" s="1182">
        <f t="shared" ca="1" si="38"/>
        <v>49765</v>
      </c>
      <c r="E148" s="1183">
        <f t="shared" ca="1" si="39"/>
        <v>49793</v>
      </c>
      <c r="F148" s="1184">
        <f t="shared" ca="1" si="40"/>
        <v>4205</v>
      </c>
      <c r="G148" s="1185">
        <f ca="1">IF(F148&lt;&gt;"",COUNTIF($F$11:F148,"&gt;0"),"")</f>
        <v>138</v>
      </c>
      <c r="H148" s="1186">
        <v>1.2935741665823631E-2</v>
      </c>
      <c r="I148" s="1130"/>
      <c r="J148" s="1187">
        <f t="shared" ca="1" si="41"/>
        <v>2395598055.6089978</v>
      </c>
      <c r="K148" s="1188">
        <f t="shared" ca="1" si="42"/>
        <v>30988837.582507391</v>
      </c>
      <c r="L148" s="1187">
        <f t="shared" ca="1" si="43"/>
        <v>0</v>
      </c>
      <c r="M148" s="1187">
        <f t="shared" ca="1" si="44"/>
        <v>0</v>
      </c>
      <c r="N148" s="1187">
        <f t="shared" ca="1" si="53"/>
        <v>2364609218.0264902</v>
      </c>
      <c r="O148" s="1130"/>
      <c r="P148" s="1187">
        <f t="shared" ca="1" si="45"/>
        <v>30988837.58250761</v>
      </c>
      <c r="Q148" s="1187">
        <f t="shared" ca="1" si="46"/>
        <v>2246378757.1251655</v>
      </c>
      <c r="R148" s="1187">
        <f t="shared" ca="1" si="54"/>
        <v>2275818152.828548</v>
      </c>
      <c r="S148" s="1187">
        <f t="shared" ca="1" si="55"/>
        <v>29439395.703382492</v>
      </c>
      <c r="T148" s="1187">
        <f t="shared" ca="1" si="47"/>
        <v>2246378757.1251655</v>
      </c>
      <c r="U148" s="1189">
        <f t="shared" ca="1" si="48"/>
        <v>0.29277751155618637</v>
      </c>
      <c r="V148" s="1190">
        <f t="shared" ca="1" si="49"/>
        <v>5.0000000000000155E-2</v>
      </c>
      <c r="X148" s="1191">
        <f t="shared" ca="1" si="56"/>
        <v>119779902.78044987</v>
      </c>
      <c r="Y148" s="1191">
        <f t="shared" ca="1" si="50"/>
        <v>1549441.8791251183</v>
      </c>
      <c r="Z148" s="1191">
        <f t="shared" ca="1" si="51"/>
        <v>118230460.90132475</v>
      </c>
      <c r="AA148" s="1189">
        <f t="shared" ca="1" si="52"/>
        <v>0.29271725997177389</v>
      </c>
      <c r="AB148" s="1162"/>
    </row>
    <row r="149" spans="1:28">
      <c r="A149" s="1201">
        <f>Calendar!J138</f>
        <v>49122</v>
      </c>
      <c r="C149" s="1161"/>
      <c r="D149" s="1182">
        <f t="shared" ca="1" si="38"/>
        <v>49795</v>
      </c>
      <c r="E149" s="1183">
        <f t="shared" ca="1" si="39"/>
        <v>49822</v>
      </c>
      <c r="F149" s="1184">
        <f t="shared" ca="1" si="40"/>
        <v>4234</v>
      </c>
      <c r="G149" s="1185">
        <f ca="1">IF(F149&lt;&gt;"",COUNTIF($F$11:F149,"&gt;0"),"")</f>
        <v>139</v>
      </c>
      <c r="H149" s="1186">
        <v>1.3033364791696398E-2</v>
      </c>
      <c r="I149" s="1130"/>
      <c r="J149" s="1187">
        <f t="shared" ca="1" si="41"/>
        <v>2364609218.0264902</v>
      </c>
      <c r="K149" s="1188">
        <f t="shared" ca="1" si="42"/>
        <v>30818814.528347209</v>
      </c>
      <c r="L149" s="1187">
        <f t="shared" ca="1" si="43"/>
        <v>0</v>
      </c>
      <c r="M149" s="1187">
        <f t="shared" ca="1" si="44"/>
        <v>0</v>
      </c>
      <c r="N149" s="1187">
        <f t="shared" ca="1" si="53"/>
        <v>2333790403.4981432</v>
      </c>
      <c r="O149" s="1130"/>
      <c r="P149" s="1187">
        <f t="shared" ca="1" si="45"/>
        <v>30818814.528347015</v>
      </c>
      <c r="Q149" s="1187">
        <f t="shared" ca="1" si="46"/>
        <v>2217100883.323236</v>
      </c>
      <c r="R149" s="1187">
        <f t="shared" ca="1" si="54"/>
        <v>2246378757.1251655</v>
      </c>
      <c r="S149" s="1187">
        <f t="shared" ca="1" si="55"/>
        <v>29277873.801929474</v>
      </c>
      <c r="T149" s="1187">
        <f t="shared" ca="1" si="47"/>
        <v>2217100883.323236</v>
      </c>
      <c r="U149" s="1189">
        <f t="shared" ca="1" si="48"/>
        <v>0.28899021730113278</v>
      </c>
      <c r="V149" s="1190">
        <f t="shared" ca="1" si="49"/>
        <v>5.0000000000000044E-2</v>
      </c>
      <c r="X149" s="1191">
        <f t="shared" ca="1" si="56"/>
        <v>118230460.90132475</v>
      </c>
      <c r="Y149" s="1191">
        <f t="shared" ca="1" si="50"/>
        <v>1540940.7264175415</v>
      </c>
      <c r="Z149" s="1191">
        <f t="shared" ca="1" si="51"/>
        <v>116689520.17490721</v>
      </c>
      <c r="AA149" s="1189">
        <f t="shared" ca="1" si="52"/>
        <v>0.28893074511565187</v>
      </c>
      <c r="AB149" s="1162"/>
    </row>
    <row r="150" spans="1:28">
      <c r="A150" s="1201">
        <f>Calendar!J139</f>
        <v>49152</v>
      </c>
      <c r="B150" s="1202"/>
      <c r="C150" s="1161"/>
      <c r="D150" s="1182">
        <f t="shared" ca="1" si="38"/>
        <v>49826</v>
      </c>
      <c r="E150" s="1183">
        <f t="shared" ca="1" si="39"/>
        <v>49853</v>
      </c>
      <c r="F150" s="1184">
        <f t="shared" ca="1" si="40"/>
        <v>4265</v>
      </c>
      <c r="G150" s="1185">
        <f ca="1">IF(F150&lt;&gt;"",COUNTIF($F$11:F150,"&gt;0"),"")</f>
        <v>140</v>
      </c>
      <c r="H150" s="1186">
        <v>1.3123396781396355E-2</v>
      </c>
      <c r="I150" s="1130"/>
      <c r="J150" s="1187">
        <f t="shared" ca="1" si="41"/>
        <v>2333790403.4981432</v>
      </c>
      <c r="K150" s="1188">
        <f t="shared" ca="1" si="42"/>
        <v>30627257.469721232</v>
      </c>
      <c r="L150" s="1187">
        <f t="shared" ca="1" si="43"/>
        <v>0</v>
      </c>
      <c r="M150" s="1187">
        <f t="shared" ca="1" si="44"/>
        <v>0</v>
      </c>
      <c r="N150" s="1187">
        <f t="shared" ca="1" si="53"/>
        <v>2303163146.0284219</v>
      </c>
      <c r="O150" s="1130"/>
      <c r="P150" s="1187">
        <f t="shared" ca="1" si="45"/>
        <v>30627257.469721317</v>
      </c>
      <c r="Q150" s="1187">
        <f t="shared" ca="1" si="46"/>
        <v>2188004988.7270007</v>
      </c>
      <c r="R150" s="1187">
        <f t="shared" ca="1" si="54"/>
        <v>2217100883.323236</v>
      </c>
      <c r="S150" s="1187">
        <f t="shared" ca="1" si="55"/>
        <v>29095894.596235275</v>
      </c>
      <c r="T150" s="1187">
        <f t="shared" ca="1" si="47"/>
        <v>2188004988.7270007</v>
      </c>
      <c r="U150" s="1189">
        <f t="shared" ca="1" si="48"/>
        <v>0.28522370237781558</v>
      </c>
      <c r="V150" s="1190">
        <f t="shared" ca="1" si="49"/>
        <v>5.0000000000000044E-2</v>
      </c>
      <c r="X150" s="1191">
        <f t="shared" ca="1" si="56"/>
        <v>116689520.17490721</v>
      </c>
      <c r="Y150" s="1191">
        <f t="shared" ca="1" si="50"/>
        <v>1531362.873486042</v>
      </c>
      <c r="Z150" s="1191">
        <f t="shared" ca="1" si="51"/>
        <v>115158157.30142117</v>
      </c>
      <c r="AA150" s="1189">
        <f t="shared" ca="1" si="52"/>
        <v>0.28516500531502248</v>
      </c>
      <c r="AB150" s="1162"/>
    </row>
    <row r="151" spans="1:28">
      <c r="A151" s="1201">
        <f>Calendar!J140</f>
        <v>49184</v>
      </c>
      <c r="C151" s="1203"/>
      <c r="D151" s="1182">
        <f t="shared" ca="1" si="38"/>
        <v>49856</v>
      </c>
      <c r="E151" s="1183">
        <f t="shared" ca="1" si="39"/>
        <v>49884</v>
      </c>
      <c r="F151" s="1184">
        <f t="shared" ca="1" si="40"/>
        <v>4296</v>
      </c>
      <c r="G151" s="1185">
        <f ca="1">IF(F151&lt;&gt;"",COUNTIF($F$11:F151,"&gt;0"),"")</f>
        <v>141</v>
      </c>
      <c r="H151" s="1186">
        <v>1.322381871433074E-2</v>
      </c>
      <c r="I151" s="1130"/>
      <c r="J151" s="1187">
        <f t="shared" ca="1" si="41"/>
        <v>2303163146.0284219</v>
      </c>
      <c r="K151" s="1188">
        <f t="shared" ca="1" si="42"/>
        <v>30456611.91260751</v>
      </c>
      <c r="L151" s="1187">
        <f t="shared" ca="1" si="43"/>
        <v>0</v>
      </c>
      <c r="M151" s="1187">
        <f t="shared" ca="1" si="44"/>
        <v>0</v>
      </c>
      <c r="N151" s="1187">
        <f t="shared" ca="1" si="53"/>
        <v>2272706534.1158142</v>
      </c>
      <c r="O151" s="1130"/>
      <c r="P151" s="1187">
        <f t="shared" ca="1" si="45"/>
        <v>30456611.91260767</v>
      </c>
      <c r="Q151" s="1187">
        <f t="shared" ca="1" si="46"/>
        <v>2159071207.4100232</v>
      </c>
      <c r="R151" s="1187">
        <f t="shared" ca="1" si="54"/>
        <v>2188004988.7270007</v>
      </c>
      <c r="S151" s="1187">
        <f t="shared" ca="1" si="55"/>
        <v>28933781.316977501</v>
      </c>
      <c r="T151" s="1187">
        <f t="shared" ca="1" si="47"/>
        <v>2159071207.4100232</v>
      </c>
      <c r="U151" s="1189">
        <f t="shared" ca="1" si="48"/>
        <v>0.28148059856005259</v>
      </c>
      <c r="V151" s="1190">
        <f t="shared" ca="1" si="49"/>
        <v>5.0000000000000155E-2</v>
      </c>
      <c r="X151" s="1191">
        <f t="shared" ca="1" si="56"/>
        <v>115158157.30142117</v>
      </c>
      <c r="Y151" s="1191">
        <f t="shared" ca="1" si="50"/>
        <v>1522830.5956301689</v>
      </c>
      <c r="Z151" s="1191">
        <f t="shared" ca="1" si="51"/>
        <v>113635326.705791</v>
      </c>
      <c r="AA151" s="1189">
        <f t="shared" ca="1" si="52"/>
        <v>0.28142267180210451</v>
      </c>
      <c r="AB151" s="1162"/>
    </row>
    <row r="152" spans="1:28">
      <c r="A152" s="1201">
        <f>Calendar!J141</f>
        <v>49214</v>
      </c>
      <c r="C152" s="1161"/>
      <c r="D152" s="1182">
        <f t="shared" ca="1" si="38"/>
        <v>49887</v>
      </c>
      <c r="E152" s="1183">
        <f t="shared" ca="1" si="39"/>
        <v>49914</v>
      </c>
      <c r="F152" s="1184">
        <f t="shared" ca="1" si="40"/>
        <v>4326</v>
      </c>
      <c r="G152" s="1185">
        <f ca="1">IF(F152&lt;&gt;"",COUNTIF($F$11:F152,"&gt;0"),"")</f>
        <v>142</v>
      </c>
      <c r="H152" s="1186">
        <v>1.3320595285273972E-2</v>
      </c>
      <c r="I152" s="1130"/>
      <c r="J152" s="1187">
        <f t="shared" ca="1" si="41"/>
        <v>2272706534.1158142</v>
      </c>
      <c r="K152" s="1188">
        <f t="shared" ca="1" si="42"/>
        <v>30273803.943154465</v>
      </c>
      <c r="L152" s="1187">
        <f t="shared" ca="1" si="43"/>
        <v>0</v>
      </c>
      <c r="M152" s="1187">
        <f t="shared" ca="1" si="44"/>
        <v>0</v>
      </c>
      <c r="N152" s="1187">
        <f t="shared" ca="1" si="53"/>
        <v>2242432730.1726599</v>
      </c>
      <c r="O152" s="1130"/>
      <c r="P152" s="1187">
        <f t="shared" ca="1" si="45"/>
        <v>30273803.943154335</v>
      </c>
      <c r="Q152" s="1187">
        <f t="shared" ca="1" si="46"/>
        <v>2130311093.6640267</v>
      </c>
      <c r="R152" s="1187">
        <f t="shared" ca="1" si="54"/>
        <v>2159071207.4100232</v>
      </c>
      <c r="S152" s="1187">
        <f t="shared" ca="1" si="55"/>
        <v>28760113.745996475</v>
      </c>
      <c r="T152" s="1187">
        <f t="shared" ca="1" si="47"/>
        <v>2130311093.6640267</v>
      </c>
      <c r="U152" s="1189">
        <f t="shared" ca="1" si="48"/>
        <v>0.27775835015309308</v>
      </c>
      <c r="V152" s="1190">
        <f t="shared" ca="1" si="49"/>
        <v>5.0000000000000044E-2</v>
      </c>
      <c r="X152" s="1191">
        <f t="shared" ca="1" si="56"/>
        <v>113635326.705791</v>
      </c>
      <c r="Y152" s="1191">
        <f t="shared" ca="1" si="50"/>
        <v>1513690.1971578598</v>
      </c>
      <c r="Z152" s="1191">
        <f t="shared" ca="1" si="51"/>
        <v>112121636.50863314</v>
      </c>
      <c r="AA152" s="1189">
        <f t="shared" ca="1" si="52"/>
        <v>0.27770118940809141</v>
      </c>
      <c r="AB152" s="1162"/>
    </row>
    <row r="153" spans="1:28">
      <c r="A153" s="1201">
        <f>Calendar!J142</f>
        <v>49244</v>
      </c>
      <c r="C153" s="1161"/>
      <c r="D153" s="1182">
        <f t="shared" ca="1" si="38"/>
        <v>49918</v>
      </c>
      <c r="E153" s="1183">
        <f t="shared" ca="1" si="39"/>
        <v>49947</v>
      </c>
      <c r="F153" s="1184">
        <f t="shared" ca="1" si="40"/>
        <v>4359</v>
      </c>
      <c r="G153" s="1185">
        <f ca="1">IF(F153&lt;&gt;"",COUNTIF($F$11:F153,"&gt;0"),"")</f>
        <v>143</v>
      </c>
      <c r="H153" s="1186">
        <v>1.3429315092184863E-2</v>
      </c>
      <c r="I153" s="1130"/>
      <c r="J153" s="1187">
        <f t="shared" ca="1" si="41"/>
        <v>2242432730.1726599</v>
      </c>
      <c r="K153" s="1188">
        <f t="shared" ca="1" si="42"/>
        <v>30114335.706517007</v>
      </c>
      <c r="L153" s="1187">
        <f t="shared" ca="1" si="43"/>
        <v>0</v>
      </c>
      <c r="M153" s="1187">
        <f t="shared" ca="1" si="44"/>
        <v>0</v>
      </c>
      <c r="N153" s="1187">
        <f t="shared" ca="1" si="53"/>
        <v>2212318394.4661427</v>
      </c>
      <c r="O153" s="1130"/>
      <c r="P153" s="1187">
        <f t="shared" ca="1" si="45"/>
        <v>30114335.70651722</v>
      </c>
      <c r="Q153" s="1187">
        <f t="shared" ca="1" si="46"/>
        <v>2101702474.7428355</v>
      </c>
      <c r="R153" s="1187">
        <f t="shared" ca="1" si="54"/>
        <v>2130311093.6640267</v>
      </c>
      <c r="S153" s="1187">
        <f t="shared" ca="1" si="55"/>
        <v>28608618.921191216</v>
      </c>
      <c r="T153" s="1187">
        <f t="shared" ca="1" si="47"/>
        <v>2101702474.7428355</v>
      </c>
      <c r="U153" s="1189">
        <f t="shared" ca="1" si="48"/>
        <v>0.27405844358359838</v>
      </c>
      <c r="V153" s="1190">
        <f t="shared" ca="1" si="49"/>
        <v>5.0000000000000044E-2</v>
      </c>
      <c r="X153" s="1191">
        <f t="shared" ca="1" si="56"/>
        <v>112121636.50863314</v>
      </c>
      <c r="Y153" s="1191">
        <f t="shared" ca="1" si="50"/>
        <v>1505716.785326004</v>
      </c>
      <c r="Z153" s="1191">
        <f t="shared" ca="1" si="51"/>
        <v>110615919.72330713</v>
      </c>
      <c r="AA153" s="1189">
        <f t="shared" ca="1" si="52"/>
        <v>0.27400204425374669</v>
      </c>
      <c r="AB153" s="1162"/>
    </row>
    <row r="154" spans="1:28">
      <c r="A154" s="1201">
        <f>Calendar!J143</f>
        <v>49275</v>
      </c>
      <c r="C154" s="1161"/>
      <c r="D154" s="1182">
        <f t="shared" ca="1" si="38"/>
        <v>49948</v>
      </c>
      <c r="E154" s="1183">
        <f t="shared" ca="1" si="39"/>
        <v>49975</v>
      </c>
      <c r="F154" s="1184">
        <f t="shared" ca="1" si="40"/>
        <v>4387</v>
      </c>
      <c r="G154" s="1185">
        <f ca="1">IF(F154&lt;&gt;"",COUNTIF($F$11:F154,"&gt;0"),"")</f>
        <v>144</v>
      </c>
      <c r="H154" s="1186">
        <v>1.3521071130576162E-2</v>
      </c>
      <c r="I154" s="1130"/>
      <c r="J154" s="1187">
        <f t="shared" ca="1" si="41"/>
        <v>2212318394.4661427</v>
      </c>
      <c r="K154" s="1188">
        <f t="shared" ca="1" si="42"/>
        <v>29912914.375058766</v>
      </c>
      <c r="L154" s="1187">
        <f t="shared" ca="1" si="43"/>
        <v>0</v>
      </c>
      <c r="M154" s="1187">
        <f t="shared" ca="1" si="44"/>
        <v>0</v>
      </c>
      <c r="N154" s="1187">
        <f t="shared" ca="1" si="53"/>
        <v>2182405480.091084</v>
      </c>
      <c r="O154" s="1130"/>
      <c r="P154" s="1187">
        <f t="shared" ca="1" si="45"/>
        <v>29912914.375058651</v>
      </c>
      <c r="Q154" s="1187">
        <f t="shared" ca="1" si="46"/>
        <v>2073285206.0865297</v>
      </c>
      <c r="R154" s="1187">
        <f t="shared" ca="1" si="54"/>
        <v>2101702474.7428355</v>
      </c>
      <c r="S154" s="1187">
        <f t="shared" ca="1" si="55"/>
        <v>28417268.65630579</v>
      </c>
      <c r="T154" s="1187">
        <f t="shared" ca="1" si="47"/>
        <v>2073285206.0865297</v>
      </c>
      <c r="U154" s="1189">
        <f t="shared" ca="1" si="48"/>
        <v>0.27037802639104042</v>
      </c>
      <c r="V154" s="1190">
        <f t="shared" ca="1" si="49"/>
        <v>5.0000000000000044E-2</v>
      </c>
      <c r="X154" s="1191">
        <f t="shared" ca="1" si="56"/>
        <v>110615919.72330713</v>
      </c>
      <c r="Y154" s="1191">
        <f t="shared" ca="1" si="50"/>
        <v>1495645.718752861</v>
      </c>
      <c r="Z154" s="1191">
        <f t="shared" ca="1" si="51"/>
        <v>109120274.00455427</v>
      </c>
      <c r="AA154" s="1189">
        <f t="shared" ca="1" si="52"/>
        <v>0.27032238446555995</v>
      </c>
      <c r="AB154" s="1162"/>
    </row>
    <row r="155" spans="1:28">
      <c r="A155" s="1201">
        <f>Calendar!J144</f>
        <v>49305</v>
      </c>
      <c r="C155" s="1161"/>
      <c r="D155" s="1182">
        <f t="shared" ca="1" si="38"/>
        <v>49979</v>
      </c>
      <c r="E155" s="1183">
        <f t="shared" ca="1" si="39"/>
        <v>50006</v>
      </c>
      <c r="F155" s="1184">
        <f t="shared" ca="1" si="40"/>
        <v>4418</v>
      </c>
      <c r="G155" s="1185">
        <f ca="1">IF(F155&lt;&gt;"",COUNTIF($F$11:F155,"&gt;0"),"")</f>
        <v>145</v>
      </c>
      <c r="H155" s="1186">
        <v>1.3633895063393728E-2</v>
      </c>
      <c r="I155" s="1130"/>
      <c r="J155" s="1187">
        <f t="shared" ca="1" si="41"/>
        <v>2182405480.091084</v>
      </c>
      <c r="K155" s="1188">
        <f t="shared" ca="1" si="42"/>
        <v>29754687.30133725</v>
      </c>
      <c r="L155" s="1187">
        <f t="shared" ca="1" si="43"/>
        <v>0</v>
      </c>
      <c r="M155" s="1187">
        <f t="shared" ca="1" si="44"/>
        <v>0</v>
      </c>
      <c r="N155" s="1187">
        <f t="shared" ca="1" si="53"/>
        <v>2152650792.7897468</v>
      </c>
      <c r="O155" s="1130"/>
      <c r="P155" s="1187">
        <f t="shared" ca="1" si="45"/>
        <v>29754687.301337242</v>
      </c>
      <c r="Q155" s="1187">
        <f t="shared" ca="1" si="46"/>
        <v>2045018253.1502593</v>
      </c>
      <c r="R155" s="1187">
        <f t="shared" ca="1" si="54"/>
        <v>2073285206.0865297</v>
      </c>
      <c r="S155" s="1187">
        <f t="shared" ca="1" si="55"/>
        <v>28266952.936270475</v>
      </c>
      <c r="T155" s="1187">
        <f t="shared" ca="1" si="47"/>
        <v>2045018253.1502593</v>
      </c>
      <c r="U155" s="1189">
        <f t="shared" ca="1" si="48"/>
        <v>0.26672222586406241</v>
      </c>
      <c r="V155" s="1190">
        <f t="shared" ca="1" si="49"/>
        <v>5.0000000000000044E-2</v>
      </c>
      <c r="X155" s="1191">
        <f t="shared" ca="1" si="56"/>
        <v>109120274.00455427</v>
      </c>
      <c r="Y155" s="1191">
        <f t="shared" ca="1" si="50"/>
        <v>1487734.3650667667</v>
      </c>
      <c r="Z155" s="1191">
        <f t="shared" ca="1" si="51"/>
        <v>107632539.6394875</v>
      </c>
      <c r="AA155" s="1189">
        <f t="shared" ca="1" si="52"/>
        <v>0.26666733627701433</v>
      </c>
      <c r="AB155" s="1162"/>
    </row>
    <row r="156" spans="1:28">
      <c r="A156" s="1201">
        <f>Calendar!J145</f>
        <v>49338</v>
      </c>
      <c r="C156" s="1161"/>
      <c r="D156" s="1182">
        <f t="shared" ca="1" si="38"/>
        <v>50009</v>
      </c>
      <c r="E156" s="1183">
        <f t="shared" ca="1" si="39"/>
        <v>50038</v>
      </c>
      <c r="F156" s="1184">
        <f t="shared" ca="1" si="40"/>
        <v>4450</v>
      </c>
      <c r="G156" s="1185">
        <f ca="1">IF(F156&lt;&gt;"",COUNTIF($F$11:F156,"&gt;0"),"")</f>
        <v>146</v>
      </c>
      <c r="H156" s="1186">
        <v>1.374583120308915E-2</v>
      </c>
      <c r="I156" s="1130"/>
      <c r="J156" s="1187">
        <f t="shared" ca="1" si="41"/>
        <v>2152650792.7897468</v>
      </c>
      <c r="K156" s="1188">
        <f t="shared" ca="1" si="42"/>
        <v>29589974.436883897</v>
      </c>
      <c r="L156" s="1187">
        <f t="shared" ca="1" si="43"/>
        <v>0</v>
      </c>
      <c r="M156" s="1187">
        <f t="shared" ca="1" si="44"/>
        <v>0</v>
      </c>
      <c r="N156" s="1187">
        <f t="shared" ca="1" si="53"/>
        <v>2123060818.3528628</v>
      </c>
      <c r="O156" s="1130"/>
      <c r="P156" s="1187">
        <f t="shared" ca="1" si="45"/>
        <v>29589974.436883926</v>
      </c>
      <c r="Q156" s="1187">
        <f t="shared" ca="1" si="46"/>
        <v>2016907777.4352195</v>
      </c>
      <c r="R156" s="1187">
        <f t="shared" ca="1" si="54"/>
        <v>2045018253.1502593</v>
      </c>
      <c r="S156" s="1187">
        <f t="shared" ca="1" si="55"/>
        <v>28110475.71503973</v>
      </c>
      <c r="T156" s="1187">
        <f t="shared" ca="1" si="47"/>
        <v>2016907777.4352195</v>
      </c>
      <c r="U156" s="1189">
        <f t="shared" ca="1" si="48"/>
        <v>0.26308576302555697</v>
      </c>
      <c r="V156" s="1190">
        <f t="shared" ca="1" si="49"/>
        <v>5.0000000000000044E-2</v>
      </c>
      <c r="X156" s="1191">
        <f t="shared" ca="1" si="56"/>
        <v>107632539.6394875</v>
      </c>
      <c r="Y156" s="1191">
        <f t="shared" ca="1" si="50"/>
        <v>1479498.7218441963</v>
      </c>
      <c r="Z156" s="1191">
        <f t="shared" ca="1" si="51"/>
        <v>106153040.91764331</v>
      </c>
      <c r="AA156" s="1189">
        <f t="shared" ca="1" si="52"/>
        <v>0.26303162179737904</v>
      </c>
      <c r="AB156" s="1162"/>
    </row>
    <row r="157" spans="1:28">
      <c r="A157" s="1201">
        <f>Calendar!J146</f>
        <v>49367</v>
      </c>
      <c r="C157" s="1161"/>
      <c r="D157" s="1182">
        <f t="shared" ca="1" si="38"/>
        <v>50040</v>
      </c>
      <c r="E157" s="1183">
        <f t="shared" ca="1" si="39"/>
        <v>50067</v>
      </c>
      <c r="F157" s="1184">
        <f t="shared" ca="1" si="40"/>
        <v>4479</v>
      </c>
      <c r="G157" s="1185">
        <f ca="1">IF(F157&lt;&gt;"",COUNTIF($F$11:F157,"&gt;0"),"")</f>
        <v>147</v>
      </c>
      <c r="H157" s="1186">
        <v>1.3860294491654501E-2</v>
      </c>
      <c r="I157" s="1130"/>
      <c r="J157" s="1187">
        <f t="shared" ca="1" si="41"/>
        <v>2123060818.3528628</v>
      </c>
      <c r="K157" s="1188">
        <f t="shared" ca="1" si="42"/>
        <v>29426248.166063681</v>
      </c>
      <c r="L157" s="1187">
        <f t="shared" ca="1" si="43"/>
        <v>0</v>
      </c>
      <c r="M157" s="1187">
        <f t="shared" ca="1" si="44"/>
        <v>0</v>
      </c>
      <c r="N157" s="1187">
        <f t="shared" ca="1" si="53"/>
        <v>2093634570.186799</v>
      </c>
      <c r="O157" s="1130"/>
      <c r="P157" s="1187">
        <f t="shared" ca="1" si="45"/>
        <v>29426248.166063786</v>
      </c>
      <c r="Q157" s="1187">
        <f t="shared" ca="1" si="46"/>
        <v>1988952841.677459</v>
      </c>
      <c r="R157" s="1187">
        <f t="shared" ca="1" si="54"/>
        <v>2016907777.4352195</v>
      </c>
      <c r="S157" s="1187">
        <f t="shared" ca="1" si="55"/>
        <v>27954935.757760525</v>
      </c>
      <c r="T157" s="1187">
        <f t="shared" ca="1" si="47"/>
        <v>1988952841.677459</v>
      </c>
      <c r="U157" s="1189">
        <f t="shared" ca="1" si="48"/>
        <v>0.25946943053507171</v>
      </c>
      <c r="V157" s="1190">
        <f t="shared" ca="1" si="49"/>
        <v>5.0000000000000044E-2</v>
      </c>
      <c r="X157" s="1191">
        <f t="shared" ca="1" si="56"/>
        <v>106153040.91764331</v>
      </c>
      <c r="Y157" s="1191">
        <f t="shared" ca="1" si="50"/>
        <v>1471312.4083032608</v>
      </c>
      <c r="Z157" s="1191">
        <f t="shared" ca="1" si="51"/>
        <v>104681728.50934005</v>
      </c>
      <c r="AA157" s="1189">
        <f t="shared" ca="1" si="52"/>
        <v>0.25941603352307752</v>
      </c>
      <c r="AB157" s="1162"/>
    </row>
    <row r="158" spans="1:28">
      <c r="A158" s="1201">
        <f>Calendar!J147</f>
        <v>49395</v>
      </c>
      <c r="C158" s="1161"/>
      <c r="D158" s="1182">
        <f t="shared" ca="1" si="38"/>
        <v>50071</v>
      </c>
      <c r="E158" s="1183">
        <f t="shared" ca="1" si="39"/>
        <v>50098</v>
      </c>
      <c r="F158" s="1184">
        <f t="shared" ca="1" si="40"/>
        <v>4510</v>
      </c>
      <c r="G158" s="1185">
        <f ca="1">IF(F158&lt;&gt;"",COUNTIF($F$11:F158,"&gt;0"),"")</f>
        <v>148</v>
      </c>
      <c r="H158" s="1186">
        <v>1.3972418818144639E-2</v>
      </c>
      <c r="I158" s="1130"/>
      <c r="J158" s="1187">
        <f t="shared" ca="1" si="41"/>
        <v>2093634570.186799</v>
      </c>
      <c r="K158" s="1188">
        <f t="shared" ca="1" si="42"/>
        <v>29253139.066796195</v>
      </c>
      <c r="L158" s="1187">
        <f t="shared" ca="1" si="43"/>
        <v>0</v>
      </c>
      <c r="M158" s="1187">
        <f t="shared" ca="1" si="44"/>
        <v>0</v>
      </c>
      <c r="N158" s="1187">
        <f t="shared" ca="1" si="53"/>
        <v>2064381431.1200027</v>
      </c>
      <c r="O158" s="1130"/>
      <c r="P158" s="1187">
        <f t="shared" ca="1" si="45"/>
        <v>29253139.066796303</v>
      </c>
      <c r="Q158" s="1187">
        <f t="shared" ca="1" si="46"/>
        <v>1961162359.5640025</v>
      </c>
      <c r="R158" s="1187">
        <f t="shared" ca="1" si="54"/>
        <v>1988952841.677459</v>
      </c>
      <c r="S158" s="1187">
        <f t="shared" ca="1" si="55"/>
        <v>27790482.113456488</v>
      </c>
      <c r="T158" s="1187">
        <f t="shared" ca="1" si="47"/>
        <v>1961162359.5640025</v>
      </c>
      <c r="U158" s="1189">
        <f t="shared" ca="1" si="48"/>
        <v>0.25587310781627376</v>
      </c>
      <c r="V158" s="1190">
        <f t="shared" ca="1" si="49"/>
        <v>5.0000000000000044E-2</v>
      </c>
      <c r="X158" s="1191">
        <f t="shared" ca="1" si="56"/>
        <v>104681728.50934005</v>
      </c>
      <c r="Y158" s="1191">
        <f t="shared" ca="1" si="50"/>
        <v>1462656.9533398151</v>
      </c>
      <c r="Z158" s="1191">
        <f t="shared" ca="1" si="51"/>
        <v>103219071.55600023</v>
      </c>
      <c r="AA158" s="1189">
        <f t="shared" ca="1" si="52"/>
        <v>0.25582045090259053</v>
      </c>
      <c r="AB158" s="1162"/>
    </row>
    <row r="159" spans="1:28">
      <c r="A159" s="1201">
        <f>Calendar!J148</f>
        <v>49426</v>
      </c>
      <c r="C159" s="1161"/>
      <c r="D159" s="1182">
        <f t="shared" ca="1" si="38"/>
        <v>50099</v>
      </c>
      <c r="E159" s="1183">
        <f t="shared" ca="1" si="39"/>
        <v>50126</v>
      </c>
      <c r="F159" s="1184">
        <f t="shared" ca="1" si="40"/>
        <v>4538</v>
      </c>
      <c r="G159" s="1185">
        <f ca="1">IF(F159&lt;&gt;"",COUNTIF($F$11:F159,"&gt;0"),"")</f>
        <v>149</v>
      </c>
      <c r="H159" s="1186">
        <v>1.408602523770945E-2</v>
      </c>
      <c r="I159" s="1130"/>
      <c r="J159" s="1187">
        <f t="shared" ca="1" si="41"/>
        <v>2064381431.1200027</v>
      </c>
      <c r="K159" s="1188">
        <f t="shared" ca="1" si="42"/>
        <v>29078928.939015109</v>
      </c>
      <c r="L159" s="1187">
        <f t="shared" ca="1" si="43"/>
        <v>0</v>
      </c>
      <c r="M159" s="1187">
        <f t="shared" ca="1" si="44"/>
        <v>0</v>
      </c>
      <c r="N159" s="1187">
        <f t="shared" ca="1" si="53"/>
        <v>2035302502.1809876</v>
      </c>
      <c r="O159" s="1130"/>
      <c r="P159" s="1187">
        <f t="shared" ca="1" si="45"/>
        <v>29078928.93901515</v>
      </c>
      <c r="Q159" s="1187">
        <f t="shared" ca="1" si="46"/>
        <v>1933537377.071938</v>
      </c>
      <c r="R159" s="1187">
        <f t="shared" ca="1" si="54"/>
        <v>1961162359.5640025</v>
      </c>
      <c r="S159" s="1187">
        <f t="shared" ca="1" si="55"/>
        <v>27624982.492064476</v>
      </c>
      <c r="T159" s="1187">
        <f t="shared" ca="1" si="47"/>
        <v>1933537377.071938</v>
      </c>
      <c r="U159" s="1189">
        <f t="shared" ca="1" si="48"/>
        <v>0.25229794158956448</v>
      </c>
      <c r="V159" s="1190">
        <f t="shared" ca="1" si="49"/>
        <v>5.0000000000000044E-2</v>
      </c>
      <c r="X159" s="1191">
        <f t="shared" ca="1" si="56"/>
        <v>103219071.55600023</v>
      </c>
      <c r="Y159" s="1191">
        <f t="shared" ca="1" si="50"/>
        <v>1453946.4469506741</v>
      </c>
      <c r="Z159" s="1191">
        <f t="shared" ca="1" si="51"/>
        <v>101765125.10904956</v>
      </c>
      <c r="AA159" s="1189">
        <f t="shared" ca="1" si="52"/>
        <v>0.25224602042033295</v>
      </c>
      <c r="AB159" s="1162"/>
    </row>
    <row r="160" spans="1:28">
      <c r="A160" s="1201">
        <f>Calendar!J149</f>
        <v>49457</v>
      </c>
      <c r="C160" s="1161"/>
      <c r="D160" s="1182">
        <f t="shared" ca="1" si="38"/>
        <v>50130</v>
      </c>
      <c r="E160" s="1183">
        <f t="shared" ca="1" si="39"/>
        <v>50157</v>
      </c>
      <c r="F160" s="1184">
        <f t="shared" ca="1" si="40"/>
        <v>4569</v>
      </c>
      <c r="G160" s="1185">
        <f ca="1">IF(F160&lt;&gt;"",COUNTIF($F$11:F160,"&gt;0"),"")</f>
        <v>150</v>
      </c>
      <c r="H160" s="1186">
        <v>1.4212850209998613E-2</v>
      </c>
      <c r="I160" s="1130"/>
      <c r="J160" s="1187">
        <f t="shared" ca="1" si="41"/>
        <v>2035302502.1809876</v>
      </c>
      <c r="K160" s="1188">
        <f t="shared" ca="1" si="42"/>
        <v>28927449.595533751</v>
      </c>
      <c r="L160" s="1187">
        <f t="shared" ca="1" si="43"/>
        <v>0</v>
      </c>
      <c r="M160" s="1187">
        <f t="shared" ca="1" si="44"/>
        <v>0</v>
      </c>
      <c r="N160" s="1187">
        <f t="shared" ca="1" si="53"/>
        <v>2006375052.5854537</v>
      </c>
      <c r="O160" s="1130"/>
      <c r="P160" s="1187">
        <f t="shared" ca="1" si="45"/>
        <v>28927449.595533848</v>
      </c>
      <c r="Q160" s="1187">
        <f t="shared" ca="1" si="46"/>
        <v>1906056299.956181</v>
      </c>
      <c r="R160" s="1187">
        <f t="shared" ca="1" si="54"/>
        <v>1933537377.071938</v>
      </c>
      <c r="S160" s="1187">
        <f t="shared" ca="1" si="55"/>
        <v>27481077.115756989</v>
      </c>
      <c r="T160" s="1187">
        <f t="shared" ca="1" si="47"/>
        <v>1906056299.956181</v>
      </c>
      <c r="U160" s="1189">
        <f t="shared" ca="1" si="48"/>
        <v>0.24874406641691171</v>
      </c>
      <c r="V160" s="1190">
        <f t="shared" ca="1" si="49"/>
        <v>5.0000000000000044E-2</v>
      </c>
      <c r="X160" s="1191">
        <f t="shared" ca="1" si="56"/>
        <v>101765125.10904956</v>
      </c>
      <c r="Y160" s="1191">
        <f t="shared" ca="1" si="50"/>
        <v>1446372.4797768593</v>
      </c>
      <c r="Z160" s="1191">
        <f t="shared" ca="1" si="51"/>
        <v>100318752.6292727</v>
      </c>
      <c r="AA160" s="1189">
        <f t="shared" ca="1" si="52"/>
        <v>0.24869287661058054</v>
      </c>
      <c r="AB160" s="1162"/>
    </row>
    <row r="161" spans="1:28">
      <c r="A161" s="1201">
        <f>Calendar!J150</f>
        <v>49487</v>
      </c>
      <c r="C161" s="1161"/>
      <c r="D161" s="1182">
        <f t="shared" ca="1" si="38"/>
        <v>50160</v>
      </c>
      <c r="E161" s="1183">
        <f t="shared" ca="1" si="39"/>
        <v>50187</v>
      </c>
      <c r="F161" s="1184">
        <f t="shared" ca="1" si="40"/>
        <v>4599</v>
      </c>
      <c r="G161" s="1185">
        <f ca="1">IF(F161&lt;&gt;"",COUNTIF($F$11:F161,"&gt;0"),"")</f>
        <v>151</v>
      </c>
      <c r="H161" s="1186">
        <v>1.4318366202048219E-2</v>
      </c>
      <c r="I161" s="1130"/>
      <c r="J161" s="1187">
        <f t="shared" ca="1" si="41"/>
        <v>2006375052.5854537</v>
      </c>
      <c r="K161" s="1188">
        <f t="shared" ca="1" si="42"/>
        <v>28728012.741572279</v>
      </c>
      <c r="L161" s="1187">
        <f t="shared" ca="1" si="43"/>
        <v>0</v>
      </c>
      <c r="M161" s="1187">
        <f t="shared" ca="1" si="44"/>
        <v>0</v>
      </c>
      <c r="N161" s="1187">
        <f t="shared" ca="1" si="53"/>
        <v>1977647039.8438814</v>
      </c>
      <c r="O161" s="1130"/>
      <c r="P161" s="1187">
        <f t="shared" ca="1" si="45"/>
        <v>28728012.74157238</v>
      </c>
      <c r="Q161" s="1187">
        <f t="shared" ca="1" si="46"/>
        <v>1878764687.8516872</v>
      </c>
      <c r="R161" s="1187">
        <f t="shared" ca="1" si="54"/>
        <v>1906056299.956181</v>
      </c>
      <c r="S161" s="1187">
        <f t="shared" ca="1" si="55"/>
        <v>27291612.104493856</v>
      </c>
      <c r="T161" s="1187">
        <f t="shared" ca="1" si="47"/>
        <v>1878764687.8516872</v>
      </c>
      <c r="U161" s="1189">
        <f t="shared" ca="1" si="48"/>
        <v>0.2452087042603022</v>
      </c>
      <c r="V161" s="1190">
        <f t="shared" ca="1" si="49"/>
        <v>5.0000000000000044E-2</v>
      </c>
      <c r="X161" s="1191">
        <f t="shared" ca="1" si="56"/>
        <v>100318752.6292727</v>
      </c>
      <c r="Y161" s="1191">
        <f t="shared" ca="1" si="50"/>
        <v>1436400.6370785236</v>
      </c>
      <c r="Z161" s="1191">
        <f t="shared" ca="1" si="51"/>
        <v>98882351.992194176</v>
      </c>
      <c r="AA161" s="1189">
        <f t="shared" ca="1" si="52"/>
        <v>0.24515824200702027</v>
      </c>
      <c r="AB161" s="1162"/>
    </row>
    <row r="162" spans="1:28">
      <c r="A162" s="1201">
        <f>Calendar!J151</f>
        <v>49517</v>
      </c>
      <c r="C162" s="1161"/>
      <c r="D162" s="1182">
        <f t="shared" ca="1" si="38"/>
        <v>50191</v>
      </c>
      <c r="E162" s="1183">
        <f t="shared" ca="1" si="39"/>
        <v>50220</v>
      </c>
      <c r="F162" s="1184">
        <f t="shared" ca="1" si="40"/>
        <v>4632</v>
      </c>
      <c r="G162" s="1185">
        <f ca="1">IF(F162&lt;&gt;"",COUNTIF($F$11:F162,"&gt;0"),"")</f>
        <v>152</v>
      </c>
      <c r="H162" s="1186">
        <v>1.441117846125589E-2</v>
      </c>
      <c r="I162" s="1130"/>
      <c r="J162" s="1187">
        <f t="shared" ca="1" si="41"/>
        <v>1977647039.8438814</v>
      </c>
      <c r="K162" s="1188">
        <f t="shared" ca="1" si="42"/>
        <v>28500224.424564611</v>
      </c>
      <c r="L162" s="1187">
        <f t="shared" ca="1" si="43"/>
        <v>0</v>
      </c>
      <c r="M162" s="1187">
        <f t="shared" ca="1" si="44"/>
        <v>0</v>
      </c>
      <c r="N162" s="1187">
        <f t="shared" ca="1" si="53"/>
        <v>1949146815.4193168</v>
      </c>
      <c r="O162" s="1130"/>
      <c r="P162" s="1187">
        <f t="shared" ca="1" si="45"/>
        <v>28500224.4245646</v>
      </c>
      <c r="Q162" s="1187">
        <f t="shared" ca="1" si="46"/>
        <v>1851689474.648351</v>
      </c>
      <c r="R162" s="1187">
        <f t="shared" ca="1" si="54"/>
        <v>1878764687.8516872</v>
      </c>
      <c r="S162" s="1187">
        <f t="shared" ca="1" si="55"/>
        <v>27075213.203336239</v>
      </c>
      <c r="T162" s="1187">
        <f t="shared" ca="1" si="47"/>
        <v>1851689474.648351</v>
      </c>
      <c r="U162" s="1189">
        <f t="shared" ca="1" si="48"/>
        <v>0.24169771623677341</v>
      </c>
      <c r="V162" s="1190">
        <f t="shared" ca="1" si="49"/>
        <v>4.9999999999999933E-2</v>
      </c>
      <c r="X162" s="1191">
        <f t="shared" ca="1" si="56"/>
        <v>98882351.992194176</v>
      </c>
      <c r="Y162" s="1191">
        <f t="shared" ca="1" si="50"/>
        <v>1425011.2212283611</v>
      </c>
      <c r="Z162" s="1191">
        <f t="shared" ca="1" si="51"/>
        <v>97457340.770965815</v>
      </c>
      <c r="AA162" s="1189">
        <f t="shared" ca="1" si="52"/>
        <v>0.24164797652051362</v>
      </c>
      <c r="AB162" s="1162"/>
    </row>
    <row r="163" spans="1:28">
      <c r="A163" s="1201">
        <f>Calendar!J152</f>
        <v>49548</v>
      </c>
      <c r="C163" s="1161"/>
      <c r="D163" s="1182">
        <f t="shared" ca="1" si="38"/>
        <v>50221</v>
      </c>
      <c r="E163" s="1183">
        <f t="shared" ca="1" si="39"/>
        <v>50248</v>
      </c>
      <c r="F163" s="1184">
        <f t="shared" ca="1" si="40"/>
        <v>4660</v>
      </c>
      <c r="G163" s="1185">
        <f ca="1">IF(F163&lt;&gt;"",COUNTIF($F$11:F163,"&gt;0"),"")</f>
        <v>153</v>
      </c>
      <c r="H163" s="1186">
        <v>1.4529656567135439E-2</v>
      </c>
      <c r="I163" s="1130"/>
      <c r="J163" s="1187">
        <f t="shared" ca="1" si="41"/>
        <v>1949146815.4193168</v>
      </c>
      <c r="K163" s="1188">
        <f t="shared" ca="1" si="42"/>
        <v>28320433.826968405</v>
      </c>
      <c r="L163" s="1187">
        <f t="shared" ca="1" si="43"/>
        <v>0</v>
      </c>
      <c r="M163" s="1187">
        <f t="shared" ca="1" si="44"/>
        <v>0</v>
      </c>
      <c r="N163" s="1187">
        <f t="shared" ca="1" si="53"/>
        <v>1920826381.5923483</v>
      </c>
      <c r="O163" s="1130"/>
      <c r="P163" s="1187">
        <f t="shared" ca="1" si="45"/>
        <v>28320433.826968431</v>
      </c>
      <c r="Q163" s="1187">
        <f t="shared" ca="1" si="46"/>
        <v>1824785062.5127308</v>
      </c>
      <c r="R163" s="1187">
        <f t="shared" ca="1" si="54"/>
        <v>1851689474.648351</v>
      </c>
      <c r="S163" s="1187">
        <f t="shared" ca="1" si="55"/>
        <v>26904412.135620117</v>
      </c>
      <c r="T163" s="1187">
        <f t="shared" ca="1" si="47"/>
        <v>1824785062.5127308</v>
      </c>
      <c r="U163" s="1189">
        <f t="shared" ca="1" si="48"/>
        <v>0.23821456731440732</v>
      </c>
      <c r="V163" s="1190">
        <f t="shared" ca="1" si="49"/>
        <v>5.0000000000000044E-2</v>
      </c>
      <c r="X163" s="1191">
        <f t="shared" ca="1" si="56"/>
        <v>97457340.770965815</v>
      </c>
      <c r="Y163" s="1191">
        <f t="shared" ca="1" si="50"/>
        <v>1416021.6913483143</v>
      </c>
      <c r="Z163" s="1191">
        <f t="shared" ca="1" si="51"/>
        <v>96041319.0796175</v>
      </c>
      <c r="AA163" s="1189">
        <f t="shared" ca="1" si="52"/>
        <v>0.23816554440607482</v>
      </c>
      <c r="AB163" s="1162"/>
    </row>
    <row r="164" spans="1:28">
      <c r="A164" s="1201">
        <f>Calendar!J153</f>
        <v>49579</v>
      </c>
      <c r="C164" s="1161"/>
      <c r="D164" s="1182">
        <f t="shared" ca="1" si="38"/>
        <v>50252</v>
      </c>
      <c r="E164" s="1183">
        <f t="shared" ca="1" si="39"/>
        <v>50279</v>
      </c>
      <c r="F164" s="1184">
        <f t="shared" ca="1" si="40"/>
        <v>4691</v>
      </c>
      <c r="G164" s="1185">
        <f ca="1">IF(F164&lt;&gt;"",COUNTIF($F$11:F164,"&gt;0"),"")</f>
        <v>154</v>
      </c>
      <c r="H164" s="1186">
        <v>1.4624710398279348E-2</v>
      </c>
      <c r="I164" s="1130"/>
      <c r="J164" s="1187">
        <f t="shared" ca="1" si="41"/>
        <v>1920826381.5923483</v>
      </c>
      <c r="K164" s="1188">
        <f t="shared" ca="1" si="42"/>
        <v>28091529.556162912</v>
      </c>
      <c r="L164" s="1187">
        <f t="shared" ca="1" si="43"/>
        <v>0</v>
      </c>
      <c r="M164" s="1187">
        <f t="shared" ca="1" si="44"/>
        <v>0</v>
      </c>
      <c r="N164" s="1187">
        <f t="shared" ca="1" si="53"/>
        <v>1892734852.0361855</v>
      </c>
      <c r="O164" s="1130"/>
      <c r="P164" s="1187">
        <f t="shared" ca="1" si="45"/>
        <v>28091529.556162834</v>
      </c>
      <c r="Q164" s="1187">
        <f t="shared" ca="1" si="46"/>
        <v>1798098109.4343762</v>
      </c>
      <c r="R164" s="1187">
        <f t="shared" ca="1" si="54"/>
        <v>1824785062.5127308</v>
      </c>
      <c r="S164" s="1187">
        <f t="shared" ca="1" si="55"/>
        <v>26686953.078354597</v>
      </c>
      <c r="T164" s="1187">
        <f t="shared" ca="1" si="47"/>
        <v>1798098109.4343762</v>
      </c>
      <c r="U164" s="1189">
        <f t="shared" ca="1" si="48"/>
        <v>0.23475339146204019</v>
      </c>
      <c r="V164" s="1190">
        <f t="shared" ca="1" si="49"/>
        <v>5.0000000000000044E-2</v>
      </c>
      <c r="X164" s="1191">
        <f t="shared" ca="1" si="56"/>
        <v>96041319.0796175</v>
      </c>
      <c r="Y164" s="1191">
        <f t="shared" ca="1" si="50"/>
        <v>1404576.4778082371</v>
      </c>
      <c r="Z164" s="1191">
        <f t="shared" ca="1" si="51"/>
        <v>94636742.601809263</v>
      </c>
      <c r="AA164" s="1189">
        <f t="shared" ca="1" si="52"/>
        <v>0.23470508083972996</v>
      </c>
      <c r="AB164" s="1162"/>
    </row>
    <row r="165" spans="1:28">
      <c r="A165" s="1201">
        <f>Calendar!J154</f>
        <v>49611</v>
      </c>
      <c r="C165" s="1161"/>
      <c r="D165" s="1182">
        <f t="shared" ca="1" si="38"/>
        <v>50283</v>
      </c>
      <c r="E165" s="1183">
        <f t="shared" ca="1" si="39"/>
        <v>50311</v>
      </c>
      <c r="F165" s="1184">
        <f t="shared" ca="1" si="40"/>
        <v>4723</v>
      </c>
      <c r="G165" s="1185">
        <f ca="1">IF(F165&lt;&gt;"",COUNTIF($F$11:F165,"&gt;0"),"")</f>
        <v>155</v>
      </c>
      <c r="H165" s="1186">
        <v>1.4725494240915864E-2</v>
      </c>
      <c r="I165" s="1130"/>
      <c r="J165" s="1187">
        <f t="shared" ca="1" si="41"/>
        <v>1892734852.0361855</v>
      </c>
      <c r="K165" s="1188">
        <f t="shared" ca="1" si="42"/>
        <v>27871456.163239591</v>
      </c>
      <c r="L165" s="1187">
        <f t="shared" ca="1" si="43"/>
        <v>0</v>
      </c>
      <c r="M165" s="1187">
        <f t="shared" ca="1" si="44"/>
        <v>0</v>
      </c>
      <c r="N165" s="1187">
        <f t="shared" ca="1" si="53"/>
        <v>1864863395.872946</v>
      </c>
      <c r="O165" s="1130"/>
      <c r="P165" s="1187">
        <f t="shared" ca="1" si="45"/>
        <v>27871456.163239479</v>
      </c>
      <c r="Q165" s="1187">
        <f t="shared" ca="1" si="46"/>
        <v>1771620226.0792987</v>
      </c>
      <c r="R165" s="1187">
        <f t="shared" ca="1" si="54"/>
        <v>1798098109.4343762</v>
      </c>
      <c r="S165" s="1187">
        <f t="shared" ca="1" si="55"/>
        <v>26477883.355077505</v>
      </c>
      <c r="T165" s="1187">
        <f t="shared" ca="1" si="47"/>
        <v>1771620226.0792987</v>
      </c>
      <c r="U165" s="1189">
        <f t="shared" ca="1" si="48"/>
        <v>0.23132019109689397</v>
      </c>
      <c r="V165" s="1190">
        <f t="shared" ca="1" si="49"/>
        <v>5.0000000000000044E-2</v>
      </c>
      <c r="X165" s="1191">
        <f t="shared" ca="1" si="56"/>
        <v>94636742.601809263</v>
      </c>
      <c r="Y165" s="1191">
        <f t="shared" ca="1" si="50"/>
        <v>1393572.808161974</v>
      </c>
      <c r="Z165" s="1191">
        <f t="shared" ca="1" si="51"/>
        <v>93243169.793647289</v>
      </c>
      <c r="AA165" s="1189">
        <f t="shared" ca="1" si="52"/>
        <v>0.23127258700344394</v>
      </c>
      <c r="AB165" s="1162"/>
    </row>
    <row r="166" spans="1:28">
      <c r="A166" s="1201">
        <f>Calendar!J155</f>
        <v>49640</v>
      </c>
      <c r="C166" s="1161"/>
      <c r="D166" s="1182">
        <f t="shared" ca="1" si="38"/>
        <v>50313</v>
      </c>
      <c r="E166" s="1183">
        <f t="shared" ca="1" si="39"/>
        <v>50340</v>
      </c>
      <c r="F166" s="1184">
        <f t="shared" ca="1" si="40"/>
        <v>4752</v>
      </c>
      <c r="G166" s="1185">
        <f ca="1">IF(F166&lt;&gt;"",COUNTIF($F$11:F166,"&gt;0"),"")</f>
        <v>156</v>
      </c>
      <c r="H166" s="1186">
        <v>1.4840873232337378E-2</v>
      </c>
      <c r="I166" s="1130"/>
      <c r="J166" s="1187">
        <f t="shared" ca="1" si="41"/>
        <v>1864863395.872946</v>
      </c>
      <c r="K166" s="1188">
        <f t="shared" ca="1" si="42"/>
        <v>27676201.253776588</v>
      </c>
      <c r="L166" s="1187">
        <f t="shared" ca="1" si="43"/>
        <v>0</v>
      </c>
      <c r="M166" s="1187">
        <f t="shared" ca="1" si="44"/>
        <v>0</v>
      </c>
      <c r="N166" s="1187">
        <f t="shared" ca="1" si="53"/>
        <v>1837187194.6191695</v>
      </c>
      <c r="O166" s="1130"/>
      <c r="P166" s="1187">
        <f t="shared" ca="1" si="45"/>
        <v>27676201.25377655</v>
      </c>
      <c r="Q166" s="1187">
        <f t="shared" ca="1" si="46"/>
        <v>1745327834.888211</v>
      </c>
      <c r="R166" s="1187">
        <f t="shared" ca="1" si="54"/>
        <v>1771620226.0792987</v>
      </c>
      <c r="S166" s="1187">
        <f t="shared" ca="1" si="55"/>
        <v>26292391.191087723</v>
      </c>
      <c r="T166" s="1187">
        <f t="shared" ca="1" si="47"/>
        <v>1745327834.888211</v>
      </c>
      <c r="U166" s="1189">
        <f t="shared" ca="1" si="48"/>
        <v>0.22791388695508913</v>
      </c>
      <c r="V166" s="1190">
        <f t="shared" ca="1" si="49"/>
        <v>5.0000000000000044E-2</v>
      </c>
      <c r="X166" s="1191">
        <f t="shared" ca="1" si="56"/>
        <v>93243169.793647289</v>
      </c>
      <c r="Y166" s="1191">
        <f t="shared" ca="1" si="50"/>
        <v>1383810.0626888275</v>
      </c>
      <c r="Z166" s="1191">
        <f t="shared" ca="1" si="51"/>
        <v>91859359.730958462</v>
      </c>
      <c r="AA166" s="1189">
        <f t="shared" ca="1" si="52"/>
        <v>0.22786698385544304</v>
      </c>
      <c r="AB166" s="1162"/>
    </row>
    <row r="167" spans="1:28">
      <c r="A167" s="1201">
        <f>Calendar!J156</f>
        <v>49670</v>
      </c>
      <c r="C167" s="1161"/>
      <c r="D167" s="1182">
        <f t="shared" ca="1" si="38"/>
        <v>50344</v>
      </c>
      <c r="E167" s="1183">
        <f t="shared" ca="1" si="39"/>
        <v>50371</v>
      </c>
      <c r="F167" s="1184">
        <f t="shared" ca="1" si="40"/>
        <v>4783</v>
      </c>
      <c r="G167" s="1185">
        <f ca="1">IF(F167&lt;&gt;"",COUNTIF($F$11:F167,"&gt;0"),"")</f>
        <v>157</v>
      </c>
      <c r="H167" s="1186">
        <v>1.4954538629712818E-2</v>
      </c>
      <c r="I167" s="1130"/>
      <c r="J167" s="1187">
        <f t="shared" ca="1" si="41"/>
        <v>1837187194.6191695</v>
      </c>
      <c r="K167" s="1188">
        <f t="shared" ca="1" si="42"/>
        <v>27474286.871946093</v>
      </c>
      <c r="L167" s="1187">
        <f t="shared" ca="1" si="43"/>
        <v>0</v>
      </c>
      <c r="M167" s="1187">
        <f t="shared" ca="1" si="44"/>
        <v>0</v>
      </c>
      <c r="N167" s="1187">
        <f t="shared" ca="1" si="53"/>
        <v>1809712907.7472234</v>
      </c>
      <c r="O167" s="1130"/>
      <c r="P167" s="1187">
        <f t="shared" ca="1" si="45"/>
        <v>27474286.871946096</v>
      </c>
      <c r="Q167" s="1187">
        <f t="shared" ca="1" si="46"/>
        <v>1719227262.3598621</v>
      </c>
      <c r="R167" s="1187">
        <f t="shared" ca="1" si="54"/>
        <v>1745327834.888211</v>
      </c>
      <c r="S167" s="1187">
        <f t="shared" ca="1" si="55"/>
        <v>26100572.528348923</v>
      </c>
      <c r="T167" s="1187">
        <f t="shared" ca="1" si="47"/>
        <v>1719227262.3598621</v>
      </c>
      <c r="U167" s="1189">
        <f t="shared" ca="1" si="48"/>
        <v>0.22453144585089937</v>
      </c>
      <c r="V167" s="1190">
        <f t="shared" ca="1" si="49"/>
        <v>5.0000000000000044E-2</v>
      </c>
      <c r="X167" s="1191">
        <f t="shared" ca="1" si="56"/>
        <v>91859359.730958462</v>
      </c>
      <c r="Y167" s="1191">
        <f t="shared" ca="1" si="50"/>
        <v>1373714.3435971737</v>
      </c>
      <c r="Z167" s="1191">
        <f t="shared" ca="1" si="51"/>
        <v>90485645.387361288</v>
      </c>
      <c r="AA167" s="1189">
        <f t="shared" ca="1" si="52"/>
        <v>0.22448523883420934</v>
      </c>
      <c r="AB167" s="1162"/>
    </row>
    <row r="168" spans="1:28">
      <c r="A168" s="1201">
        <f>Calendar!J157</f>
        <v>49702</v>
      </c>
      <c r="C168" s="1161"/>
      <c r="D168" s="1182">
        <f t="shared" ca="1" si="38"/>
        <v>50374</v>
      </c>
      <c r="E168" s="1183">
        <f t="shared" ca="1" si="39"/>
        <v>50402</v>
      </c>
      <c r="F168" s="1184">
        <f t="shared" ca="1" si="40"/>
        <v>4814</v>
      </c>
      <c r="G168" s="1185">
        <f ca="1">IF(F168&lt;&gt;"",COUNTIF($F$11:F168,"&gt;0"),"")</f>
        <v>158</v>
      </c>
      <c r="H168" s="1186">
        <v>1.504881792198098E-2</v>
      </c>
      <c r="I168" s="1130"/>
      <c r="J168" s="1187">
        <f t="shared" ca="1" si="41"/>
        <v>1809712907.7472234</v>
      </c>
      <c r="K168" s="1188">
        <f t="shared" ca="1" si="42"/>
        <v>27234040.039746728</v>
      </c>
      <c r="L168" s="1187">
        <f t="shared" ca="1" si="43"/>
        <v>0</v>
      </c>
      <c r="M168" s="1187">
        <f t="shared" ca="1" si="44"/>
        <v>0</v>
      </c>
      <c r="N168" s="1187">
        <f t="shared" ca="1" si="53"/>
        <v>1782478867.7074766</v>
      </c>
      <c r="O168" s="1130"/>
      <c r="P168" s="1187">
        <f t="shared" ca="1" si="45"/>
        <v>27234040.039746761</v>
      </c>
      <c r="Q168" s="1187">
        <f t="shared" ca="1" si="46"/>
        <v>1693354924.3221028</v>
      </c>
      <c r="R168" s="1187">
        <f t="shared" ca="1" si="54"/>
        <v>1719227262.3598621</v>
      </c>
      <c r="S168" s="1187">
        <f t="shared" ca="1" si="55"/>
        <v>25872338.037759304</v>
      </c>
      <c r="T168" s="1187">
        <f t="shared" ca="1" si="47"/>
        <v>1693354924.3221028</v>
      </c>
      <c r="U168" s="1189">
        <f t="shared" ca="1" si="48"/>
        <v>0.2211736816703368</v>
      </c>
      <c r="V168" s="1190">
        <f t="shared" ca="1" si="49"/>
        <v>5.0000000000000044E-2</v>
      </c>
      <c r="X168" s="1191">
        <f t="shared" ca="1" si="56"/>
        <v>90485645.387361288</v>
      </c>
      <c r="Y168" s="1191">
        <f t="shared" ca="1" si="50"/>
        <v>1361702.0019874573</v>
      </c>
      <c r="Z168" s="1191">
        <f t="shared" ca="1" si="51"/>
        <v>89123943.385373831</v>
      </c>
      <c r="AA168" s="1189">
        <f t="shared" ca="1" si="52"/>
        <v>0.22112816565826315</v>
      </c>
      <c r="AB168" s="1162"/>
    </row>
    <row r="169" spans="1:28">
      <c r="A169" s="1201">
        <f>Calendar!J158</f>
        <v>49732</v>
      </c>
      <c r="C169" s="1161"/>
      <c r="D169" s="1182">
        <f t="shared" ca="1" si="38"/>
        <v>50405</v>
      </c>
      <c r="E169" s="1183">
        <f t="shared" ca="1" si="39"/>
        <v>50432</v>
      </c>
      <c r="F169" s="1184">
        <f t="shared" ca="1" si="40"/>
        <v>4844</v>
      </c>
      <c r="G169" s="1185">
        <f ca="1">IF(F169&lt;&gt;"",COUNTIF($F$11:F169,"&gt;0"),"")</f>
        <v>159</v>
      </c>
      <c r="H169" s="1186">
        <v>1.5140884402968137E-2</v>
      </c>
      <c r="I169" s="1130"/>
      <c r="J169" s="1187">
        <f t="shared" ca="1" si="41"/>
        <v>1782478867.7074766</v>
      </c>
      <c r="K169" s="1188">
        <f t="shared" ca="1" si="42"/>
        <v>26988306.486692436</v>
      </c>
      <c r="L169" s="1187">
        <f t="shared" ca="1" si="43"/>
        <v>0</v>
      </c>
      <c r="M169" s="1187">
        <f t="shared" ca="1" si="44"/>
        <v>0</v>
      </c>
      <c r="N169" s="1187">
        <f t="shared" ca="1" si="53"/>
        <v>1755490561.2207842</v>
      </c>
      <c r="O169" s="1130"/>
      <c r="P169" s="1187">
        <f t="shared" ca="1" si="45"/>
        <v>26988306.486692429</v>
      </c>
      <c r="Q169" s="1187">
        <f t="shared" ca="1" si="46"/>
        <v>1667716033.159745</v>
      </c>
      <c r="R169" s="1187">
        <f t="shared" ca="1" si="54"/>
        <v>1693354924.3221028</v>
      </c>
      <c r="S169" s="1187">
        <f t="shared" ca="1" si="55"/>
        <v>25638891.162357807</v>
      </c>
      <c r="T169" s="1187">
        <f t="shared" ca="1" si="47"/>
        <v>1667716033.159745</v>
      </c>
      <c r="U169" s="1189">
        <f t="shared" ca="1" si="48"/>
        <v>0.21784527920574573</v>
      </c>
      <c r="V169" s="1190">
        <f t="shared" ca="1" si="49"/>
        <v>5.0000000000000044E-2</v>
      </c>
      <c r="X169" s="1191">
        <f t="shared" ca="1" si="56"/>
        <v>89123943.385373831</v>
      </c>
      <c r="Y169" s="1191">
        <f t="shared" ca="1" si="50"/>
        <v>1349415.3243346214</v>
      </c>
      <c r="Z169" s="1191">
        <f t="shared" ca="1" si="51"/>
        <v>87774528.061039209</v>
      </c>
      <c r="AA169" s="1189">
        <f t="shared" ca="1" si="52"/>
        <v>0.21780044815585003</v>
      </c>
      <c r="AB169" s="1162"/>
    </row>
    <row r="170" spans="1:28">
      <c r="A170" s="1201">
        <f>Calendar!J159</f>
        <v>49761</v>
      </c>
      <c r="C170" s="1161"/>
      <c r="D170" s="1182">
        <f t="shared" ca="1" si="38"/>
        <v>50436</v>
      </c>
      <c r="E170" s="1183">
        <f t="shared" ca="1" si="39"/>
        <v>50462</v>
      </c>
      <c r="F170" s="1184">
        <f t="shared" ca="1" si="40"/>
        <v>4874</v>
      </c>
      <c r="G170" s="1185">
        <f ca="1">IF(F170&lt;&gt;"",COUNTIF($F$11:F170,"&gt;0"),"")</f>
        <v>160</v>
      </c>
      <c r="H170" s="1186">
        <v>1.5239153987182522E-2</v>
      </c>
      <c r="I170" s="1130"/>
      <c r="J170" s="1187">
        <f t="shared" ca="1" si="41"/>
        <v>1755490561.2207842</v>
      </c>
      <c r="K170" s="1188">
        <f t="shared" ca="1" si="42"/>
        <v>26752190.985488996</v>
      </c>
      <c r="L170" s="1187">
        <f t="shared" ca="1" si="43"/>
        <v>0</v>
      </c>
      <c r="M170" s="1187">
        <f t="shared" ca="1" si="44"/>
        <v>0</v>
      </c>
      <c r="N170" s="1187">
        <f t="shared" ca="1" si="53"/>
        <v>1728738370.2352953</v>
      </c>
      <c r="O170" s="1130"/>
      <c r="P170" s="1187">
        <f t="shared" ca="1" si="45"/>
        <v>26752190.985488892</v>
      </c>
      <c r="Q170" s="1187">
        <f t="shared" ca="1" si="46"/>
        <v>1642301451.7235305</v>
      </c>
      <c r="R170" s="1187">
        <f t="shared" ca="1" si="54"/>
        <v>1667716033.159745</v>
      </c>
      <c r="S170" s="1187">
        <f t="shared" ca="1" si="55"/>
        <v>25414581.436214447</v>
      </c>
      <c r="T170" s="1187">
        <f t="shared" ca="1" si="47"/>
        <v>1642301451.7235305</v>
      </c>
      <c r="U170" s="1189">
        <f t="shared" ca="1" si="48"/>
        <v>0.21454690901555923</v>
      </c>
      <c r="V170" s="1190">
        <f t="shared" ca="1" si="49"/>
        <v>5.0000000000000044E-2</v>
      </c>
      <c r="X170" s="1191">
        <f t="shared" ca="1" si="56"/>
        <v>87774528.061039209</v>
      </c>
      <c r="Y170" s="1191">
        <f t="shared" ca="1" si="50"/>
        <v>1337609.5492744446</v>
      </c>
      <c r="Z170" s="1191">
        <f t="shared" ca="1" si="51"/>
        <v>86436918.511764765</v>
      </c>
      <c r="AA170" s="1189">
        <f t="shared" ca="1" si="52"/>
        <v>0.21450275674740765</v>
      </c>
      <c r="AB170" s="1162"/>
    </row>
    <row r="171" spans="1:28">
      <c r="A171" s="1201">
        <f>Calendar!J160</f>
        <v>49793</v>
      </c>
      <c r="C171" s="1161"/>
      <c r="D171" s="1182">
        <f t="shared" ca="1" si="38"/>
        <v>50464</v>
      </c>
      <c r="E171" s="1183">
        <f t="shared" ca="1" si="39"/>
        <v>50493</v>
      </c>
      <c r="F171" s="1184">
        <f t="shared" ca="1" si="40"/>
        <v>4905</v>
      </c>
      <c r="G171" s="1185">
        <f ca="1">IF(F171&lt;&gt;"",COUNTIF($F$11:F171,"&gt;0"),"")</f>
        <v>161</v>
      </c>
      <c r="H171" s="1186">
        <v>1.5343443916137591E-2</v>
      </c>
      <c r="I171" s="1130"/>
      <c r="J171" s="1187">
        <f t="shared" ca="1" si="41"/>
        <v>1728738370.2352953</v>
      </c>
      <c r="K171" s="1188">
        <f t="shared" ca="1" si="42"/>
        <v>26524800.229380358</v>
      </c>
      <c r="L171" s="1187">
        <f t="shared" ca="1" si="43"/>
        <v>0</v>
      </c>
      <c r="M171" s="1187">
        <f t="shared" ca="1" si="44"/>
        <v>0</v>
      </c>
      <c r="N171" s="1187">
        <f t="shared" ca="1" si="53"/>
        <v>1702213570.0059149</v>
      </c>
      <c r="O171" s="1130"/>
      <c r="P171" s="1187">
        <f t="shared" ca="1" si="45"/>
        <v>26524800.229380369</v>
      </c>
      <c r="Q171" s="1187">
        <f t="shared" ca="1" si="46"/>
        <v>1617102891.505619</v>
      </c>
      <c r="R171" s="1187">
        <f t="shared" ca="1" si="54"/>
        <v>1642301451.7235305</v>
      </c>
      <c r="S171" s="1187">
        <f t="shared" ca="1" si="55"/>
        <v>25198560.217911482</v>
      </c>
      <c r="T171" s="1187">
        <f t="shared" ca="1" si="47"/>
        <v>1617102891.505619</v>
      </c>
      <c r="U171" s="1189">
        <f t="shared" ca="1" si="48"/>
        <v>0.21127739563159709</v>
      </c>
      <c r="V171" s="1190">
        <f t="shared" ca="1" si="49"/>
        <v>5.0000000000000044E-2</v>
      </c>
      <c r="X171" s="1191">
        <f t="shared" ca="1" si="56"/>
        <v>86436918.511764765</v>
      </c>
      <c r="Y171" s="1191">
        <f t="shared" ca="1" si="50"/>
        <v>1326240.0114688873</v>
      </c>
      <c r="Z171" s="1191">
        <f t="shared" ca="1" si="51"/>
        <v>85110678.500295877</v>
      </c>
      <c r="AA171" s="1189">
        <f t="shared" ca="1" si="52"/>
        <v>0.21123391620665877</v>
      </c>
      <c r="AB171" s="1162"/>
    </row>
    <row r="172" spans="1:28">
      <c r="A172" s="1201">
        <f>Calendar!J161</f>
        <v>49822</v>
      </c>
      <c r="C172" s="1161"/>
      <c r="D172" s="1182">
        <f t="shared" ca="1" si="38"/>
        <v>50495</v>
      </c>
      <c r="E172" s="1183">
        <f t="shared" ca="1" si="39"/>
        <v>50522</v>
      </c>
      <c r="F172" s="1184">
        <f t="shared" ca="1" si="40"/>
        <v>4934</v>
      </c>
      <c r="G172" s="1185">
        <f ca="1">IF(F172&lt;&gt;"",COUNTIF($F$11:F172,"&gt;0"),"")</f>
        <v>162</v>
      </c>
      <c r="H172" s="1186">
        <v>1.5447912871940713E-2</v>
      </c>
      <c r="I172" s="1130"/>
      <c r="J172" s="1187">
        <f t="shared" ca="1" si="41"/>
        <v>1702213570.0059149</v>
      </c>
      <c r="K172" s="1188">
        <f t="shared" ca="1" si="42"/>
        <v>26295646.918886527</v>
      </c>
      <c r="L172" s="1187">
        <f t="shared" ca="1" si="43"/>
        <v>0</v>
      </c>
      <c r="M172" s="1187">
        <f t="shared" ca="1" si="44"/>
        <v>0</v>
      </c>
      <c r="N172" s="1187">
        <f t="shared" ca="1" si="53"/>
        <v>1675917923.0870285</v>
      </c>
      <c r="O172" s="1130"/>
      <c r="P172" s="1187">
        <f t="shared" ca="1" si="45"/>
        <v>26295646.918886423</v>
      </c>
      <c r="Q172" s="1187">
        <f t="shared" ca="1" si="46"/>
        <v>1592122026.932677</v>
      </c>
      <c r="R172" s="1187">
        <f t="shared" ca="1" si="54"/>
        <v>1617102891.505619</v>
      </c>
      <c r="S172" s="1187">
        <f t="shared" ca="1" si="55"/>
        <v>24980864.572942019</v>
      </c>
      <c r="T172" s="1187">
        <f t="shared" ca="1" si="47"/>
        <v>1592122026.932677</v>
      </c>
      <c r="U172" s="1189">
        <f t="shared" ca="1" si="48"/>
        <v>0.20803567276097606</v>
      </c>
      <c r="V172" s="1190">
        <f t="shared" ca="1" si="49"/>
        <v>5.0000000000000044E-2</v>
      </c>
      <c r="X172" s="1191">
        <f t="shared" ca="1" si="56"/>
        <v>85110678.500295877</v>
      </c>
      <c r="Y172" s="1191">
        <f t="shared" ca="1" si="50"/>
        <v>1314782.3459444046</v>
      </c>
      <c r="Z172" s="1191">
        <f t="shared" ca="1" si="51"/>
        <v>83795896.154351473</v>
      </c>
      <c r="AA172" s="1189">
        <f t="shared" ca="1" si="52"/>
        <v>0.20799286046015611</v>
      </c>
      <c r="AB172" s="1162"/>
    </row>
    <row r="173" spans="1:28">
      <c r="A173" s="1201">
        <f>Calendar!J162</f>
        <v>49853</v>
      </c>
      <c r="C173" s="1161"/>
      <c r="D173" s="1182">
        <f t="shared" ca="1" si="38"/>
        <v>50525</v>
      </c>
      <c r="E173" s="1183">
        <f t="shared" ca="1" si="39"/>
        <v>50552</v>
      </c>
      <c r="F173" s="1184">
        <f t="shared" ca="1" si="40"/>
        <v>4964</v>
      </c>
      <c r="G173" s="1185">
        <f ca="1">IF(F173&lt;&gt;"",COUNTIF($F$11:F173,"&gt;0"),"")</f>
        <v>163</v>
      </c>
      <c r="H173" s="1186">
        <v>1.553540043119273E-2</v>
      </c>
      <c r="I173" s="1130"/>
      <c r="J173" s="1187">
        <f t="shared" ca="1" si="41"/>
        <v>1675917923.0870285</v>
      </c>
      <c r="K173" s="1188">
        <f t="shared" ca="1" si="42"/>
        <v>26036056.024969846</v>
      </c>
      <c r="L173" s="1187">
        <f t="shared" ca="1" si="43"/>
        <v>0</v>
      </c>
      <c r="M173" s="1187">
        <f t="shared" ca="1" si="44"/>
        <v>0</v>
      </c>
      <c r="N173" s="1187">
        <f t="shared" ca="1" si="53"/>
        <v>1649881867.0620587</v>
      </c>
      <c r="O173" s="1130"/>
      <c r="P173" s="1187">
        <f t="shared" ca="1" si="45"/>
        <v>26036056.024969816</v>
      </c>
      <c r="Q173" s="1187">
        <f t="shared" ca="1" si="46"/>
        <v>1567387773.7089558</v>
      </c>
      <c r="R173" s="1187">
        <f t="shared" ca="1" si="54"/>
        <v>1592122026.932677</v>
      </c>
      <c r="S173" s="1187">
        <f t="shared" ca="1" si="55"/>
        <v>24734253.223721266</v>
      </c>
      <c r="T173" s="1187">
        <f t="shared" ca="1" si="47"/>
        <v>1567387773.7089558</v>
      </c>
      <c r="U173" s="1189">
        <f t="shared" ca="1" si="48"/>
        <v>0.20482195581390894</v>
      </c>
      <c r="V173" s="1190">
        <f t="shared" ca="1" si="49"/>
        <v>5.0000000000000044E-2</v>
      </c>
      <c r="X173" s="1191">
        <f t="shared" ca="1" si="56"/>
        <v>83795896.154351473</v>
      </c>
      <c r="Y173" s="1191">
        <f t="shared" ca="1" si="50"/>
        <v>1301802.8012485504</v>
      </c>
      <c r="Z173" s="1191">
        <f t="shared" ca="1" si="51"/>
        <v>82494093.353102922</v>
      </c>
      <c r="AA173" s="1189">
        <f t="shared" ca="1" si="52"/>
        <v>0.2047798048737817</v>
      </c>
      <c r="AB173" s="1162"/>
    </row>
    <row r="174" spans="1:28">
      <c r="A174" s="1201">
        <f>Calendar!J163</f>
        <v>49884</v>
      </c>
      <c r="C174" s="1161"/>
      <c r="D174" s="1182">
        <f t="shared" ca="1" si="38"/>
        <v>50556</v>
      </c>
      <c r="E174" s="1183">
        <f t="shared" ca="1" si="39"/>
        <v>50584</v>
      </c>
      <c r="F174" s="1184">
        <f t="shared" ca="1" si="40"/>
        <v>4996</v>
      </c>
      <c r="G174" s="1185">
        <f ca="1">IF(F174&lt;&gt;"",COUNTIF($F$11:F174,"&gt;0"),"")</f>
        <v>164</v>
      </c>
      <c r="H174" s="1186">
        <v>1.5615344497241317E-2</v>
      </c>
      <c r="I174" s="1130"/>
      <c r="J174" s="1187">
        <f t="shared" ca="1" si="41"/>
        <v>1649881867.0620587</v>
      </c>
      <c r="K174" s="1188">
        <f t="shared" ca="1" si="42"/>
        <v>25763473.733925749</v>
      </c>
      <c r="L174" s="1187">
        <f t="shared" ca="1" si="43"/>
        <v>0</v>
      </c>
      <c r="M174" s="1187">
        <f t="shared" ca="1" si="44"/>
        <v>0</v>
      </c>
      <c r="N174" s="1187">
        <f t="shared" ca="1" si="53"/>
        <v>1624118393.3281329</v>
      </c>
      <c r="O174" s="1130"/>
      <c r="P174" s="1187">
        <f t="shared" ca="1" si="45"/>
        <v>25763473.733925819</v>
      </c>
      <c r="Q174" s="1187">
        <f t="shared" ca="1" si="46"/>
        <v>1542912473.6617262</v>
      </c>
      <c r="R174" s="1187">
        <f t="shared" ca="1" si="54"/>
        <v>1567387773.7089558</v>
      </c>
      <c r="S174" s="1187">
        <f t="shared" ca="1" si="55"/>
        <v>24475300.047229528</v>
      </c>
      <c r="T174" s="1187">
        <f t="shared" ca="1" si="47"/>
        <v>1542912473.6617262</v>
      </c>
      <c r="U174" s="1189">
        <f t="shared" ca="1" si="48"/>
        <v>0.20163996471323983</v>
      </c>
      <c r="V174" s="1190">
        <f t="shared" ca="1" si="49"/>
        <v>5.0000000000000044E-2</v>
      </c>
      <c r="X174" s="1191">
        <f t="shared" ca="1" si="56"/>
        <v>82494093.353102922</v>
      </c>
      <c r="Y174" s="1191">
        <f t="shared" ca="1" si="50"/>
        <v>1288173.686696291</v>
      </c>
      <c r="Z174" s="1191">
        <f t="shared" ca="1" si="51"/>
        <v>81205919.666406631</v>
      </c>
      <c r="AA174" s="1189">
        <f t="shared" ca="1" si="52"/>
        <v>0.20159846860484584</v>
      </c>
      <c r="AB174" s="1162"/>
    </row>
    <row r="175" spans="1:28">
      <c r="A175" s="1201">
        <f>Calendar!J164</f>
        <v>49914</v>
      </c>
      <c r="C175" s="1161"/>
      <c r="D175" s="1182">
        <f t="shared" ca="1" si="38"/>
        <v>50586</v>
      </c>
      <c r="E175" s="1183">
        <f t="shared" ca="1" si="39"/>
        <v>50613</v>
      </c>
      <c r="F175" s="1184">
        <f t="shared" ca="1" si="40"/>
        <v>5025</v>
      </c>
      <c r="G175" s="1185">
        <f ca="1">IF(F175&lt;&gt;"",COUNTIF($F$11:F175,"&gt;0"),"")</f>
        <v>165</v>
      </c>
      <c r="H175" s="1186">
        <v>1.5720716728036072E-2</v>
      </c>
      <c r="I175" s="1130"/>
      <c r="J175" s="1187">
        <f t="shared" ca="1" si="41"/>
        <v>1624118393.3281329</v>
      </c>
      <c r="K175" s="1188">
        <f t="shared" ca="1" si="42"/>
        <v>25532305.194304645</v>
      </c>
      <c r="L175" s="1187">
        <f t="shared" ca="1" si="43"/>
        <v>0</v>
      </c>
      <c r="M175" s="1187">
        <f t="shared" ca="1" si="44"/>
        <v>0</v>
      </c>
      <c r="N175" s="1187">
        <f t="shared" ca="1" si="53"/>
        <v>1598586088.1338282</v>
      </c>
      <c r="O175" s="1130"/>
      <c r="P175" s="1187">
        <f t="shared" ca="1" si="45"/>
        <v>25532305.194304705</v>
      </c>
      <c r="Q175" s="1187">
        <f t="shared" ca="1" si="46"/>
        <v>1518656783.7271366</v>
      </c>
      <c r="R175" s="1187">
        <f t="shared" ca="1" si="54"/>
        <v>1542912473.6617262</v>
      </c>
      <c r="S175" s="1187">
        <f t="shared" ca="1" si="55"/>
        <v>24255689.934589624</v>
      </c>
      <c r="T175" s="1187">
        <f t="shared" ca="1" si="47"/>
        <v>1518656783.7271366</v>
      </c>
      <c r="U175" s="1189">
        <f t="shared" ca="1" si="48"/>
        <v>0.198491287199831</v>
      </c>
      <c r="V175" s="1190">
        <f t="shared" ca="1" si="49"/>
        <v>5.0000000000000044E-2</v>
      </c>
      <c r="X175" s="1191">
        <f t="shared" ca="1" si="56"/>
        <v>81205919.666406631</v>
      </c>
      <c r="Y175" s="1191">
        <f t="shared" ca="1" si="50"/>
        <v>1276615.2597150803</v>
      </c>
      <c r="Z175" s="1191">
        <f t="shared" ca="1" si="51"/>
        <v>79929304.406691551</v>
      </c>
      <c r="AA175" s="1189">
        <f t="shared" ca="1" si="52"/>
        <v>0.19845043906746487</v>
      </c>
      <c r="AB175" s="1162"/>
    </row>
    <row r="176" spans="1:28">
      <c r="A176" s="1201">
        <f>Calendar!J165</f>
        <v>49947</v>
      </c>
      <c r="C176" s="1161"/>
      <c r="D176" s="1182">
        <f t="shared" ca="1" si="38"/>
        <v>50617</v>
      </c>
      <c r="E176" s="1183">
        <f t="shared" ca="1" si="39"/>
        <v>50644</v>
      </c>
      <c r="F176" s="1184">
        <f t="shared" ca="1" si="40"/>
        <v>5056</v>
      </c>
      <c r="G176" s="1185">
        <f ca="1">IF(F176&lt;&gt;"",COUNTIF($F$11:F176,"&gt;0"),"")</f>
        <v>166</v>
      </c>
      <c r="H176" s="1186">
        <v>1.580574357171256E-2</v>
      </c>
      <c r="I176" s="1130"/>
      <c r="J176" s="1187">
        <f t="shared" ca="1" si="41"/>
        <v>1598586088.1338282</v>
      </c>
      <c r="K176" s="1188">
        <f t="shared" ca="1" si="42"/>
        <v>25266841.786350381</v>
      </c>
      <c r="L176" s="1187">
        <f t="shared" ca="1" si="43"/>
        <v>0</v>
      </c>
      <c r="M176" s="1187">
        <f t="shared" ca="1" si="44"/>
        <v>0</v>
      </c>
      <c r="N176" s="1187">
        <f t="shared" ca="1" si="53"/>
        <v>1573319246.3474777</v>
      </c>
      <c r="O176" s="1130"/>
      <c r="P176" s="1187">
        <f t="shared" ca="1" si="45"/>
        <v>25266841.786350489</v>
      </c>
      <c r="Q176" s="1187">
        <f t="shared" ca="1" si="46"/>
        <v>1494653284.0301037</v>
      </c>
      <c r="R176" s="1187">
        <f t="shared" ca="1" si="54"/>
        <v>1518656783.7271366</v>
      </c>
      <c r="S176" s="1187">
        <f t="shared" ca="1" si="55"/>
        <v>24003499.697032928</v>
      </c>
      <c r="T176" s="1187">
        <f t="shared" ca="1" si="47"/>
        <v>1494653284.0301037</v>
      </c>
      <c r="U176" s="1189">
        <f t="shared" ca="1" si="48"/>
        <v>0.19537086190077915</v>
      </c>
      <c r="V176" s="1190">
        <f t="shared" ca="1" si="49"/>
        <v>5.0000000000000044E-2</v>
      </c>
      <c r="X176" s="1191">
        <f t="shared" ca="1" si="56"/>
        <v>79929304.406691551</v>
      </c>
      <c r="Y176" s="1191">
        <f t="shared" ca="1" si="50"/>
        <v>1263342.0893175602</v>
      </c>
      <c r="Z176" s="1191">
        <f t="shared" ca="1" si="51"/>
        <v>78665962.317373991</v>
      </c>
      <c r="AA176" s="1189">
        <f t="shared" ca="1" si="52"/>
        <v>0.19533065593033125</v>
      </c>
      <c r="AB176" s="1162"/>
    </row>
    <row r="177" spans="1:28">
      <c r="A177" s="1201">
        <f>Calendar!J166</f>
        <v>49975</v>
      </c>
      <c r="C177" s="1161"/>
      <c r="D177" s="1182">
        <f t="shared" ca="1" si="38"/>
        <v>50648</v>
      </c>
      <c r="E177" s="1183">
        <f t="shared" ca="1" si="39"/>
        <v>50675</v>
      </c>
      <c r="F177" s="1184">
        <f t="shared" ca="1" si="40"/>
        <v>5087</v>
      </c>
      <c r="G177" s="1185">
        <f ca="1">IF(F177&lt;&gt;"",COUNTIF($F$11:F177,"&gt;0"),"")</f>
        <v>167</v>
      </c>
      <c r="H177" s="1186">
        <v>1.5909727788583974E-2</v>
      </c>
      <c r="I177" s="1130"/>
      <c r="J177" s="1187">
        <f t="shared" ca="1" si="41"/>
        <v>1573319246.3474777</v>
      </c>
      <c r="K177" s="1188">
        <f t="shared" ca="1" si="42"/>
        <v>25031080.93392846</v>
      </c>
      <c r="L177" s="1187">
        <f t="shared" ca="1" si="43"/>
        <v>0</v>
      </c>
      <c r="M177" s="1187">
        <f t="shared" ca="1" si="44"/>
        <v>0</v>
      </c>
      <c r="N177" s="1187">
        <f t="shared" ca="1" si="53"/>
        <v>1548288165.4135492</v>
      </c>
      <c r="O177" s="1130"/>
      <c r="P177" s="1187">
        <f t="shared" ca="1" si="45"/>
        <v>25031080.93392849</v>
      </c>
      <c r="Q177" s="1187">
        <f t="shared" ca="1" si="46"/>
        <v>1470873757.1428716</v>
      </c>
      <c r="R177" s="1187">
        <f t="shared" ca="1" si="54"/>
        <v>1494653284.0301037</v>
      </c>
      <c r="S177" s="1187">
        <f t="shared" ca="1" si="55"/>
        <v>23779526.887232065</v>
      </c>
      <c r="T177" s="1187">
        <f t="shared" ca="1" si="47"/>
        <v>1470873757.1428716</v>
      </c>
      <c r="U177" s="1189">
        <f t="shared" ca="1" si="48"/>
        <v>0.19228288015619097</v>
      </c>
      <c r="V177" s="1190">
        <f t="shared" ca="1" si="49"/>
        <v>5.0000000000000044E-2</v>
      </c>
      <c r="X177" s="1191">
        <f t="shared" ca="1" si="56"/>
        <v>78665962.317373991</v>
      </c>
      <c r="Y177" s="1191">
        <f t="shared" ca="1" si="50"/>
        <v>1251554.0466964245</v>
      </c>
      <c r="Z177" s="1191">
        <f t="shared" ca="1" si="51"/>
        <v>77414408.270677567</v>
      </c>
      <c r="AA177" s="1189">
        <f t="shared" ca="1" si="52"/>
        <v>0.19224330967100192</v>
      </c>
      <c r="AB177" s="1162"/>
    </row>
    <row r="178" spans="1:28">
      <c r="A178" s="1201">
        <f>Calendar!J167</f>
        <v>50006</v>
      </c>
      <c r="C178" s="1161"/>
      <c r="D178" s="1182">
        <f t="shared" ca="1" si="38"/>
        <v>50678</v>
      </c>
      <c r="E178" s="1183">
        <f t="shared" ca="1" si="39"/>
        <v>50705</v>
      </c>
      <c r="F178" s="1184">
        <f t="shared" ca="1" si="40"/>
        <v>5117</v>
      </c>
      <c r="G178" s="1185">
        <f ca="1">IF(F178&lt;&gt;"",COUNTIF($F$11:F178,"&gt;0"),"")</f>
        <v>168</v>
      </c>
      <c r="H178" s="1186">
        <v>1.6001483846585514E-2</v>
      </c>
      <c r="I178" s="1130"/>
      <c r="J178" s="1187">
        <f t="shared" ca="1" si="41"/>
        <v>1548288165.4135492</v>
      </c>
      <c r="K178" s="1188">
        <f t="shared" ca="1" si="42"/>
        <v>24774908.068724427</v>
      </c>
      <c r="L178" s="1187">
        <f t="shared" ca="1" si="43"/>
        <v>0</v>
      </c>
      <c r="M178" s="1187">
        <f t="shared" ca="1" si="44"/>
        <v>0</v>
      </c>
      <c r="N178" s="1187">
        <f t="shared" ca="1" si="53"/>
        <v>1523513257.3448248</v>
      </c>
      <c r="O178" s="1130"/>
      <c r="P178" s="1187">
        <f t="shared" ca="1" si="45"/>
        <v>24774908.068724394</v>
      </c>
      <c r="Q178" s="1187">
        <f t="shared" ca="1" si="46"/>
        <v>1447337594.4775834</v>
      </c>
      <c r="R178" s="1187">
        <f t="shared" ca="1" si="54"/>
        <v>1470873757.1428716</v>
      </c>
      <c r="S178" s="1187">
        <f t="shared" ca="1" si="55"/>
        <v>23536162.66528821</v>
      </c>
      <c r="T178" s="1187">
        <f t="shared" ca="1" si="47"/>
        <v>1447337594.4775834</v>
      </c>
      <c r="U178" s="1189">
        <f t="shared" ca="1" si="48"/>
        <v>0.18922371187450104</v>
      </c>
      <c r="V178" s="1190">
        <f t="shared" ca="1" si="49"/>
        <v>5.0000000000000044E-2</v>
      </c>
      <c r="X178" s="1191">
        <f t="shared" ca="1" si="56"/>
        <v>77414408.270677567</v>
      </c>
      <c r="Y178" s="1191">
        <f t="shared" ca="1" si="50"/>
        <v>1238745.4034361839</v>
      </c>
      <c r="Z178" s="1191">
        <f t="shared" ca="1" si="51"/>
        <v>76175662.867241383</v>
      </c>
      <c r="AA178" s="1189">
        <f t="shared" ca="1" si="52"/>
        <v>0.18918477094495983</v>
      </c>
      <c r="AB178" s="1162"/>
    </row>
    <row r="179" spans="1:28">
      <c r="A179" s="1201">
        <f>Calendar!J168</f>
        <v>50038</v>
      </c>
      <c r="C179" s="1161"/>
      <c r="D179" s="1182">
        <f t="shared" ca="1" si="38"/>
        <v>50709</v>
      </c>
      <c r="E179" s="1183">
        <f t="shared" ca="1" si="39"/>
        <v>50738</v>
      </c>
      <c r="F179" s="1184">
        <f t="shared" ca="1" si="40"/>
        <v>5150</v>
      </c>
      <c r="G179" s="1185">
        <f ca="1">IF(F179&lt;&gt;"",COUNTIF($F$11:F179,"&gt;0"),"")</f>
        <v>169</v>
      </c>
      <c r="H179" s="1186">
        <v>1.6094577730115241E-2</v>
      </c>
      <c r="I179" s="1130"/>
      <c r="J179" s="1187">
        <f t="shared" ca="1" si="41"/>
        <v>1523513257.3448248</v>
      </c>
      <c r="K179" s="1188">
        <f t="shared" ca="1" si="42"/>
        <v>24520302.543197349</v>
      </c>
      <c r="L179" s="1187">
        <f t="shared" ca="1" si="43"/>
        <v>0</v>
      </c>
      <c r="M179" s="1187">
        <f t="shared" ca="1" si="44"/>
        <v>0</v>
      </c>
      <c r="N179" s="1187">
        <f t="shared" ca="1" si="53"/>
        <v>1498992954.8016274</v>
      </c>
      <c r="O179" s="1130"/>
      <c r="P179" s="1187">
        <f t="shared" ca="1" si="45"/>
        <v>24520302.543197393</v>
      </c>
      <c r="Q179" s="1187">
        <f t="shared" ca="1" si="46"/>
        <v>1424043307.0615458</v>
      </c>
      <c r="R179" s="1187">
        <f t="shared" ca="1" si="54"/>
        <v>1447337594.4775834</v>
      </c>
      <c r="S179" s="1187">
        <f t="shared" ca="1" si="55"/>
        <v>23294287.41603756</v>
      </c>
      <c r="T179" s="1187">
        <f t="shared" ca="1" si="47"/>
        <v>1424043307.0615458</v>
      </c>
      <c r="U179" s="1189">
        <f t="shared" ca="1" si="48"/>
        <v>0.18619585170555028</v>
      </c>
      <c r="V179" s="1190">
        <f t="shared" ca="1" si="49"/>
        <v>5.0000000000000155E-2</v>
      </c>
      <c r="X179" s="1191">
        <f t="shared" ca="1" si="56"/>
        <v>76175662.867241383</v>
      </c>
      <c r="Y179" s="1191">
        <f t="shared" ca="1" si="50"/>
        <v>1226015.1271598339</v>
      </c>
      <c r="Z179" s="1191">
        <f t="shared" ca="1" si="51"/>
        <v>74949647.740081549</v>
      </c>
      <c r="AA179" s="1189">
        <f t="shared" ca="1" si="52"/>
        <v>0.18615753388866418</v>
      </c>
      <c r="AB179" s="1162"/>
    </row>
    <row r="180" spans="1:28">
      <c r="A180" s="1201">
        <f>Calendar!J169</f>
        <v>50067</v>
      </c>
      <c r="C180" s="1161"/>
      <c r="D180" s="1182">
        <f t="shared" ca="1" si="38"/>
        <v>50739</v>
      </c>
      <c r="E180" s="1183">
        <f t="shared" ca="1" si="39"/>
        <v>50766</v>
      </c>
      <c r="F180" s="1184">
        <f t="shared" ca="1" si="40"/>
        <v>5178</v>
      </c>
      <c r="G180" s="1185">
        <f ca="1">IF(F180&lt;&gt;"",COUNTIF($F$11:F180,"&gt;0"),"")</f>
        <v>170</v>
      </c>
      <c r="H180" s="1186">
        <v>1.622730145022349E-2</v>
      </c>
      <c r="I180" s="1130"/>
      <c r="J180" s="1187">
        <f t="shared" ca="1" si="41"/>
        <v>1498992954.8016274</v>
      </c>
      <c r="K180" s="1188">
        <f t="shared" ca="1" si="42"/>
        <v>24324610.549327243</v>
      </c>
      <c r="L180" s="1187">
        <f t="shared" ca="1" si="43"/>
        <v>0</v>
      </c>
      <c r="M180" s="1187">
        <f t="shared" ca="1" si="44"/>
        <v>0</v>
      </c>
      <c r="N180" s="1187">
        <f t="shared" ca="1" si="53"/>
        <v>1474668344.2523003</v>
      </c>
      <c r="O180" s="1130"/>
      <c r="P180" s="1187">
        <f t="shared" ca="1" si="45"/>
        <v>24324610.549327135</v>
      </c>
      <c r="Q180" s="1187">
        <f t="shared" ca="1" si="46"/>
        <v>1400934927.0396852</v>
      </c>
      <c r="R180" s="1187">
        <f t="shared" ca="1" si="54"/>
        <v>1424043307.0615458</v>
      </c>
      <c r="S180" s="1187">
        <f t="shared" ca="1" si="55"/>
        <v>23108380.0218606</v>
      </c>
      <c r="T180" s="1187">
        <f t="shared" ca="1" si="47"/>
        <v>1400934927.0396852</v>
      </c>
      <c r="U180" s="1189">
        <f t="shared" ca="1" si="48"/>
        <v>0.18319910809725026</v>
      </c>
      <c r="V180" s="1190">
        <f t="shared" ca="1" si="49"/>
        <v>5.0000000000000044E-2</v>
      </c>
      <c r="X180" s="1191">
        <f t="shared" ca="1" si="56"/>
        <v>74949647.740081549</v>
      </c>
      <c r="Y180" s="1191">
        <f t="shared" ca="1" si="50"/>
        <v>1216230.5274665356</v>
      </c>
      <c r="Z180" s="1191">
        <f t="shared" ca="1" si="51"/>
        <v>73733417.212615013</v>
      </c>
      <c r="AA180" s="1189">
        <f t="shared" ca="1" si="52"/>
        <v>0.18316140698944661</v>
      </c>
      <c r="AB180" s="1162"/>
    </row>
    <row r="181" spans="1:28">
      <c r="A181" s="1201">
        <f>Calendar!J170</f>
        <v>50098</v>
      </c>
      <c r="C181" s="1161"/>
      <c r="D181" s="1182">
        <f t="shared" ca="1" si="38"/>
        <v>50770</v>
      </c>
      <c r="E181" s="1183">
        <f t="shared" ca="1" si="39"/>
        <v>50797</v>
      </c>
      <c r="F181" s="1184">
        <f t="shared" ca="1" si="40"/>
        <v>5209</v>
      </c>
      <c r="G181" s="1185">
        <f ca="1">IF(F181&lt;&gt;"",COUNTIF($F$11:F181,"&gt;0"),"")</f>
        <v>171</v>
      </c>
      <c r="H181" s="1186">
        <v>1.6378965258124826E-2</v>
      </c>
      <c r="I181" s="1130"/>
      <c r="J181" s="1187">
        <f t="shared" ca="1" si="41"/>
        <v>1474668344.2523003</v>
      </c>
      <c r="K181" s="1188">
        <f t="shared" ca="1" si="42"/>
        <v>24153541.577764887</v>
      </c>
      <c r="L181" s="1187">
        <f t="shared" ca="1" si="43"/>
        <v>0</v>
      </c>
      <c r="M181" s="1187">
        <f t="shared" ca="1" si="44"/>
        <v>0</v>
      </c>
      <c r="N181" s="1187">
        <f t="shared" ca="1" si="53"/>
        <v>1450514802.6745353</v>
      </c>
      <c r="O181" s="1130"/>
      <c r="P181" s="1187">
        <f t="shared" ca="1" si="45"/>
        <v>24153541.577764988</v>
      </c>
      <c r="Q181" s="1187">
        <f t="shared" ca="1" si="46"/>
        <v>1377989062.5408084</v>
      </c>
      <c r="R181" s="1187">
        <f t="shared" ca="1" si="54"/>
        <v>1400934927.0396852</v>
      </c>
      <c r="S181" s="1187">
        <f t="shared" ca="1" si="55"/>
        <v>22945864.49887681</v>
      </c>
      <c r="T181" s="1187">
        <f t="shared" ca="1" si="47"/>
        <v>1377989062.5408084</v>
      </c>
      <c r="U181" s="1189">
        <f t="shared" ca="1" si="48"/>
        <v>0.18022628094474416</v>
      </c>
      <c r="V181" s="1190">
        <f t="shared" ca="1" si="49"/>
        <v>5.0000000000000044E-2</v>
      </c>
      <c r="X181" s="1191">
        <f t="shared" ca="1" si="56"/>
        <v>73733417.212615013</v>
      </c>
      <c r="Y181" s="1191">
        <f t="shared" ca="1" si="50"/>
        <v>1207677.0788881779</v>
      </c>
      <c r="Z181" s="1191">
        <f t="shared" ca="1" si="51"/>
        <v>72525740.133726835</v>
      </c>
      <c r="AA181" s="1189">
        <f t="shared" ca="1" si="52"/>
        <v>0.18018919162418137</v>
      </c>
      <c r="AB181" s="1162"/>
    </row>
    <row r="182" spans="1:28">
      <c r="A182" s="1201">
        <f>Calendar!J171</f>
        <v>50126</v>
      </c>
      <c r="C182" s="1161"/>
      <c r="D182" s="1182">
        <f t="shared" ca="1" si="38"/>
        <v>50801</v>
      </c>
      <c r="E182" s="1183">
        <f t="shared" ca="1" si="39"/>
        <v>50829</v>
      </c>
      <c r="F182" s="1184">
        <f t="shared" ca="1" si="40"/>
        <v>5241</v>
      </c>
      <c r="G182" s="1185">
        <f ca="1">IF(F182&lt;&gt;"",COUNTIF($F$11:F182,"&gt;0"),"")</f>
        <v>172</v>
      </c>
      <c r="H182" s="1186">
        <v>1.649593965294251E-2</v>
      </c>
      <c r="I182" s="1130"/>
      <c r="J182" s="1187">
        <f t="shared" ca="1" si="41"/>
        <v>1450514802.6745353</v>
      </c>
      <c r="K182" s="1188">
        <f t="shared" ca="1" si="42"/>
        <v>23927604.650618948</v>
      </c>
      <c r="L182" s="1187">
        <f t="shared" ca="1" si="43"/>
        <v>0</v>
      </c>
      <c r="M182" s="1187">
        <f t="shared" ca="1" si="44"/>
        <v>0</v>
      </c>
      <c r="N182" s="1187">
        <f t="shared" ca="1" si="53"/>
        <v>1426587198.0239162</v>
      </c>
      <c r="O182" s="1130"/>
      <c r="P182" s="1187">
        <f t="shared" ca="1" si="45"/>
        <v>23927604.65061903</v>
      </c>
      <c r="Q182" s="1187">
        <f t="shared" ca="1" si="46"/>
        <v>1355257838.1227205</v>
      </c>
      <c r="R182" s="1187">
        <f t="shared" ca="1" si="54"/>
        <v>1377989062.5408084</v>
      </c>
      <c r="S182" s="1187">
        <f t="shared" ca="1" si="55"/>
        <v>22731224.418087959</v>
      </c>
      <c r="T182" s="1187">
        <f t="shared" ca="1" si="47"/>
        <v>1355257838.1227205</v>
      </c>
      <c r="U182" s="1189">
        <f t="shared" ca="1" si="48"/>
        <v>0.17727436095054913</v>
      </c>
      <c r="V182" s="1190">
        <f t="shared" ca="1" si="49"/>
        <v>4.9999999999999933E-2</v>
      </c>
      <c r="X182" s="1191">
        <f t="shared" ca="1" si="56"/>
        <v>72525740.133726835</v>
      </c>
      <c r="Y182" s="1191">
        <f t="shared" ca="1" si="50"/>
        <v>1196380.2325310707</v>
      </c>
      <c r="Z182" s="1191">
        <f t="shared" ca="1" si="51"/>
        <v>71329359.901195765</v>
      </c>
      <c r="AA182" s="1189">
        <f t="shared" ca="1" si="52"/>
        <v>0.17723787911467945</v>
      </c>
      <c r="AB182" s="1162"/>
    </row>
    <row r="183" spans="1:28">
      <c r="A183" s="1201">
        <f>Calendar!J172</f>
        <v>50157</v>
      </c>
      <c r="C183" s="1161"/>
      <c r="D183" s="1182">
        <f t="shared" ca="1" si="38"/>
        <v>50829</v>
      </c>
      <c r="E183" s="1183">
        <f t="shared" ca="1" si="39"/>
        <v>50857</v>
      </c>
      <c r="F183" s="1184">
        <f t="shared" ca="1" si="40"/>
        <v>5269</v>
      </c>
      <c r="G183" s="1185">
        <f ca="1">IF(F183&lt;&gt;"",COUNTIF($F$11:F183,"&gt;0"),"")</f>
        <v>173</v>
      </c>
      <c r="H183" s="1186">
        <v>1.6625995194031577E-2</v>
      </c>
      <c r="I183" s="1130"/>
      <c r="J183" s="1187">
        <f t="shared" ca="1" si="41"/>
        <v>1426587198.0239162</v>
      </c>
      <c r="K183" s="1188">
        <f t="shared" ca="1" si="42"/>
        <v>23718431.898212604</v>
      </c>
      <c r="L183" s="1187">
        <f t="shared" ca="1" si="43"/>
        <v>0</v>
      </c>
      <c r="M183" s="1187">
        <f t="shared" ca="1" si="44"/>
        <v>0</v>
      </c>
      <c r="N183" s="1187">
        <f t="shared" ca="1" si="53"/>
        <v>1402868766.1257036</v>
      </c>
      <c r="O183" s="1130"/>
      <c r="P183" s="1187">
        <f t="shared" ca="1" si="45"/>
        <v>23718431.898212671</v>
      </c>
      <c r="Q183" s="1187">
        <f t="shared" ca="1" si="46"/>
        <v>1332725327.8194184</v>
      </c>
      <c r="R183" s="1187">
        <f t="shared" ca="1" si="54"/>
        <v>1355257838.1227205</v>
      </c>
      <c r="S183" s="1187">
        <f t="shared" ca="1" si="55"/>
        <v>22532510.30330205</v>
      </c>
      <c r="T183" s="1187">
        <f t="shared" ca="1" si="47"/>
        <v>1332725327.8194184</v>
      </c>
      <c r="U183" s="1189">
        <f t="shared" ca="1" si="48"/>
        <v>0.17435005379029492</v>
      </c>
      <c r="V183" s="1190">
        <f t="shared" ca="1" si="49"/>
        <v>4.9999999999999933E-2</v>
      </c>
      <c r="X183" s="1191">
        <f t="shared" ca="1" si="56"/>
        <v>71329359.901195765</v>
      </c>
      <c r="Y183" s="1191">
        <f t="shared" ca="1" si="50"/>
        <v>1185921.5949106216</v>
      </c>
      <c r="Z183" s="1191">
        <f t="shared" ca="1" si="51"/>
        <v>70143438.306285143</v>
      </c>
      <c r="AA183" s="1189">
        <f t="shared" ca="1" si="52"/>
        <v>0.17431417375658789</v>
      </c>
      <c r="AB183" s="1162"/>
    </row>
    <row r="184" spans="1:28">
      <c r="A184" s="1201">
        <f>Calendar!J173</f>
        <v>50187</v>
      </c>
      <c r="C184" s="1161"/>
      <c r="D184" s="1182">
        <f t="shared" ca="1" si="38"/>
        <v>50860</v>
      </c>
      <c r="E184" s="1183">
        <f t="shared" ca="1" si="39"/>
        <v>50887</v>
      </c>
      <c r="F184" s="1184">
        <f t="shared" ca="1" si="40"/>
        <v>5299</v>
      </c>
      <c r="G184" s="1185">
        <f ca="1">IF(F184&lt;&gt;"",COUNTIF($F$11:F184,"&gt;0"),"")</f>
        <v>174</v>
      </c>
      <c r="H184" s="1186">
        <v>1.6770003583705364E-2</v>
      </c>
      <c r="I184" s="1130"/>
      <c r="J184" s="1187">
        <f t="shared" ca="1" si="41"/>
        <v>1402868766.1257036</v>
      </c>
      <c r="K184" s="1188">
        <f t="shared" ca="1" si="42"/>
        <v>23526114.23539637</v>
      </c>
      <c r="L184" s="1187">
        <f t="shared" ca="1" si="43"/>
        <v>0</v>
      </c>
      <c r="M184" s="1187">
        <f t="shared" ca="1" si="44"/>
        <v>0</v>
      </c>
      <c r="N184" s="1187">
        <f t="shared" ca="1" si="53"/>
        <v>1379342651.8903072</v>
      </c>
      <c r="O184" s="1130"/>
      <c r="P184" s="1187">
        <f t="shared" ca="1" si="45"/>
        <v>23526114.235396385</v>
      </c>
      <c r="Q184" s="1187">
        <f t="shared" ca="1" si="46"/>
        <v>1310375519.2957919</v>
      </c>
      <c r="R184" s="1187">
        <f t="shared" ca="1" si="54"/>
        <v>1332725327.8194184</v>
      </c>
      <c r="S184" s="1187">
        <f t="shared" ca="1" si="55"/>
        <v>22349808.523626566</v>
      </c>
      <c r="T184" s="1187">
        <f t="shared" ca="1" si="47"/>
        <v>1310375519.2957919</v>
      </c>
      <c r="U184" s="1189">
        <f t="shared" ca="1" si="48"/>
        <v>0.17145131063389832</v>
      </c>
      <c r="V184" s="1190">
        <f t="shared" ca="1" si="49"/>
        <v>4.9999999999999933E-2</v>
      </c>
      <c r="X184" s="1191">
        <f t="shared" ca="1" si="56"/>
        <v>70143438.306285143</v>
      </c>
      <c r="Y184" s="1191">
        <f t="shared" ca="1" si="50"/>
        <v>1176305.7117698193</v>
      </c>
      <c r="Z184" s="1191">
        <f t="shared" ca="1" si="51"/>
        <v>68967132.594515324</v>
      </c>
      <c r="AA184" s="1189">
        <f t="shared" ca="1" si="52"/>
        <v>0.17141602714145929</v>
      </c>
      <c r="AB184" s="1162"/>
    </row>
    <row r="185" spans="1:28">
      <c r="A185" s="1201">
        <f>Calendar!J174</f>
        <v>50220</v>
      </c>
      <c r="C185" s="1161"/>
      <c r="D185" s="1182">
        <f t="shared" ca="1" si="38"/>
        <v>50890</v>
      </c>
      <c r="E185" s="1183">
        <f t="shared" ca="1" si="39"/>
        <v>50917</v>
      </c>
      <c r="F185" s="1184">
        <f t="shared" ca="1" si="40"/>
        <v>5329</v>
      </c>
      <c r="G185" s="1185">
        <f ca="1">IF(F185&lt;&gt;"",COUNTIF($F$11:F185,"&gt;0"),"")</f>
        <v>175</v>
      </c>
      <c r="H185" s="1186">
        <v>1.6885742730233598E-2</v>
      </c>
      <c r="I185" s="1130"/>
      <c r="J185" s="1187">
        <f t="shared" ca="1" si="41"/>
        <v>1379342651.8903072</v>
      </c>
      <c r="K185" s="1188">
        <f t="shared" ca="1" si="42"/>
        <v>23291225.156657886</v>
      </c>
      <c r="L185" s="1187">
        <f t="shared" ca="1" si="43"/>
        <v>0</v>
      </c>
      <c r="M185" s="1187">
        <f t="shared" ca="1" si="44"/>
        <v>0</v>
      </c>
      <c r="N185" s="1187">
        <f t="shared" ca="1" si="53"/>
        <v>1356051426.7336493</v>
      </c>
      <c r="O185" s="1130"/>
      <c r="P185" s="1187">
        <f t="shared" ca="1" si="45"/>
        <v>23291225.156657934</v>
      </c>
      <c r="Q185" s="1187">
        <f t="shared" ca="1" si="46"/>
        <v>1288248855.3969667</v>
      </c>
      <c r="R185" s="1187">
        <f t="shared" ca="1" si="54"/>
        <v>1310375519.2957919</v>
      </c>
      <c r="S185" s="1187">
        <f t="shared" ca="1" si="55"/>
        <v>22126663.898825169</v>
      </c>
      <c r="T185" s="1187">
        <f t="shared" ca="1" si="47"/>
        <v>1288248855.3969667</v>
      </c>
      <c r="U185" s="1189">
        <f t="shared" ca="1" si="48"/>
        <v>0.16857607154013687</v>
      </c>
      <c r="V185" s="1190">
        <f t="shared" ca="1" si="49"/>
        <v>5.0000000000000044E-2</v>
      </c>
      <c r="X185" s="1191">
        <f t="shared" ca="1" si="56"/>
        <v>68967132.594515324</v>
      </c>
      <c r="Y185" s="1191">
        <f t="shared" ca="1" si="50"/>
        <v>1164561.2578327656</v>
      </c>
      <c r="Z185" s="1191">
        <f t="shared" ca="1" si="51"/>
        <v>67802571.336682558</v>
      </c>
      <c r="AA185" s="1189">
        <f t="shared" ca="1" si="52"/>
        <v>0.16854137975199249</v>
      </c>
      <c r="AB185" s="1162"/>
    </row>
    <row r="186" spans="1:28">
      <c r="A186" s="1201">
        <f>Calendar!J175</f>
        <v>50248</v>
      </c>
      <c r="C186" s="1161"/>
      <c r="D186" s="1182">
        <f t="shared" ca="1" si="38"/>
        <v>50921</v>
      </c>
      <c r="E186" s="1183">
        <f t="shared" ca="1" si="39"/>
        <v>50948</v>
      </c>
      <c r="F186" s="1184">
        <f t="shared" ca="1" si="40"/>
        <v>5360</v>
      </c>
      <c r="G186" s="1185">
        <f ca="1">IF(F186&lt;&gt;"",COUNTIF($F$11:F186,"&gt;0"),"")</f>
        <v>176</v>
      </c>
      <c r="H186" s="1186">
        <v>1.6997256534494937E-2</v>
      </c>
      <c r="I186" s="1130"/>
      <c r="J186" s="1187">
        <f t="shared" ca="1" si="41"/>
        <v>1356051426.7336493</v>
      </c>
      <c r="K186" s="1188">
        <f t="shared" ca="1" si="42"/>
        <v>23049153.974159703</v>
      </c>
      <c r="L186" s="1187">
        <f t="shared" ca="1" si="43"/>
        <v>0</v>
      </c>
      <c r="M186" s="1187">
        <f t="shared" ca="1" si="44"/>
        <v>0</v>
      </c>
      <c r="N186" s="1187">
        <f t="shared" ca="1" si="53"/>
        <v>1333002272.7594895</v>
      </c>
      <c r="O186" s="1130"/>
      <c r="P186" s="1187">
        <f t="shared" ca="1" si="45"/>
        <v>23049153.974159718</v>
      </c>
      <c r="Q186" s="1187">
        <f t="shared" ca="1" si="46"/>
        <v>1266352159.121515</v>
      </c>
      <c r="R186" s="1187">
        <f t="shared" ca="1" si="54"/>
        <v>1288248855.3969667</v>
      </c>
      <c r="S186" s="1187">
        <f t="shared" ca="1" si="55"/>
        <v>21896696.27545166</v>
      </c>
      <c r="T186" s="1187">
        <f t="shared" ca="1" si="47"/>
        <v>1266352159.121515</v>
      </c>
      <c r="U186" s="1189">
        <f t="shared" ca="1" si="48"/>
        <v>0.16572953936563664</v>
      </c>
      <c r="V186" s="1190">
        <f t="shared" ca="1" si="49"/>
        <v>5.0000000000000044E-2</v>
      </c>
      <c r="X186" s="1191">
        <f t="shared" ca="1" si="56"/>
        <v>67802571.336682558</v>
      </c>
      <c r="Y186" s="1191">
        <f t="shared" ca="1" si="50"/>
        <v>1152457.6987080574</v>
      </c>
      <c r="Z186" s="1191">
        <f t="shared" ca="1" si="51"/>
        <v>66650113.637974501</v>
      </c>
      <c r="AA186" s="1189">
        <f t="shared" ca="1" si="52"/>
        <v>0.16569543337410206</v>
      </c>
      <c r="AB186" s="1162"/>
    </row>
    <row r="187" spans="1:28">
      <c r="A187" s="1201">
        <f>Calendar!J176</f>
        <v>50279</v>
      </c>
      <c r="C187" s="1161"/>
      <c r="D187" s="1182">
        <f t="shared" ca="1" si="38"/>
        <v>50951</v>
      </c>
      <c r="E187" s="1183">
        <f t="shared" ca="1" si="39"/>
        <v>50978</v>
      </c>
      <c r="F187" s="1184">
        <f t="shared" ca="1" si="40"/>
        <v>5390</v>
      </c>
      <c r="G187" s="1185">
        <f ca="1">IF(F187&lt;&gt;"",COUNTIF($F$11:F187,"&gt;0"),"")</f>
        <v>177</v>
      </c>
      <c r="H187" s="1186">
        <v>1.7130972692743759E-2</v>
      </c>
      <c r="I187" s="1130"/>
      <c r="J187" s="1187">
        <f t="shared" ca="1" si="41"/>
        <v>1333002272.7594895</v>
      </c>
      <c r="K187" s="1188">
        <f t="shared" ca="1" si="42"/>
        <v>22835625.534008183</v>
      </c>
      <c r="L187" s="1187">
        <f t="shared" ca="1" si="43"/>
        <v>0</v>
      </c>
      <c r="M187" s="1187">
        <f t="shared" ca="1" si="44"/>
        <v>0</v>
      </c>
      <c r="N187" s="1187">
        <f t="shared" ca="1" si="53"/>
        <v>1310166647.2254813</v>
      </c>
      <c r="O187" s="1130"/>
      <c r="P187" s="1187">
        <f t="shared" ca="1" si="45"/>
        <v>22835625.534008265</v>
      </c>
      <c r="Q187" s="1187">
        <f t="shared" ca="1" si="46"/>
        <v>1244658314.8642073</v>
      </c>
      <c r="R187" s="1187">
        <f t="shared" ca="1" si="54"/>
        <v>1266352159.121515</v>
      </c>
      <c r="S187" s="1187">
        <f t="shared" ca="1" si="55"/>
        <v>21693844.257307768</v>
      </c>
      <c r="T187" s="1187">
        <f t="shared" ca="1" si="47"/>
        <v>1244658314.8642073</v>
      </c>
      <c r="U187" s="1189">
        <f t="shared" ca="1" si="48"/>
        <v>0.16291259186969523</v>
      </c>
      <c r="V187" s="1190">
        <f t="shared" ca="1" si="49"/>
        <v>4.9999999999999933E-2</v>
      </c>
      <c r="X187" s="1191">
        <f t="shared" ca="1" si="56"/>
        <v>66650113.637974501</v>
      </c>
      <c r="Y187" s="1191">
        <f t="shared" ca="1" si="50"/>
        <v>1141781.2767004967</v>
      </c>
      <c r="Z187" s="1191">
        <f t="shared" ca="1" si="51"/>
        <v>65508332.361274004</v>
      </c>
      <c r="AA187" s="1189">
        <f t="shared" ca="1" si="52"/>
        <v>0.16287906558644794</v>
      </c>
      <c r="AB187" s="1162"/>
    </row>
    <row r="188" spans="1:28">
      <c r="A188" s="1201">
        <f>Calendar!J177</f>
        <v>50311</v>
      </c>
      <c r="C188" s="1161"/>
      <c r="D188" s="1182">
        <f t="shared" ca="1" si="38"/>
        <v>50982</v>
      </c>
      <c r="E188" s="1183">
        <f t="shared" ca="1" si="39"/>
        <v>51011</v>
      </c>
      <c r="F188" s="1184">
        <f t="shared" ca="1" si="40"/>
        <v>5423</v>
      </c>
      <c r="G188" s="1185">
        <f ca="1">IF(F188&lt;&gt;"",COUNTIF($F$11:F188,"&gt;0"),"")</f>
        <v>178</v>
      </c>
      <c r="H188" s="1186">
        <v>1.7226374147011319E-2</v>
      </c>
      <c r="I188" s="1130"/>
      <c r="J188" s="1187">
        <f t="shared" ca="1" si="41"/>
        <v>1310166647.2254813</v>
      </c>
      <c r="K188" s="1188">
        <f t="shared" ca="1" si="42"/>
        <v>22569420.860041529</v>
      </c>
      <c r="L188" s="1187">
        <f t="shared" ca="1" si="43"/>
        <v>0</v>
      </c>
      <c r="M188" s="1187">
        <f t="shared" ca="1" si="44"/>
        <v>0</v>
      </c>
      <c r="N188" s="1187">
        <f t="shared" ca="1" si="53"/>
        <v>1287597226.3654397</v>
      </c>
      <c r="O188" s="1130"/>
      <c r="P188" s="1187">
        <f t="shared" ca="1" si="45"/>
        <v>22569420.860041618</v>
      </c>
      <c r="Q188" s="1187">
        <f t="shared" ca="1" si="46"/>
        <v>1223217365.0471675</v>
      </c>
      <c r="R188" s="1187">
        <f t="shared" ca="1" si="54"/>
        <v>1244658314.8642073</v>
      </c>
      <c r="S188" s="1187">
        <f t="shared" ca="1" si="55"/>
        <v>21440949.817039728</v>
      </c>
      <c r="T188" s="1187">
        <f t="shared" ca="1" si="47"/>
        <v>1223217365.0471675</v>
      </c>
      <c r="U188" s="1189">
        <f t="shared" ca="1" si="48"/>
        <v>0.16012174070707139</v>
      </c>
      <c r="V188" s="1190">
        <f t="shared" ca="1" si="49"/>
        <v>5.0000000000000155E-2</v>
      </c>
      <c r="X188" s="1191">
        <f t="shared" ca="1" si="56"/>
        <v>65508332.361274004</v>
      </c>
      <c r="Y188" s="1191">
        <f t="shared" ca="1" si="50"/>
        <v>1128471.0430018902</v>
      </c>
      <c r="Z188" s="1191">
        <f t="shared" ca="1" si="51"/>
        <v>64379861.318272114</v>
      </c>
      <c r="AA188" s="1189">
        <f t="shared" ca="1" si="52"/>
        <v>0.16008878876166668</v>
      </c>
      <c r="AB188" s="1162"/>
    </row>
    <row r="189" spans="1:28">
      <c r="A189" s="1201">
        <f>Calendar!J178</f>
        <v>50340</v>
      </c>
      <c r="C189" s="1161"/>
      <c r="D189" s="1182">
        <f t="shared" ca="1" si="38"/>
        <v>51013</v>
      </c>
      <c r="E189" s="1183">
        <f t="shared" ca="1" si="39"/>
        <v>51040</v>
      </c>
      <c r="F189" s="1184">
        <f t="shared" ca="1" si="40"/>
        <v>5452</v>
      </c>
      <c r="G189" s="1185">
        <f ca="1">IF(F189&lt;&gt;"",COUNTIF($F$11:F189,"&gt;0"),"")</f>
        <v>179</v>
      </c>
      <c r="H189" s="1186">
        <v>1.7300299089173389E-2</v>
      </c>
      <c r="I189" s="1130"/>
      <c r="J189" s="1187">
        <f t="shared" ca="1" si="41"/>
        <v>1287597226.3654397</v>
      </c>
      <c r="K189" s="1188">
        <f t="shared" ca="1" si="42"/>
        <v>22275817.122512199</v>
      </c>
      <c r="L189" s="1187">
        <f t="shared" ca="1" si="43"/>
        <v>0</v>
      </c>
      <c r="M189" s="1187">
        <f t="shared" ca="1" si="44"/>
        <v>0</v>
      </c>
      <c r="N189" s="1187">
        <f t="shared" ca="1" si="53"/>
        <v>1265321409.2429276</v>
      </c>
      <c r="O189" s="1130"/>
      <c r="P189" s="1187">
        <f t="shared" ca="1" si="45"/>
        <v>22275817.122512102</v>
      </c>
      <c r="Q189" s="1187">
        <f t="shared" ca="1" si="46"/>
        <v>1202055338.780781</v>
      </c>
      <c r="R189" s="1187">
        <f t="shared" ca="1" si="54"/>
        <v>1223217365.0471675</v>
      </c>
      <c r="S189" s="1187">
        <f t="shared" ca="1" si="55"/>
        <v>21162026.266386509</v>
      </c>
      <c r="T189" s="1187">
        <f t="shared" ca="1" si="47"/>
        <v>1202055338.780781</v>
      </c>
      <c r="U189" s="1189">
        <f t="shared" ca="1" si="48"/>
        <v>0.15736342369258061</v>
      </c>
      <c r="V189" s="1190">
        <f t="shared" ca="1" si="49"/>
        <v>5.0000000000000155E-2</v>
      </c>
      <c r="X189" s="1191">
        <f t="shared" ca="1" si="56"/>
        <v>64379861.318272114</v>
      </c>
      <c r="Y189" s="1191">
        <f t="shared" ca="1" si="50"/>
        <v>1113790.8561255932</v>
      </c>
      <c r="Z189" s="1191">
        <f t="shared" ca="1" si="51"/>
        <v>63266070.462146521</v>
      </c>
      <c r="AA189" s="1189">
        <f t="shared" ca="1" si="52"/>
        <v>0.15733103938971679</v>
      </c>
      <c r="AB189" s="1162"/>
    </row>
    <row r="190" spans="1:28">
      <c r="A190" s="1201">
        <f>Calendar!J179</f>
        <v>50371</v>
      </c>
      <c r="C190" s="1161"/>
      <c r="D190" s="1182">
        <f t="shared" ca="1" si="38"/>
        <v>51043</v>
      </c>
      <c r="E190" s="1183">
        <f t="shared" ca="1" si="39"/>
        <v>51070</v>
      </c>
      <c r="F190" s="1184">
        <f t="shared" ca="1" si="40"/>
        <v>5482</v>
      </c>
      <c r="G190" s="1185">
        <f ca="1">IF(F190&lt;&gt;"",COUNTIF($F$11:F190,"&gt;0"),"")</f>
        <v>180</v>
      </c>
      <c r="H190" s="1186">
        <v>1.7421261075670755E-2</v>
      </c>
      <c r="I190" s="1130"/>
      <c r="J190" s="1187">
        <f t="shared" ca="1" si="41"/>
        <v>1265321409.2429276</v>
      </c>
      <c r="K190" s="1188">
        <f t="shared" ca="1" si="42"/>
        <v>22043494.615056679</v>
      </c>
      <c r="L190" s="1187">
        <f t="shared" ca="1" si="43"/>
        <v>0</v>
      </c>
      <c r="M190" s="1187">
        <f t="shared" ca="1" si="44"/>
        <v>0</v>
      </c>
      <c r="N190" s="1187">
        <f t="shared" ca="1" si="53"/>
        <v>1243277914.6278708</v>
      </c>
      <c r="O190" s="1130"/>
      <c r="P190" s="1187">
        <f t="shared" ca="1" si="45"/>
        <v>22043494.615056753</v>
      </c>
      <c r="Q190" s="1187">
        <f t="shared" ca="1" si="46"/>
        <v>1181114018.8964772</v>
      </c>
      <c r="R190" s="1187">
        <f t="shared" ca="1" si="54"/>
        <v>1202055338.780781</v>
      </c>
      <c r="S190" s="1187">
        <f t="shared" ca="1" si="55"/>
        <v>20941319.884303808</v>
      </c>
      <c r="T190" s="1187">
        <f t="shared" ca="1" si="47"/>
        <v>1181114018.8964772</v>
      </c>
      <c r="U190" s="1189">
        <f t="shared" ca="1" si="48"/>
        <v>0.15464098939700266</v>
      </c>
      <c r="V190" s="1190">
        <f t="shared" ca="1" si="49"/>
        <v>5.0000000000000044E-2</v>
      </c>
      <c r="X190" s="1191">
        <f t="shared" ca="1" si="56"/>
        <v>63266070.462146521</v>
      </c>
      <c r="Y190" s="1191">
        <f t="shared" ca="1" si="50"/>
        <v>1102174.7307529449</v>
      </c>
      <c r="Z190" s="1191">
        <f t="shared" ca="1" si="51"/>
        <v>62163895.731393576</v>
      </c>
      <c r="AA190" s="1189">
        <f t="shared" ca="1" si="52"/>
        <v>0.15460916535226421</v>
      </c>
      <c r="AB190" s="1162"/>
    </row>
    <row r="191" spans="1:28">
      <c r="A191" s="1201">
        <f>Calendar!J180</f>
        <v>50402</v>
      </c>
      <c r="C191" s="1161"/>
      <c r="D191" s="1182">
        <f t="shared" ca="1" si="38"/>
        <v>51074</v>
      </c>
      <c r="E191" s="1183">
        <f t="shared" ca="1" si="39"/>
        <v>51102</v>
      </c>
      <c r="F191" s="1184">
        <f t="shared" ca="1" si="40"/>
        <v>5514</v>
      </c>
      <c r="G191" s="1185">
        <f ca="1">IF(F191&lt;&gt;"",COUNTIF($F$11:F191,"&gt;0"),"")</f>
        <v>181</v>
      </c>
      <c r="H191" s="1186">
        <v>1.7534292494479728E-2</v>
      </c>
      <c r="I191" s="1130"/>
      <c r="J191" s="1187">
        <f t="shared" ca="1" si="41"/>
        <v>1243277914.6278708</v>
      </c>
      <c r="K191" s="1188">
        <f t="shared" ca="1" si="42"/>
        <v>21799998.607011884</v>
      </c>
      <c r="L191" s="1187">
        <f t="shared" ca="1" si="43"/>
        <v>0</v>
      </c>
      <c r="M191" s="1187">
        <f t="shared" ca="1" si="44"/>
        <v>0</v>
      </c>
      <c r="N191" s="1187">
        <f t="shared" ca="1" si="53"/>
        <v>1221477916.020859</v>
      </c>
      <c r="O191" s="1130"/>
      <c r="P191" s="1187">
        <f t="shared" ca="1" si="45"/>
        <v>21799998.607011795</v>
      </c>
      <c r="Q191" s="1187">
        <f t="shared" ca="1" si="46"/>
        <v>1160404020.219816</v>
      </c>
      <c r="R191" s="1187">
        <f t="shared" ca="1" si="54"/>
        <v>1181114018.8964772</v>
      </c>
      <c r="S191" s="1187">
        <f t="shared" ca="1" si="55"/>
        <v>20709998.676661253</v>
      </c>
      <c r="T191" s="1187">
        <f t="shared" ca="1" si="47"/>
        <v>1160404020.219816</v>
      </c>
      <c r="U191" s="1189">
        <f t="shared" ca="1" si="48"/>
        <v>0.15194694834771744</v>
      </c>
      <c r="V191" s="1190">
        <f t="shared" ca="1" si="49"/>
        <v>5.0000000000000044E-2</v>
      </c>
      <c r="X191" s="1191">
        <f t="shared" ca="1" si="56"/>
        <v>62163895.731393576</v>
      </c>
      <c r="Y191" s="1191">
        <f t="shared" ca="1" si="50"/>
        <v>1089999.9303505421</v>
      </c>
      <c r="Z191" s="1191">
        <f t="shared" ca="1" si="51"/>
        <v>61073895.801043034</v>
      </c>
      <c r="AA191" s="1189">
        <f t="shared" ca="1" si="52"/>
        <v>0.15191567871797063</v>
      </c>
      <c r="AB191" s="1162"/>
    </row>
    <row r="192" spans="1:28">
      <c r="A192" s="1201">
        <f>Calendar!J181</f>
        <v>50432</v>
      </c>
      <c r="C192" s="1161"/>
      <c r="D192" s="1182">
        <f t="shared" ca="1" si="38"/>
        <v>51104</v>
      </c>
      <c r="E192" s="1183">
        <f t="shared" ca="1" si="39"/>
        <v>51131</v>
      </c>
      <c r="F192" s="1184">
        <f t="shared" ca="1" si="40"/>
        <v>5543</v>
      </c>
      <c r="G192" s="1185">
        <f ca="1">IF(F192&lt;&gt;"",COUNTIF($F$11:F192,"&gt;0"),"")</f>
        <v>182</v>
      </c>
      <c r="H192" s="1186">
        <v>1.7676261966314354E-2</v>
      </c>
      <c r="I192" s="1130"/>
      <c r="J192" s="1187">
        <f t="shared" ca="1" si="41"/>
        <v>1221477916.020859</v>
      </c>
      <c r="K192" s="1188">
        <f t="shared" ca="1" si="42"/>
        <v>21591163.629652429</v>
      </c>
      <c r="L192" s="1187">
        <f t="shared" ca="1" si="43"/>
        <v>0</v>
      </c>
      <c r="M192" s="1187">
        <f t="shared" ca="1" si="44"/>
        <v>0</v>
      </c>
      <c r="N192" s="1187">
        <f t="shared" ca="1" si="53"/>
        <v>1199886752.3912065</v>
      </c>
      <c r="O192" s="1130"/>
      <c r="P192" s="1187">
        <f t="shared" ca="1" si="45"/>
        <v>21591163.6296525</v>
      </c>
      <c r="Q192" s="1187">
        <f t="shared" ca="1" si="46"/>
        <v>1139892414.771646</v>
      </c>
      <c r="R192" s="1187">
        <f t="shared" ca="1" si="54"/>
        <v>1160404020.219816</v>
      </c>
      <c r="S192" s="1187">
        <f t="shared" ca="1" si="55"/>
        <v>20511605.448169947</v>
      </c>
      <c r="T192" s="1187">
        <f t="shared" ca="1" si="47"/>
        <v>1139892414.771646</v>
      </c>
      <c r="U192" s="1189">
        <f t="shared" ca="1" si="48"/>
        <v>0.14928266611174495</v>
      </c>
      <c r="V192" s="1190">
        <f t="shared" ca="1" si="49"/>
        <v>5.0000000000000155E-2</v>
      </c>
      <c r="X192" s="1191">
        <f t="shared" ca="1" si="56"/>
        <v>61073895.801043034</v>
      </c>
      <c r="Y192" s="1191">
        <f t="shared" ca="1" si="50"/>
        <v>1079558.1814825535</v>
      </c>
      <c r="Z192" s="1191">
        <f t="shared" ca="1" si="51"/>
        <v>59994337.61956048</v>
      </c>
      <c r="AA192" s="1189">
        <f t="shared" ca="1" si="52"/>
        <v>0.14925194477283243</v>
      </c>
      <c r="AB192" s="1162"/>
    </row>
    <row r="193" spans="1:28">
      <c r="A193" s="1201">
        <f>Calendar!J182</f>
        <v>50462</v>
      </c>
      <c r="C193" s="1161"/>
      <c r="D193" s="1182">
        <f t="shared" ca="1" si="38"/>
        <v>51135</v>
      </c>
      <c r="E193" s="1183">
        <f t="shared" ca="1" si="39"/>
        <v>51162</v>
      </c>
      <c r="F193" s="1184">
        <f t="shared" ca="1" si="40"/>
        <v>5574</v>
      </c>
      <c r="G193" s="1185">
        <f ca="1">IF(F193&lt;&gt;"",COUNTIF($F$11:F193,"&gt;0"),"")</f>
        <v>183</v>
      </c>
      <c r="H193" s="1186">
        <v>1.7802590891272663E-2</v>
      </c>
      <c r="I193" s="1130"/>
      <c r="J193" s="1187">
        <f t="shared" ca="1" si="41"/>
        <v>1199886752.3912065</v>
      </c>
      <c r="K193" s="1188">
        <f t="shared" ca="1" si="42"/>
        <v>21361092.96867843</v>
      </c>
      <c r="L193" s="1187">
        <f t="shared" ca="1" si="43"/>
        <v>0</v>
      </c>
      <c r="M193" s="1187">
        <f t="shared" ca="1" si="44"/>
        <v>0</v>
      </c>
      <c r="N193" s="1187">
        <f t="shared" ca="1" si="53"/>
        <v>1178525659.422528</v>
      </c>
      <c r="O193" s="1130"/>
      <c r="P193" s="1187">
        <f t="shared" ca="1" si="45"/>
        <v>21361092.968678474</v>
      </c>
      <c r="Q193" s="1187">
        <f t="shared" ca="1" si="46"/>
        <v>1119599376.4514015</v>
      </c>
      <c r="R193" s="1187">
        <f t="shared" ca="1" si="54"/>
        <v>1139892414.771646</v>
      </c>
      <c r="S193" s="1187">
        <f t="shared" ca="1" si="55"/>
        <v>20293038.320244551</v>
      </c>
      <c r="T193" s="1187">
        <f t="shared" ca="1" si="47"/>
        <v>1119599376.4514015</v>
      </c>
      <c r="U193" s="1189">
        <f t="shared" ca="1" si="48"/>
        <v>0.14664390659852392</v>
      </c>
      <c r="V193" s="1190">
        <f t="shared" ca="1" si="49"/>
        <v>5.0000000000000155E-2</v>
      </c>
      <c r="X193" s="1191">
        <f t="shared" ca="1" si="56"/>
        <v>59994337.61956048</v>
      </c>
      <c r="Y193" s="1191">
        <f t="shared" ca="1" si="50"/>
        <v>1068054.6484339237</v>
      </c>
      <c r="Z193" s="1191">
        <f t="shared" ca="1" si="51"/>
        <v>58926282.971126556</v>
      </c>
      <c r="AA193" s="1189">
        <f t="shared" ca="1" si="52"/>
        <v>0.14661372829804614</v>
      </c>
      <c r="AB193" s="1162"/>
    </row>
    <row r="194" spans="1:28">
      <c r="A194" s="1201">
        <f>Calendar!J183</f>
        <v>50493</v>
      </c>
      <c r="C194" s="1161"/>
      <c r="D194" s="1182">
        <f t="shared" ca="1" si="38"/>
        <v>51166</v>
      </c>
      <c r="E194" s="1183">
        <f t="shared" ca="1" si="39"/>
        <v>51193</v>
      </c>
      <c r="F194" s="1184">
        <f t="shared" ca="1" si="40"/>
        <v>5605</v>
      </c>
      <c r="G194" s="1185">
        <f ca="1">IF(F194&lt;&gt;"",COUNTIF($F$11:F194,"&gt;0"),"")</f>
        <v>184</v>
      </c>
      <c r="H194" s="1186">
        <v>1.7940583529051871E-2</v>
      </c>
      <c r="I194" s="1130"/>
      <c r="J194" s="1187">
        <f t="shared" ca="1" si="41"/>
        <v>1178525659.422528</v>
      </c>
      <c r="K194" s="1188">
        <f t="shared" ca="1" si="42"/>
        <v>21143438.034000803</v>
      </c>
      <c r="L194" s="1187">
        <f t="shared" ca="1" si="43"/>
        <v>0</v>
      </c>
      <c r="M194" s="1187">
        <f t="shared" ca="1" si="44"/>
        <v>0</v>
      </c>
      <c r="N194" s="1187">
        <f t="shared" ca="1" si="53"/>
        <v>1157382221.3885272</v>
      </c>
      <c r="O194" s="1130"/>
      <c r="P194" s="1187">
        <f t="shared" ca="1" si="45"/>
        <v>21143438.034000874</v>
      </c>
      <c r="Q194" s="1187">
        <f t="shared" ca="1" si="46"/>
        <v>1099513110.3191009</v>
      </c>
      <c r="R194" s="1187">
        <f t="shared" ca="1" si="54"/>
        <v>1119599376.4514015</v>
      </c>
      <c r="S194" s="1187">
        <f t="shared" ca="1" si="55"/>
        <v>20086266.132300615</v>
      </c>
      <c r="T194" s="1187">
        <f t="shared" ca="1" si="47"/>
        <v>1099513110.3191009</v>
      </c>
      <c r="U194" s="1189">
        <f t="shared" ca="1" si="48"/>
        <v>0.14403326512265238</v>
      </c>
      <c r="V194" s="1190">
        <f t="shared" ca="1" si="49"/>
        <v>4.9999999999999933E-2</v>
      </c>
      <c r="X194" s="1191">
        <f t="shared" ca="1" si="56"/>
        <v>58926282.971126556</v>
      </c>
      <c r="Y194" s="1191">
        <f t="shared" ca="1" si="50"/>
        <v>1057171.9017002583</v>
      </c>
      <c r="Z194" s="1191">
        <f t="shared" ca="1" si="51"/>
        <v>57869111.069426298</v>
      </c>
      <c r="AA194" s="1189">
        <f t="shared" ca="1" si="52"/>
        <v>0.14400362407411182</v>
      </c>
      <c r="AB194" s="1162"/>
    </row>
    <row r="195" spans="1:28">
      <c r="A195" s="1201">
        <f>Calendar!J184</f>
        <v>50522</v>
      </c>
      <c r="C195" s="1161"/>
      <c r="D195" s="1182">
        <f t="shared" ca="1" si="38"/>
        <v>51195</v>
      </c>
      <c r="E195" s="1183">
        <f t="shared" ca="1" si="39"/>
        <v>51222</v>
      </c>
      <c r="F195" s="1184">
        <f t="shared" ca="1" si="40"/>
        <v>5634</v>
      </c>
      <c r="G195" s="1185">
        <f ca="1">IF(F195&lt;&gt;"",COUNTIF($F$11:F195,"&gt;0"),"")</f>
        <v>185</v>
      </c>
      <c r="H195" s="1186">
        <v>1.8092906505045664E-2</v>
      </c>
      <c r="I195" s="1130"/>
      <c r="J195" s="1187">
        <f t="shared" ca="1" si="41"/>
        <v>1157382221.3885272</v>
      </c>
      <c r="K195" s="1188">
        <f t="shared" ca="1" si="42"/>
        <v>20940408.322184682</v>
      </c>
      <c r="L195" s="1187">
        <f t="shared" ca="1" si="43"/>
        <v>0</v>
      </c>
      <c r="M195" s="1187">
        <f t="shared" ca="1" si="44"/>
        <v>0</v>
      </c>
      <c r="N195" s="1187">
        <f t="shared" ca="1" si="53"/>
        <v>1136441813.0663424</v>
      </c>
      <c r="O195" s="1130"/>
      <c r="P195" s="1187">
        <f t="shared" ca="1" si="45"/>
        <v>20940408.322184801</v>
      </c>
      <c r="Q195" s="1187">
        <f t="shared" ca="1" si="46"/>
        <v>1079619722.4130251</v>
      </c>
      <c r="R195" s="1187">
        <f t="shared" ca="1" si="54"/>
        <v>1099513110.3191009</v>
      </c>
      <c r="S195" s="1187">
        <f t="shared" ca="1" si="55"/>
        <v>19893387.906075716</v>
      </c>
      <c r="T195" s="1187">
        <f t="shared" ca="1" si="47"/>
        <v>1079619722.4130251</v>
      </c>
      <c r="U195" s="1189">
        <f t="shared" ca="1" si="48"/>
        <v>0.14144922429875739</v>
      </c>
      <c r="V195" s="1190">
        <f t="shared" ca="1" si="49"/>
        <v>5.0000000000000044E-2</v>
      </c>
      <c r="X195" s="1191">
        <f t="shared" ca="1" si="56"/>
        <v>57869111.069426298</v>
      </c>
      <c r="Y195" s="1191">
        <f t="shared" ca="1" si="50"/>
        <v>1047020.4161090851</v>
      </c>
      <c r="Z195" s="1191">
        <f t="shared" ca="1" si="51"/>
        <v>56822090.653317213</v>
      </c>
      <c r="AA195" s="1189">
        <f t="shared" ca="1" si="52"/>
        <v>0.14142011502792351</v>
      </c>
      <c r="AB195" s="1162"/>
    </row>
    <row r="196" spans="1:28">
      <c r="A196" s="1201">
        <f>Calendar!J185</f>
        <v>50552</v>
      </c>
      <c r="C196" s="1161"/>
      <c r="D196" s="1182">
        <f t="shared" ca="1" si="38"/>
        <v>51226</v>
      </c>
      <c r="E196" s="1183">
        <f t="shared" ca="1" si="39"/>
        <v>51253</v>
      </c>
      <c r="F196" s="1184">
        <f t="shared" ca="1" si="40"/>
        <v>5665</v>
      </c>
      <c r="G196" s="1185">
        <f ca="1">IF(F196&lt;&gt;"",COUNTIF($F$11:F196,"&gt;0"),"")</f>
        <v>186</v>
      </c>
      <c r="H196" s="1186">
        <v>1.8259235685001249E-2</v>
      </c>
      <c r="I196" s="1130"/>
      <c r="J196" s="1187">
        <f t="shared" ca="1" si="41"/>
        <v>1136441813.0663424</v>
      </c>
      <c r="K196" s="1188">
        <f t="shared" ca="1" si="42"/>
        <v>20750558.907068476</v>
      </c>
      <c r="L196" s="1187">
        <f t="shared" ca="1" si="43"/>
        <v>0</v>
      </c>
      <c r="M196" s="1187">
        <f t="shared" ca="1" si="44"/>
        <v>0</v>
      </c>
      <c r="N196" s="1187">
        <f t="shared" ca="1" si="53"/>
        <v>1115691254.1592739</v>
      </c>
      <c r="O196" s="1130"/>
      <c r="P196" s="1187">
        <f t="shared" ca="1" si="45"/>
        <v>20750558.907068491</v>
      </c>
      <c r="Q196" s="1187">
        <f t="shared" ca="1" si="46"/>
        <v>1059906691.4513102</v>
      </c>
      <c r="R196" s="1187">
        <f t="shared" ca="1" si="54"/>
        <v>1079619722.4130251</v>
      </c>
      <c r="S196" s="1187">
        <f t="shared" ca="1" si="55"/>
        <v>19713030.961714983</v>
      </c>
      <c r="T196" s="1187">
        <f t="shared" ca="1" si="47"/>
        <v>1059906691.4513102</v>
      </c>
      <c r="U196" s="1189">
        <f t="shared" ca="1" si="48"/>
        <v>0.13888999670830871</v>
      </c>
      <c r="V196" s="1190">
        <f t="shared" ca="1" si="49"/>
        <v>5.0000000000000044E-2</v>
      </c>
      <c r="X196" s="1191">
        <f t="shared" ca="1" si="56"/>
        <v>56822090.653317213</v>
      </c>
      <c r="Y196" s="1191">
        <f t="shared" ca="1" si="50"/>
        <v>1037527.945353508</v>
      </c>
      <c r="Z196" s="1191">
        <f t="shared" ca="1" si="51"/>
        <v>55784562.707963705</v>
      </c>
      <c r="AA196" s="1189">
        <f t="shared" ca="1" si="52"/>
        <v>0.13886141410879085</v>
      </c>
      <c r="AB196" s="1162"/>
    </row>
    <row r="197" spans="1:28">
      <c r="A197" s="1201">
        <f>Calendar!J186</f>
        <v>50584</v>
      </c>
      <c r="C197" s="1161"/>
      <c r="D197" s="1182">
        <f t="shared" ca="1" si="38"/>
        <v>51256</v>
      </c>
      <c r="E197" s="1183">
        <f t="shared" ca="1" si="39"/>
        <v>51284</v>
      </c>
      <c r="F197" s="1184">
        <f t="shared" ca="1" si="40"/>
        <v>5696</v>
      </c>
      <c r="G197" s="1185">
        <f ca="1">IF(F197&lt;&gt;"",COUNTIF($F$11:F197,"&gt;0"),"")</f>
        <v>187</v>
      </c>
      <c r="H197" s="1186">
        <v>1.8405462194940533E-2</v>
      </c>
      <c r="I197" s="1130"/>
      <c r="J197" s="1187">
        <f t="shared" ca="1" si="41"/>
        <v>1115691254.1592739</v>
      </c>
      <c r="K197" s="1188">
        <f t="shared" ca="1" si="42"/>
        <v>20534813.199654303</v>
      </c>
      <c r="L197" s="1187">
        <f t="shared" ca="1" si="43"/>
        <v>0</v>
      </c>
      <c r="M197" s="1187">
        <f t="shared" ca="1" si="44"/>
        <v>0</v>
      </c>
      <c r="N197" s="1187">
        <f t="shared" ca="1" si="53"/>
        <v>1095156440.9596195</v>
      </c>
      <c r="O197" s="1130"/>
      <c r="P197" s="1187">
        <f t="shared" ca="1" si="45"/>
        <v>20534813.199654341</v>
      </c>
      <c r="Q197" s="1187">
        <f t="shared" ca="1" si="46"/>
        <v>1040398618.9116385</v>
      </c>
      <c r="R197" s="1187">
        <f t="shared" ca="1" si="54"/>
        <v>1059906691.4513102</v>
      </c>
      <c r="S197" s="1187">
        <f t="shared" ca="1" si="55"/>
        <v>19508072.539671659</v>
      </c>
      <c r="T197" s="1187">
        <f t="shared" ca="1" si="47"/>
        <v>1040398618.9116385</v>
      </c>
      <c r="U197" s="1189">
        <f t="shared" ca="1" si="48"/>
        <v>0.13635397152412265</v>
      </c>
      <c r="V197" s="1190">
        <f t="shared" ca="1" si="49"/>
        <v>5.0000000000000044E-2</v>
      </c>
      <c r="X197" s="1191">
        <f t="shared" ca="1" si="56"/>
        <v>55784562.707963705</v>
      </c>
      <c r="Y197" s="1191">
        <f t="shared" ca="1" si="50"/>
        <v>1026740.6599826813</v>
      </c>
      <c r="Z197" s="1191">
        <f t="shared" ca="1" si="51"/>
        <v>54757822.047981024</v>
      </c>
      <c r="AA197" s="1189">
        <f t="shared" ca="1" si="52"/>
        <v>0.13632591082102566</v>
      </c>
      <c r="AB197" s="1162"/>
    </row>
    <row r="198" spans="1:28">
      <c r="A198" s="1201">
        <f>Calendar!J187</f>
        <v>50613</v>
      </c>
      <c r="C198" s="1161"/>
      <c r="D198" s="1182">
        <f t="shared" ca="1" si="38"/>
        <v>51287</v>
      </c>
      <c r="E198" s="1183">
        <f t="shared" ca="1" si="39"/>
        <v>51314</v>
      </c>
      <c r="F198" s="1184">
        <f t="shared" ca="1" si="40"/>
        <v>5726</v>
      </c>
      <c r="G198" s="1185">
        <f ca="1">IF(F198&lt;&gt;"",COUNTIF($F$11:F198,"&gt;0"),"")</f>
        <v>188</v>
      </c>
      <c r="H198" s="1186">
        <v>1.8569758844308379E-2</v>
      </c>
      <c r="I198" s="1130"/>
      <c r="J198" s="1187">
        <f t="shared" ca="1" si="41"/>
        <v>1095156440.9596195</v>
      </c>
      <c r="K198" s="1188">
        <f t="shared" ca="1" si="42"/>
        <v>20336791.005411182</v>
      </c>
      <c r="L198" s="1187">
        <f t="shared" ca="1" si="43"/>
        <v>0</v>
      </c>
      <c r="M198" s="1187">
        <f t="shared" ca="1" si="44"/>
        <v>0</v>
      </c>
      <c r="N198" s="1187">
        <f t="shared" ca="1" si="53"/>
        <v>1074819649.9542084</v>
      </c>
      <c r="O198" s="1130"/>
      <c r="P198" s="1187">
        <f t="shared" ca="1" si="45"/>
        <v>20336791.005411148</v>
      </c>
      <c r="Q198" s="1187">
        <f t="shared" ca="1" si="46"/>
        <v>1021078667.4564979</v>
      </c>
      <c r="R198" s="1187">
        <f t="shared" ca="1" si="54"/>
        <v>1040398618.9116385</v>
      </c>
      <c r="S198" s="1187">
        <f t="shared" ca="1" si="55"/>
        <v>19319951.455140591</v>
      </c>
      <c r="T198" s="1187">
        <f t="shared" ca="1" si="47"/>
        <v>1021078667.4564979</v>
      </c>
      <c r="U198" s="1189">
        <f t="shared" ca="1" si="48"/>
        <v>0.13384431365610541</v>
      </c>
      <c r="V198" s="1190">
        <f t="shared" ca="1" si="49"/>
        <v>5.0000000000000044E-2</v>
      </c>
      <c r="X198" s="1191">
        <f t="shared" ca="1" si="56"/>
        <v>54757822.047981024</v>
      </c>
      <c r="Y198" s="1191">
        <f t="shared" ca="1" si="50"/>
        <v>1016839.5502705574</v>
      </c>
      <c r="Z198" s="1191">
        <f t="shared" ca="1" si="51"/>
        <v>53740982.497710466</v>
      </c>
      <c r="AA198" s="1189">
        <f t="shared" ca="1" si="52"/>
        <v>0.13381676942321855</v>
      </c>
      <c r="AB198" s="1162"/>
    </row>
    <row r="199" spans="1:28">
      <c r="A199" s="1201">
        <f>Calendar!J188</f>
        <v>50644</v>
      </c>
      <c r="C199" s="1161"/>
      <c r="D199" s="1182">
        <f t="shared" ca="1" si="38"/>
        <v>51317</v>
      </c>
      <c r="E199" s="1183">
        <f t="shared" ca="1" si="39"/>
        <v>51344</v>
      </c>
      <c r="F199" s="1184">
        <f t="shared" ca="1" si="40"/>
        <v>5756</v>
      </c>
      <c r="G199" s="1185">
        <f ca="1">IF(F199&lt;&gt;"",COUNTIF($F$11:F199,"&gt;0"),"")</f>
        <v>189</v>
      </c>
      <c r="H199" s="1186">
        <v>1.8810495123137577E-2</v>
      </c>
      <c r="I199" s="1130"/>
      <c r="J199" s="1187">
        <f t="shared" ca="1" si="41"/>
        <v>1074819649.9542084</v>
      </c>
      <c r="K199" s="1188">
        <f t="shared" ca="1" si="42"/>
        <v>20217889.783716075</v>
      </c>
      <c r="L199" s="1187">
        <f t="shared" ca="1" si="43"/>
        <v>0</v>
      </c>
      <c r="M199" s="1187">
        <f t="shared" ca="1" si="44"/>
        <v>0</v>
      </c>
      <c r="N199" s="1187">
        <f t="shared" ca="1" si="53"/>
        <v>1054601760.1704923</v>
      </c>
      <c r="O199" s="1130"/>
      <c r="P199" s="1187">
        <f t="shared" ca="1" si="45"/>
        <v>20217889.783716083</v>
      </c>
      <c r="Q199" s="1187">
        <f t="shared" ca="1" si="46"/>
        <v>1001871672.1619676</v>
      </c>
      <c r="R199" s="1187">
        <f t="shared" ca="1" si="54"/>
        <v>1021078667.4564979</v>
      </c>
      <c r="S199" s="1187">
        <f t="shared" ca="1" si="55"/>
        <v>19206995.294530272</v>
      </c>
      <c r="T199" s="1187">
        <f t="shared" ca="1" si="47"/>
        <v>1001871672.1619676</v>
      </c>
      <c r="U199" s="1189">
        <f t="shared" ca="1" si="48"/>
        <v>0.13135885702882955</v>
      </c>
      <c r="V199" s="1190">
        <f t="shared" ca="1" si="49"/>
        <v>5.0000000000000044E-2</v>
      </c>
      <c r="X199" s="1191">
        <f t="shared" ca="1" si="56"/>
        <v>53740982.497710466</v>
      </c>
      <c r="Y199" s="1191">
        <f t="shared" ca="1" si="50"/>
        <v>1010894.4891858101</v>
      </c>
      <c r="Z199" s="1191">
        <f t="shared" ca="1" si="51"/>
        <v>52730088.008524656</v>
      </c>
      <c r="AA199" s="1189">
        <f t="shared" ca="1" si="52"/>
        <v>0.13133182428570495</v>
      </c>
      <c r="AB199" s="1162"/>
    </row>
    <row r="200" spans="1:28">
      <c r="A200" s="1201">
        <f>Calendar!J189</f>
        <v>50675</v>
      </c>
      <c r="C200" s="1161"/>
      <c r="D200" s="1182">
        <f t="shared" ca="1" si="38"/>
        <v>51348</v>
      </c>
      <c r="E200" s="1183">
        <f t="shared" ca="1" si="39"/>
        <v>51375</v>
      </c>
      <c r="F200" s="1184">
        <f t="shared" ca="1" si="40"/>
        <v>5787</v>
      </c>
      <c r="G200" s="1185">
        <f ca="1">IF(F200&lt;&gt;"",COUNTIF($F$11:F200,"&gt;0"),"")</f>
        <v>190</v>
      </c>
      <c r="H200" s="1186">
        <v>1.9010539009928829E-2</v>
      </c>
      <c r="I200" s="1130"/>
      <c r="J200" s="1187">
        <f t="shared" ca="1" si="41"/>
        <v>1054601760.1704923</v>
      </c>
      <c r="K200" s="1188">
        <f t="shared" ca="1" si="42"/>
        <v>20048547.901660752</v>
      </c>
      <c r="L200" s="1187">
        <f t="shared" ca="1" si="43"/>
        <v>0</v>
      </c>
      <c r="M200" s="1187">
        <f t="shared" ca="1" si="44"/>
        <v>0</v>
      </c>
      <c r="N200" s="1187">
        <f t="shared" ca="1" si="53"/>
        <v>1034553212.2688315</v>
      </c>
      <c r="O200" s="1130"/>
      <c r="P200" s="1187">
        <f t="shared" ca="1" si="45"/>
        <v>20048547.9016608</v>
      </c>
      <c r="Q200" s="1187">
        <f t="shared" ca="1" si="46"/>
        <v>982825551.6553899</v>
      </c>
      <c r="R200" s="1187">
        <f t="shared" ca="1" si="54"/>
        <v>1001871672.1619676</v>
      </c>
      <c r="S200" s="1187">
        <f t="shared" ca="1" si="55"/>
        <v>19046120.50657773</v>
      </c>
      <c r="T200" s="1187">
        <f t="shared" ca="1" si="47"/>
        <v>982825551.6553899</v>
      </c>
      <c r="U200" s="1189">
        <f t="shared" ca="1" si="48"/>
        <v>0.12888793188930783</v>
      </c>
      <c r="V200" s="1190">
        <f t="shared" ca="1" si="49"/>
        <v>5.0000000000000044E-2</v>
      </c>
      <c r="X200" s="1191">
        <f t="shared" ca="1" si="56"/>
        <v>52730088.008524656</v>
      </c>
      <c r="Y200" s="1191">
        <f t="shared" ca="1" si="50"/>
        <v>1002427.3950830698</v>
      </c>
      <c r="Z200" s="1191">
        <f t="shared" ca="1" si="51"/>
        <v>51727660.613441586</v>
      </c>
      <c r="AA200" s="1189">
        <f t="shared" ca="1" si="52"/>
        <v>0.12886140764546591</v>
      </c>
      <c r="AB200" s="1162"/>
    </row>
    <row r="201" spans="1:28">
      <c r="A201" s="1201">
        <f>Calendar!J190</f>
        <v>50705</v>
      </c>
      <c r="C201" s="1161"/>
      <c r="D201" s="1182">
        <f t="shared" ca="1" si="38"/>
        <v>51379</v>
      </c>
      <c r="E201" s="1183">
        <f t="shared" ca="1" si="39"/>
        <v>51406</v>
      </c>
      <c r="F201" s="1184">
        <f t="shared" ca="1" si="40"/>
        <v>5818</v>
      </c>
      <c r="G201" s="1185">
        <f ca="1">IF(F201&lt;&gt;"",COUNTIF($F$11:F201,"&gt;0"),"")</f>
        <v>191</v>
      </c>
      <c r="H201" s="1186">
        <v>1.9235363671771803E-2</v>
      </c>
      <c r="I201" s="1130"/>
      <c r="J201" s="1187">
        <f t="shared" ca="1" si="41"/>
        <v>1034553212.2688315</v>
      </c>
      <c r="K201" s="1188">
        <f t="shared" ca="1" si="42"/>
        <v>19900007.275790703</v>
      </c>
      <c r="L201" s="1187">
        <f t="shared" ca="1" si="43"/>
        <v>0</v>
      </c>
      <c r="M201" s="1187">
        <f t="shared" ca="1" si="44"/>
        <v>0</v>
      </c>
      <c r="N201" s="1187">
        <f t="shared" ca="1" si="53"/>
        <v>1014653204.9930408</v>
      </c>
      <c r="O201" s="1130"/>
      <c r="P201" s="1187">
        <f t="shared" ca="1" si="45"/>
        <v>19900007.275790691</v>
      </c>
      <c r="Q201" s="1187">
        <f t="shared" ca="1" si="46"/>
        <v>963920544.74338877</v>
      </c>
      <c r="R201" s="1187">
        <f t="shared" ca="1" si="54"/>
        <v>982825551.6553899</v>
      </c>
      <c r="S201" s="1187">
        <f t="shared" ca="1" si="55"/>
        <v>18905006.912001133</v>
      </c>
      <c r="T201" s="1187">
        <f t="shared" ca="1" si="47"/>
        <v>963920544.74338877</v>
      </c>
      <c r="U201" s="1189">
        <f t="shared" ca="1" si="48"/>
        <v>0.12643770283221709</v>
      </c>
      <c r="V201" s="1190">
        <f t="shared" ca="1" si="49"/>
        <v>4.9999999999999933E-2</v>
      </c>
      <c r="X201" s="1191">
        <f t="shared" ca="1" si="56"/>
        <v>51727660.613441586</v>
      </c>
      <c r="Y201" s="1191">
        <f t="shared" ca="1" si="50"/>
        <v>995000.36378955841</v>
      </c>
      <c r="Z201" s="1191">
        <f t="shared" ca="1" si="51"/>
        <v>50732660.249652028</v>
      </c>
      <c r="AA201" s="1189">
        <f t="shared" ca="1" si="52"/>
        <v>0.12641168282854737</v>
      </c>
      <c r="AB201" s="1162"/>
    </row>
    <row r="202" spans="1:28">
      <c r="A202" s="1201">
        <f>Calendar!J191</f>
        <v>50738</v>
      </c>
      <c r="C202" s="1161"/>
      <c r="D202" s="1182">
        <f t="shared" ca="1" si="38"/>
        <v>51409</v>
      </c>
      <c r="E202" s="1183">
        <f t="shared" ca="1" si="39"/>
        <v>51438</v>
      </c>
      <c r="F202" s="1184">
        <f t="shared" ca="1" si="40"/>
        <v>5850</v>
      </c>
      <c r="G202" s="1185">
        <f ca="1">IF(F202&lt;&gt;"",COUNTIF($F$11:F202,"&gt;0"),"")</f>
        <v>192</v>
      </c>
      <c r="H202" s="1186">
        <v>1.9459064867633255E-2</v>
      </c>
      <c r="I202" s="1130"/>
      <c r="J202" s="1187">
        <f t="shared" ca="1" si="41"/>
        <v>1014653204.9930408</v>
      </c>
      <c r="K202" s="1188">
        <f t="shared" ca="1" si="42"/>
        <v>19744202.534111563</v>
      </c>
      <c r="L202" s="1187">
        <f t="shared" ca="1" si="43"/>
        <v>0</v>
      </c>
      <c r="M202" s="1187">
        <f t="shared" ca="1" si="44"/>
        <v>0</v>
      </c>
      <c r="N202" s="1187">
        <f t="shared" ca="1" si="53"/>
        <v>994909002.45892918</v>
      </c>
      <c r="O202" s="1130"/>
      <c r="P202" s="1187">
        <f t="shared" ca="1" si="45"/>
        <v>19744202.534111619</v>
      </c>
      <c r="Q202" s="1187">
        <f t="shared" ca="1" si="46"/>
        <v>945163552.33598268</v>
      </c>
      <c r="R202" s="1187">
        <f t="shared" ca="1" si="54"/>
        <v>963920544.74338877</v>
      </c>
      <c r="S202" s="1187">
        <f t="shared" ca="1" si="55"/>
        <v>18756992.407406092</v>
      </c>
      <c r="T202" s="1187">
        <f t="shared" ca="1" si="47"/>
        <v>945163552.33598268</v>
      </c>
      <c r="U202" s="1189">
        <f t="shared" ca="1" si="48"/>
        <v>0.124005627636416</v>
      </c>
      <c r="V202" s="1190">
        <f t="shared" ca="1" si="49"/>
        <v>5.0000000000000044E-2</v>
      </c>
      <c r="X202" s="1191">
        <f t="shared" ca="1" si="56"/>
        <v>50732660.249652028</v>
      </c>
      <c r="Y202" s="1191">
        <f t="shared" ca="1" si="50"/>
        <v>987210.12670552731</v>
      </c>
      <c r="Z202" s="1191">
        <f t="shared" ca="1" si="51"/>
        <v>49745450.122946501</v>
      </c>
      <c r="AA202" s="1189">
        <f t="shared" ca="1" si="52"/>
        <v>0.12398010813697954</v>
      </c>
      <c r="AB202" s="1162"/>
    </row>
    <row r="203" spans="1:28">
      <c r="A203" s="1201">
        <f>Calendar!J192</f>
        <v>50766</v>
      </c>
      <c r="C203" s="1161"/>
      <c r="D203" s="1182">
        <f t="shared" ca="1" si="38"/>
        <v>51440</v>
      </c>
      <c r="E203" s="1183">
        <f t="shared" ca="1" si="39"/>
        <v>51467</v>
      </c>
      <c r="F203" s="1184">
        <f t="shared" ca="1" si="40"/>
        <v>5879</v>
      </c>
      <c r="G203" s="1185">
        <f ca="1">IF(F203&lt;&gt;"",COUNTIF($F$11:F203,"&gt;0"),"")</f>
        <v>193</v>
      </c>
      <c r="H203" s="1186">
        <v>1.9647369940321537E-2</v>
      </c>
      <c r="I203" s="1130"/>
      <c r="J203" s="1187">
        <f t="shared" ca="1" si="41"/>
        <v>994909002.45892918</v>
      </c>
      <c r="K203" s="1188">
        <f t="shared" ca="1" si="42"/>
        <v>19547345.22826685</v>
      </c>
      <c r="L203" s="1187">
        <f t="shared" ca="1" si="43"/>
        <v>0</v>
      </c>
      <c r="M203" s="1187">
        <f t="shared" ca="1" si="44"/>
        <v>0</v>
      </c>
      <c r="N203" s="1187">
        <f t="shared" ca="1" si="53"/>
        <v>975361657.23066235</v>
      </c>
      <c r="O203" s="1130"/>
      <c r="P203" s="1187">
        <f t="shared" ca="1" si="45"/>
        <v>19547345.228266835</v>
      </c>
      <c r="Q203" s="1187">
        <f t="shared" ca="1" si="46"/>
        <v>926593574.36912918</v>
      </c>
      <c r="R203" s="1187">
        <f t="shared" ca="1" si="54"/>
        <v>945163552.33598268</v>
      </c>
      <c r="S203" s="1187">
        <f t="shared" ca="1" si="55"/>
        <v>18569977.966853499</v>
      </c>
      <c r="T203" s="1187">
        <f t="shared" ca="1" si="47"/>
        <v>926593574.36912918</v>
      </c>
      <c r="U203" s="1189">
        <f t="shared" ca="1" si="48"/>
        <v>0.12159259408428738</v>
      </c>
      <c r="V203" s="1190">
        <f t="shared" ca="1" si="49"/>
        <v>5.0000000000000044E-2</v>
      </c>
      <c r="X203" s="1191">
        <f t="shared" ca="1" si="56"/>
        <v>49745450.122946501</v>
      </c>
      <c r="Y203" s="1191">
        <f t="shared" ca="1" si="50"/>
        <v>977367.2614133358</v>
      </c>
      <c r="Z203" s="1191">
        <f t="shared" ca="1" si="51"/>
        <v>48768082.861533165</v>
      </c>
      <c r="AA203" s="1189">
        <f t="shared" ca="1" si="52"/>
        <v>0.12156757117044599</v>
      </c>
      <c r="AB203" s="1162"/>
    </row>
    <row r="204" spans="1:28">
      <c r="A204" s="1201">
        <f>Calendar!J193</f>
        <v>50797</v>
      </c>
      <c r="C204" s="1161"/>
      <c r="D204" s="1182">
        <f t="shared" ref="D204:D267" ca="1" si="57">IF(E204&lt;&gt;"",EOMONTH(E204,-1),"")</f>
        <v>51470</v>
      </c>
      <c r="E204" s="1183">
        <f t="shared" ref="E204:E267" ca="1" si="58">IF(INDIRECT("A"&amp;(IFERROR(MATCH(E203,A:A),999)+1))&gt;0,INDIRECT("A"&amp;(IFERROR(MATCH(E203,A:A),999)+1)),"")</f>
        <v>51497</v>
      </c>
      <c r="F204" s="1184">
        <f t="shared" ref="F204:F267" ca="1" si="59">IF(E204&lt;&gt;"",E204-$A$31,"")</f>
        <v>5909</v>
      </c>
      <c r="G204" s="1185">
        <f ca="1">IF(F204&lt;&gt;"",COUNTIF($F$11:F204,"&gt;0"),"")</f>
        <v>194</v>
      </c>
      <c r="H204" s="1186">
        <v>1.9890863133051145E-2</v>
      </c>
      <c r="I204" s="1130"/>
      <c r="J204" s="1187">
        <f t="shared" ref="J204:J267" ca="1" si="60">IF(G204=1,$A$7,N203)</f>
        <v>975361657.23066235</v>
      </c>
      <c r="K204" s="1188">
        <f t="shared" ref="K204:K267" ca="1" si="61">H204*J204</f>
        <v>19400785.229201049</v>
      </c>
      <c r="L204" s="1187">
        <f t="shared" ref="L204:L267" ca="1" si="62">IF(E204&lt;&gt;"",(1-(1-$A$25)^(1/12))*(J204-K204),"")</f>
        <v>0</v>
      </c>
      <c r="M204" s="1187">
        <f t="shared" ref="M204:M267" ca="1" si="63">IF(J204-K204-L204&lt;$A$27*$A$5,J204-K204-L204,0)</f>
        <v>0</v>
      </c>
      <c r="N204" s="1187">
        <f t="shared" ca="1" si="53"/>
        <v>955960872.00146127</v>
      </c>
      <c r="O204" s="1130"/>
      <c r="P204" s="1187">
        <f t="shared" ref="P204:P267" ca="1" si="64">IF(G204&lt;&gt; "", R204+X204-N204, "")</f>
        <v>19400785.229201078</v>
      </c>
      <c r="Q204" s="1187">
        <f t="shared" ref="Q204:Q267" ca="1" si="65">IF(E204&lt;&gt;"", N204*(1-$A$15), "")</f>
        <v>908162828.40138817</v>
      </c>
      <c r="R204" s="1187">
        <f t="shared" ca="1" si="54"/>
        <v>926593574.36912918</v>
      </c>
      <c r="S204" s="1187">
        <f t="shared" ca="1" si="55"/>
        <v>18430745.967741013</v>
      </c>
      <c r="T204" s="1187">
        <f t="shared" ref="T204:T267" ca="1" si="66">IF(E204&lt;&gt;"", R204-S204, "")</f>
        <v>908162828.40138817</v>
      </c>
      <c r="U204" s="1189">
        <f t="shared" ref="U204:U267" ca="1" si="67">IF(E204&lt;&gt;"", R204/$A$11, "")</f>
        <v>0.11920361940631004</v>
      </c>
      <c r="V204" s="1190">
        <f t="shared" ref="V204:V267" ca="1" si="68">IF(E204&lt;&gt;"", IFERROR(1-T204/N204, "n.a."), "")</f>
        <v>5.0000000000000044E-2</v>
      </c>
      <c r="X204" s="1191">
        <f t="shared" ca="1" si="56"/>
        <v>48768082.861533165</v>
      </c>
      <c r="Y204" s="1191">
        <f t="shared" ref="Y204:Y267" ca="1" si="69">IF(E204&lt;&gt;"", P204-S204, "")</f>
        <v>970039.26146006584</v>
      </c>
      <c r="Z204" s="1191">
        <f t="shared" ref="Z204:Z267" ca="1" si="70">IF(E204&lt;&gt;"", X204-Y204, "")</f>
        <v>47798043.600073099</v>
      </c>
      <c r="AA204" s="1189">
        <f t="shared" ref="AA204:AA267" ca="1" si="71">IF(E204&lt;&gt;"", X204/$A$19, "")</f>
        <v>0.1191790881269139</v>
      </c>
      <c r="AB204" s="1162"/>
    </row>
    <row r="205" spans="1:28">
      <c r="A205" s="1201">
        <f>Calendar!J194</f>
        <v>50829</v>
      </c>
      <c r="C205" s="1161"/>
      <c r="D205" s="1182">
        <f t="shared" ca="1" si="57"/>
        <v>51501</v>
      </c>
      <c r="E205" s="1183">
        <f t="shared" ca="1" si="58"/>
        <v>51529</v>
      </c>
      <c r="F205" s="1184">
        <f t="shared" ca="1" si="59"/>
        <v>5941</v>
      </c>
      <c r="G205" s="1185">
        <f ca="1">IF(F205&lt;&gt;"",COUNTIF($F$11:F205,"&gt;0"),"")</f>
        <v>195</v>
      </c>
      <c r="H205" s="1186">
        <v>2.0101924204233134E-2</v>
      </c>
      <c r="I205" s="1130"/>
      <c r="J205" s="1187">
        <f t="shared" ca="1" si="60"/>
        <v>955960872.00146127</v>
      </c>
      <c r="K205" s="1188">
        <f t="shared" ca="1" si="61"/>
        <v>19216652.991185986</v>
      </c>
      <c r="L205" s="1187">
        <f t="shared" ca="1" si="62"/>
        <v>0</v>
      </c>
      <c r="M205" s="1187">
        <f t="shared" ca="1" si="63"/>
        <v>0</v>
      </c>
      <c r="N205" s="1187">
        <f t="shared" ref="N205:N268" ca="1" si="72">IF(E205&lt;&gt;"",J205-K205-L205-M205,"")</f>
        <v>936744219.01027524</v>
      </c>
      <c r="O205" s="1130"/>
      <c r="P205" s="1187">
        <f t="shared" ca="1" si="64"/>
        <v>19216652.991186023</v>
      </c>
      <c r="Q205" s="1187">
        <f t="shared" ca="1" si="65"/>
        <v>889907008.0597614</v>
      </c>
      <c r="R205" s="1187">
        <f t="shared" ref="R205:R268" ca="1" si="73">IF(E205&lt;&gt;"", T204, "")</f>
        <v>908162828.40138817</v>
      </c>
      <c r="S205" s="1187">
        <f t="shared" ref="S205:S268" ca="1" si="74">IF(E205&lt;&gt;"", MIN(P205,MAX(R205-Q205,0)), "")</f>
        <v>18255820.341626763</v>
      </c>
      <c r="T205" s="1187">
        <f t="shared" ca="1" si="66"/>
        <v>889907008.0597614</v>
      </c>
      <c r="U205" s="1189">
        <f t="shared" ca="1" si="67"/>
        <v>0.1168325565277348</v>
      </c>
      <c r="V205" s="1190">
        <f t="shared" ca="1" si="68"/>
        <v>5.0000000000000044E-2</v>
      </c>
      <c r="X205" s="1191">
        <f t="shared" ref="X205:X268" ca="1" si="75">IF(E205&lt;&gt;"", Z204, "")</f>
        <v>47798043.600073099</v>
      </c>
      <c r="Y205" s="1191">
        <f t="shared" ca="1" si="69"/>
        <v>960832.64955925941</v>
      </c>
      <c r="Z205" s="1191">
        <f t="shared" ca="1" si="70"/>
        <v>46837210.95051384</v>
      </c>
      <c r="AA205" s="1189">
        <f t="shared" ca="1" si="71"/>
        <v>0.11680851319665958</v>
      </c>
      <c r="AB205" s="1162"/>
    </row>
    <row r="206" spans="1:28">
      <c r="A206" s="1201">
        <f>Calendar!J195</f>
        <v>50857</v>
      </c>
      <c r="C206" s="1161"/>
      <c r="D206" s="1182">
        <f t="shared" ca="1" si="57"/>
        <v>51532</v>
      </c>
      <c r="E206" s="1183">
        <f t="shared" ca="1" si="58"/>
        <v>51559</v>
      </c>
      <c r="F206" s="1184">
        <f t="shared" ca="1" si="59"/>
        <v>5971</v>
      </c>
      <c r="G206" s="1185">
        <f ca="1">IF(F206&lt;&gt;"",COUNTIF($F$11:F206,"&gt;0"),"")</f>
        <v>196</v>
      </c>
      <c r="H206" s="1186">
        <v>2.0313465247822134E-2</v>
      </c>
      <c r="I206" s="1130"/>
      <c r="J206" s="1187">
        <f t="shared" ca="1" si="60"/>
        <v>936744219.01027524</v>
      </c>
      <c r="K206" s="1188">
        <f t="shared" ca="1" si="61"/>
        <v>19028521.138963513</v>
      </c>
      <c r="L206" s="1187">
        <f t="shared" ca="1" si="62"/>
        <v>0</v>
      </c>
      <c r="M206" s="1187">
        <f t="shared" ca="1" si="63"/>
        <v>0</v>
      </c>
      <c r="N206" s="1187">
        <f t="shared" ca="1" si="72"/>
        <v>917715697.87131178</v>
      </c>
      <c r="O206" s="1130"/>
      <c r="P206" s="1187">
        <f t="shared" ca="1" si="64"/>
        <v>19028521.138963461</v>
      </c>
      <c r="Q206" s="1187">
        <f t="shared" ca="1" si="65"/>
        <v>871829912.97774613</v>
      </c>
      <c r="R206" s="1187">
        <f t="shared" ca="1" si="73"/>
        <v>889907008.0597614</v>
      </c>
      <c r="S206" s="1187">
        <f t="shared" ca="1" si="74"/>
        <v>18077095.082015276</v>
      </c>
      <c r="T206" s="1187">
        <f t="shared" ca="1" si="66"/>
        <v>871829912.97774613</v>
      </c>
      <c r="U206" s="1189">
        <f t="shared" ca="1" si="67"/>
        <v>0.11448399733182749</v>
      </c>
      <c r="V206" s="1190">
        <f t="shared" ca="1" si="68"/>
        <v>5.0000000000000044E-2</v>
      </c>
      <c r="X206" s="1191">
        <f t="shared" ca="1" si="75"/>
        <v>46837210.95051384</v>
      </c>
      <c r="Y206" s="1191">
        <f t="shared" ca="1" si="69"/>
        <v>951426.05694818497</v>
      </c>
      <c r="Z206" s="1191">
        <f t="shared" ca="1" si="70"/>
        <v>45885784.893565655</v>
      </c>
      <c r="AA206" s="1189">
        <f t="shared" ca="1" si="71"/>
        <v>0.11446043731797126</v>
      </c>
      <c r="AB206" s="1162"/>
    </row>
    <row r="207" spans="1:28">
      <c r="A207" s="1201">
        <f>Calendar!J196</f>
        <v>50887</v>
      </c>
      <c r="C207" s="1161"/>
      <c r="D207" s="1182">
        <f t="shared" ca="1" si="57"/>
        <v>51560</v>
      </c>
      <c r="E207" s="1183">
        <f t="shared" ca="1" si="58"/>
        <v>51587</v>
      </c>
      <c r="F207" s="1184">
        <f t="shared" ca="1" si="59"/>
        <v>5999</v>
      </c>
      <c r="G207" s="1185">
        <f ca="1">IF(F207&lt;&gt;"",COUNTIF($F$11:F207,"&gt;0"),"")</f>
        <v>197</v>
      </c>
      <c r="H207" s="1186">
        <v>2.0517428346694375E-2</v>
      </c>
      <c r="I207" s="1130"/>
      <c r="J207" s="1187">
        <f t="shared" ca="1" si="60"/>
        <v>917715697.87131178</v>
      </c>
      <c r="K207" s="1188">
        <f t="shared" ca="1" si="61"/>
        <v>18829166.073711265</v>
      </c>
      <c r="L207" s="1187">
        <f t="shared" ca="1" si="62"/>
        <v>0</v>
      </c>
      <c r="M207" s="1187">
        <f t="shared" ca="1" si="63"/>
        <v>0</v>
      </c>
      <c r="N207" s="1187">
        <f t="shared" ca="1" si="72"/>
        <v>898886531.79760051</v>
      </c>
      <c r="O207" s="1130"/>
      <c r="P207" s="1187">
        <f t="shared" ca="1" si="64"/>
        <v>18829166.073711276</v>
      </c>
      <c r="Q207" s="1187">
        <f t="shared" ca="1" si="65"/>
        <v>853942205.2077204</v>
      </c>
      <c r="R207" s="1187">
        <f t="shared" ca="1" si="73"/>
        <v>871829912.97774613</v>
      </c>
      <c r="S207" s="1187">
        <f t="shared" ca="1" si="74"/>
        <v>17887707.77002573</v>
      </c>
      <c r="T207" s="1187">
        <f t="shared" ca="1" si="66"/>
        <v>853942205.2077204</v>
      </c>
      <c r="U207" s="1189">
        <f t="shared" ca="1" si="67"/>
        <v>0.11215843063059565</v>
      </c>
      <c r="V207" s="1190">
        <f t="shared" ca="1" si="68"/>
        <v>5.0000000000000044E-2</v>
      </c>
      <c r="X207" s="1191">
        <f t="shared" ca="1" si="75"/>
        <v>45885784.893565655</v>
      </c>
      <c r="Y207" s="1191">
        <f t="shared" ca="1" si="69"/>
        <v>941458.30368554592</v>
      </c>
      <c r="Z207" s="1191">
        <f t="shared" ca="1" si="70"/>
        <v>44944326.589880109</v>
      </c>
      <c r="AA207" s="1189">
        <f t="shared" ca="1" si="71"/>
        <v>0.11213534920226211</v>
      </c>
      <c r="AB207" s="1162"/>
    </row>
    <row r="208" spans="1:28">
      <c r="A208" s="1201">
        <f>Calendar!J197</f>
        <v>50917</v>
      </c>
      <c r="C208" s="1161"/>
      <c r="D208" s="1182">
        <f t="shared" ca="1" si="57"/>
        <v>51591</v>
      </c>
      <c r="E208" s="1183">
        <f t="shared" ca="1" si="58"/>
        <v>51620</v>
      </c>
      <c r="F208" s="1184">
        <f t="shared" ca="1" si="59"/>
        <v>6032</v>
      </c>
      <c r="G208" s="1185">
        <f ca="1">IF(F208&lt;&gt;"",COUNTIF($F$11:F208,"&gt;0"),"")</f>
        <v>198</v>
      </c>
      <c r="H208" s="1186">
        <v>2.0771912268192902E-2</v>
      </c>
      <c r="I208" s="1130"/>
      <c r="J208" s="1187">
        <f t="shared" ca="1" si="60"/>
        <v>898886531.79760051</v>
      </c>
      <c r="K208" s="1188">
        <f t="shared" ca="1" si="61"/>
        <v>18671592.177559946</v>
      </c>
      <c r="L208" s="1187">
        <f t="shared" ca="1" si="62"/>
        <v>0</v>
      </c>
      <c r="M208" s="1187">
        <f t="shared" ca="1" si="63"/>
        <v>0</v>
      </c>
      <c r="N208" s="1187">
        <f t="shared" ca="1" si="72"/>
        <v>880214939.62004054</v>
      </c>
      <c r="O208" s="1130"/>
      <c r="P208" s="1187">
        <f t="shared" ca="1" si="64"/>
        <v>18671592.177559972</v>
      </c>
      <c r="Q208" s="1187">
        <f t="shared" ca="1" si="65"/>
        <v>836204192.63903844</v>
      </c>
      <c r="R208" s="1187">
        <f t="shared" ca="1" si="73"/>
        <v>853942205.2077204</v>
      </c>
      <c r="S208" s="1187">
        <f t="shared" ca="1" si="74"/>
        <v>17738012.568681955</v>
      </c>
      <c r="T208" s="1187">
        <f t="shared" ca="1" si="66"/>
        <v>836204192.63903844</v>
      </c>
      <c r="U208" s="1189">
        <f t="shared" ca="1" si="67"/>
        <v>0.10985722806665471</v>
      </c>
      <c r="V208" s="1190">
        <f t="shared" ca="1" si="68"/>
        <v>5.0000000000000044E-2</v>
      </c>
      <c r="X208" s="1191">
        <f t="shared" ca="1" si="75"/>
        <v>44944326.589880109</v>
      </c>
      <c r="Y208" s="1191">
        <f t="shared" ca="1" si="69"/>
        <v>933579.60887801647</v>
      </c>
      <c r="Z208" s="1191">
        <f t="shared" ca="1" si="70"/>
        <v>44010746.981002092</v>
      </c>
      <c r="AA208" s="1189">
        <f t="shared" ca="1" si="71"/>
        <v>0.10983462020987318</v>
      </c>
      <c r="AB208" s="1162"/>
    </row>
    <row r="209" spans="1:28">
      <c r="A209" s="1201">
        <f>Calendar!J198</f>
        <v>50948</v>
      </c>
      <c r="C209" s="1161"/>
      <c r="D209" s="1182">
        <f t="shared" ca="1" si="57"/>
        <v>51621</v>
      </c>
      <c r="E209" s="1183">
        <f t="shared" ca="1" si="58"/>
        <v>51648</v>
      </c>
      <c r="F209" s="1184">
        <f t="shared" ca="1" si="59"/>
        <v>6060</v>
      </c>
      <c r="G209" s="1185">
        <f ca="1">IF(F209&lt;&gt;"",COUNTIF($F$11:F209,"&gt;0"),"")</f>
        <v>199</v>
      </c>
      <c r="H209" s="1186">
        <v>2.0971550729519801E-2</v>
      </c>
      <c r="I209" s="1130"/>
      <c r="J209" s="1187">
        <f t="shared" ca="1" si="60"/>
        <v>880214939.62004054</v>
      </c>
      <c r="K209" s="1188">
        <f t="shared" ca="1" si="61"/>
        <v>18459472.259122889</v>
      </c>
      <c r="L209" s="1187">
        <f t="shared" ca="1" si="62"/>
        <v>0</v>
      </c>
      <c r="M209" s="1187">
        <f t="shared" ca="1" si="63"/>
        <v>0</v>
      </c>
      <c r="N209" s="1187">
        <f t="shared" ca="1" si="72"/>
        <v>861755467.36091769</v>
      </c>
      <c r="O209" s="1130"/>
      <c r="P209" s="1187">
        <f t="shared" ca="1" si="64"/>
        <v>18459472.259122849</v>
      </c>
      <c r="Q209" s="1187">
        <f t="shared" ca="1" si="65"/>
        <v>818667693.99287176</v>
      </c>
      <c r="R209" s="1187">
        <f t="shared" ca="1" si="73"/>
        <v>836204192.63903844</v>
      </c>
      <c r="S209" s="1187">
        <f t="shared" ca="1" si="74"/>
        <v>17536498.646166682</v>
      </c>
      <c r="T209" s="1187">
        <f t="shared" ca="1" si="66"/>
        <v>818667693.99287176</v>
      </c>
      <c r="U209" s="1189">
        <f t="shared" ca="1" si="67"/>
        <v>0.1075752833632273</v>
      </c>
      <c r="V209" s="1190">
        <f t="shared" ca="1" si="68"/>
        <v>5.0000000000000044E-2</v>
      </c>
      <c r="X209" s="1191">
        <f t="shared" ca="1" si="75"/>
        <v>44010746.981002092</v>
      </c>
      <c r="Y209" s="1191">
        <f t="shared" ca="1" si="69"/>
        <v>922973.61295616627</v>
      </c>
      <c r="Z209" s="1191">
        <f t="shared" ca="1" si="70"/>
        <v>43087773.368045926</v>
      </c>
      <c r="AA209" s="1189">
        <f t="shared" ca="1" si="71"/>
        <v>0.10755314511486337</v>
      </c>
      <c r="AB209" s="1162"/>
    </row>
    <row r="210" spans="1:28">
      <c r="A210" s="1201">
        <f>Calendar!J199</f>
        <v>50978</v>
      </c>
      <c r="C210" s="1161"/>
      <c r="D210" s="1182">
        <f t="shared" ca="1" si="57"/>
        <v>51652</v>
      </c>
      <c r="E210" s="1183">
        <f t="shared" ca="1" si="58"/>
        <v>51679</v>
      </c>
      <c r="F210" s="1184">
        <f t="shared" ca="1" si="59"/>
        <v>6091</v>
      </c>
      <c r="G210" s="1185">
        <f ca="1">IF(F210&lt;&gt;"",COUNTIF($F$11:F210,"&gt;0"),"")</f>
        <v>200</v>
      </c>
      <c r="H210" s="1186">
        <v>2.1135487560700862E-2</v>
      </c>
      <c r="I210" s="1130"/>
      <c r="J210" s="1187">
        <f t="shared" ca="1" si="60"/>
        <v>861755467.36091769</v>
      </c>
      <c r="K210" s="1188">
        <f t="shared" ca="1" si="61"/>
        <v>18213621.960772634</v>
      </c>
      <c r="L210" s="1187">
        <f t="shared" ca="1" si="62"/>
        <v>0</v>
      </c>
      <c r="M210" s="1187">
        <f t="shared" ca="1" si="63"/>
        <v>0</v>
      </c>
      <c r="N210" s="1187">
        <f t="shared" ca="1" si="72"/>
        <v>843541845.40014505</v>
      </c>
      <c r="O210" s="1130"/>
      <c r="P210" s="1187">
        <f t="shared" ca="1" si="64"/>
        <v>18213621.960772634</v>
      </c>
      <c r="Q210" s="1187">
        <f t="shared" ca="1" si="65"/>
        <v>801364753.1301378</v>
      </c>
      <c r="R210" s="1187">
        <f t="shared" ca="1" si="73"/>
        <v>818667693.99287176</v>
      </c>
      <c r="S210" s="1187">
        <f t="shared" ca="1" si="74"/>
        <v>17302940.86273396</v>
      </c>
      <c r="T210" s="1187">
        <f t="shared" ca="1" si="66"/>
        <v>801364753.1301378</v>
      </c>
      <c r="U210" s="1189">
        <f t="shared" ca="1" si="67"/>
        <v>0.10531926285093292</v>
      </c>
      <c r="V210" s="1190">
        <f t="shared" ca="1" si="68"/>
        <v>5.0000000000000044E-2</v>
      </c>
      <c r="X210" s="1191">
        <f t="shared" ca="1" si="75"/>
        <v>43087773.368045926</v>
      </c>
      <c r="Y210" s="1191">
        <f t="shared" ca="1" si="69"/>
        <v>910681.0980386734</v>
      </c>
      <c r="Z210" s="1191">
        <f t="shared" ca="1" si="70"/>
        <v>42177092.270007253</v>
      </c>
      <c r="AA210" s="1189">
        <f t="shared" ca="1" si="71"/>
        <v>0.10529758887596756</v>
      </c>
      <c r="AB210" s="1162"/>
    </row>
    <row r="211" spans="1:28">
      <c r="A211" s="1201">
        <f>Calendar!J200</f>
        <v>51011</v>
      </c>
      <c r="C211" s="1161"/>
      <c r="D211" s="1182">
        <f t="shared" ca="1" si="57"/>
        <v>51682</v>
      </c>
      <c r="E211" s="1183">
        <f t="shared" ca="1" si="58"/>
        <v>51711</v>
      </c>
      <c r="F211" s="1184">
        <f t="shared" ca="1" si="59"/>
        <v>6123</v>
      </c>
      <c r="G211" s="1185">
        <f ca="1">IF(F211&lt;&gt;"",COUNTIF($F$11:F211,"&gt;0"),"")</f>
        <v>201</v>
      </c>
      <c r="H211" s="1186">
        <v>2.13718414344252E-2</v>
      </c>
      <c r="I211" s="1130"/>
      <c r="J211" s="1187">
        <f t="shared" ca="1" si="60"/>
        <v>843541845.40014505</v>
      </c>
      <c r="K211" s="1188">
        <f t="shared" ca="1" si="61"/>
        <v>18028042.563194316</v>
      </c>
      <c r="L211" s="1187">
        <f t="shared" ca="1" si="62"/>
        <v>0</v>
      </c>
      <c r="M211" s="1187">
        <f t="shared" ca="1" si="63"/>
        <v>0</v>
      </c>
      <c r="N211" s="1187">
        <f t="shared" ca="1" si="72"/>
        <v>825513802.83695078</v>
      </c>
      <c r="O211" s="1130"/>
      <c r="P211" s="1187">
        <f t="shared" ca="1" si="64"/>
        <v>18028042.563194275</v>
      </c>
      <c r="Q211" s="1187">
        <f t="shared" ca="1" si="65"/>
        <v>784238112.69510317</v>
      </c>
      <c r="R211" s="1187">
        <f t="shared" ca="1" si="73"/>
        <v>801364753.1301378</v>
      </c>
      <c r="S211" s="1187">
        <f t="shared" ca="1" si="74"/>
        <v>17126640.435034633</v>
      </c>
      <c r="T211" s="1187">
        <f t="shared" ca="1" si="66"/>
        <v>784238112.69510317</v>
      </c>
      <c r="U211" s="1189">
        <f t="shared" ca="1" si="67"/>
        <v>0.10309328888104485</v>
      </c>
      <c r="V211" s="1190">
        <f t="shared" ca="1" si="68"/>
        <v>5.0000000000000044E-2</v>
      </c>
      <c r="X211" s="1191">
        <f t="shared" ca="1" si="75"/>
        <v>42177092.270007253</v>
      </c>
      <c r="Y211" s="1191">
        <f t="shared" ca="1" si="69"/>
        <v>901402.12815964222</v>
      </c>
      <c r="Z211" s="1191">
        <f t="shared" ca="1" si="70"/>
        <v>41275690.14184761</v>
      </c>
      <c r="AA211" s="1189">
        <f t="shared" ca="1" si="71"/>
        <v>0.10307207299610766</v>
      </c>
      <c r="AB211" s="1162"/>
    </row>
    <row r="212" spans="1:28">
      <c r="A212" s="1201">
        <f>Calendar!J201</f>
        <v>51040</v>
      </c>
      <c r="C212" s="1161"/>
      <c r="D212" s="1182">
        <f t="shared" ca="1" si="57"/>
        <v>51713</v>
      </c>
      <c r="E212" s="1183">
        <f t="shared" ca="1" si="58"/>
        <v>51740</v>
      </c>
      <c r="F212" s="1184">
        <f t="shared" ca="1" si="59"/>
        <v>6152</v>
      </c>
      <c r="G212" s="1185">
        <f ca="1">IF(F212&lt;&gt;"",COUNTIF($F$11:F212,"&gt;0"),"")</f>
        <v>202</v>
      </c>
      <c r="H212" s="1186">
        <v>2.1598666612051797E-2</v>
      </c>
      <c r="I212" s="1130"/>
      <c r="J212" s="1187">
        <f t="shared" ca="1" si="60"/>
        <v>825513802.83695078</v>
      </c>
      <c r="K212" s="1188">
        <f t="shared" ca="1" si="61"/>
        <v>17829997.411122359</v>
      </c>
      <c r="L212" s="1187">
        <f t="shared" ca="1" si="62"/>
        <v>0</v>
      </c>
      <c r="M212" s="1187">
        <f t="shared" ca="1" si="63"/>
        <v>0</v>
      </c>
      <c r="N212" s="1187">
        <f t="shared" ca="1" si="72"/>
        <v>807683805.42582846</v>
      </c>
      <c r="O212" s="1130"/>
      <c r="P212" s="1187">
        <f t="shared" ca="1" si="64"/>
        <v>17829997.411122322</v>
      </c>
      <c r="Q212" s="1187">
        <f t="shared" ca="1" si="65"/>
        <v>767299615.15453696</v>
      </c>
      <c r="R212" s="1187">
        <f t="shared" ca="1" si="73"/>
        <v>784238112.69510317</v>
      </c>
      <c r="S212" s="1187">
        <f t="shared" ca="1" si="74"/>
        <v>16938497.540566206</v>
      </c>
      <c r="T212" s="1187">
        <f t="shared" ca="1" si="66"/>
        <v>767299615.15453696</v>
      </c>
      <c r="U212" s="1189">
        <f t="shared" ca="1" si="67"/>
        <v>0.10088999545812576</v>
      </c>
      <c r="V212" s="1190">
        <f t="shared" ca="1" si="68"/>
        <v>5.0000000000000044E-2</v>
      </c>
      <c r="X212" s="1191">
        <f t="shared" ca="1" si="75"/>
        <v>41275690.14184761</v>
      </c>
      <c r="Y212" s="1191">
        <f t="shared" ca="1" si="69"/>
        <v>891499.8705561161</v>
      </c>
      <c r="Z212" s="1191">
        <f t="shared" ca="1" si="70"/>
        <v>40384190.271291494</v>
      </c>
      <c r="AA212" s="1189">
        <f t="shared" ca="1" si="71"/>
        <v>0.10086923299571753</v>
      </c>
      <c r="AB212" s="1162"/>
    </row>
    <row r="213" spans="1:28">
      <c r="A213" s="1201">
        <f>Calendar!J202</f>
        <v>51070</v>
      </c>
      <c r="C213" s="1161"/>
      <c r="D213" s="1182">
        <f t="shared" ca="1" si="57"/>
        <v>51744</v>
      </c>
      <c r="E213" s="1183">
        <f t="shared" ca="1" si="58"/>
        <v>51771</v>
      </c>
      <c r="F213" s="1184">
        <f t="shared" ca="1" si="59"/>
        <v>6183</v>
      </c>
      <c r="G213" s="1185">
        <f ca="1">IF(F213&lt;&gt;"",COUNTIF($F$11:F213,"&gt;0"),"")</f>
        <v>203</v>
      </c>
      <c r="H213" s="1186">
        <v>2.1810724528929695E-2</v>
      </c>
      <c r="I213" s="1130"/>
      <c r="J213" s="1187">
        <f t="shared" ca="1" si="60"/>
        <v>807683805.42582846</v>
      </c>
      <c r="K213" s="1188">
        <f t="shared" ca="1" si="61"/>
        <v>17616168.986620396</v>
      </c>
      <c r="L213" s="1187">
        <f t="shared" ca="1" si="62"/>
        <v>0</v>
      </c>
      <c r="M213" s="1187">
        <f t="shared" ca="1" si="63"/>
        <v>0</v>
      </c>
      <c r="N213" s="1187">
        <f t="shared" ca="1" si="72"/>
        <v>790067636.43920803</v>
      </c>
      <c r="O213" s="1130"/>
      <c r="P213" s="1187">
        <f t="shared" ca="1" si="64"/>
        <v>17616168.986620426</v>
      </c>
      <c r="Q213" s="1187">
        <f t="shared" ca="1" si="65"/>
        <v>750564254.61724758</v>
      </c>
      <c r="R213" s="1187">
        <f t="shared" ca="1" si="73"/>
        <v>767299615.15453696</v>
      </c>
      <c r="S213" s="1187">
        <f t="shared" ca="1" si="74"/>
        <v>16735360.537289381</v>
      </c>
      <c r="T213" s="1187">
        <f t="shared" ca="1" si="66"/>
        <v>750564254.61724758</v>
      </c>
      <c r="U213" s="1189">
        <f t="shared" ca="1" si="67"/>
        <v>9.8710906081734287E-2</v>
      </c>
      <c r="V213" s="1190">
        <f t="shared" ca="1" si="68"/>
        <v>5.0000000000000044E-2</v>
      </c>
      <c r="X213" s="1191">
        <f t="shared" ca="1" si="75"/>
        <v>40384190.271291494</v>
      </c>
      <c r="Y213" s="1191">
        <f t="shared" ca="1" si="69"/>
        <v>880808.44933104515</v>
      </c>
      <c r="Z213" s="1191">
        <f t="shared" ca="1" si="70"/>
        <v>39503381.821960449</v>
      </c>
      <c r="AA213" s="1189">
        <f t="shared" ca="1" si="71"/>
        <v>9.8690592060829654E-2</v>
      </c>
      <c r="AB213" s="1162"/>
    </row>
    <row r="214" spans="1:28">
      <c r="A214" s="1201">
        <f>Calendar!J203</f>
        <v>51102</v>
      </c>
      <c r="C214" s="1161"/>
      <c r="D214" s="1182">
        <f t="shared" ca="1" si="57"/>
        <v>51774</v>
      </c>
      <c r="E214" s="1183">
        <f t="shared" ca="1" si="58"/>
        <v>51802</v>
      </c>
      <c r="F214" s="1184">
        <f t="shared" ca="1" si="59"/>
        <v>6214</v>
      </c>
      <c r="G214" s="1185">
        <f ca="1">IF(F214&lt;&gt;"",COUNTIF($F$11:F214,"&gt;0"),"")</f>
        <v>204</v>
      </c>
      <c r="H214" s="1186">
        <v>2.2092659437701043E-2</v>
      </c>
      <c r="I214" s="1130"/>
      <c r="J214" s="1187">
        <f t="shared" ca="1" si="60"/>
        <v>790067636.43920803</v>
      </c>
      <c r="K214" s="1188">
        <f t="shared" ca="1" si="61"/>
        <v>17454695.224600825</v>
      </c>
      <c r="L214" s="1187">
        <f t="shared" ca="1" si="62"/>
        <v>0</v>
      </c>
      <c r="M214" s="1187">
        <f t="shared" ca="1" si="63"/>
        <v>0</v>
      </c>
      <c r="N214" s="1187">
        <f t="shared" ca="1" si="72"/>
        <v>772612941.21460724</v>
      </c>
      <c r="O214" s="1130"/>
      <c r="P214" s="1187">
        <f t="shared" ca="1" si="64"/>
        <v>17454695.224600792</v>
      </c>
      <c r="Q214" s="1187">
        <f t="shared" ca="1" si="65"/>
        <v>733982294.1538769</v>
      </c>
      <c r="R214" s="1187">
        <f t="shared" ca="1" si="73"/>
        <v>750564254.61724758</v>
      </c>
      <c r="S214" s="1187">
        <f t="shared" ca="1" si="74"/>
        <v>16581960.463370681</v>
      </c>
      <c r="T214" s="1187">
        <f t="shared" ca="1" si="66"/>
        <v>733982294.1538769</v>
      </c>
      <c r="U214" s="1189">
        <f t="shared" ca="1" si="67"/>
        <v>9.6557949701184531E-2</v>
      </c>
      <c r="V214" s="1190">
        <f t="shared" ca="1" si="68"/>
        <v>4.9999999999999933E-2</v>
      </c>
      <c r="X214" s="1191">
        <f t="shared" ca="1" si="75"/>
        <v>39503381.821960449</v>
      </c>
      <c r="Y214" s="1191">
        <f t="shared" ca="1" si="69"/>
        <v>872734.76123011112</v>
      </c>
      <c r="Z214" s="1191">
        <f t="shared" ca="1" si="70"/>
        <v>38630647.060730338</v>
      </c>
      <c r="AA214" s="1189">
        <f t="shared" ca="1" si="71"/>
        <v>9.6538078743793859E-2</v>
      </c>
      <c r="AB214" s="1162"/>
    </row>
    <row r="215" spans="1:28">
      <c r="A215" s="1201">
        <f>Calendar!J204</f>
        <v>51131</v>
      </c>
      <c r="C215" s="1161"/>
      <c r="D215" s="1182">
        <f t="shared" ca="1" si="57"/>
        <v>51805</v>
      </c>
      <c r="E215" s="1183">
        <f t="shared" ca="1" si="58"/>
        <v>51832</v>
      </c>
      <c r="F215" s="1184">
        <f t="shared" ca="1" si="59"/>
        <v>6244</v>
      </c>
      <c r="G215" s="1185">
        <f ca="1">IF(F215&lt;&gt;"",COUNTIF($F$11:F215,"&gt;0"),"")</f>
        <v>205</v>
      </c>
      <c r="H215" s="1186">
        <v>2.2389980617248905E-2</v>
      </c>
      <c r="I215" s="1130"/>
      <c r="J215" s="1187">
        <f t="shared" ca="1" si="60"/>
        <v>772612941.21460724</v>
      </c>
      <c r="K215" s="1188">
        <f t="shared" ca="1" si="61"/>
        <v>17298788.778430723</v>
      </c>
      <c r="L215" s="1187">
        <f t="shared" ca="1" si="62"/>
        <v>0</v>
      </c>
      <c r="M215" s="1187">
        <f t="shared" ca="1" si="63"/>
        <v>0</v>
      </c>
      <c r="N215" s="1187">
        <f t="shared" ca="1" si="72"/>
        <v>755314152.43617654</v>
      </c>
      <c r="O215" s="1130"/>
      <c r="P215" s="1187">
        <f t="shared" ca="1" si="64"/>
        <v>17298788.7784307</v>
      </c>
      <c r="Q215" s="1187">
        <f t="shared" ca="1" si="65"/>
        <v>717548444.81436765</v>
      </c>
      <c r="R215" s="1187">
        <f t="shared" ca="1" si="73"/>
        <v>733982294.1538769</v>
      </c>
      <c r="S215" s="1187">
        <f t="shared" ca="1" si="74"/>
        <v>16433849.339509249</v>
      </c>
      <c r="T215" s="1187">
        <f t="shared" ca="1" si="66"/>
        <v>717548444.81436765</v>
      </c>
      <c r="U215" s="1189">
        <f t="shared" ca="1" si="67"/>
        <v>9.4424727802433606E-2</v>
      </c>
      <c r="V215" s="1190">
        <f t="shared" ca="1" si="68"/>
        <v>5.0000000000000044E-2</v>
      </c>
      <c r="X215" s="1191">
        <f t="shared" ca="1" si="75"/>
        <v>38630647.060730338</v>
      </c>
      <c r="Y215" s="1191">
        <f t="shared" ca="1" si="69"/>
        <v>864939.43892145157</v>
      </c>
      <c r="Z215" s="1191">
        <f t="shared" ca="1" si="70"/>
        <v>37765707.621808887</v>
      </c>
      <c r="AA215" s="1189">
        <f t="shared" ca="1" si="71"/>
        <v>9.440529584733709E-2</v>
      </c>
      <c r="AB215" s="1162"/>
    </row>
    <row r="216" spans="1:28">
      <c r="A216" s="1201">
        <f>Calendar!J205</f>
        <v>51162</v>
      </c>
      <c r="C216" s="1161"/>
      <c r="D216" s="1182">
        <f t="shared" ca="1" si="57"/>
        <v>51835</v>
      </c>
      <c r="E216" s="1183">
        <f t="shared" ca="1" si="58"/>
        <v>51862</v>
      </c>
      <c r="F216" s="1184">
        <f t="shared" ca="1" si="59"/>
        <v>6274</v>
      </c>
      <c r="G216" s="1185">
        <f ca="1">IF(F216&lt;&gt;"",COUNTIF($F$11:F216,"&gt;0"),"")</f>
        <v>206</v>
      </c>
      <c r="H216" s="1186">
        <v>2.270543887829456E-2</v>
      </c>
      <c r="I216" s="1130"/>
      <c r="J216" s="1187">
        <f t="shared" ca="1" si="60"/>
        <v>755314152.43617654</v>
      </c>
      <c r="K216" s="1188">
        <f t="shared" ca="1" si="61"/>
        <v>17149739.322050467</v>
      </c>
      <c r="L216" s="1187">
        <f t="shared" ca="1" si="62"/>
        <v>0</v>
      </c>
      <c r="M216" s="1187">
        <f t="shared" ca="1" si="63"/>
        <v>0</v>
      </c>
      <c r="N216" s="1187">
        <f t="shared" ca="1" si="72"/>
        <v>738164413.11412609</v>
      </c>
      <c r="O216" s="1130"/>
      <c r="P216" s="1187">
        <f t="shared" ca="1" si="64"/>
        <v>17149739.322050452</v>
      </c>
      <c r="Q216" s="1187">
        <f t="shared" ca="1" si="65"/>
        <v>701256192.4584198</v>
      </c>
      <c r="R216" s="1187">
        <f t="shared" ca="1" si="73"/>
        <v>717548444.81436765</v>
      </c>
      <c r="S216" s="1187">
        <f t="shared" ca="1" si="74"/>
        <v>16292252.355947852</v>
      </c>
      <c r="T216" s="1187">
        <f t="shared" ca="1" si="66"/>
        <v>701256192.4584198</v>
      </c>
      <c r="U216" s="1189">
        <f t="shared" ca="1" si="67"/>
        <v>9.2310559977148099E-2</v>
      </c>
      <c r="V216" s="1190">
        <f t="shared" ca="1" si="68"/>
        <v>4.9999999999999933E-2</v>
      </c>
      <c r="X216" s="1191">
        <f t="shared" ca="1" si="75"/>
        <v>37765707.621808887</v>
      </c>
      <c r="Y216" s="1191">
        <f t="shared" ca="1" si="69"/>
        <v>857486.9661026001</v>
      </c>
      <c r="Z216" s="1191">
        <f t="shared" ca="1" si="70"/>
        <v>36908220.655706286</v>
      </c>
      <c r="AA216" s="1189">
        <f t="shared" ca="1" si="71"/>
        <v>9.2291563103149774E-2</v>
      </c>
      <c r="AB216" s="1162"/>
    </row>
    <row r="217" spans="1:28">
      <c r="A217" s="1201">
        <f>Calendar!J206</f>
        <v>51193</v>
      </c>
      <c r="C217" s="1161"/>
      <c r="D217" s="1182">
        <f t="shared" ca="1" si="57"/>
        <v>51866</v>
      </c>
      <c r="E217" s="1183">
        <f t="shared" ca="1" si="58"/>
        <v>51893</v>
      </c>
      <c r="F217" s="1184">
        <f t="shared" ca="1" si="59"/>
        <v>6305</v>
      </c>
      <c r="G217" s="1185">
        <f ca="1">IF(F217&lt;&gt;"",COUNTIF($F$11:F217,"&gt;0"),"")</f>
        <v>207</v>
      </c>
      <c r="H217" s="1186">
        <v>2.2953454632339589E-2</v>
      </c>
      <c r="I217" s="1130"/>
      <c r="J217" s="1187">
        <f t="shared" ca="1" si="60"/>
        <v>738164413.11412609</v>
      </c>
      <c r="K217" s="1188">
        <f t="shared" ca="1" si="61"/>
        <v>16943423.36762267</v>
      </c>
      <c r="L217" s="1187">
        <f t="shared" ca="1" si="62"/>
        <v>0</v>
      </c>
      <c r="M217" s="1187">
        <f t="shared" ca="1" si="63"/>
        <v>0</v>
      </c>
      <c r="N217" s="1187">
        <f t="shared" ca="1" si="72"/>
        <v>721220989.74650347</v>
      </c>
      <c r="O217" s="1130"/>
      <c r="P217" s="1187">
        <f t="shared" ca="1" si="64"/>
        <v>16943423.367622614</v>
      </c>
      <c r="Q217" s="1187">
        <f t="shared" ca="1" si="65"/>
        <v>685159940.25917828</v>
      </c>
      <c r="R217" s="1187">
        <f t="shared" ca="1" si="73"/>
        <v>701256192.4584198</v>
      </c>
      <c r="S217" s="1187">
        <f t="shared" ca="1" si="74"/>
        <v>16096252.199241519</v>
      </c>
      <c r="T217" s="1187">
        <f t="shared" ca="1" si="66"/>
        <v>685159940.25917828</v>
      </c>
      <c r="U217" s="1189">
        <f t="shared" ca="1" si="67"/>
        <v>9.0214608199765831E-2</v>
      </c>
      <c r="V217" s="1190">
        <f t="shared" ca="1" si="68"/>
        <v>5.0000000000000044E-2</v>
      </c>
      <c r="X217" s="1191">
        <f t="shared" ca="1" si="75"/>
        <v>36908220.655706286</v>
      </c>
      <c r="Y217" s="1191">
        <f t="shared" ca="1" si="69"/>
        <v>847171.16838109493</v>
      </c>
      <c r="Z217" s="1191">
        <f t="shared" ca="1" si="70"/>
        <v>36061049.487325191</v>
      </c>
      <c r="AA217" s="1189">
        <f t="shared" ca="1" si="71"/>
        <v>9.019604265812875E-2</v>
      </c>
      <c r="AB217" s="1162"/>
    </row>
    <row r="218" spans="1:28">
      <c r="A218" s="1201">
        <f>Calendar!J207</f>
        <v>51222</v>
      </c>
      <c r="C218" s="1161"/>
      <c r="D218" s="1182">
        <f t="shared" ca="1" si="57"/>
        <v>51897</v>
      </c>
      <c r="E218" s="1183">
        <f t="shared" ca="1" si="58"/>
        <v>51924</v>
      </c>
      <c r="F218" s="1184">
        <f t="shared" ca="1" si="59"/>
        <v>6336</v>
      </c>
      <c r="G218" s="1185">
        <f ca="1">IF(F218&lt;&gt;"",COUNTIF($F$11:F218,"&gt;0"),"")</f>
        <v>208</v>
      </c>
      <c r="H218" s="1186">
        <v>2.3203851521724973E-2</v>
      </c>
      <c r="I218" s="1130"/>
      <c r="J218" s="1187">
        <f t="shared" ca="1" si="60"/>
        <v>721220989.74650347</v>
      </c>
      <c r="K218" s="1188">
        <f t="shared" ca="1" si="61"/>
        <v>16735104.760429395</v>
      </c>
      <c r="L218" s="1187">
        <f t="shared" ca="1" si="62"/>
        <v>0</v>
      </c>
      <c r="M218" s="1187">
        <f t="shared" ca="1" si="63"/>
        <v>0</v>
      </c>
      <c r="N218" s="1187">
        <f t="shared" ca="1" si="72"/>
        <v>704485884.98607409</v>
      </c>
      <c r="O218" s="1130"/>
      <c r="P218" s="1187">
        <f t="shared" ca="1" si="64"/>
        <v>16735104.760429382</v>
      </c>
      <c r="Q218" s="1187">
        <f t="shared" ca="1" si="65"/>
        <v>669261590.73677039</v>
      </c>
      <c r="R218" s="1187">
        <f t="shared" ca="1" si="73"/>
        <v>685159940.25917828</v>
      </c>
      <c r="S218" s="1187">
        <f t="shared" ca="1" si="74"/>
        <v>15898349.522407889</v>
      </c>
      <c r="T218" s="1187">
        <f t="shared" ca="1" si="66"/>
        <v>669261590.73677039</v>
      </c>
      <c r="U218" s="1189">
        <f t="shared" ca="1" si="67"/>
        <v>8.8143871283278219E-2</v>
      </c>
      <c r="V218" s="1190">
        <f t="shared" ca="1" si="68"/>
        <v>5.0000000000000044E-2</v>
      </c>
      <c r="X218" s="1191">
        <f t="shared" ca="1" si="75"/>
        <v>36061049.487325191</v>
      </c>
      <c r="Y218" s="1191">
        <f t="shared" ca="1" si="69"/>
        <v>836755.23802149296</v>
      </c>
      <c r="Z218" s="1191">
        <f t="shared" ca="1" si="70"/>
        <v>35224294.249303699</v>
      </c>
      <c r="AA218" s="1189">
        <f t="shared" ca="1" si="71"/>
        <v>8.8125731884958924E-2</v>
      </c>
      <c r="AB218" s="1162"/>
    </row>
    <row r="219" spans="1:28">
      <c r="A219" s="1201">
        <f>Calendar!J208</f>
        <v>51253</v>
      </c>
      <c r="C219" s="1161"/>
      <c r="D219" s="1182">
        <f t="shared" ca="1" si="57"/>
        <v>51925</v>
      </c>
      <c r="E219" s="1183">
        <f t="shared" ca="1" si="58"/>
        <v>51952</v>
      </c>
      <c r="F219" s="1184">
        <f t="shared" ca="1" si="59"/>
        <v>6364</v>
      </c>
      <c r="G219" s="1185">
        <f ca="1">IF(F219&lt;&gt;"",COUNTIF($F$11:F219,"&gt;0"),"")</f>
        <v>209</v>
      </c>
      <c r="H219" s="1186">
        <v>2.3485895322030388E-2</v>
      </c>
      <c r="I219" s="1130"/>
      <c r="J219" s="1187">
        <f t="shared" ca="1" si="60"/>
        <v>704485884.98607409</v>
      </c>
      <c r="K219" s="1188">
        <f t="shared" ca="1" si="61"/>
        <v>16545481.750630876</v>
      </c>
      <c r="L219" s="1187">
        <f t="shared" ca="1" si="62"/>
        <v>0</v>
      </c>
      <c r="M219" s="1187">
        <f t="shared" ca="1" si="63"/>
        <v>0</v>
      </c>
      <c r="N219" s="1187">
        <f t="shared" ca="1" si="72"/>
        <v>687940403.23544323</v>
      </c>
      <c r="O219" s="1130"/>
      <c r="P219" s="1187">
        <f t="shared" ca="1" si="64"/>
        <v>16545481.750630856</v>
      </c>
      <c r="Q219" s="1187">
        <f t="shared" ca="1" si="65"/>
        <v>653543383.07367098</v>
      </c>
      <c r="R219" s="1187">
        <f t="shared" ca="1" si="73"/>
        <v>669261590.73677039</v>
      </c>
      <c r="S219" s="1187">
        <f t="shared" ca="1" si="74"/>
        <v>15718207.663099408</v>
      </c>
      <c r="T219" s="1187">
        <f t="shared" ca="1" si="66"/>
        <v>653543383.07367098</v>
      </c>
      <c r="U219" s="1189">
        <f t="shared" ca="1" si="67"/>
        <v>8.6098593981471003E-2</v>
      </c>
      <c r="V219" s="1190">
        <f t="shared" ca="1" si="68"/>
        <v>5.0000000000000155E-2</v>
      </c>
      <c r="X219" s="1191">
        <f t="shared" ca="1" si="75"/>
        <v>35224294.249303699</v>
      </c>
      <c r="Y219" s="1191">
        <f t="shared" ca="1" si="69"/>
        <v>827274.08753144741</v>
      </c>
      <c r="Z219" s="1191">
        <f t="shared" ca="1" si="70"/>
        <v>34397020.161772251</v>
      </c>
      <c r="AA219" s="1189">
        <f t="shared" ca="1" si="71"/>
        <v>8.6080875487056938E-2</v>
      </c>
      <c r="AB219" s="1162"/>
    </row>
    <row r="220" spans="1:28">
      <c r="A220" s="1201">
        <f>Calendar!J209</f>
        <v>51284</v>
      </c>
      <c r="C220" s="1161"/>
      <c r="D220" s="1182">
        <f t="shared" ca="1" si="57"/>
        <v>51956</v>
      </c>
      <c r="E220" s="1183">
        <f t="shared" ca="1" si="58"/>
        <v>51984</v>
      </c>
      <c r="F220" s="1184">
        <f t="shared" ca="1" si="59"/>
        <v>6396</v>
      </c>
      <c r="G220" s="1185">
        <f ca="1">IF(F220&lt;&gt;"",COUNTIF($F$11:F220,"&gt;0"),"")</f>
        <v>210</v>
      </c>
      <c r="H220" s="1186">
        <v>2.3744053897673978E-2</v>
      </c>
      <c r="I220" s="1130"/>
      <c r="J220" s="1187">
        <f t="shared" ca="1" si="60"/>
        <v>687940403.23544323</v>
      </c>
      <c r="K220" s="1188">
        <f t="shared" ca="1" si="61"/>
        <v>16334494.012809934</v>
      </c>
      <c r="L220" s="1187">
        <f t="shared" ca="1" si="62"/>
        <v>0</v>
      </c>
      <c r="M220" s="1187">
        <f t="shared" ca="1" si="63"/>
        <v>0</v>
      </c>
      <c r="N220" s="1187">
        <f t="shared" ca="1" si="72"/>
        <v>671605909.22263324</v>
      </c>
      <c r="O220" s="1130"/>
      <c r="P220" s="1187">
        <f t="shared" ca="1" si="64"/>
        <v>16334494.012809992</v>
      </c>
      <c r="Q220" s="1187">
        <f t="shared" ca="1" si="65"/>
        <v>638025613.76150155</v>
      </c>
      <c r="R220" s="1187">
        <f t="shared" ca="1" si="73"/>
        <v>653543383.07367098</v>
      </c>
      <c r="S220" s="1187">
        <f t="shared" ca="1" si="74"/>
        <v>15517769.312169433</v>
      </c>
      <c r="T220" s="1187">
        <f t="shared" ca="1" si="66"/>
        <v>638025613.76150155</v>
      </c>
      <c r="U220" s="1189">
        <f t="shared" ca="1" si="67"/>
        <v>8.4076491415848165E-2</v>
      </c>
      <c r="V220" s="1190">
        <f t="shared" ca="1" si="68"/>
        <v>5.0000000000000044E-2</v>
      </c>
      <c r="X220" s="1191">
        <f t="shared" ca="1" si="75"/>
        <v>34397020.161772251</v>
      </c>
      <c r="Y220" s="1191">
        <f t="shared" ca="1" si="69"/>
        <v>816724.7006405592</v>
      </c>
      <c r="Z220" s="1191">
        <f t="shared" ca="1" si="70"/>
        <v>33580295.461131692</v>
      </c>
      <c r="AA220" s="1189">
        <f t="shared" ca="1" si="71"/>
        <v>8.4059189056139419E-2</v>
      </c>
      <c r="AB220" s="1162"/>
    </row>
    <row r="221" spans="1:28">
      <c r="A221" s="1201">
        <f>Calendar!J210</f>
        <v>51314</v>
      </c>
      <c r="C221" s="1161"/>
      <c r="D221" s="1182">
        <f t="shared" ca="1" si="57"/>
        <v>51986</v>
      </c>
      <c r="E221" s="1183">
        <f t="shared" ca="1" si="58"/>
        <v>52013</v>
      </c>
      <c r="F221" s="1184">
        <f t="shared" ca="1" si="59"/>
        <v>6425</v>
      </c>
      <c r="G221" s="1185">
        <f ca="1">IF(F221&lt;&gt;"",COUNTIF($F$11:F221,"&gt;0"),"")</f>
        <v>211</v>
      </c>
      <c r="H221" s="1186">
        <v>2.3943072521831265E-2</v>
      </c>
      <c r="I221" s="1130"/>
      <c r="J221" s="1187">
        <f t="shared" ca="1" si="60"/>
        <v>671605909.22263324</v>
      </c>
      <c r="K221" s="1188">
        <f t="shared" ca="1" si="61"/>
        <v>16080308.990607932</v>
      </c>
      <c r="L221" s="1187">
        <f t="shared" ca="1" si="62"/>
        <v>0</v>
      </c>
      <c r="M221" s="1187">
        <f t="shared" ca="1" si="63"/>
        <v>0</v>
      </c>
      <c r="N221" s="1187">
        <f t="shared" ca="1" si="72"/>
        <v>655525600.23202527</v>
      </c>
      <c r="O221" s="1130"/>
      <c r="P221" s="1187">
        <f t="shared" ca="1" si="64"/>
        <v>16080308.990607977</v>
      </c>
      <c r="Q221" s="1187">
        <f t="shared" ca="1" si="65"/>
        <v>622749320.22042394</v>
      </c>
      <c r="R221" s="1187">
        <f t="shared" ca="1" si="73"/>
        <v>638025613.76150155</v>
      </c>
      <c r="S221" s="1187">
        <f t="shared" ca="1" si="74"/>
        <v>15276293.541077614</v>
      </c>
      <c r="T221" s="1187">
        <f t="shared" ca="1" si="66"/>
        <v>622749320.22042394</v>
      </c>
      <c r="U221" s="1189">
        <f t="shared" ca="1" si="67"/>
        <v>8.2080174672142944E-2</v>
      </c>
      <c r="V221" s="1190">
        <f t="shared" ca="1" si="68"/>
        <v>5.0000000000000155E-2</v>
      </c>
      <c r="X221" s="1191">
        <f t="shared" ca="1" si="75"/>
        <v>33580295.461131692</v>
      </c>
      <c r="Y221" s="1191">
        <f t="shared" ca="1" si="69"/>
        <v>804015.44953036308</v>
      </c>
      <c r="Z221" s="1191">
        <f t="shared" ca="1" si="70"/>
        <v>32776280.011601329</v>
      </c>
      <c r="AA221" s="1189">
        <f t="shared" ca="1" si="71"/>
        <v>8.2063283140595536E-2</v>
      </c>
      <c r="AB221" s="1162"/>
    </row>
    <row r="222" spans="1:28">
      <c r="A222" s="1201">
        <f>Calendar!J211</f>
        <v>51344</v>
      </c>
      <c r="C222" s="1161"/>
      <c r="D222" s="1182">
        <f t="shared" ca="1" si="57"/>
        <v>52017</v>
      </c>
      <c r="E222" s="1183">
        <f t="shared" ca="1" si="58"/>
        <v>52044</v>
      </c>
      <c r="F222" s="1184">
        <f t="shared" ca="1" si="59"/>
        <v>6456</v>
      </c>
      <c r="G222" s="1185">
        <f ca="1">IF(F222&lt;&gt;"",COUNTIF($F$11:F222,"&gt;0"),"")</f>
        <v>212</v>
      </c>
      <c r="H222" s="1186">
        <v>2.4097161214815345E-2</v>
      </c>
      <c r="I222" s="1130"/>
      <c r="J222" s="1187">
        <f t="shared" ca="1" si="60"/>
        <v>655525600.23202527</v>
      </c>
      <c r="K222" s="1188">
        <f t="shared" ca="1" si="61"/>
        <v>15796306.069229709</v>
      </c>
      <c r="L222" s="1187">
        <f t="shared" ca="1" si="62"/>
        <v>0</v>
      </c>
      <c r="M222" s="1187">
        <f t="shared" ca="1" si="63"/>
        <v>0</v>
      </c>
      <c r="N222" s="1187">
        <f t="shared" ca="1" si="72"/>
        <v>639729294.16279554</v>
      </c>
      <c r="O222" s="1130"/>
      <c r="P222" s="1187">
        <f t="shared" ca="1" si="64"/>
        <v>15796306.069229722</v>
      </c>
      <c r="Q222" s="1187">
        <f t="shared" ca="1" si="65"/>
        <v>607742829.45465577</v>
      </c>
      <c r="R222" s="1187">
        <f t="shared" ca="1" si="73"/>
        <v>622749320.22042394</v>
      </c>
      <c r="S222" s="1187">
        <f t="shared" ca="1" si="74"/>
        <v>15006490.76576817</v>
      </c>
      <c r="T222" s="1187">
        <f t="shared" ca="1" si="66"/>
        <v>607742829.45465577</v>
      </c>
      <c r="U222" s="1189">
        <f t="shared" ca="1" si="67"/>
        <v>8.0114923097363233E-2</v>
      </c>
      <c r="V222" s="1190">
        <f t="shared" ca="1" si="68"/>
        <v>5.0000000000000044E-2</v>
      </c>
      <c r="X222" s="1191">
        <f t="shared" ca="1" si="75"/>
        <v>32776280.011601329</v>
      </c>
      <c r="Y222" s="1191">
        <f t="shared" ca="1" si="69"/>
        <v>789815.30346155167</v>
      </c>
      <c r="Z222" s="1191">
        <f t="shared" ca="1" si="70"/>
        <v>31986464.708139777</v>
      </c>
      <c r="AA222" s="1189">
        <f t="shared" ca="1" si="71"/>
        <v>8.0098436000980766E-2</v>
      </c>
      <c r="AB222" s="1162"/>
    </row>
    <row r="223" spans="1:28">
      <c r="A223" s="1201">
        <f>Calendar!J212</f>
        <v>51375</v>
      </c>
      <c r="C223" s="1161"/>
      <c r="D223" s="1182">
        <f t="shared" ca="1" si="57"/>
        <v>52047</v>
      </c>
      <c r="E223" s="1183">
        <f t="shared" ca="1" si="58"/>
        <v>52075</v>
      </c>
      <c r="F223" s="1184">
        <f t="shared" ca="1" si="59"/>
        <v>6487</v>
      </c>
      <c r="G223" s="1185">
        <f ca="1">IF(F223&lt;&gt;"",COUNTIF($F$11:F223,"&gt;0"),"")</f>
        <v>213</v>
      </c>
      <c r="H223" s="1186">
        <v>2.4344877704547116E-2</v>
      </c>
      <c r="I223" s="1130"/>
      <c r="J223" s="1187">
        <f t="shared" ca="1" si="60"/>
        <v>639729294.16279554</v>
      </c>
      <c r="K223" s="1188">
        <f t="shared" ca="1" si="61"/>
        <v>15574131.430409504</v>
      </c>
      <c r="L223" s="1187">
        <f t="shared" ca="1" si="62"/>
        <v>0</v>
      </c>
      <c r="M223" s="1187">
        <f t="shared" ca="1" si="63"/>
        <v>0</v>
      </c>
      <c r="N223" s="1187">
        <f t="shared" ca="1" si="72"/>
        <v>624155162.73238599</v>
      </c>
      <c r="O223" s="1130"/>
      <c r="P223" s="1187">
        <f t="shared" ca="1" si="64"/>
        <v>15574131.430409551</v>
      </c>
      <c r="Q223" s="1187">
        <f t="shared" ca="1" si="65"/>
        <v>592947404.59576666</v>
      </c>
      <c r="R223" s="1187">
        <f t="shared" ca="1" si="73"/>
        <v>607742829.45465577</v>
      </c>
      <c r="S223" s="1187">
        <f t="shared" ca="1" si="74"/>
        <v>14795424.858889103</v>
      </c>
      <c r="T223" s="1187">
        <f t="shared" ca="1" si="66"/>
        <v>592947404.59576666</v>
      </c>
      <c r="U223" s="1189">
        <f t="shared" ca="1" si="67"/>
        <v>7.8184380879773557E-2</v>
      </c>
      <c r="V223" s="1190">
        <f t="shared" ca="1" si="68"/>
        <v>5.0000000000000044E-2</v>
      </c>
      <c r="X223" s="1191">
        <f t="shared" ca="1" si="75"/>
        <v>31986464.708139777</v>
      </c>
      <c r="Y223" s="1191">
        <f t="shared" ca="1" si="69"/>
        <v>778706.57152044773</v>
      </c>
      <c r="Z223" s="1191">
        <f t="shared" ca="1" si="70"/>
        <v>31207758.136619329</v>
      </c>
      <c r="AA223" s="1189">
        <f t="shared" ca="1" si="71"/>
        <v>7.8168291075610408E-2</v>
      </c>
      <c r="AB223" s="1162"/>
    </row>
    <row r="224" spans="1:28">
      <c r="A224" s="1201">
        <f>Calendar!J213</f>
        <v>51406</v>
      </c>
      <c r="C224" s="1161"/>
      <c r="D224" s="1182">
        <f t="shared" ca="1" si="57"/>
        <v>52078</v>
      </c>
      <c r="E224" s="1183">
        <f t="shared" ca="1" si="58"/>
        <v>52105</v>
      </c>
      <c r="F224" s="1184">
        <f t="shared" ca="1" si="59"/>
        <v>6517</v>
      </c>
      <c r="G224" s="1185">
        <f ca="1">IF(F224&lt;&gt;"",COUNTIF($F$11:F224,"&gt;0"),"")</f>
        <v>214</v>
      </c>
      <c r="H224" s="1186">
        <v>2.4467993562860439E-2</v>
      </c>
      <c r="I224" s="1130"/>
      <c r="J224" s="1187">
        <f t="shared" ca="1" si="60"/>
        <v>624155162.73238599</v>
      </c>
      <c r="K224" s="1188">
        <f t="shared" ca="1" si="61"/>
        <v>15271824.503962131</v>
      </c>
      <c r="L224" s="1187">
        <f t="shared" ca="1" si="62"/>
        <v>0</v>
      </c>
      <c r="M224" s="1187">
        <f t="shared" ca="1" si="63"/>
        <v>0</v>
      </c>
      <c r="N224" s="1187">
        <f t="shared" ca="1" si="72"/>
        <v>608883338.22842383</v>
      </c>
      <c r="O224" s="1130"/>
      <c r="P224" s="1187">
        <f t="shared" ca="1" si="64"/>
        <v>15271824.503962159</v>
      </c>
      <c r="Q224" s="1187">
        <f t="shared" ca="1" si="65"/>
        <v>578439171.31700265</v>
      </c>
      <c r="R224" s="1187">
        <f t="shared" ca="1" si="73"/>
        <v>592947404.59576666</v>
      </c>
      <c r="S224" s="1187">
        <f t="shared" ca="1" si="74"/>
        <v>14508233.278764009</v>
      </c>
      <c r="T224" s="1187">
        <f t="shared" ca="1" si="66"/>
        <v>578439171.31700265</v>
      </c>
      <c r="U224" s="1189">
        <f t="shared" ca="1" si="67"/>
        <v>7.628099168884972E-2</v>
      </c>
      <c r="V224" s="1190">
        <f t="shared" ca="1" si="68"/>
        <v>4.9999999999999933E-2</v>
      </c>
      <c r="X224" s="1191">
        <f t="shared" ca="1" si="75"/>
        <v>31207758.136619329</v>
      </c>
      <c r="Y224" s="1191">
        <f t="shared" ca="1" si="69"/>
        <v>763591.22519814968</v>
      </c>
      <c r="Z224" s="1191">
        <f t="shared" ca="1" si="70"/>
        <v>30444166.91142118</v>
      </c>
      <c r="AA224" s="1189">
        <f t="shared" ca="1" si="71"/>
        <v>7.626529358900129E-2</v>
      </c>
      <c r="AB224" s="1162"/>
    </row>
    <row r="225" spans="1:28">
      <c r="A225" s="1201">
        <f>Calendar!J214</f>
        <v>51438</v>
      </c>
      <c r="C225" s="1161"/>
      <c r="D225" s="1182">
        <f t="shared" ca="1" si="57"/>
        <v>52109</v>
      </c>
      <c r="E225" s="1183">
        <f t="shared" ca="1" si="58"/>
        <v>52138</v>
      </c>
      <c r="F225" s="1184">
        <f t="shared" ca="1" si="59"/>
        <v>6550</v>
      </c>
      <c r="G225" s="1185">
        <f ca="1">IF(F225&lt;&gt;"",COUNTIF($F$11:F225,"&gt;0"),"")</f>
        <v>215</v>
      </c>
      <c r="H225" s="1186">
        <v>2.4572216241888677E-2</v>
      </c>
      <c r="I225" s="1130"/>
      <c r="J225" s="1187">
        <f t="shared" ca="1" si="60"/>
        <v>608883338.22842383</v>
      </c>
      <c r="K225" s="1188">
        <f t="shared" ca="1" si="61"/>
        <v>14961613.053031873</v>
      </c>
      <c r="L225" s="1187">
        <f t="shared" ca="1" si="62"/>
        <v>0</v>
      </c>
      <c r="M225" s="1187">
        <f t="shared" ca="1" si="63"/>
        <v>0</v>
      </c>
      <c r="N225" s="1187">
        <f t="shared" ca="1" si="72"/>
        <v>593921725.17539191</v>
      </c>
      <c r="O225" s="1130"/>
      <c r="P225" s="1187">
        <f t="shared" ca="1" si="64"/>
        <v>14961613.053031921</v>
      </c>
      <c r="Q225" s="1187">
        <f t="shared" ca="1" si="65"/>
        <v>564225638.91662228</v>
      </c>
      <c r="R225" s="1187">
        <f t="shared" ca="1" si="73"/>
        <v>578439171.31700265</v>
      </c>
      <c r="S225" s="1187">
        <f t="shared" ca="1" si="74"/>
        <v>14213532.400380373</v>
      </c>
      <c r="T225" s="1187">
        <f t="shared" ca="1" si="66"/>
        <v>564225638.91662228</v>
      </c>
      <c r="U225" s="1189">
        <f t="shared" ca="1" si="67"/>
        <v>7.4414548875238337E-2</v>
      </c>
      <c r="V225" s="1190">
        <f t="shared" ca="1" si="68"/>
        <v>5.0000000000000044E-2</v>
      </c>
      <c r="X225" s="1191">
        <f t="shared" ca="1" si="75"/>
        <v>30444166.91142118</v>
      </c>
      <c r="Y225" s="1191">
        <f t="shared" ca="1" si="69"/>
        <v>748080.65265154839</v>
      </c>
      <c r="Z225" s="1191">
        <f t="shared" ca="1" si="70"/>
        <v>29696086.258769631</v>
      </c>
      <c r="AA225" s="1189">
        <f t="shared" ca="1" si="71"/>
        <v>7.4399234876395839E-2</v>
      </c>
      <c r="AB225" s="1162"/>
    </row>
    <row r="226" spans="1:28">
      <c r="A226" s="1201">
        <f>Calendar!J215</f>
        <v>51467</v>
      </c>
      <c r="C226" s="1161"/>
      <c r="D226" s="1182">
        <f t="shared" ca="1" si="57"/>
        <v>52139</v>
      </c>
      <c r="E226" s="1183">
        <f t="shared" ca="1" si="58"/>
        <v>52166</v>
      </c>
      <c r="F226" s="1184">
        <f t="shared" ca="1" si="59"/>
        <v>6578</v>
      </c>
      <c r="G226" s="1185">
        <f ca="1">IF(F226&lt;&gt;"",COUNTIF($F$11:F226,"&gt;0"),"")</f>
        <v>216</v>
      </c>
      <c r="H226" s="1186">
        <v>2.4696919442793848E-2</v>
      </c>
      <c r="I226" s="1130"/>
      <c r="J226" s="1187">
        <f t="shared" ca="1" si="60"/>
        <v>593921725.17539191</v>
      </c>
      <c r="K226" s="1188">
        <f t="shared" ca="1" si="61"/>
        <v>14668037.0019818</v>
      </c>
      <c r="L226" s="1187">
        <f t="shared" ca="1" si="62"/>
        <v>0</v>
      </c>
      <c r="M226" s="1187">
        <f t="shared" ca="1" si="63"/>
        <v>0</v>
      </c>
      <c r="N226" s="1187">
        <f t="shared" ca="1" si="72"/>
        <v>579253688.17341006</v>
      </c>
      <c r="O226" s="1130"/>
      <c r="P226" s="1187">
        <f t="shared" ca="1" si="64"/>
        <v>14668037.001981854</v>
      </c>
      <c r="Q226" s="1187">
        <f t="shared" ca="1" si="65"/>
        <v>550291003.76473951</v>
      </c>
      <c r="R226" s="1187">
        <f t="shared" ca="1" si="73"/>
        <v>564225638.91662228</v>
      </c>
      <c r="S226" s="1187">
        <f t="shared" ca="1" si="74"/>
        <v>13934635.151882768</v>
      </c>
      <c r="T226" s="1187">
        <f t="shared" ca="1" si="66"/>
        <v>550291003.76473951</v>
      </c>
      <c r="U226" s="1189">
        <f t="shared" ca="1" si="67"/>
        <v>7.2586018488733375E-2</v>
      </c>
      <c r="V226" s="1190">
        <f t="shared" ca="1" si="68"/>
        <v>5.0000000000000044E-2</v>
      </c>
      <c r="X226" s="1191">
        <f t="shared" ca="1" si="75"/>
        <v>29696086.258769631</v>
      </c>
      <c r="Y226" s="1191">
        <f t="shared" ca="1" si="69"/>
        <v>733401.85009908676</v>
      </c>
      <c r="Z226" s="1191">
        <f t="shared" ca="1" si="70"/>
        <v>28962684.408670545</v>
      </c>
      <c r="AA226" s="1189">
        <f t="shared" ca="1" si="71"/>
        <v>7.2571080788782091E-2</v>
      </c>
      <c r="AB226" s="1162"/>
    </row>
    <row r="227" spans="1:28">
      <c r="A227" s="1201">
        <f>Calendar!J216</f>
        <v>51497</v>
      </c>
      <c r="C227" s="1161"/>
      <c r="D227" s="1182">
        <f t="shared" ca="1" si="57"/>
        <v>52170</v>
      </c>
      <c r="E227" s="1183">
        <f t="shared" ca="1" si="58"/>
        <v>52197</v>
      </c>
      <c r="F227" s="1184">
        <f t="shared" ca="1" si="59"/>
        <v>6609</v>
      </c>
      <c r="G227" s="1185">
        <f ca="1">IF(F227&lt;&gt;"",COUNTIF($F$11:F227,"&gt;0"),"")</f>
        <v>217</v>
      </c>
      <c r="H227" s="1186">
        <v>2.4867699424687036E-2</v>
      </c>
      <c r="I227" s="1130"/>
      <c r="J227" s="1187">
        <f t="shared" ca="1" si="60"/>
        <v>579253688.17341006</v>
      </c>
      <c r="K227" s="1188">
        <f t="shared" ca="1" si="61"/>
        <v>14404706.608137753</v>
      </c>
      <c r="L227" s="1187">
        <f t="shared" ca="1" si="62"/>
        <v>0</v>
      </c>
      <c r="M227" s="1187">
        <f t="shared" ca="1" si="63"/>
        <v>0</v>
      </c>
      <c r="N227" s="1187">
        <f t="shared" ca="1" si="72"/>
        <v>564848981.56527233</v>
      </c>
      <c r="O227" s="1130"/>
      <c r="P227" s="1187">
        <f t="shared" ca="1" si="64"/>
        <v>14404706.608137727</v>
      </c>
      <c r="Q227" s="1187">
        <f t="shared" ca="1" si="65"/>
        <v>536606532.48700869</v>
      </c>
      <c r="R227" s="1187">
        <f t="shared" ca="1" si="73"/>
        <v>550291003.76473951</v>
      </c>
      <c r="S227" s="1187">
        <f t="shared" ca="1" si="74"/>
        <v>13684471.277730823</v>
      </c>
      <c r="T227" s="1187">
        <f t="shared" ca="1" si="66"/>
        <v>536606532.48700869</v>
      </c>
      <c r="U227" s="1189">
        <f t="shared" ca="1" si="67"/>
        <v>7.079336743744398E-2</v>
      </c>
      <c r="V227" s="1190">
        <f t="shared" ca="1" si="68"/>
        <v>5.0000000000000044E-2</v>
      </c>
      <c r="X227" s="1191">
        <f t="shared" ca="1" si="75"/>
        <v>28962684.408670545</v>
      </c>
      <c r="Y227" s="1191">
        <f t="shared" ca="1" si="69"/>
        <v>720235.33040690422</v>
      </c>
      <c r="Z227" s="1191">
        <f t="shared" ca="1" si="70"/>
        <v>28242449.07826364</v>
      </c>
      <c r="AA227" s="1189">
        <f t="shared" ca="1" si="71"/>
        <v>7.0778798652665065E-2</v>
      </c>
      <c r="AB227" s="1162"/>
    </row>
    <row r="228" spans="1:28">
      <c r="A228" s="1201">
        <f>Calendar!J217</f>
        <v>51529</v>
      </c>
      <c r="C228" s="1161"/>
      <c r="D228" s="1182">
        <f t="shared" ca="1" si="57"/>
        <v>52200</v>
      </c>
      <c r="E228" s="1183">
        <f t="shared" ca="1" si="58"/>
        <v>52229</v>
      </c>
      <c r="F228" s="1184">
        <f t="shared" ca="1" si="59"/>
        <v>6641</v>
      </c>
      <c r="G228" s="1185">
        <f ca="1">IF(F228&lt;&gt;"",COUNTIF($F$11:F228,"&gt;0"),"")</f>
        <v>218</v>
      </c>
      <c r="H228" s="1186">
        <v>2.5035405110877876E-2</v>
      </c>
      <c r="I228" s="1130"/>
      <c r="J228" s="1187">
        <f t="shared" ca="1" si="60"/>
        <v>564848981.56527233</v>
      </c>
      <c r="K228" s="1188">
        <f t="shared" ca="1" si="61"/>
        <v>14141223.079953382</v>
      </c>
      <c r="L228" s="1187">
        <f t="shared" ca="1" si="62"/>
        <v>0</v>
      </c>
      <c r="M228" s="1187">
        <f t="shared" ca="1" si="63"/>
        <v>0</v>
      </c>
      <c r="N228" s="1187">
        <f t="shared" ca="1" si="72"/>
        <v>550707758.4853189</v>
      </c>
      <c r="O228" s="1130"/>
      <c r="P228" s="1187">
        <f t="shared" ca="1" si="64"/>
        <v>14141223.079953432</v>
      </c>
      <c r="Q228" s="1187">
        <f t="shared" ca="1" si="65"/>
        <v>523172370.56105292</v>
      </c>
      <c r="R228" s="1187">
        <f t="shared" ca="1" si="73"/>
        <v>536606532.48700869</v>
      </c>
      <c r="S228" s="1187">
        <f t="shared" ca="1" si="74"/>
        <v>13434161.925955772</v>
      </c>
      <c r="T228" s="1187">
        <f t="shared" ca="1" si="66"/>
        <v>523172370.56105292</v>
      </c>
      <c r="U228" s="1189">
        <f t="shared" ca="1" si="67"/>
        <v>6.9032899254748203E-2</v>
      </c>
      <c r="V228" s="1190">
        <f t="shared" ca="1" si="68"/>
        <v>5.0000000000000044E-2</v>
      </c>
      <c r="X228" s="1191">
        <f t="shared" ca="1" si="75"/>
        <v>28242449.07826364</v>
      </c>
      <c r="Y228" s="1191">
        <f t="shared" ca="1" si="69"/>
        <v>707061.15399765968</v>
      </c>
      <c r="Z228" s="1191">
        <f t="shared" ca="1" si="70"/>
        <v>27535387.924265981</v>
      </c>
      <c r="AA228" s="1189">
        <f t="shared" ca="1" si="71"/>
        <v>6.9018692762130102E-2</v>
      </c>
      <c r="AB228" s="1162"/>
    </row>
    <row r="229" spans="1:28">
      <c r="A229" s="1201">
        <f>Calendar!J218</f>
        <v>51559</v>
      </c>
      <c r="C229" s="1161"/>
      <c r="D229" s="1182">
        <f t="shared" ca="1" si="57"/>
        <v>52231</v>
      </c>
      <c r="E229" s="1183">
        <f t="shared" ca="1" si="58"/>
        <v>52258</v>
      </c>
      <c r="F229" s="1184">
        <f t="shared" ca="1" si="59"/>
        <v>6670</v>
      </c>
      <c r="G229" s="1185">
        <f ca="1">IF(F229&lt;&gt;"",COUNTIF($F$11:F229,"&gt;0"),"")</f>
        <v>219</v>
      </c>
      <c r="H229" s="1186">
        <v>2.5155582815976858E-2</v>
      </c>
      <c r="I229" s="1130"/>
      <c r="J229" s="1187">
        <f t="shared" ca="1" si="60"/>
        <v>550707758.4853189</v>
      </c>
      <c r="K229" s="1188">
        <f t="shared" ca="1" si="61"/>
        <v>13853374.625978421</v>
      </c>
      <c r="L229" s="1187">
        <f t="shared" ca="1" si="62"/>
        <v>0</v>
      </c>
      <c r="M229" s="1187">
        <f t="shared" ca="1" si="63"/>
        <v>0</v>
      </c>
      <c r="N229" s="1187">
        <f t="shared" ca="1" si="72"/>
        <v>536854383.85934049</v>
      </c>
      <c r="O229" s="1130"/>
      <c r="P229" s="1187">
        <f t="shared" ca="1" si="64"/>
        <v>13853374.62597841</v>
      </c>
      <c r="Q229" s="1187">
        <f t="shared" ca="1" si="65"/>
        <v>510011664.66637343</v>
      </c>
      <c r="R229" s="1187">
        <f t="shared" ca="1" si="73"/>
        <v>523172370.56105292</v>
      </c>
      <c r="S229" s="1187">
        <f t="shared" ca="1" si="74"/>
        <v>13160705.894679487</v>
      </c>
      <c r="T229" s="1187">
        <f t="shared" ca="1" si="66"/>
        <v>510011664.66637343</v>
      </c>
      <c r="U229" s="1189">
        <f t="shared" ca="1" si="67"/>
        <v>6.7304632655927149E-2</v>
      </c>
      <c r="V229" s="1190">
        <f t="shared" ca="1" si="68"/>
        <v>5.0000000000000044E-2</v>
      </c>
      <c r="X229" s="1191">
        <f t="shared" ca="1" si="75"/>
        <v>27535387.924265981</v>
      </c>
      <c r="Y229" s="1191">
        <f t="shared" ca="1" si="69"/>
        <v>692668.73129892349</v>
      </c>
      <c r="Z229" s="1191">
        <f t="shared" ca="1" si="70"/>
        <v>26842719.192967057</v>
      </c>
      <c r="AA229" s="1189">
        <f t="shared" ca="1" si="71"/>
        <v>6.7290781828606996E-2</v>
      </c>
      <c r="AB229" s="1162"/>
    </row>
    <row r="230" spans="1:28">
      <c r="A230" s="1201">
        <f>Calendar!J219</f>
        <v>51587</v>
      </c>
      <c r="C230" s="1161"/>
      <c r="D230" s="1182">
        <f t="shared" ca="1" si="57"/>
        <v>52262</v>
      </c>
      <c r="E230" s="1183">
        <f t="shared" ca="1" si="58"/>
        <v>52289</v>
      </c>
      <c r="F230" s="1184">
        <f t="shared" ca="1" si="59"/>
        <v>6701</v>
      </c>
      <c r="G230" s="1185">
        <f ca="1">IF(F230&lt;&gt;"",COUNTIF($F$11:F230,"&gt;0"),"")</f>
        <v>220</v>
      </c>
      <c r="H230" s="1186">
        <v>2.5386577605328049E-2</v>
      </c>
      <c r="I230" s="1130"/>
      <c r="J230" s="1187">
        <f t="shared" ca="1" si="60"/>
        <v>536854383.85934049</v>
      </c>
      <c r="K230" s="1188">
        <f t="shared" ca="1" si="61"/>
        <v>13628895.478605721</v>
      </c>
      <c r="L230" s="1187">
        <f t="shared" ca="1" si="62"/>
        <v>0</v>
      </c>
      <c r="M230" s="1187">
        <f t="shared" ca="1" si="63"/>
        <v>0</v>
      </c>
      <c r="N230" s="1187">
        <f t="shared" ca="1" si="72"/>
        <v>523225488.38073474</v>
      </c>
      <c r="O230" s="1130"/>
      <c r="P230" s="1187">
        <f t="shared" ca="1" si="64"/>
        <v>13628895.478605747</v>
      </c>
      <c r="Q230" s="1187">
        <f t="shared" ca="1" si="65"/>
        <v>497064213.961698</v>
      </c>
      <c r="R230" s="1187">
        <f t="shared" ca="1" si="73"/>
        <v>510011664.66637343</v>
      </c>
      <c r="S230" s="1187">
        <f t="shared" ca="1" si="74"/>
        <v>12947450.704675436</v>
      </c>
      <c r="T230" s="1187">
        <f t="shared" ca="1" si="66"/>
        <v>497064213.961698</v>
      </c>
      <c r="U230" s="1189">
        <f t="shared" ca="1" si="67"/>
        <v>6.5611545395252074E-2</v>
      </c>
      <c r="V230" s="1190">
        <f t="shared" ca="1" si="68"/>
        <v>5.0000000000000044E-2</v>
      </c>
      <c r="X230" s="1191">
        <f t="shared" ca="1" si="75"/>
        <v>26842719.192967057</v>
      </c>
      <c r="Y230" s="1191">
        <f t="shared" ca="1" si="69"/>
        <v>681444.7739303112</v>
      </c>
      <c r="Z230" s="1191">
        <f t="shared" ca="1" si="70"/>
        <v>26161274.419036746</v>
      </c>
      <c r="AA230" s="1189">
        <f t="shared" ca="1" si="71"/>
        <v>6.5598042993565628E-2</v>
      </c>
      <c r="AB230" s="1162"/>
    </row>
    <row r="231" spans="1:28">
      <c r="A231" s="1201">
        <f>Calendar!J220</f>
        <v>51620</v>
      </c>
      <c r="C231" s="1161"/>
      <c r="D231" s="1182">
        <f t="shared" ca="1" si="57"/>
        <v>52290</v>
      </c>
      <c r="E231" s="1183">
        <f t="shared" ca="1" si="58"/>
        <v>52317</v>
      </c>
      <c r="F231" s="1184">
        <f t="shared" ca="1" si="59"/>
        <v>6729</v>
      </c>
      <c r="G231" s="1185">
        <f ca="1">IF(F231&lt;&gt;"",COUNTIF($F$11:F231,"&gt;0"),"")</f>
        <v>221</v>
      </c>
      <c r="H231" s="1186">
        <v>2.5685759597010187E-2</v>
      </c>
      <c r="I231" s="1130"/>
      <c r="J231" s="1187">
        <f t="shared" ca="1" si="60"/>
        <v>523225488.38073474</v>
      </c>
      <c r="K231" s="1188">
        <f t="shared" ca="1" si="61"/>
        <v>13439444.109575799</v>
      </c>
      <c r="L231" s="1187">
        <f t="shared" ca="1" si="62"/>
        <v>0</v>
      </c>
      <c r="M231" s="1187">
        <f t="shared" ca="1" si="63"/>
        <v>0</v>
      </c>
      <c r="N231" s="1187">
        <f t="shared" ca="1" si="72"/>
        <v>509786044.27115893</v>
      </c>
      <c r="O231" s="1130"/>
      <c r="P231" s="1187">
        <f t="shared" ca="1" si="64"/>
        <v>13439444.109575808</v>
      </c>
      <c r="Q231" s="1187">
        <f t="shared" ca="1" si="65"/>
        <v>484296742.05760098</v>
      </c>
      <c r="R231" s="1187">
        <f t="shared" ca="1" si="73"/>
        <v>497064213.961698</v>
      </c>
      <c r="S231" s="1187">
        <f t="shared" ca="1" si="74"/>
        <v>12767471.904097021</v>
      </c>
      <c r="T231" s="1187">
        <f t="shared" ca="1" si="66"/>
        <v>484296742.05760098</v>
      </c>
      <c r="U231" s="1189">
        <f t="shared" ca="1" si="67"/>
        <v>6.3945892806269999E-2</v>
      </c>
      <c r="V231" s="1190">
        <f t="shared" ca="1" si="68"/>
        <v>5.0000000000000044E-2</v>
      </c>
      <c r="X231" s="1191">
        <f t="shared" ca="1" si="75"/>
        <v>26161274.419036746</v>
      </c>
      <c r="Y231" s="1191">
        <f t="shared" ca="1" si="69"/>
        <v>671972.20547878742</v>
      </c>
      <c r="Z231" s="1191">
        <f t="shared" ca="1" si="70"/>
        <v>25489302.213557959</v>
      </c>
      <c r="AA231" s="1189">
        <f t="shared" ca="1" si="71"/>
        <v>6.3932733184351775E-2</v>
      </c>
      <c r="AB231" s="1162"/>
    </row>
    <row r="232" spans="1:28">
      <c r="A232" s="1201">
        <f>Calendar!J221</f>
        <v>51648</v>
      </c>
      <c r="C232" s="1161"/>
      <c r="D232" s="1182">
        <f t="shared" ca="1" si="57"/>
        <v>52321</v>
      </c>
      <c r="E232" s="1183">
        <f t="shared" ca="1" si="58"/>
        <v>52348</v>
      </c>
      <c r="F232" s="1184">
        <f t="shared" ca="1" si="59"/>
        <v>6760</v>
      </c>
      <c r="G232" s="1185">
        <f ca="1">IF(F232&lt;&gt;"",COUNTIF($F$11:F232,"&gt;0"),"")</f>
        <v>222</v>
      </c>
      <c r="H232" s="1186">
        <v>2.5908731309482604E-2</v>
      </c>
      <c r="I232" s="1130"/>
      <c r="J232" s="1187">
        <f t="shared" ca="1" si="60"/>
        <v>509786044.27115893</v>
      </c>
      <c r="K232" s="1188">
        <f t="shared" ca="1" si="61"/>
        <v>13207909.646345461</v>
      </c>
      <c r="L232" s="1187">
        <f t="shared" ca="1" si="62"/>
        <v>0</v>
      </c>
      <c r="M232" s="1187">
        <f t="shared" ca="1" si="63"/>
        <v>0</v>
      </c>
      <c r="N232" s="1187">
        <f t="shared" ca="1" si="72"/>
        <v>496578134.6248135</v>
      </c>
      <c r="O232" s="1130"/>
      <c r="P232" s="1187">
        <f t="shared" ca="1" si="64"/>
        <v>13207909.646345437</v>
      </c>
      <c r="Q232" s="1187">
        <f t="shared" ca="1" si="65"/>
        <v>471749227.89357281</v>
      </c>
      <c r="R232" s="1187">
        <f t="shared" ca="1" si="73"/>
        <v>484296742.05760098</v>
      </c>
      <c r="S232" s="1187">
        <f t="shared" ca="1" si="74"/>
        <v>12547514.164028168</v>
      </c>
      <c r="T232" s="1187">
        <f t="shared" ca="1" si="66"/>
        <v>471749227.89357281</v>
      </c>
      <c r="U232" s="1189">
        <f t="shared" ca="1" si="67"/>
        <v>6.2303393976431969E-2</v>
      </c>
      <c r="V232" s="1190">
        <f t="shared" ca="1" si="68"/>
        <v>5.0000000000000044E-2</v>
      </c>
      <c r="X232" s="1191">
        <f t="shared" ca="1" si="75"/>
        <v>25489302.213557959</v>
      </c>
      <c r="Y232" s="1191">
        <f t="shared" ca="1" si="69"/>
        <v>660395.48231726885</v>
      </c>
      <c r="Z232" s="1191">
        <f t="shared" ca="1" si="70"/>
        <v>24828906.73124069</v>
      </c>
      <c r="AA232" s="1189">
        <f t="shared" ca="1" si="71"/>
        <v>6.2290572369398729E-2</v>
      </c>
      <c r="AB232" s="1162"/>
    </row>
    <row r="233" spans="1:28">
      <c r="A233" s="1201">
        <f>Calendar!J222</f>
        <v>51679</v>
      </c>
      <c r="C233" s="1161"/>
      <c r="D233" s="1182">
        <f t="shared" ca="1" si="57"/>
        <v>52351</v>
      </c>
      <c r="E233" s="1183">
        <f t="shared" ca="1" si="58"/>
        <v>52378</v>
      </c>
      <c r="F233" s="1184">
        <f t="shared" ca="1" si="59"/>
        <v>6790</v>
      </c>
      <c r="G233" s="1185">
        <f ca="1">IF(F233&lt;&gt;"",COUNTIF($F$11:F233,"&gt;0"),"")</f>
        <v>223</v>
      </c>
      <c r="H233" s="1186">
        <v>2.6021856587252722E-2</v>
      </c>
      <c r="I233" s="1130"/>
      <c r="J233" s="1187">
        <f t="shared" ca="1" si="60"/>
        <v>496578134.6248135</v>
      </c>
      <c r="K233" s="1188">
        <f t="shared" ca="1" si="61"/>
        <v>12921885.003572373</v>
      </c>
      <c r="L233" s="1187">
        <f t="shared" ca="1" si="62"/>
        <v>0</v>
      </c>
      <c r="M233" s="1187">
        <f t="shared" ca="1" si="63"/>
        <v>0</v>
      </c>
      <c r="N233" s="1187">
        <f t="shared" ca="1" si="72"/>
        <v>483656249.62124115</v>
      </c>
      <c r="O233" s="1130"/>
      <c r="P233" s="1187">
        <f t="shared" ca="1" si="64"/>
        <v>12921885.003572345</v>
      </c>
      <c r="Q233" s="1187">
        <f t="shared" ca="1" si="65"/>
        <v>459473437.1401791</v>
      </c>
      <c r="R233" s="1187">
        <f t="shared" ca="1" si="73"/>
        <v>471749227.89357281</v>
      </c>
      <c r="S233" s="1187">
        <f t="shared" ca="1" si="74"/>
        <v>12275790.75339371</v>
      </c>
      <c r="T233" s="1187">
        <f t="shared" ca="1" si="66"/>
        <v>459473437.1401791</v>
      </c>
      <c r="U233" s="1189">
        <f t="shared" ca="1" si="67"/>
        <v>6.0689192082227755E-2</v>
      </c>
      <c r="V233" s="1190">
        <f t="shared" ca="1" si="68"/>
        <v>5.0000000000000044E-2</v>
      </c>
      <c r="X233" s="1191">
        <f t="shared" ca="1" si="75"/>
        <v>24828906.73124069</v>
      </c>
      <c r="Y233" s="1191">
        <f t="shared" ca="1" si="69"/>
        <v>646094.25017863512</v>
      </c>
      <c r="Z233" s="1191">
        <f t="shared" ca="1" si="70"/>
        <v>24182812.481062055</v>
      </c>
      <c r="AA233" s="1189">
        <f t="shared" ca="1" si="71"/>
        <v>6.0676702666766107E-2</v>
      </c>
      <c r="AB233" s="1162"/>
    </row>
    <row r="234" spans="1:28">
      <c r="A234" s="1201">
        <f>Calendar!J223</f>
        <v>51711</v>
      </c>
      <c r="C234" s="1161"/>
      <c r="D234" s="1182">
        <f t="shared" ca="1" si="57"/>
        <v>52382</v>
      </c>
      <c r="E234" s="1183">
        <f t="shared" ca="1" si="58"/>
        <v>52411</v>
      </c>
      <c r="F234" s="1184">
        <f t="shared" ca="1" si="59"/>
        <v>6823</v>
      </c>
      <c r="G234" s="1185">
        <f ca="1">IF(F234&lt;&gt;"",COUNTIF($F$11:F234,"&gt;0"),"")</f>
        <v>224</v>
      </c>
      <c r="H234" s="1186">
        <v>2.6135460068687395E-2</v>
      </c>
      <c r="I234" s="1130"/>
      <c r="J234" s="1187">
        <f t="shared" ca="1" si="60"/>
        <v>483656249.62124115</v>
      </c>
      <c r="K234" s="1188">
        <f t="shared" ca="1" si="61"/>
        <v>12640578.598947052</v>
      </c>
      <c r="L234" s="1187">
        <f t="shared" ca="1" si="62"/>
        <v>0</v>
      </c>
      <c r="M234" s="1187">
        <f t="shared" ca="1" si="63"/>
        <v>0</v>
      </c>
      <c r="N234" s="1187">
        <f t="shared" ca="1" si="72"/>
        <v>471015671.0222941</v>
      </c>
      <c r="O234" s="1130"/>
      <c r="P234" s="1187">
        <f t="shared" ca="1" si="64"/>
        <v>12640578.598947048</v>
      </c>
      <c r="Q234" s="1187">
        <f t="shared" ca="1" si="65"/>
        <v>447464887.47117937</v>
      </c>
      <c r="R234" s="1187">
        <f t="shared" ca="1" si="73"/>
        <v>459473437.1401791</v>
      </c>
      <c r="S234" s="1187">
        <f t="shared" ca="1" si="74"/>
        <v>12008549.668999732</v>
      </c>
      <c r="T234" s="1187">
        <f t="shared" ca="1" si="66"/>
        <v>447464887.47117937</v>
      </c>
      <c r="U234" s="1189">
        <f t="shared" ca="1" si="67"/>
        <v>5.9109946629467801E-2</v>
      </c>
      <c r="V234" s="1190">
        <f t="shared" ca="1" si="68"/>
        <v>5.0000000000000044E-2</v>
      </c>
      <c r="X234" s="1191">
        <f t="shared" ca="1" si="75"/>
        <v>24182812.481062055</v>
      </c>
      <c r="Y234" s="1191">
        <f t="shared" ca="1" si="69"/>
        <v>632028.92994731665</v>
      </c>
      <c r="Z234" s="1191">
        <f t="shared" ca="1" si="70"/>
        <v>23550783.551114738</v>
      </c>
      <c r="AA234" s="1189">
        <f t="shared" ca="1" si="71"/>
        <v>5.9097782211784106E-2</v>
      </c>
      <c r="AB234" s="1162"/>
    </row>
    <row r="235" spans="1:28">
      <c r="A235" s="1201">
        <f>Calendar!J224</f>
        <v>51740</v>
      </c>
      <c r="C235" s="1161"/>
      <c r="D235" s="1182">
        <f t="shared" ca="1" si="57"/>
        <v>52412</v>
      </c>
      <c r="E235" s="1183">
        <f t="shared" ca="1" si="58"/>
        <v>52439</v>
      </c>
      <c r="F235" s="1184">
        <f t="shared" ca="1" si="59"/>
        <v>6851</v>
      </c>
      <c r="G235" s="1185">
        <f ca="1">IF(F235&lt;&gt;"",COUNTIF($F$11:F235,"&gt;0"),"")</f>
        <v>225</v>
      </c>
      <c r="H235" s="1186">
        <v>2.6334136746163302E-2</v>
      </c>
      <c r="I235" s="1130"/>
      <c r="J235" s="1187">
        <f t="shared" ca="1" si="60"/>
        <v>471015671.0222941</v>
      </c>
      <c r="K235" s="1188">
        <f t="shared" ca="1" si="61"/>
        <v>12403791.090286961</v>
      </c>
      <c r="L235" s="1187">
        <f t="shared" ca="1" si="62"/>
        <v>0</v>
      </c>
      <c r="M235" s="1187">
        <f t="shared" ca="1" si="63"/>
        <v>0</v>
      </c>
      <c r="N235" s="1187">
        <f t="shared" ca="1" si="72"/>
        <v>458611879.93200713</v>
      </c>
      <c r="O235" s="1130"/>
      <c r="P235" s="1187">
        <f t="shared" ca="1" si="64"/>
        <v>12403791.09028697</v>
      </c>
      <c r="Q235" s="1187">
        <f t="shared" ca="1" si="65"/>
        <v>435681285.93540674</v>
      </c>
      <c r="R235" s="1187">
        <f t="shared" ca="1" si="73"/>
        <v>447464887.47117937</v>
      </c>
      <c r="S235" s="1187">
        <f t="shared" ca="1" si="74"/>
        <v>11783601.535772622</v>
      </c>
      <c r="T235" s="1187">
        <f t="shared" ca="1" si="66"/>
        <v>435681285.93540674</v>
      </c>
      <c r="U235" s="1189">
        <f t="shared" ca="1" si="67"/>
        <v>5.7565080979671099E-2</v>
      </c>
      <c r="V235" s="1190">
        <f t="shared" ca="1" si="68"/>
        <v>5.0000000000000044E-2</v>
      </c>
      <c r="X235" s="1191">
        <f t="shared" ca="1" si="75"/>
        <v>23550783.551114738</v>
      </c>
      <c r="Y235" s="1191">
        <f t="shared" ca="1" si="69"/>
        <v>620189.55451434851</v>
      </c>
      <c r="Z235" s="1191">
        <f t="shared" ca="1" si="70"/>
        <v>22930593.996600389</v>
      </c>
      <c r="AA235" s="1189">
        <f t="shared" ca="1" si="71"/>
        <v>5.7553234484640121E-2</v>
      </c>
      <c r="AB235" s="1162"/>
    </row>
    <row r="236" spans="1:28">
      <c r="A236" s="1201">
        <f>Calendar!J225</f>
        <v>51771</v>
      </c>
      <c r="C236" s="1161"/>
      <c r="D236" s="1182">
        <f t="shared" ca="1" si="57"/>
        <v>52443</v>
      </c>
      <c r="E236" s="1183">
        <f t="shared" ca="1" si="58"/>
        <v>52470</v>
      </c>
      <c r="F236" s="1184">
        <f t="shared" ca="1" si="59"/>
        <v>6882</v>
      </c>
      <c r="G236" s="1185">
        <f ca="1">IF(F236&lt;&gt;"",COUNTIF($F$11:F236,"&gt;0"),"")</f>
        <v>226</v>
      </c>
      <c r="H236" s="1186">
        <v>2.6358157049637791E-2</v>
      </c>
      <c r="I236" s="1130"/>
      <c r="J236" s="1187">
        <f t="shared" ca="1" si="60"/>
        <v>458611879.93200713</v>
      </c>
      <c r="K236" s="1188">
        <f t="shared" ca="1" si="61"/>
        <v>12088163.956077473</v>
      </c>
      <c r="L236" s="1187">
        <f t="shared" ca="1" si="62"/>
        <v>0</v>
      </c>
      <c r="M236" s="1187">
        <f t="shared" ca="1" si="63"/>
        <v>0</v>
      </c>
      <c r="N236" s="1187">
        <f t="shared" ca="1" si="72"/>
        <v>446523715.97592968</v>
      </c>
      <c r="O236" s="1130"/>
      <c r="P236" s="1187">
        <f t="shared" ca="1" si="64"/>
        <v>12088163.956077456</v>
      </c>
      <c r="Q236" s="1187">
        <f t="shared" ca="1" si="65"/>
        <v>424197530.1771332</v>
      </c>
      <c r="R236" s="1187">
        <f t="shared" ca="1" si="73"/>
        <v>435681285.93540674</v>
      </c>
      <c r="S236" s="1187">
        <f t="shared" ca="1" si="74"/>
        <v>11483755.758273542</v>
      </c>
      <c r="T236" s="1187">
        <f t="shared" ca="1" si="66"/>
        <v>424197530.1771332</v>
      </c>
      <c r="U236" s="1189">
        <f t="shared" ca="1" si="67"/>
        <v>5.6049154265348469E-2</v>
      </c>
      <c r="V236" s="1190">
        <f t="shared" ca="1" si="68"/>
        <v>4.9999999999999933E-2</v>
      </c>
      <c r="X236" s="1191">
        <f t="shared" ca="1" si="75"/>
        <v>22930593.996600389</v>
      </c>
      <c r="Y236" s="1191">
        <f t="shared" ca="1" si="69"/>
        <v>604408.19780391455</v>
      </c>
      <c r="Z236" s="1191">
        <f t="shared" ca="1" si="70"/>
        <v>22326185.798796475</v>
      </c>
      <c r="AA236" s="1189">
        <f t="shared" ca="1" si="71"/>
        <v>5.6037619737537611E-2</v>
      </c>
      <c r="AB236" s="1162"/>
    </row>
    <row r="237" spans="1:28">
      <c r="A237" s="1201">
        <f>Calendar!J226</f>
        <v>51802</v>
      </c>
      <c r="C237" s="1161"/>
      <c r="D237" s="1182">
        <f t="shared" ca="1" si="57"/>
        <v>52474</v>
      </c>
      <c r="E237" s="1183">
        <f t="shared" ca="1" si="58"/>
        <v>52502</v>
      </c>
      <c r="F237" s="1184">
        <f t="shared" ca="1" si="59"/>
        <v>6914</v>
      </c>
      <c r="G237" s="1185">
        <f ca="1">IF(F237&lt;&gt;"",COUNTIF($F$11:F237,"&gt;0"),"")</f>
        <v>227</v>
      </c>
      <c r="H237" s="1186">
        <v>2.6289718067447992E-2</v>
      </c>
      <c r="I237" s="1130"/>
      <c r="J237" s="1187">
        <f t="shared" ca="1" si="60"/>
        <v>446523715.97592968</v>
      </c>
      <c r="K237" s="1188">
        <f t="shared" ca="1" si="61"/>
        <v>11738982.603436414</v>
      </c>
      <c r="L237" s="1187">
        <f t="shared" ca="1" si="62"/>
        <v>0</v>
      </c>
      <c r="M237" s="1187">
        <f t="shared" ca="1" si="63"/>
        <v>0</v>
      </c>
      <c r="N237" s="1187">
        <f t="shared" ca="1" si="72"/>
        <v>434784733.37249327</v>
      </c>
      <c r="O237" s="1130"/>
      <c r="P237" s="1187">
        <f t="shared" ca="1" si="64"/>
        <v>11738982.60343641</v>
      </c>
      <c r="Q237" s="1187">
        <f t="shared" ca="1" si="65"/>
        <v>413045496.70386857</v>
      </c>
      <c r="R237" s="1187">
        <f t="shared" ca="1" si="73"/>
        <v>424197530.1771332</v>
      </c>
      <c r="S237" s="1187">
        <f t="shared" ca="1" si="74"/>
        <v>11152033.473264635</v>
      </c>
      <c r="T237" s="1187">
        <f t="shared" ca="1" si="66"/>
        <v>413045496.70386857</v>
      </c>
      <c r="U237" s="1189">
        <f t="shared" ca="1" si="67"/>
        <v>5.4571801854723045E-2</v>
      </c>
      <c r="V237" s="1190">
        <f t="shared" ca="1" si="68"/>
        <v>5.0000000000000044E-2</v>
      </c>
      <c r="X237" s="1191">
        <f t="shared" ca="1" si="75"/>
        <v>22326185.798796475</v>
      </c>
      <c r="Y237" s="1191">
        <f t="shared" ca="1" si="69"/>
        <v>586949.13017177582</v>
      </c>
      <c r="Z237" s="1191">
        <f t="shared" ca="1" si="70"/>
        <v>21739236.668624699</v>
      </c>
      <c r="AA237" s="1189">
        <f t="shared" ca="1" si="71"/>
        <v>5.4560571355807615E-2</v>
      </c>
      <c r="AB237" s="1162"/>
    </row>
    <row r="238" spans="1:28">
      <c r="A238" s="1201">
        <f>Calendar!J227</f>
        <v>51832</v>
      </c>
      <c r="C238" s="1161"/>
      <c r="D238" s="1182">
        <f t="shared" ca="1" si="57"/>
        <v>52504</v>
      </c>
      <c r="E238" s="1183">
        <f t="shared" ca="1" si="58"/>
        <v>52531</v>
      </c>
      <c r="F238" s="1184">
        <f t="shared" ca="1" si="59"/>
        <v>6943</v>
      </c>
      <c r="G238" s="1185">
        <f ca="1">IF(F238&lt;&gt;"",COUNTIF($F$11:F238,"&gt;0"),"")</f>
        <v>228</v>
      </c>
      <c r="H238" s="1186">
        <v>2.6262783735619473E-2</v>
      </c>
      <c r="I238" s="1130"/>
      <c r="J238" s="1187">
        <f t="shared" ca="1" si="60"/>
        <v>434784733.37249327</v>
      </c>
      <c r="K238" s="1188">
        <f t="shared" ca="1" si="61"/>
        <v>11418657.424110765</v>
      </c>
      <c r="L238" s="1187">
        <f t="shared" ca="1" si="62"/>
        <v>0</v>
      </c>
      <c r="M238" s="1187">
        <f t="shared" ca="1" si="63"/>
        <v>0</v>
      </c>
      <c r="N238" s="1187">
        <f t="shared" ca="1" si="72"/>
        <v>423366075.9483825</v>
      </c>
      <c r="O238" s="1130"/>
      <c r="P238" s="1187">
        <f t="shared" ca="1" si="64"/>
        <v>11418657.42411077</v>
      </c>
      <c r="Q238" s="1187">
        <f t="shared" ca="1" si="65"/>
        <v>402197772.15096337</v>
      </c>
      <c r="R238" s="1187">
        <f t="shared" ca="1" si="73"/>
        <v>413045496.70386857</v>
      </c>
      <c r="S238" s="1187">
        <f t="shared" ca="1" si="74"/>
        <v>10847724.552905202</v>
      </c>
      <c r="T238" s="1187">
        <f t="shared" ca="1" si="66"/>
        <v>402197772.15096337</v>
      </c>
      <c r="U238" s="1189">
        <f t="shared" ca="1" si="67"/>
        <v>5.3137124569529737E-2</v>
      </c>
      <c r="V238" s="1190">
        <f t="shared" ca="1" si="68"/>
        <v>5.0000000000000044E-2</v>
      </c>
      <c r="X238" s="1191">
        <f t="shared" ca="1" si="75"/>
        <v>21739236.668624699</v>
      </c>
      <c r="Y238" s="1191">
        <f t="shared" ca="1" si="69"/>
        <v>570932.87120556831</v>
      </c>
      <c r="Z238" s="1191">
        <f t="shared" ca="1" si="70"/>
        <v>21168303.797419131</v>
      </c>
      <c r="AA238" s="1189">
        <f t="shared" ca="1" si="71"/>
        <v>5.3126189317264663E-2</v>
      </c>
      <c r="AB238" s="1162"/>
    </row>
    <row r="239" spans="1:28">
      <c r="A239" s="1201">
        <f>Calendar!J228</f>
        <v>51862</v>
      </c>
      <c r="C239" s="1161"/>
      <c r="D239" s="1182">
        <f t="shared" ca="1" si="57"/>
        <v>52535</v>
      </c>
      <c r="E239" s="1183">
        <f t="shared" ca="1" si="58"/>
        <v>52562</v>
      </c>
      <c r="F239" s="1184">
        <f t="shared" ca="1" si="59"/>
        <v>6974</v>
      </c>
      <c r="G239" s="1185">
        <f ca="1">IF(F239&lt;&gt;"",COUNTIF($F$11:F239,"&gt;0"),"")</f>
        <v>229</v>
      </c>
      <c r="H239" s="1186">
        <v>2.6128829337453124E-2</v>
      </c>
      <c r="I239" s="1130"/>
      <c r="J239" s="1187">
        <f t="shared" ca="1" si="60"/>
        <v>423366075.9483825</v>
      </c>
      <c r="K239" s="1188">
        <f t="shared" ca="1" si="61"/>
        <v>11062059.945722504</v>
      </c>
      <c r="L239" s="1187">
        <f t="shared" ca="1" si="62"/>
        <v>0</v>
      </c>
      <c r="M239" s="1187">
        <f t="shared" ca="1" si="63"/>
        <v>0</v>
      </c>
      <c r="N239" s="1187">
        <f t="shared" ca="1" si="72"/>
        <v>412304016.00265998</v>
      </c>
      <c r="O239" s="1130"/>
      <c r="P239" s="1187">
        <f t="shared" ca="1" si="64"/>
        <v>11062059.94572252</v>
      </c>
      <c r="Q239" s="1187">
        <f t="shared" ca="1" si="65"/>
        <v>391688815.20252699</v>
      </c>
      <c r="R239" s="1187">
        <f t="shared" ca="1" si="73"/>
        <v>402197772.15096337</v>
      </c>
      <c r="S239" s="1187">
        <f t="shared" ca="1" si="74"/>
        <v>10508956.948436379</v>
      </c>
      <c r="T239" s="1187">
        <f t="shared" ca="1" si="66"/>
        <v>391688815.20252699</v>
      </c>
      <c r="U239" s="1189">
        <f t="shared" ca="1" si="67"/>
        <v>5.1741595758627509E-2</v>
      </c>
      <c r="V239" s="1190">
        <f t="shared" ca="1" si="68"/>
        <v>4.9999999999999933E-2</v>
      </c>
      <c r="X239" s="1191">
        <f t="shared" ca="1" si="75"/>
        <v>21168303.797419131</v>
      </c>
      <c r="Y239" s="1191">
        <f t="shared" ca="1" si="69"/>
        <v>553102.99728614092</v>
      </c>
      <c r="Z239" s="1191">
        <f t="shared" ca="1" si="70"/>
        <v>20615200.80013299</v>
      </c>
      <c r="AA239" s="1189">
        <f t="shared" ca="1" si="71"/>
        <v>5.1730947696527689E-2</v>
      </c>
      <c r="AB239" s="1162"/>
    </row>
    <row r="240" spans="1:28">
      <c r="A240" s="1201">
        <f>Calendar!J229</f>
        <v>51893</v>
      </c>
      <c r="C240" s="1161"/>
      <c r="D240" s="1182">
        <f t="shared" ca="1" si="57"/>
        <v>52565</v>
      </c>
      <c r="E240" s="1183">
        <f t="shared" ca="1" si="58"/>
        <v>52593</v>
      </c>
      <c r="F240" s="1184">
        <f t="shared" ca="1" si="59"/>
        <v>7005</v>
      </c>
      <c r="G240" s="1185">
        <f ca="1">IF(F240&lt;&gt;"",COUNTIF($F$11:F240,"&gt;0"),"")</f>
        <v>230</v>
      </c>
      <c r="H240" s="1186">
        <v>2.6144464632107983E-2</v>
      </c>
      <c r="I240" s="1130"/>
      <c r="J240" s="1187">
        <f t="shared" ca="1" si="60"/>
        <v>412304016.00265998</v>
      </c>
      <c r="K240" s="1188">
        <f t="shared" ca="1" si="61"/>
        <v>10779467.764057627</v>
      </c>
      <c r="L240" s="1187">
        <f t="shared" ca="1" si="62"/>
        <v>0</v>
      </c>
      <c r="M240" s="1187">
        <f t="shared" ca="1" si="63"/>
        <v>0</v>
      </c>
      <c r="N240" s="1187">
        <f t="shared" ca="1" si="72"/>
        <v>401524548.23860234</v>
      </c>
      <c r="O240" s="1130"/>
      <c r="P240" s="1187">
        <f t="shared" ca="1" si="64"/>
        <v>10779467.764057636</v>
      </c>
      <c r="Q240" s="1187">
        <f t="shared" ca="1" si="65"/>
        <v>381448320.8266722</v>
      </c>
      <c r="R240" s="1187">
        <f t="shared" ca="1" si="73"/>
        <v>391688815.20252699</v>
      </c>
      <c r="S240" s="1187">
        <f t="shared" ca="1" si="74"/>
        <v>10240494.37585479</v>
      </c>
      <c r="T240" s="1187">
        <f t="shared" ca="1" si="66"/>
        <v>381448320.8266722</v>
      </c>
      <c r="U240" s="1189">
        <f t="shared" ca="1" si="67"/>
        <v>5.0389648433402844E-2</v>
      </c>
      <c r="V240" s="1190">
        <f t="shared" ca="1" si="68"/>
        <v>5.0000000000000044E-2</v>
      </c>
      <c r="X240" s="1191">
        <f t="shared" ca="1" si="75"/>
        <v>20615200.80013299</v>
      </c>
      <c r="Y240" s="1191">
        <f t="shared" ca="1" si="69"/>
        <v>538973.38820284605</v>
      </c>
      <c r="Z240" s="1191">
        <f t="shared" ca="1" si="70"/>
        <v>20076227.411930144</v>
      </c>
      <c r="AA240" s="1189">
        <f t="shared" ca="1" si="71"/>
        <v>5.0379278592700368E-2</v>
      </c>
      <c r="AB240" s="1162"/>
    </row>
    <row r="241" spans="1:28">
      <c r="A241" s="1201">
        <f>Calendar!J230</f>
        <v>51924</v>
      </c>
      <c r="C241" s="1161"/>
      <c r="D241" s="1182">
        <f t="shared" ca="1" si="57"/>
        <v>52596</v>
      </c>
      <c r="E241" s="1183">
        <f t="shared" ca="1" si="58"/>
        <v>52623</v>
      </c>
      <c r="F241" s="1184">
        <f t="shared" ca="1" si="59"/>
        <v>7035</v>
      </c>
      <c r="G241" s="1185">
        <f ca="1">IF(F241&lt;&gt;"",COUNTIF($F$11:F241,"&gt;0"),"")</f>
        <v>231</v>
      </c>
      <c r="H241" s="1186">
        <v>2.6281385504956678E-2</v>
      </c>
      <c r="I241" s="1130"/>
      <c r="J241" s="1187">
        <f t="shared" ca="1" si="60"/>
        <v>401524548.23860234</v>
      </c>
      <c r="K241" s="1188">
        <f t="shared" ca="1" si="61"/>
        <v>10552621.441962281</v>
      </c>
      <c r="L241" s="1187">
        <f t="shared" ca="1" si="62"/>
        <v>0</v>
      </c>
      <c r="M241" s="1187">
        <f t="shared" ca="1" si="63"/>
        <v>0</v>
      </c>
      <c r="N241" s="1187">
        <f t="shared" ca="1" si="72"/>
        <v>390971926.79664004</v>
      </c>
      <c r="O241" s="1130"/>
      <c r="P241" s="1187">
        <f t="shared" ca="1" si="64"/>
        <v>10552621.441962302</v>
      </c>
      <c r="Q241" s="1187">
        <f t="shared" ca="1" si="65"/>
        <v>371423330.45680803</v>
      </c>
      <c r="R241" s="1187">
        <f t="shared" ca="1" si="73"/>
        <v>381448320.8266722</v>
      </c>
      <c r="S241" s="1187">
        <f t="shared" ca="1" si="74"/>
        <v>10024990.369864166</v>
      </c>
      <c r="T241" s="1187">
        <f t="shared" ca="1" si="66"/>
        <v>371423330.45680803</v>
      </c>
      <c r="U241" s="1189">
        <f t="shared" ca="1" si="67"/>
        <v>4.9072238052111382E-2</v>
      </c>
      <c r="V241" s="1190">
        <f t="shared" ca="1" si="68"/>
        <v>5.0000000000000044E-2</v>
      </c>
      <c r="X241" s="1191">
        <f t="shared" ca="1" si="75"/>
        <v>20076227.411930144</v>
      </c>
      <c r="Y241" s="1191">
        <f t="shared" ca="1" si="69"/>
        <v>527631.07209813595</v>
      </c>
      <c r="Z241" s="1191">
        <f t="shared" ca="1" si="70"/>
        <v>19548596.339832008</v>
      </c>
      <c r="AA241" s="1189">
        <f t="shared" ca="1" si="71"/>
        <v>4.906213932534248E-2</v>
      </c>
      <c r="AB241" s="1162"/>
    </row>
    <row r="242" spans="1:28">
      <c r="A242" s="1201">
        <f>Calendar!J231</f>
        <v>51952</v>
      </c>
      <c r="C242" s="1161"/>
      <c r="D242" s="1182">
        <f t="shared" ca="1" si="57"/>
        <v>52627</v>
      </c>
      <c r="E242" s="1183">
        <f t="shared" ca="1" si="58"/>
        <v>52656</v>
      </c>
      <c r="F242" s="1184">
        <f t="shared" ca="1" si="59"/>
        <v>7068</v>
      </c>
      <c r="G242" s="1185">
        <f ca="1">IF(F242&lt;&gt;"",COUNTIF($F$11:F242,"&gt;0"),"")</f>
        <v>232</v>
      </c>
      <c r="H242" s="1186">
        <v>2.6385687555472232E-2</v>
      </c>
      <c r="I242" s="1130"/>
      <c r="J242" s="1187">
        <f t="shared" ca="1" si="60"/>
        <v>390971926.79664004</v>
      </c>
      <c r="K242" s="1188">
        <f t="shared" ca="1" si="61"/>
        <v>10316063.103417106</v>
      </c>
      <c r="L242" s="1187">
        <f t="shared" ca="1" si="62"/>
        <v>0</v>
      </c>
      <c r="M242" s="1187">
        <f t="shared" ca="1" si="63"/>
        <v>0</v>
      </c>
      <c r="N242" s="1187">
        <f t="shared" ca="1" si="72"/>
        <v>380655863.69322294</v>
      </c>
      <c r="O242" s="1130"/>
      <c r="P242" s="1187">
        <f t="shared" ca="1" si="64"/>
        <v>10316063.103417099</v>
      </c>
      <c r="Q242" s="1187">
        <f t="shared" ca="1" si="65"/>
        <v>361623070.50856179</v>
      </c>
      <c r="R242" s="1187">
        <f t="shared" ca="1" si="73"/>
        <v>371423330.45680803</v>
      </c>
      <c r="S242" s="1187">
        <f t="shared" ca="1" si="74"/>
        <v>9800259.9482462406</v>
      </c>
      <c r="T242" s="1187">
        <f t="shared" ca="1" si="66"/>
        <v>361623070.50856179</v>
      </c>
      <c r="U242" s="1189">
        <f t="shared" ca="1" si="67"/>
        <v>4.778255164627284E-2</v>
      </c>
      <c r="V242" s="1190">
        <f t="shared" ca="1" si="68"/>
        <v>5.0000000000000044E-2</v>
      </c>
      <c r="X242" s="1191">
        <f t="shared" ca="1" si="75"/>
        <v>19548596.339832008</v>
      </c>
      <c r="Y242" s="1191">
        <f t="shared" ca="1" si="69"/>
        <v>515803.15517085791</v>
      </c>
      <c r="Z242" s="1191">
        <f t="shared" ca="1" si="70"/>
        <v>19032793.18466115</v>
      </c>
      <c r="AA242" s="1189">
        <f t="shared" ca="1" si="71"/>
        <v>4.7772718328035209E-2</v>
      </c>
      <c r="AB242" s="1162"/>
    </row>
    <row r="243" spans="1:28">
      <c r="A243" s="1201">
        <f>Calendar!J232</f>
        <v>51984</v>
      </c>
      <c r="C243" s="1161"/>
      <c r="D243" s="1182">
        <f t="shared" ca="1" si="57"/>
        <v>52656</v>
      </c>
      <c r="E243" s="1183">
        <f t="shared" ca="1" si="58"/>
        <v>52684</v>
      </c>
      <c r="F243" s="1184">
        <f t="shared" ca="1" si="59"/>
        <v>7096</v>
      </c>
      <c r="G243" s="1185">
        <f ca="1">IF(F243&lt;&gt;"",COUNTIF($F$11:F243,"&gt;0"),"")</f>
        <v>233</v>
      </c>
      <c r="H243" s="1186">
        <v>2.6452360100786755E-2</v>
      </c>
      <c r="I243" s="1130"/>
      <c r="J243" s="1187">
        <f t="shared" ca="1" si="60"/>
        <v>380655863.69322294</v>
      </c>
      <c r="K243" s="1188">
        <f t="shared" ca="1" si="61"/>
        <v>10069245.980889132</v>
      </c>
      <c r="L243" s="1187">
        <f t="shared" ca="1" si="62"/>
        <v>0</v>
      </c>
      <c r="M243" s="1187">
        <f t="shared" ca="1" si="63"/>
        <v>0</v>
      </c>
      <c r="N243" s="1187">
        <f t="shared" ca="1" si="72"/>
        <v>370586617.7123338</v>
      </c>
      <c r="O243" s="1130"/>
      <c r="P243" s="1187">
        <f t="shared" ca="1" si="64"/>
        <v>10069245.980889142</v>
      </c>
      <c r="Q243" s="1187">
        <f t="shared" ca="1" si="65"/>
        <v>352057286.82671708</v>
      </c>
      <c r="R243" s="1187">
        <f t="shared" ca="1" si="73"/>
        <v>361623070.50856179</v>
      </c>
      <c r="S243" s="1187">
        <f t="shared" ca="1" si="74"/>
        <v>9565783.6818447113</v>
      </c>
      <c r="T243" s="1187">
        <f t="shared" ca="1" si="66"/>
        <v>352057286.82671708</v>
      </c>
      <c r="U243" s="1189">
        <f t="shared" ca="1" si="67"/>
        <v>4.6521776167931073E-2</v>
      </c>
      <c r="V243" s="1190">
        <f t="shared" ca="1" si="68"/>
        <v>5.0000000000000044E-2</v>
      </c>
      <c r="X243" s="1191">
        <f t="shared" ca="1" si="75"/>
        <v>19032793.18466115</v>
      </c>
      <c r="Y243" s="1191">
        <f t="shared" ca="1" si="69"/>
        <v>503462.29904443026</v>
      </c>
      <c r="Z243" s="1191">
        <f t="shared" ca="1" si="70"/>
        <v>18529330.88561672</v>
      </c>
      <c r="AA243" s="1189">
        <f t="shared" ca="1" si="71"/>
        <v>4.6512202308556086E-2</v>
      </c>
      <c r="AB243" s="1162"/>
    </row>
    <row r="244" spans="1:28">
      <c r="A244" s="1201">
        <f>Calendar!J233</f>
        <v>52013</v>
      </c>
      <c r="C244" s="1161"/>
      <c r="D244" s="1182">
        <f t="shared" ca="1" si="57"/>
        <v>52687</v>
      </c>
      <c r="E244" s="1183">
        <f t="shared" ca="1" si="58"/>
        <v>52714</v>
      </c>
      <c r="F244" s="1184">
        <f t="shared" ca="1" si="59"/>
        <v>7126</v>
      </c>
      <c r="G244" s="1185">
        <f ca="1">IF(F244&lt;&gt;"",COUNTIF($F$11:F244,"&gt;0"),"")</f>
        <v>234</v>
      </c>
      <c r="H244" s="1186">
        <v>2.660722629029932E-2</v>
      </c>
      <c r="I244" s="1130"/>
      <c r="J244" s="1187">
        <f t="shared" ca="1" si="60"/>
        <v>370586617.7123338</v>
      </c>
      <c r="K244" s="1188">
        <f t="shared" ca="1" si="61"/>
        <v>9860281.9976287112</v>
      </c>
      <c r="L244" s="1187">
        <f t="shared" ca="1" si="62"/>
        <v>0</v>
      </c>
      <c r="M244" s="1187">
        <f t="shared" ca="1" si="63"/>
        <v>0</v>
      </c>
      <c r="N244" s="1187">
        <f t="shared" ca="1" si="72"/>
        <v>360726335.71470511</v>
      </c>
      <c r="O244" s="1130"/>
      <c r="P244" s="1187">
        <f t="shared" ca="1" si="64"/>
        <v>9860281.9976286888</v>
      </c>
      <c r="Q244" s="1187">
        <f t="shared" ca="1" si="65"/>
        <v>342690018.92896986</v>
      </c>
      <c r="R244" s="1187">
        <f t="shared" ca="1" si="73"/>
        <v>352057286.82671708</v>
      </c>
      <c r="S244" s="1187">
        <f t="shared" ca="1" si="74"/>
        <v>9367267.8977472186</v>
      </c>
      <c r="T244" s="1187">
        <f t="shared" ca="1" si="66"/>
        <v>342690018.92896986</v>
      </c>
      <c r="U244" s="1189">
        <f t="shared" ca="1" si="67"/>
        <v>4.5291165392208753E-2</v>
      </c>
      <c r="V244" s="1190">
        <f t="shared" ca="1" si="68"/>
        <v>4.9999999999999933E-2</v>
      </c>
      <c r="X244" s="1191">
        <f t="shared" ca="1" si="75"/>
        <v>18529330.88561672</v>
      </c>
      <c r="Y244" s="1191">
        <f t="shared" ca="1" si="69"/>
        <v>493014.0998814702</v>
      </c>
      <c r="Z244" s="1191">
        <f t="shared" ca="1" si="70"/>
        <v>18036316.78573525</v>
      </c>
      <c r="AA244" s="1189">
        <f t="shared" ca="1" si="71"/>
        <v>4.5281844784009581E-2</v>
      </c>
      <c r="AB244" s="1162"/>
    </row>
    <row r="245" spans="1:28">
      <c r="A245" s="1201">
        <f>Calendar!J234</f>
        <v>52044</v>
      </c>
      <c r="C245" s="1161"/>
      <c r="D245" s="1182">
        <f t="shared" ca="1" si="57"/>
        <v>52717</v>
      </c>
      <c r="E245" s="1183">
        <f t="shared" ca="1" si="58"/>
        <v>52744</v>
      </c>
      <c r="F245" s="1184">
        <f t="shared" ca="1" si="59"/>
        <v>7156</v>
      </c>
      <c r="G245" s="1185">
        <f ca="1">IF(F245&lt;&gt;"",COUNTIF($F$11:F245,"&gt;0"),"")</f>
        <v>235</v>
      </c>
      <c r="H245" s="1186">
        <v>2.6609230945894537E-2</v>
      </c>
      <c r="I245" s="1130"/>
      <c r="J245" s="1187">
        <f t="shared" ca="1" si="60"/>
        <v>360726335.71470511</v>
      </c>
      <c r="K245" s="1188">
        <f t="shared" ca="1" si="61"/>
        <v>9598650.3752988726</v>
      </c>
      <c r="L245" s="1187">
        <f t="shared" ca="1" si="62"/>
        <v>0</v>
      </c>
      <c r="M245" s="1187">
        <f t="shared" ca="1" si="63"/>
        <v>0</v>
      </c>
      <c r="N245" s="1187">
        <f t="shared" ca="1" si="72"/>
        <v>351127685.33940625</v>
      </c>
      <c r="O245" s="1130"/>
      <c r="P245" s="1187">
        <f t="shared" ca="1" si="64"/>
        <v>9598650.3752988577</v>
      </c>
      <c r="Q245" s="1187">
        <f t="shared" ca="1" si="65"/>
        <v>333571301.07243592</v>
      </c>
      <c r="R245" s="1187">
        <f t="shared" ca="1" si="73"/>
        <v>342690018.92896986</v>
      </c>
      <c r="S245" s="1187">
        <f t="shared" ca="1" si="74"/>
        <v>9118717.8565339446</v>
      </c>
      <c r="T245" s="1187">
        <f t="shared" ca="1" si="66"/>
        <v>333571301.07243592</v>
      </c>
      <c r="U245" s="1189">
        <f t="shared" ca="1" si="67"/>
        <v>4.4086093105666892E-2</v>
      </c>
      <c r="V245" s="1190">
        <f t="shared" ca="1" si="68"/>
        <v>5.0000000000000044E-2</v>
      </c>
      <c r="X245" s="1191">
        <f t="shared" ca="1" si="75"/>
        <v>18036316.78573525</v>
      </c>
      <c r="Y245" s="1191">
        <f t="shared" ca="1" si="69"/>
        <v>479932.51876491308</v>
      </c>
      <c r="Z245" s="1191">
        <f t="shared" ca="1" si="70"/>
        <v>17556384.266970336</v>
      </c>
      <c r="AA245" s="1189">
        <f t="shared" ca="1" si="71"/>
        <v>4.4077020492999143E-2</v>
      </c>
      <c r="AB245" s="1162"/>
    </row>
    <row r="246" spans="1:28">
      <c r="A246" s="1201">
        <f>Calendar!J235</f>
        <v>52075</v>
      </c>
      <c r="C246" s="1161"/>
      <c r="D246" s="1182">
        <f t="shared" ca="1" si="57"/>
        <v>52748</v>
      </c>
      <c r="E246" s="1183">
        <f t="shared" ca="1" si="58"/>
        <v>52775</v>
      </c>
      <c r="F246" s="1184">
        <f t="shared" ca="1" si="59"/>
        <v>7187</v>
      </c>
      <c r="G246" s="1185">
        <f ca="1">IF(F246&lt;&gt;"",COUNTIF($F$11:F246,"&gt;0"),"")</f>
        <v>236</v>
      </c>
      <c r="H246" s="1186">
        <v>2.6528809878518623E-2</v>
      </c>
      <c r="I246" s="1130"/>
      <c r="J246" s="1187">
        <f t="shared" ca="1" si="60"/>
        <v>351127685.33940625</v>
      </c>
      <c r="K246" s="1188">
        <f t="shared" ca="1" si="61"/>
        <v>9314999.6074534189</v>
      </c>
      <c r="L246" s="1187">
        <f t="shared" ca="1" si="62"/>
        <v>0</v>
      </c>
      <c r="M246" s="1187">
        <f t="shared" ca="1" si="63"/>
        <v>0</v>
      </c>
      <c r="N246" s="1187">
        <f t="shared" ca="1" si="72"/>
        <v>341812685.73195285</v>
      </c>
      <c r="O246" s="1130"/>
      <c r="P246" s="1187">
        <f t="shared" ca="1" si="64"/>
        <v>9314999.6074534059</v>
      </c>
      <c r="Q246" s="1187">
        <f t="shared" ca="1" si="65"/>
        <v>324722051.44535518</v>
      </c>
      <c r="R246" s="1187">
        <f t="shared" ca="1" si="73"/>
        <v>333571301.07243592</v>
      </c>
      <c r="S246" s="1187">
        <f t="shared" ca="1" si="74"/>
        <v>8849249.6270807385</v>
      </c>
      <c r="T246" s="1187">
        <f t="shared" ca="1" si="66"/>
        <v>324722051.44535518</v>
      </c>
      <c r="U246" s="1189">
        <f t="shared" ca="1" si="67"/>
        <v>4.2912996072715988E-2</v>
      </c>
      <c r="V246" s="1190">
        <f t="shared" ca="1" si="68"/>
        <v>5.0000000000000044E-2</v>
      </c>
      <c r="X246" s="1191">
        <f t="shared" ca="1" si="75"/>
        <v>17556384.266970336</v>
      </c>
      <c r="Y246" s="1191">
        <f t="shared" ca="1" si="69"/>
        <v>465749.98037266731</v>
      </c>
      <c r="Z246" s="1191">
        <f t="shared" ca="1" si="70"/>
        <v>17090634.286597669</v>
      </c>
      <c r="AA246" s="1189">
        <f t="shared" ca="1" si="71"/>
        <v>4.2904164875294075E-2</v>
      </c>
      <c r="AB246" s="1162"/>
    </row>
    <row r="247" spans="1:28">
      <c r="A247" s="1201">
        <f>Calendar!J236</f>
        <v>52105</v>
      </c>
      <c r="C247" s="1161"/>
      <c r="D247" s="1182">
        <f t="shared" ca="1" si="57"/>
        <v>52778</v>
      </c>
      <c r="E247" s="1183">
        <f t="shared" ca="1" si="58"/>
        <v>52805</v>
      </c>
      <c r="F247" s="1184">
        <f t="shared" ca="1" si="59"/>
        <v>7217</v>
      </c>
      <c r="G247" s="1185">
        <f ca="1">IF(F247&lt;&gt;"",COUNTIF($F$11:F247,"&gt;0"),"")</f>
        <v>237</v>
      </c>
      <c r="H247" s="1186">
        <v>2.6518091792928092E-2</v>
      </c>
      <c r="I247" s="1130"/>
      <c r="J247" s="1187">
        <f t="shared" ca="1" si="60"/>
        <v>341812685.73195285</v>
      </c>
      <c r="K247" s="1188">
        <f t="shared" ca="1" si="61"/>
        <v>9064220.1762272082</v>
      </c>
      <c r="L247" s="1187">
        <f t="shared" ca="1" si="62"/>
        <v>0</v>
      </c>
      <c r="M247" s="1187">
        <f t="shared" ca="1" si="63"/>
        <v>0</v>
      </c>
      <c r="N247" s="1187">
        <f t="shared" ca="1" si="72"/>
        <v>332748465.55572563</v>
      </c>
      <c r="O247" s="1130"/>
      <c r="P247" s="1187">
        <f t="shared" ca="1" si="64"/>
        <v>9064220.176227212</v>
      </c>
      <c r="Q247" s="1187">
        <f t="shared" ca="1" si="65"/>
        <v>316111042.27793932</v>
      </c>
      <c r="R247" s="1187">
        <f t="shared" ca="1" si="73"/>
        <v>324722051.44535518</v>
      </c>
      <c r="S247" s="1187">
        <f t="shared" ca="1" si="74"/>
        <v>8611009.1674158573</v>
      </c>
      <c r="T247" s="1187">
        <f t="shared" ca="1" si="66"/>
        <v>316111042.27793932</v>
      </c>
      <c r="U247" s="1189">
        <f t="shared" ca="1" si="67"/>
        <v>4.1774565358585293E-2</v>
      </c>
      <c r="V247" s="1190">
        <f t="shared" ca="1" si="68"/>
        <v>5.0000000000000044E-2</v>
      </c>
      <c r="X247" s="1191">
        <f t="shared" ca="1" si="75"/>
        <v>17090634.286597669</v>
      </c>
      <c r="Y247" s="1191">
        <f t="shared" ca="1" si="69"/>
        <v>453211.00881135464</v>
      </c>
      <c r="Z247" s="1191">
        <f t="shared" ca="1" si="70"/>
        <v>16637423.277786314</v>
      </c>
      <c r="AA247" s="1189">
        <f t="shared" ca="1" si="71"/>
        <v>4.1765968442320792E-2</v>
      </c>
      <c r="AB247" s="1162"/>
    </row>
    <row r="248" spans="1:28">
      <c r="A248" s="1201">
        <f>Calendar!J237</f>
        <v>52138</v>
      </c>
      <c r="C248" s="1161"/>
      <c r="D248" s="1182">
        <f t="shared" ca="1" si="57"/>
        <v>52809</v>
      </c>
      <c r="E248" s="1183">
        <f t="shared" ca="1" si="58"/>
        <v>52838</v>
      </c>
      <c r="F248" s="1184">
        <f t="shared" ca="1" si="59"/>
        <v>7250</v>
      </c>
      <c r="G248" s="1185">
        <f ca="1">IF(F248&lt;&gt;"",COUNTIF($F$11:F248,"&gt;0"),"")</f>
        <v>238</v>
      </c>
      <c r="H248" s="1186">
        <v>2.6272445883014722E-2</v>
      </c>
      <c r="I248" s="1130"/>
      <c r="J248" s="1187">
        <f t="shared" ca="1" si="60"/>
        <v>332748465.55572563</v>
      </c>
      <c r="K248" s="1188">
        <f t="shared" ca="1" si="61"/>
        <v>8742116.0539689902</v>
      </c>
      <c r="L248" s="1187">
        <f t="shared" ca="1" si="62"/>
        <v>0</v>
      </c>
      <c r="M248" s="1187">
        <f t="shared" ca="1" si="63"/>
        <v>0</v>
      </c>
      <c r="N248" s="1187">
        <f t="shared" ca="1" si="72"/>
        <v>324006349.50175667</v>
      </c>
      <c r="O248" s="1130"/>
      <c r="P248" s="1187">
        <f t="shared" ca="1" si="64"/>
        <v>8742116.053968966</v>
      </c>
      <c r="Q248" s="1187">
        <f t="shared" ca="1" si="65"/>
        <v>307806032.02666885</v>
      </c>
      <c r="R248" s="1187">
        <f t="shared" ca="1" si="73"/>
        <v>316111042.27793932</v>
      </c>
      <c r="S248" s="1187">
        <f t="shared" ca="1" si="74"/>
        <v>8305010.251270473</v>
      </c>
      <c r="T248" s="1187">
        <f t="shared" ca="1" si="66"/>
        <v>307806032.02666885</v>
      </c>
      <c r="U248" s="1189">
        <f t="shared" ca="1" si="67"/>
        <v>4.0666783599796648E-2</v>
      </c>
      <c r="V248" s="1190">
        <f t="shared" ca="1" si="68"/>
        <v>4.9999999999999933E-2</v>
      </c>
      <c r="X248" s="1191">
        <f t="shared" ca="1" si="75"/>
        <v>16637423.277786314</v>
      </c>
      <c r="Y248" s="1191">
        <f t="shared" ca="1" si="69"/>
        <v>437105.802698493</v>
      </c>
      <c r="Z248" s="1191">
        <f t="shared" ca="1" si="70"/>
        <v>16200317.475087821</v>
      </c>
      <c r="AA248" s="1189">
        <f t="shared" ca="1" si="71"/>
        <v>4.0658414657346813E-2</v>
      </c>
      <c r="AB248" s="1162"/>
    </row>
    <row r="249" spans="1:28">
      <c r="A249" s="1201">
        <f>Calendar!J238</f>
        <v>52166</v>
      </c>
      <c r="C249" s="1161"/>
      <c r="D249" s="1182">
        <f t="shared" ca="1" si="57"/>
        <v>52840</v>
      </c>
      <c r="E249" s="1183">
        <f t="shared" ca="1" si="58"/>
        <v>52867</v>
      </c>
      <c r="F249" s="1184">
        <f t="shared" ca="1" si="59"/>
        <v>7279</v>
      </c>
      <c r="G249" s="1185">
        <f ca="1">IF(F249&lt;&gt;"",COUNTIF($F$11:F249,"&gt;0"),"")</f>
        <v>239</v>
      </c>
      <c r="H249" s="1186">
        <v>2.6225528720367274E-2</v>
      </c>
      <c r="I249" s="1130"/>
      <c r="J249" s="1187">
        <f t="shared" ca="1" si="60"/>
        <v>324006349.50175667</v>
      </c>
      <c r="K249" s="1188">
        <f t="shared" ca="1" si="61"/>
        <v>8497237.8244396765</v>
      </c>
      <c r="L249" s="1187">
        <f t="shared" ca="1" si="62"/>
        <v>0</v>
      </c>
      <c r="M249" s="1187">
        <f t="shared" ca="1" si="63"/>
        <v>0</v>
      </c>
      <c r="N249" s="1187">
        <f t="shared" ca="1" si="72"/>
        <v>315509111.67731696</v>
      </c>
      <c r="O249" s="1130"/>
      <c r="P249" s="1187">
        <f t="shared" ca="1" si="64"/>
        <v>8497237.8244397044</v>
      </c>
      <c r="Q249" s="1187">
        <f t="shared" ca="1" si="65"/>
        <v>299733656.09345108</v>
      </c>
      <c r="R249" s="1187">
        <f t="shared" ca="1" si="73"/>
        <v>307806032.02666885</v>
      </c>
      <c r="S249" s="1187">
        <f t="shared" ca="1" si="74"/>
        <v>8072375.9332177639</v>
      </c>
      <c r="T249" s="1187">
        <f t="shared" ca="1" si="66"/>
        <v>299733656.09345108</v>
      </c>
      <c r="U249" s="1189">
        <f t="shared" ca="1" si="67"/>
        <v>3.9598367728434732E-2</v>
      </c>
      <c r="V249" s="1190">
        <f t="shared" ca="1" si="68"/>
        <v>5.0000000000000155E-2</v>
      </c>
      <c r="X249" s="1191">
        <f t="shared" ca="1" si="75"/>
        <v>16200317.475087821</v>
      </c>
      <c r="Y249" s="1191">
        <f t="shared" ca="1" si="69"/>
        <v>424861.89122194052</v>
      </c>
      <c r="Z249" s="1191">
        <f t="shared" ca="1" si="70"/>
        <v>15775455.583865881</v>
      </c>
      <c r="AA249" s="1189">
        <f t="shared" ca="1" si="71"/>
        <v>3.9590218658572388E-2</v>
      </c>
      <c r="AB249" s="1162"/>
    </row>
    <row r="250" spans="1:28">
      <c r="A250" s="1201">
        <f>Calendar!J239</f>
        <v>52197</v>
      </c>
      <c r="C250" s="1161"/>
      <c r="D250" s="1182">
        <f t="shared" ca="1" si="57"/>
        <v>52870</v>
      </c>
      <c r="E250" s="1183">
        <f t="shared" ca="1" si="58"/>
        <v>52897</v>
      </c>
      <c r="F250" s="1184">
        <f t="shared" ca="1" si="59"/>
        <v>7309</v>
      </c>
      <c r="G250" s="1185">
        <f ca="1">IF(F250&lt;&gt;"",COUNTIF($F$11:F250,"&gt;0"),"")</f>
        <v>240</v>
      </c>
      <c r="H250" s="1186">
        <v>2.6526466269356584E-2</v>
      </c>
      <c r="I250" s="1130"/>
      <c r="J250" s="1187">
        <f t="shared" ca="1" si="60"/>
        <v>315509111.67731696</v>
      </c>
      <c r="K250" s="1188">
        <f t="shared" ca="1" si="61"/>
        <v>8369341.8085830081</v>
      </c>
      <c r="L250" s="1187">
        <f t="shared" ca="1" si="62"/>
        <v>0</v>
      </c>
      <c r="M250" s="1187">
        <f t="shared" ca="1" si="63"/>
        <v>0</v>
      </c>
      <c r="N250" s="1187">
        <f t="shared" ca="1" si="72"/>
        <v>307139769.86873394</v>
      </c>
      <c r="O250" s="1130"/>
      <c r="P250" s="1187">
        <f t="shared" ca="1" si="64"/>
        <v>8369341.8085830212</v>
      </c>
      <c r="Q250" s="1187">
        <f t="shared" ca="1" si="65"/>
        <v>291782781.37529725</v>
      </c>
      <c r="R250" s="1187">
        <f t="shared" ca="1" si="73"/>
        <v>299733656.09345108</v>
      </c>
      <c r="S250" s="1187">
        <f t="shared" ca="1" si="74"/>
        <v>7950874.7181538343</v>
      </c>
      <c r="T250" s="1187">
        <f t="shared" ca="1" si="66"/>
        <v>291782781.37529725</v>
      </c>
      <c r="U250" s="1189">
        <f t="shared" ca="1" si="67"/>
        <v>3.855987959829299E-2</v>
      </c>
      <c r="V250" s="1190">
        <f t="shared" ca="1" si="68"/>
        <v>5.0000000000000044E-2</v>
      </c>
      <c r="X250" s="1191">
        <f t="shared" ca="1" si="75"/>
        <v>15775455.583865881</v>
      </c>
      <c r="Y250" s="1191">
        <f t="shared" ca="1" si="69"/>
        <v>418467.09042918682</v>
      </c>
      <c r="Z250" s="1191">
        <f t="shared" ca="1" si="70"/>
        <v>15356988.493436694</v>
      </c>
      <c r="AA250" s="1189">
        <f t="shared" ca="1" si="71"/>
        <v>3.8551944242096486E-2</v>
      </c>
      <c r="AB250" s="1162"/>
    </row>
    <row r="251" spans="1:28">
      <c r="A251" s="1201">
        <f>Calendar!J240</f>
        <v>52229</v>
      </c>
      <c r="C251" s="1161"/>
      <c r="D251" s="1182">
        <f t="shared" ca="1" si="57"/>
        <v>52901</v>
      </c>
      <c r="E251" s="1183">
        <f t="shared" ca="1" si="58"/>
        <v>52929</v>
      </c>
      <c r="F251" s="1184">
        <f t="shared" ca="1" si="59"/>
        <v>7341</v>
      </c>
      <c r="G251" s="1185">
        <f ca="1">IF(F251&lt;&gt;"",COUNTIF($F$11:F251,"&gt;0"),"")</f>
        <v>241</v>
      </c>
      <c r="H251" s="1186">
        <v>2.6776128829043153E-2</v>
      </c>
      <c r="I251" s="1130"/>
      <c r="J251" s="1187">
        <f t="shared" ca="1" si="60"/>
        <v>307139769.86873394</v>
      </c>
      <c r="K251" s="1188">
        <f t="shared" ca="1" si="61"/>
        <v>8224014.0465278868</v>
      </c>
      <c r="L251" s="1187">
        <f t="shared" ca="1" si="62"/>
        <v>0</v>
      </c>
      <c r="M251" s="1187">
        <f t="shared" ca="1" si="63"/>
        <v>0</v>
      </c>
      <c r="N251" s="1187">
        <f t="shared" ca="1" si="72"/>
        <v>298915755.82220608</v>
      </c>
      <c r="O251" s="1130"/>
      <c r="P251" s="1187">
        <f t="shared" ca="1" si="64"/>
        <v>8224014.0465278625</v>
      </c>
      <c r="Q251" s="1187">
        <f t="shared" ca="1" si="65"/>
        <v>283969968.03109574</v>
      </c>
      <c r="R251" s="1187">
        <f t="shared" ca="1" si="73"/>
        <v>291782781.37529725</v>
      </c>
      <c r="S251" s="1187">
        <f t="shared" ca="1" si="74"/>
        <v>7812813.3442015052</v>
      </c>
      <c r="T251" s="1187">
        <f t="shared" ca="1" si="66"/>
        <v>283969968.03109574</v>
      </c>
      <c r="U251" s="1189">
        <f t="shared" ca="1" si="67"/>
        <v>3.7537022252778426E-2</v>
      </c>
      <c r="V251" s="1190">
        <f t="shared" ca="1" si="68"/>
        <v>5.0000000000000155E-2</v>
      </c>
      <c r="X251" s="1191">
        <f t="shared" ca="1" si="75"/>
        <v>15356988.493436694</v>
      </c>
      <c r="Y251" s="1191">
        <f t="shared" ca="1" si="69"/>
        <v>411200.70232635736</v>
      </c>
      <c r="Z251" s="1191">
        <f t="shared" ca="1" si="70"/>
        <v>14945787.791110337</v>
      </c>
      <c r="AA251" s="1189">
        <f t="shared" ca="1" si="71"/>
        <v>3.7529297393540308E-2</v>
      </c>
      <c r="AB251" s="1162"/>
    </row>
    <row r="252" spans="1:28">
      <c r="A252" s="1201">
        <f>Calendar!J241</f>
        <v>52258</v>
      </c>
      <c r="C252" s="1161"/>
      <c r="D252" s="1182">
        <f t="shared" ca="1" si="57"/>
        <v>52931</v>
      </c>
      <c r="E252" s="1183">
        <f t="shared" ca="1" si="58"/>
        <v>52958</v>
      </c>
      <c r="F252" s="1184">
        <f t="shared" ca="1" si="59"/>
        <v>7370</v>
      </c>
      <c r="G252" s="1185">
        <f ca="1">IF(F252&lt;&gt;"",COUNTIF($F$11:F252,"&gt;0"),"")</f>
        <v>242</v>
      </c>
      <c r="H252" s="1186">
        <v>2.7385870047039105E-2</v>
      </c>
      <c r="I252" s="1130"/>
      <c r="J252" s="1187">
        <f t="shared" ca="1" si="60"/>
        <v>298915755.82220608</v>
      </c>
      <c r="K252" s="1188">
        <f t="shared" ca="1" si="61"/>
        <v>8186068.0439594081</v>
      </c>
      <c r="L252" s="1187">
        <f t="shared" ca="1" si="62"/>
        <v>0</v>
      </c>
      <c r="M252" s="1187">
        <f t="shared" ca="1" si="63"/>
        <v>0</v>
      </c>
      <c r="N252" s="1187">
        <f t="shared" ca="1" si="72"/>
        <v>290729687.7782467</v>
      </c>
      <c r="O252" s="1130"/>
      <c r="P252" s="1187">
        <f t="shared" ca="1" si="64"/>
        <v>8186068.0439593792</v>
      </c>
      <c r="Q252" s="1187">
        <f t="shared" ca="1" si="65"/>
        <v>276193203.38933438</v>
      </c>
      <c r="R252" s="1187">
        <f t="shared" ca="1" si="73"/>
        <v>283969968.03109574</v>
      </c>
      <c r="S252" s="1187">
        <f t="shared" ca="1" si="74"/>
        <v>7776764.6417613626</v>
      </c>
      <c r="T252" s="1187">
        <f t="shared" ca="1" si="66"/>
        <v>276193203.38933438</v>
      </c>
      <c r="U252" s="1189">
        <f t="shared" ca="1" si="67"/>
        <v>3.653192610907937E-2</v>
      </c>
      <c r="V252" s="1190">
        <f t="shared" ca="1" si="68"/>
        <v>4.9999999999999933E-2</v>
      </c>
      <c r="X252" s="1191">
        <f t="shared" ca="1" si="75"/>
        <v>14945787.791110337</v>
      </c>
      <c r="Y252" s="1191">
        <f t="shared" ca="1" si="69"/>
        <v>409303.40219801664</v>
      </c>
      <c r="Z252" s="1191">
        <f t="shared" ca="1" si="70"/>
        <v>14536484.38891232</v>
      </c>
      <c r="AA252" s="1189">
        <f t="shared" ca="1" si="71"/>
        <v>3.6524408091667487E-2</v>
      </c>
      <c r="AB252" s="1162"/>
    </row>
    <row r="253" spans="1:28">
      <c r="A253" s="1201">
        <f>Calendar!J242</f>
        <v>52289</v>
      </c>
      <c r="C253" s="1161"/>
      <c r="D253" s="1182">
        <f t="shared" ca="1" si="57"/>
        <v>52962</v>
      </c>
      <c r="E253" s="1183">
        <f t="shared" ca="1" si="58"/>
        <v>52989</v>
      </c>
      <c r="F253" s="1184">
        <f t="shared" ca="1" si="59"/>
        <v>7401</v>
      </c>
      <c r="G253" s="1185">
        <f ca="1">IF(F253&lt;&gt;"",COUNTIF($F$11:F253,"&gt;0"),"")</f>
        <v>243</v>
      </c>
      <c r="H253" s="1186">
        <v>2.801029486688468E-2</v>
      </c>
      <c r="I253" s="1130"/>
      <c r="J253" s="1187">
        <f t="shared" ca="1" si="60"/>
        <v>290729687.7782467</v>
      </c>
      <c r="K253" s="1188">
        <f t="shared" ca="1" si="61"/>
        <v>8143424.2812260091</v>
      </c>
      <c r="L253" s="1187">
        <f t="shared" ca="1" si="62"/>
        <v>0</v>
      </c>
      <c r="M253" s="1187">
        <f t="shared" ca="1" si="63"/>
        <v>0</v>
      </c>
      <c r="N253" s="1187">
        <f t="shared" ca="1" si="72"/>
        <v>282586263.49702072</v>
      </c>
      <c r="O253" s="1130"/>
      <c r="P253" s="1187">
        <f t="shared" ca="1" si="64"/>
        <v>8143424.2812259793</v>
      </c>
      <c r="Q253" s="1187">
        <f t="shared" ca="1" si="65"/>
        <v>268456950.32216966</v>
      </c>
      <c r="R253" s="1187">
        <f t="shared" ca="1" si="73"/>
        <v>276193203.38933438</v>
      </c>
      <c r="S253" s="1187">
        <f t="shared" ca="1" si="74"/>
        <v>7736253.0671647191</v>
      </c>
      <c r="T253" s="1187">
        <f t="shared" ca="1" si="66"/>
        <v>268456950.32216966</v>
      </c>
      <c r="U253" s="1189">
        <f t="shared" ca="1" si="67"/>
        <v>3.5531467528088098E-2</v>
      </c>
      <c r="V253" s="1190">
        <f t="shared" ca="1" si="68"/>
        <v>5.0000000000000044E-2</v>
      </c>
      <c r="X253" s="1191">
        <f t="shared" ca="1" si="75"/>
        <v>14536484.38891232</v>
      </c>
      <c r="Y253" s="1191">
        <f t="shared" ca="1" si="69"/>
        <v>407171.21406126022</v>
      </c>
      <c r="Z253" s="1191">
        <f t="shared" ca="1" si="70"/>
        <v>14129313.17485106</v>
      </c>
      <c r="AA253" s="1189">
        <f t="shared" ca="1" si="71"/>
        <v>3.5524155398123952E-2</v>
      </c>
      <c r="AB253" s="1162"/>
    </row>
    <row r="254" spans="1:28">
      <c r="A254" s="1201">
        <f>Calendar!J243</f>
        <v>52317</v>
      </c>
      <c r="C254" s="1161"/>
      <c r="D254" s="1182">
        <f t="shared" ca="1" si="57"/>
        <v>52993</v>
      </c>
      <c r="E254" s="1183">
        <f t="shared" ca="1" si="58"/>
        <v>53020</v>
      </c>
      <c r="F254" s="1184">
        <f t="shared" ca="1" si="59"/>
        <v>7432</v>
      </c>
      <c r="G254" s="1185">
        <f ca="1">IF(F254&lt;&gt;"",COUNTIF($F$11:F254,"&gt;0"),"")</f>
        <v>244</v>
      </c>
      <c r="H254" s="1186">
        <v>2.8659681468211358E-2</v>
      </c>
      <c r="I254" s="1130"/>
      <c r="J254" s="1187">
        <f t="shared" ca="1" si="60"/>
        <v>282586263.49702072</v>
      </c>
      <c r="K254" s="1188">
        <f t="shared" ca="1" si="61"/>
        <v>8098832.2991166562</v>
      </c>
      <c r="L254" s="1187">
        <f t="shared" ca="1" si="62"/>
        <v>0</v>
      </c>
      <c r="M254" s="1187">
        <f t="shared" ca="1" si="63"/>
        <v>0</v>
      </c>
      <c r="N254" s="1187">
        <f t="shared" ca="1" si="72"/>
        <v>274487431.19790405</v>
      </c>
      <c r="O254" s="1130"/>
      <c r="P254" s="1187">
        <f t="shared" ca="1" si="64"/>
        <v>8098832.2991166711</v>
      </c>
      <c r="Q254" s="1187">
        <f t="shared" ca="1" si="65"/>
        <v>260763059.63800883</v>
      </c>
      <c r="R254" s="1187">
        <f t="shared" ca="1" si="73"/>
        <v>268456950.32216966</v>
      </c>
      <c r="S254" s="1187">
        <f t="shared" ca="1" si="74"/>
        <v>7693890.6841608286</v>
      </c>
      <c r="T254" s="1187">
        <f t="shared" ca="1" si="66"/>
        <v>260763059.63800883</v>
      </c>
      <c r="U254" s="1189">
        <f t="shared" ca="1" si="67"/>
        <v>3.4536220645573205E-2</v>
      </c>
      <c r="V254" s="1190">
        <f t="shared" ca="1" si="68"/>
        <v>5.0000000000000044E-2</v>
      </c>
      <c r="X254" s="1191">
        <f t="shared" ca="1" si="75"/>
        <v>14129313.17485106</v>
      </c>
      <c r="Y254" s="1191">
        <f t="shared" ca="1" si="69"/>
        <v>404941.61495584249</v>
      </c>
      <c r="Z254" s="1191">
        <f t="shared" ca="1" si="70"/>
        <v>13724371.559895217</v>
      </c>
      <c r="AA254" s="1189">
        <f t="shared" ca="1" si="71"/>
        <v>3.4529113330525558E-2</v>
      </c>
      <c r="AB254" s="1162"/>
    </row>
    <row r="255" spans="1:28">
      <c r="A255" s="1201">
        <f>Calendar!J244</f>
        <v>52348</v>
      </c>
      <c r="C255" s="1161"/>
      <c r="D255" s="1182">
        <f t="shared" ca="1" si="57"/>
        <v>53021</v>
      </c>
      <c r="E255" s="1183">
        <f t="shared" ca="1" si="58"/>
        <v>53048</v>
      </c>
      <c r="F255" s="1184">
        <f t="shared" ca="1" si="59"/>
        <v>7460</v>
      </c>
      <c r="G255" s="1185">
        <f ca="1">IF(F255&lt;&gt;"",COUNTIF($F$11:F255,"&gt;0"),"")</f>
        <v>245</v>
      </c>
      <c r="H255" s="1186">
        <v>2.933955360109141E-2</v>
      </c>
      <c r="I255" s="1130"/>
      <c r="J255" s="1187">
        <f t="shared" ca="1" si="60"/>
        <v>274487431.19790405</v>
      </c>
      <c r="K255" s="1188">
        <f t="shared" ca="1" si="61"/>
        <v>8053338.7004567962</v>
      </c>
      <c r="L255" s="1187">
        <f t="shared" ca="1" si="62"/>
        <v>0</v>
      </c>
      <c r="M255" s="1187">
        <f t="shared" ca="1" si="63"/>
        <v>0</v>
      </c>
      <c r="N255" s="1187">
        <f t="shared" ca="1" si="72"/>
        <v>266434092.49744725</v>
      </c>
      <c r="O255" s="1130"/>
      <c r="P255" s="1187">
        <f t="shared" ca="1" si="64"/>
        <v>8053338.7004567981</v>
      </c>
      <c r="Q255" s="1187">
        <f t="shared" ca="1" si="65"/>
        <v>253112387.87257487</v>
      </c>
      <c r="R255" s="1187">
        <f t="shared" ca="1" si="73"/>
        <v>260763059.63800883</v>
      </c>
      <c r="S255" s="1187">
        <f t="shared" ca="1" si="74"/>
        <v>7650671.7654339671</v>
      </c>
      <c r="T255" s="1187">
        <f t="shared" ca="1" si="66"/>
        <v>253112387.87257487</v>
      </c>
      <c r="U255" s="1189">
        <f t="shared" ca="1" si="67"/>
        <v>3.3546423562755216E-2</v>
      </c>
      <c r="V255" s="1190">
        <f t="shared" ca="1" si="68"/>
        <v>5.0000000000000044E-2</v>
      </c>
      <c r="X255" s="1191">
        <f t="shared" ca="1" si="75"/>
        <v>13724371.559895217</v>
      </c>
      <c r="Y255" s="1191">
        <f t="shared" ca="1" si="69"/>
        <v>402666.93502283096</v>
      </c>
      <c r="Z255" s="1191">
        <f t="shared" ca="1" si="70"/>
        <v>13321704.624872386</v>
      </c>
      <c r="AA255" s="1189">
        <f t="shared" ca="1" si="71"/>
        <v>3.3539519941092909E-2</v>
      </c>
      <c r="AB255" s="1162"/>
    </row>
    <row r="256" spans="1:28">
      <c r="A256" s="1201">
        <f>Calendar!J245</f>
        <v>52378</v>
      </c>
      <c r="C256" s="1161"/>
      <c r="D256" s="1182">
        <f t="shared" ca="1" si="57"/>
        <v>53052</v>
      </c>
      <c r="E256" s="1183">
        <f t="shared" ca="1" si="58"/>
        <v>53079</v>
      </c>
      <c r="F256" s="1184">
        <f t="shared" ca="1" si="59"/>
        <v>7491</v>
      </c>
      <c r="G256" s="1185">
        <f ca="1">IF(F256&lt;&gt;"",COUNTIF($F$11:F256,"&gt;0"),"")</f>
        <v>246</v>
      </c>
      <c r="H256" s="1186">
        <v>3.0000951199375001E-2</v>
      </c>
      <c r="I256" s="1130"/>
      <c r="J256" s="1187">
        <f t="shared" ca="1" si="60"/>
        <v>266434092.49744725</v>
      </c>
      <c r="K256" s="1188">
        <f t="shared" ca="1" si="61"/>
        <v>7993276.2068656804</v>
      </c>
      <c r="L256" s="1187">
        <f t="shared" ca="1" si="62"/>
        <v>0</v>
      </c>
      <c r="M256" s="1187">
        <f t="shared" ca="1" si="63"/>
        <v>0</v>
      </c>
      <c r="N256" s="1187">
        <f t="shared" ca="1" si="72"/>
        <v>258440816.29058158</v>
      </c>
      <c r="O256" s="1130"/>
      <c r="P256" s="1187">
        <f t="shared" ca="1" si="64"/>
        <v>7993276.2068656683</v>
      </c>
      <c r="Q256" s="1187">
        <f t="shared" ca="1" si="65"/>
        <v>245518775.47605249</v>
      </c>
      <c r="R256" s="1187">
        <f t="shared" ca="1" si="73"/>
        <v>253112387.87257487</v>
      </c>
      <c r="S256" s="1187">
        <f t="shared" ca="1" si="74"/>
        <v>7593612.396522373</v>
      </c>
      <c r="T256" s="1187">
        <f t="shared" ca="1" si="66"/>
        <v>245518775.47605249</v>
      </c>
      <c r="U256" s="1189">
        <f t="shared" ca="1" si="67"/>
        <v>3.2562186470510839E-2</v>
      </c>
      <c r="V256" s="1190">
        <f t="shared" ca="1" si="68"/>
        <v>5.0000000000000044E-2</v>
      </c>
      <c r="X256" s="1191">
        <f t="shared" ca="1" si="75"/>
        <v>13321704.624872386</v>
      </c>
      <c r="Y256" s="1191">
        <f t="shared" ca="1" si="69"/>
        <v>399663.81034329534</v>
      </c>
      <c r="Z256" s="1191">
        <f t="shared" ca="1" si="70"/>
        <v>12922040.814529091</v>
      </c>
      <c r="AA256" s="1189">
        <f t="shared" ca="1" si="71"/>
        <v>3.2555485398026357E-2</v>
      </c>
      <c r="AB256" s="1162"/>
    </row>
    <row r="257" spans="1:28">
      <c r="A257" s="1201">
        <f>Calendar!J246</f>
        <v>52411</v>
      </c>
      <c r="C257" s="1161"/>
      <c r="D257" s="1182">
        <f t="shared" ca="1" si="57"/>
        <v>53082</v>
      </c>
      <c r="E257" s="1183">
        <f t="shared" ca="1" si="58"/>
        <v>53111</v>
      </c>
      <c r="F257" s="1184">
        <f t="shared" ca="1" si="59"/>
        <v>7523</v>
      </c>
      <c r="G257" s="1185">
        <f ca="1">IF(F257&lt;&gt;"",COUNTIF($F$11:F257,"&gt;0"),"")</f>
        <v>247</v>
      </c>
      <c r="H257" s="1186">
        <v>3.072697221838603E-2</v>
      </c>
      <c r="I257" s="1130"/>
      <c r="J257" s="1187">
        <f t="shared" ca="1" si="60"/>
        <v>258440816.29058158</v>
      </c>
      <c r="K257" s="1188">
        <f t="shared" ca="1" si="61"/>
        <v>7941103.7822577078</v>
      </c>
      <c r="L257" s="1187">
        <f t="shared" ca="1" si="62"/>
        <v>0</v>
      </c>
      <c r="M257" s="1187">
        <f t="shared" ca="1" si="63"/>
        <v>0</v>
      </c>
      <c r="N257" s="1187">
        <f t="shared" ca="1" si="72"/>
        <v>250499712.50832388</v>
      </c>
      <c r="O257" s="1130"/>
      <c r="P257" s="1187">
        <f t="shared" ca="1" si="64"/>
        <v>7941103.7822577059</v>
      </c>
      <c r="Q257" s="1187">
        <f t="shared" ca="1" si="65"/>
        <v>237974726.88290766</v>
      </c>
      <c r="R257" s="1187">
        <f t="shared" ca="1" si="73"/>
        <v>245518775.47605249</v>
      </c>
      <c r="S257" s="1187">
        <f t="shared" ca="1" si="74"/>
        <v>7544048.593144834</v>
      </c>
      <c r="T257" s="1187">
        <f t="shared" ca="1" si="66"/>
        <v>237974726.88290766</v>
      </c>
      <c r="U257" s="1189">
        <f t="shared" ca="1" si="67"/>
        <v>3.1585289903264098E-2</v>
      </c>
      <c r="V257" s="1190">
        <f t="shared" ca="1" si="68"/>
        <v>5.0000000000000155E-2</v>
      </c>
      <c r="X257" s="1191">
        <f t="shared" ca="1" si="75"/>
        <v>12922040.814529091</v>
      </c>
      <c r="Y257" s="1191">
        <f t="shared" ca="1" si="69"/>
        <v>397055.18911287189</v>
      </c>
      <c r="Z257" s="1191">
        <f t="shared" ca="1" si="70"/>
        <v>12524985.625416219</v>
      </c>
      <c r="AA257" s="1189">
        <f t="shared" ca="1" si="71"/>
        <v>3.1578789869328182E-2</v>
      </c>
      <c r="AB257" s="1162"/>
    </row>
    <row r="258" spans="1:28">
      <c r="A258" s="1201">
        <f>Calendar!J247</f>
        <v>52439</v>
      </c>
      <c r="C258" s="1161"/>
      <c r="D258" s="1182">
        <f t="shared" ca="1" si="57"/>
        <v>53113</v>
      </c>
      <c r="E258" s="1183">
        <f t="shared" ca="1" si="58"/>
        <v>53140</v>
      </c>
      <c r="F258" s="1184">
        <f t="shared" ca="1" si="59"/>
        <v>7552</v>
      </c>
      <c r="G258" s="1185">
        <f ca="1">IF(F258&lt;&gt;"",COUNTIF($F$11:F258,"&gt;0"),"")</f>
        <v>248</v>
      </c>
      <c r="H258" s="1186">
        <v>3.1454103598447816E-2</v>
      </c>
      <c r="I258" s="1130"/>
      <c r="J258" s="1187">
        <f t="shared" ca="1" si="60"/>
        <v>250499712.50832388</v>
      </c>
      <c r="K258" s="1188">
        <f t="shared" ca="1" si="61"/>
        <v>7879243.9086182136</v>
      </c>
      <c r="L258" s="1187">
        <f t="shared" ca="1" si="62"/>
        <v>0</v>
      </c>
      <c r="M258" s="1187">
        <f t="shared" ca="1" si="63"/>
        <v>0</v>
      </c>
      <c r="N258" s="1187">
        <f t="shared" ca="1" si="72"/>
        <v>242620468.59970567</v>
      </c>
      <c r="O258" s="1130"/>
      <c r="P258" s="1187">
        <f t="shared" ca="1" si="64"/>
        <v>7879243.9086182117</v>
      </c>
      <c r="Q258" s="1187">
        <f t="shared" ca="1" si="65"/>
        <v>230489445.16972038</v>
      </c>
      <c r="R258" s="1187">
        <f t="shared" ca="1" si="73"/>
        <v>237974726.88290766</v>
      </c>
      <c r="S258" s="1187">
        <f t="shared" ca="1" si="74"/>
        <v>7485281.7131872773</v>
      </c>
      <c r="T258" s="1187">
        <f t="shared" ca="1" si="66"/>
        <v>230489445.16972038</v>
      </c>
      <c r="U258" s="1189">
        <f t="shared" ca="1" si="67"/>
        <v>3.0614769577896831E-2</v>
      </c>
      <c r="V258" s="1190">
        <f t="shared" ca="1" si="68"/>
        <v>5.0000000000000044E-2</v>
      </c>
      <c r="X258" s="1191">
        <f t="shared" ca="1" si="75"/>
        <v>12524985.625416219</v>
      </c>
      <c r="Y258" s="1191">
        <f t="shared" ca="1" si="69"/>
        <v>393962.19543093443</v>
      </c>
      <c r="Z258" s="1191">
        <f t="shared" ca="1" si="70"/>
        <v>12131023.429985285</v>
      </c>
      <c r="AA258" s="1189">
        <f t="shared" ca="1" si="71"/>
        <v>3.0608469270323117E-2</v>
      </c>
      <c r="AB258" s="1162"/>
    </row>
    <row r="259" spans="1:28">
      <c r="A259" s="1201">
        <f>Calendar!J248</f>
        <v>52470</v>
      </c>
      <c r="C259" s="1161"/>
      <c r="D259" s="1182">
        <f t="shared" ca="1" si="57"/>
        <v>53143</v>
      </c>
      <c r="E259" s="1183">
        <f t="shared" ca="1" si="58"/>
        <v>53170</v>
      </c>
      <c r="F259" s="1184">
        <f t="shared" ca="1" si="59"/>
        <v>7582</v>
      </c>
      <c r="G259" s="1185">
        <f ca="1">IF(F259&lt;&gt;"",COUNTIF($F$11:F259,"&gt;0"),"")</f>
        <v>249</v>
      </c>
      <c r="H259" s="1186">
        <v>3.2332006128677628E-2</v>
      </c>
      <c r="I259" s="1130"/>
      <c r="J259" s="1187">
        <f t="shared" ca="1" si="60"/>
        <v>242620468.59970567</v>
      </c>
      <c r="K259" s="1188">
        <f t="shared" ca="1" si="61"/>
        <v>7844406.4777083211</v>
      </c>
      <c r="L259" s="1187">
        <f t="shared" ca="1" si="62"/>
        <v>0</v>
      </c>
      <c r="M259" s="1187">
        <f t="shared" ca="1" si="63"/>
        <v>0</v>
      </c>
      <c r="N259" s="1187">
        <f t="shared" ca="1" si="72"/>
        <v>234776062.12199736</v>
      </c>
      <c r="O259" s="1130"/>
      <c r="P259" s="1187">
        <f t="shared" ca="1" si="64"/>
        <v>7844406.4777083099</v>
      </c>
      <c r="Q259" s="1187">
        <f t="shared" ca="1" si="65"/>
        <v>223037259.01589748</v>
      </c>
      <c r="R259" s="1187">
        <f t="shared" ca="1" si="73"/>
        <v>230489445.16972038</v>
      </c>
      <c r="S259" s="1187">
        <f t="shared" ca="1" si="74"/>
        <v>7452186.1538228989</v>
      </c>
      <c r="T259" s="1187">
        <f t="shared" ca="1" si="66"/>
        <v>223037259.01589748</v>
      </c>
      <c r="U259" s="1189">
        <f t="shared" ca="1" si="67"/>
        <v>2.9651809443951061E-2</v>
      </c>
      <c r="V259" s="1190">
        <f t="shared" ca="1" si="68"/>
        <v>5.0000000000000044E-2</v>
      </c>
      <c r="X259" s="1191">
        <f t="shared" ca="1" si="75"/>
        <v>12131023.429985285</v>
      </c>
      <c r="Y259" s="1191">
        <f t="shared" ca="1" si="69"/>
        <v>392220.32388541102</v>
      </c>
      <c r="Z259" s="1191">
        <f t="shared" ca="1" si="70"/>
        <v>11738803.106099874</v>
      </c>
      <c r="AA259" s="1189">
        <f t="shared" ca="1" si="71"/>
        <v>2.9645707306904412E-2</v>
      </c>
      <c r="AB259" s="1162"/>
    </row>
    <row r="260" spans="1:28">
      <c r="A260" s="1201">
        <f>Calendar!J249</f>
        <v>52502</v>
      </c>
      <c r="C260" s="1161"/>
      <c r="D260" s="1182">
        <f t="shared" ca="1" si="57"/>
        <v>53174</v>
      </c>
      <c r="E260" s="1183">
        <f t="shared" ca="1" si="58"/>
        <v>53202</v>
      </c>
      <c r="F260" s="1184">
        <f t="shared" ca="1" si="59"/>
        <v>7614</v>
      </c>
      <c r="G260" s="1185">
        <f ca="1">IF(F260&lt;&gt;"",COUNTIF($F$11:F260,"&gt;0"),"")</f>
        <v>250</v>
      </c>
      <c r="H260" s="1186">
        <v>3.3097341124325198E-2</v>
      </c>
      <c r="I260" s="1130"/>
      <c r="J260" s="1187">
        <f t="shared" ca="1" si="60"/>
        <v>234776062.12199736</v>
      </c>
      <c r="K260" s="1188">
        <f t="shared" ca="1" si="61"/>
        <v>7770463.4158775108</v>
      </c>
      <c r="L260" s="1187">
        <f t="shared" ca="1" si="62"/>
        <v>0</v>
      </c>
      <c r="M260" s="1187">
        <f t="shared" ca="1" si="63"/>
        <v>0</v>
      </c>
      <c r="N260" s="1187">
        <f t="shared" ca="1" si="72"/>
        <v>227005598.70611984</v>
      </c>
      <c r="O260" s="1130"/>
      <c r="P260" s="1187">
        <f t="shared" ca="1" si="64"/>
        <v>7770463.415877521</v>
      </c>
      <c r="Q260" s="1187">
        <f t="shared" ca="1" si="65"/>
        <v>215655318.77081382</v>
      </c>
      <c r="R260" s="1187">
        <f t="shared" ca="1" si="73"/>
        <v>223037259.01589748</v>
      </c>
      <c r="S260" s="1187">
        <f t="shared" ca="1" si="74"/>
        <v>7381940.2450836599</v>
      </c>
      <c r="T260" s="1187">
        <f t="shared" ca="1" si="66"/>
        <v>215655318.77081382</v>
      </c>
      <c r="U260" s="1189">
        <f t="shared" ca="1" si="67"/>
        <v>2.8693106959282854E-2</v>
      </c>
      <c r="V260" s="1190">
        <f t="shared" ca="1" si="68"/>
        <v>5.0000000000000044E-2</v>
      </c>
      <c r="X260" s="1191">
        <f t="shared" ca="1" si="75"/>
        <v>11738803.106099874</v>
      </c>
      <c r="Y260" s="1191">
        <f t="shared" ca="1" si="69"/>
        <v>388523.17079386115</v>
      </c>
      <c r="Z260" s="1191">
        <f t="shared" ca="1" si="70"/>
        <v>11350279.935306013</v>
      </c>
      <c r="AA260" s="1189">
        <f t="shared" ca="1" si="71"/>
        <v>2.8687202116568607E-2</v>
      </c>
      <c r="AB260" s="1162"/>
    </row>
    <row r="261" spans="1:28">
      <c r="A261" s="1201">
        <f>Calendar!J250</f>
        <v>52531</v>
      </c>
      <c r="C261" s="1161"/>
      <c r="D261" s="1182">
        <f t="shared" ca="1" si="57"/>
        <v>53205</v>
      </c>
      <c r="E261" s="1183">
        <f t="shared" ca="1" si="58"/>
        <v>53232</v>
      </c>
      <c r="F261" s="1184">
        <f t="shared" ca="1" si="59"/>
        <v>7644</v>
      </c>
      <c r="G261" s="1185">
        <f ca="1">IF(F261&lt;&gt;"",COUNTIF($F$11:F261,"&gt;0"),"")</f>
        <v>251</v>
      </c>
      <c r="H261" s="1186">
        <v>3.3942781075839305E-2</v>
      </c>
      <c r="I261" s="1130"/>
      <c r="J261" s="1187">
        <f t="shared" ca="1" si="60"/>
        <v>227005598.70611984</v>
      </c>
      <c r="K261" s="1188">
        <f t="shared" ca="1" si="61"/>
        <v>7705201.3398716561</v>
      </c>
      <c r="L261" s="1187">
        <f t="shared" ca="1" si="62"/>
        <v>0</v>
      </c>
      <c r="M261" s="1187">
        <f t="shared" ca="1" si="63"/>
        <v>0</v>
      </c>
      <c r="N261" s="1187">
        <f t="shared" ca="1" si="72"/>
        <v>219300397.36624819</v>
      </c>
      <c r="O261" s="1130"/>
      <c r="P261" s="1187">
        <f t="shared" ca="1" si="64"/>
        <v>7705201.339871645</v>
      </c>
      <c r="Q261" s="1187">
        <f t="shared" ca="1" si="65"/>
        <v>208335377.49793577</v>
      </c>
      <c r="R261" s="1187">
        <f t="shared" ca="1" si="73"/>
        <v>215655318.77081382</v>
      </c>
      <c r="S261" s="1187">
        <f t="shared" ca="1" si="74"/>
        <v>7319941.2728780508</v>
      </c>
      <c r="T261" s="1187">
        <f t="shared" ca="1" si="66"/>
        <v>208335377.49793577</v>
      </c>
      <c r="U261" s="1189">
        <f t="shared" ca="1" si="67"/>
        <v>2.7743441410334718E-2</v>
      </c>
      <c r="V261" s="1190">
        <f t="shared" ca="1" si="68"/>
        <v>5.0000000000000044E-2</v>
      </c>
      <c r="X261" s="1191">
        <f t="shared" ca="1" si="75"/>
        <v>11350279.935306013</v>
      </c>
      <c r="Y261" s="1191">
        <f t="shared" ca="1" si="69"/>
        <v>385260.06699359417</v>
      </c>
      <c r="Z261" s="1191">
        <f t="shared" ca="1" si="70"/>
        <v>10965019.868312418</v>
      </c>
      <c r="AA261" s="1189">
        <f t="shared" ca="1" si="71"/>
        <v>2.7737732002214108E-2</v>
      </c>
      <c r="AB261" s="1162"/>
    </row>
    <row r="262" spans="1:28">
      <c r="A262" s="1201">
        <f>Calendar!J251</f>
        <v>52562</v>
      </c>
      <c r="C262" s="1161"/>
      <c r="D262" s="1182">
        <f t="shared" ca="1" si="57"/>
        <v>53235</v>
      </c>
      <c r="E262" s="1183">
        <f t="shared" ca="1" si="58"/>
        <v>53262</v>
      </c>
      <c r="F262" s="1184">
        <f t="shared" ca="1" si="59"/>
        <v>7674</v>
      </c>
      <c r="G262" s="1185">
        <f ca="1">IF(F262&lt;&gt;"",COUNTIF($F$11:F262,"&gt;0"),"")</f>
        <v>252</v>
      </c>
      <c r="H262" s="1186">
        <v>3.4898352762308835E-2</v>
      </c>
      <c r="I262" s="1130"/>
      <c r="J262" s="1187">
        <f t="shared" ca="1" si="60"/>
        <v>219300397.36624819</v>
      </c>
      <c r="K262" s="1188">
        <f t="shared" ca="1" si="61"/>
        <v>7653222.628201833</v>
      </c>
      <c r="L262" s="1187">
        <f t="shared" ca="1" si="62"/>
        <v>0</v>
      </c>
      <c r="M262" s="1187">
        <f t="shared" ca="1" si="63"/>
        <v>0</v>
      </c>
      <c r="N262" s="1187">
        <f t="shared" ca="1" si="72"/>
        <v>211647174.73804635</v>
      </c>
      <c r="O262" s="1130"/>
      <c r="P262" s="1187">
        <f t="shared" ca="1" si="64"/>
        <v>7653222.6282018423</v>
      </c>
      <c r="Q262" s="1187">
        <f t="shared" ca="1" si="65"/>
        <v>201064816.00114402</v>
      </c>
      <c r="R262" s="1187">
        <f t="shared" ca="1" si="73"/>
        <v>208335377.49793577</v>
      </c>
      <c r="S262" s="1187">
        <f t="shared" ca="1" si="74"/>
        <v>7270561.4967917502</v>
      </c>
      <c r="T262" s="1187">
        <f t="shared" ca="1" si="66"/>
        <v>201064816.00114402</v>
      </c>
      <c r="U262" s="1189">
        <f t="shared" ca="1" si="67"/>
        <v>2.6801751852253353E-2</v>
      </c>
      <c r="V262" s="1190">
        <f t="shared" ca="1" si="68"/>
        <v>5.0000000000000044E-2</v>
      </c>
      <c r="X262" s="1191">
        <f t="shared" ca="1" si="75"/>
        <v>10965019.868312418</v>
      </c>
      <c r="Y262" s="1191">
        <f t="shared" ca="1" si="69"/>
        <v>382661.13141009212</v>
      </c>
      <c r="Z262" s="1191">
        <f t="shared" ca="1" si="70"/>
        <v>10582358.736902326</v>
      </c>
      <c r="AA262" s="1189">
        <f t="shared" ca="1" si="71"/>
        <v>2.6796236237322624E-2</v>
      </c>
      <c r="AB262" s="1162"/>
    </row>
    <row r="263" spans="1:28">
      <c r="A263" s="1201">
        <f>Calendar!J252</f>
        <v>52593</v>
      </c>
      <c r="C263" s="1161"/>
      <c r="D263" s="1182">
        <f t="shared" ca="1" si="57"/>
        <v>53266</v>
      </c>
      <c r="E263" s="1183">
        <f t="shared" ca="1" si="58"/>
        <v>53293</v>
      </c>
      <c r="F263" s="1184">
        <f t="shared" ca="1" si="59"/>
        <v>7705</v>
      </c>
      <c r="G263" s="1185">
        <f ca="1">IF(F263&lt;&gt;"",COUNTIF($F$11:F263,"&gt;0"),"")</f>
        <v>253</v>
      </c>
      <c r="H263" s="1186">
        <v>3.5822025539704504E-2</v>
      </c>
      <c r="I263" s="1130"/>
      <c r="J263" s="1187">
        <f t="shared" ca="1" si="60"/>
        <v>211647174.73804635</v>
      </c>
      <c r="K263" s="1188">
        <f t="shared" ca="1" si="61"/>
        <v>7581630.4988725977</v>
      </c>
      <c r="L263" s="1187">
        <f t="shared" ca="1" si="62"/>
        <v>0</v>
      </c>
      <c r="M263" s="1187">
        <f t="shared" ca="1" si="63"/>
        <v>0</v>
      </c>
      <c r="N263" s="1187">
        <f t="shared" ca="1" si="72"/>
        <v>204065544.23917374</v>
      </c>
      <c r="O263" s="1130"/>
      <c r="P263" s="1187">
        <f t="shared" ca="1" si="64"/>
        <v>7581630.4988726079</v>
      </c>
      <c r="Q263" s="1187">
        <f t="shared" ca="1" si="65"/>
        <v>193862267.02721503</v>
      </c>
      <c r="R263" s="1187">
        <f t="shared" ca="1" si="73"/>
        <v>201064816.00114402</v>
      </c>
      <c r="S263" s="1187">
        <f t="shared" ca="1" si="74"/>
        <v>7202548.973928988</v>
      </c>
      <c r="T263" s="1187">
        <f t="shared" ca="1" si="66"/>
        <v>193862267.02721503</v>
      </c>
      <c r="U263" s="1189">
        <f t="shared" ca="1" si="67"/>
        <v>2.5866414861465552E-2</v>
      </c>
      <c r="V263" s="1190">
        <f t="shared" ca="1" si="68"/>
        <v>5.0000000000000044E-2</v>
      </c>
      <c r="X263" s="1191">
        <f t="shared" ca="1" si="75"/>
        <v>10582358.736902326</v>
      </c>
      <c r="Y263" s="1191">
        <f t="shared" ca="1" si="69"/>
        <v>379081.52494361997</v>
      </c>
      <c r="Z263" s="1191">
        <f t="shared" ca="1" si="70"/>
        <v>10203277.211958706</v>
      </c>
      <c r="AA263" s="1189">
        <f t="shared" ca="1" si="71"/>
        <v>2.5861091732410378E-2</v>
      </c>
      <c r="AB263" s="1162"/>
    </row>
    <row r="264" spans="1:28">
      <c r="A264" s="1201">
        <f>Calendar!J253</f>
        <v>52623</v>
      </c>
      <c r="C264" s="1161"/>
      <c r="D264" s="1182">
        <f t="shared" ca="1" si="57"/>
        <v>53296</v>
      </c>
      <c r="E264" s="1183">
        <f t="shared" ca="1" si="58"/>
        <v>53323</v>
      </c>
      <c r="F264" s="1184">
        <f t="shared" ca="1" si="59"/>
        <v>7735</v>
      </c>
      <c r="G264" s="1185">
        <f ca="1">IF(F264&lt;&gt;"",COUNTIF($F$11:F264,"&gt;0"),"")</f>
        <v>254</v>
      </c>
      <c r="H264" s="1186">
        <v>3.6756342797182935E-2</v>
      </c>
      <c r="I264" s="1130"/>
      <c r="J264" s="1187">
        <f t="shared" ca="1" si="60"/>
        <v>204065544.23917374</v>
      </c>
      <c r="K264" s="1188">
        <f t="shared" ca="1" si="61"/>
        <v>7500703.0971487695</v>
      </c>
      <c r="L264" s="1187">
        <f t="shared" ca="1" si="62"/>
        <v>0</v>
      </c>
      <c r="M264" s="1187">
        <f t="shared" ca="1" si="63"/>
        <v>0</v>
      </c>
      <c r="N264" s="1187">
        <f t="shared" ca="1" si="72"/>
        <v>196564841.14202496</v>
      </c>
      <c r="O264" s="1130"/>
      <c r="P264" s="1187">
        <f t="shared" ca="1" si="64"/>
        <v>7500703.0971487761</v>
      </c>
      <c r="Q264" s="1187">
        <f t="shared" ca="1" si="65"/>
        <v>186736599.08492371</v>
      </c>
      <c r="R264" s="1187">
        <f t="shared" ca="1" si="73"/>
        <v>193862267.02721503</v>
      </c>
      <c r="S264" s="1187">
        <f t="shared" ca="1" si="74"/>
        <v>7125667.9422913194</v>
      </c>
      <c r="T264" s="1187">
        <f t="shared" ca="1" si="66"/>
        <v>186736599.08492371</v>
      </c>
      <c r="U264" s="1189">
        <f t="shared" ca="1" si="67"/>
        <v>2.4939827487677538E-2</v>
      </c>
      <c r="V264" s="1190">
        <f t="shared" ca="1" si="68"/>
        <v>5.0000000000000044E-2</v>
      </c>
      <c r="X264" s="1191">
        <f t="shared" ca="1" si="75"/>
        <v>10203277.211958706</v>
      </c>
      <c r="Y264" s="1191">
        <f t="shared" ca="1" si="69"/>
        <v>375035.15485745668</v>
      </c>
      <c r="Z264" s="1191">
        <f t="shared" ca="1" si="70"/>
        <v>9828242.0571012497</v>
      </c>
      <c r="AA264" s="1189">
        <f t="shared" ca="1" si="71"/>
        <v>2.4934695043887355E-2</v>
      </c>
      <c r="AB264" s="1162"/>
    </row>
    <row r="265" spans="1:28">
      <c r="A265" s="1201">
        <f>Calendar!J254</f>
        <v>52656</v>
      </c>
      <c r="C265" s="1161"/>
      <c r="D265" s="1182">
        <f t="shared" ca="1" si="57"/>
        <v>53327</v>
      </c>
      <c r="E265" s="1183">
        <f t="shared" ca="1" si="58"/>
        <v>53356</v>
      </c>
      <c r="F265" s="1184">
        <f t="shared" ca="1" si="59"/>
        <v>7768</v>
      </c>
      <c r="G265" s="1185">
        <f ca="1">IF(F265&lt;&gt;"",COUNTIF($F$11:F265,"&gt;0"),"")</f>
        <v>255</v>
      </c>
      <c r="H265" s="1186">
        <v>3.7649027021381273E-2</v>
      </c>
      <c r="I265" s="1130"/>
      <c r="J265" s="1187">
        <f t="shared" ca="1" si="60"/>
        <v>196564841.14202496</v>
      </c>
      <c r="K265" s="1188">
        <f t="shared" ca="1" si="61"/>
        <v>7400475.0156096155</v>
      </c>
      <c r="L265" s="1187">
        <f t="shared" ca="1" si="62"/>
        <v>0</v>
      </c>
      <c r="M265" s="1187">
        <f t="shared" ca="1" si="63"/>
        <v>0</v>
      </c>
      <c r="N265" s="1187">
        <f t="shared" ca="1" si="72"/>
        <v>189164366.12641534</v>
      </c>
      <c r="O265" s="1130"/>
      <c r="P265" s="1187">
        <f t="shared" ca="1" si="64"/>
        <v>7400475.015609622</v>
      </c>
      <c r="Q265" s="1187">
        <f t="shared" ca="1" si="65"/>
        <v>179706147.82009456</v>
      </c>
      <c r="R265" s="1187">
        <f t="shared" ca="1" si="73"/>
        <v>186736599.08492371</v>
      </c>
      <c r="S265" s="1187">
        <f t="shared" ca="1" si="74"/>
        <v>7030451.2648291588</v>
      </c>
      <c r="T265" s="1187">
        <f t="shared" ca="1" si="66"/>
        <v>179706147.82009456</v>
      </c>
      <c r="U265" s="1189">
        <f t="shared" ca="1" si="67"/>
        <v>2.4023130639237857E-2</v>
      </c>
      <c r="V265" s="1190">
        <f t="shared" ca="1" si="68"/>
        <v>5.0000000000000155E-2</v>
      </c>
      <c r="X265" s="1191">
        <f t="shared" ca="1" si="75"/>
        <v>9828242.0571012497</v>
      </c>
      <c r="Y265" s="1191">
        <f t="shared" ca="1" si="69"/>
        <v>370023.75078046322</v>
      </c>
      <c r="Z265" s="1191">
        <f t="shared" ca="1" si="70"/>
        <v>9458218.3063207865</v>
      </c>
      <c r="AA265" s="1189">
        <f t="shared" ca="1" si="71"/>
        <v>2.4018186845310971E-2</v>
      </c>
      <c r="AB265" s="1162"/>
    </row>
    <row r="266" spans="1:28">
      <c r="A266" s="1201">
        <f>Calendar!J255</f>
        <v>52684</v>
      </c>
      <c r="C266" s="1161"/>
      <c r="D266" s="1182">
        <f t="shared" ca="1" si="57"/>
        <v>53358</v>
      </c>
      <c r="E266" s="1183">
        <f t="shared" ca="1" si="58"/>
        <v>53385</v>
      </c>
      <c r="F266" s="1184">
        <f t="shared" ca="1" si="59"/>
        <v>7797</v>
      </c>
      <c r="G266" s="1185">
        <f ca="1">IF(F266&lt;&gt;"",COUNTIF($F$11:F266,"&gt;0"),"")</f>
        <v>256</v>
      </c>
      <c r="H266" s="1186">
        <v>3.8734567306949054E-2</v>
      </c>
      <c r="I266" s="1130"/>
      <c r="J266" s="1187">
        <f t="shared" ca="1" si="60"/>
        <v>189164366.12641534</v>
      </c>
      <c r="K266" s="1188">
        <f t="shared" ca="1" si="61"/>
        <v>7327199.8717999887</v>
      </c>
      <c r="L266" s="1187">
        <f t="shared" ca="1" si="62"/>
        <v>0</v>
      </c>
      <c r="M266" s="1187">
        <f t="shared" ca="1" si="63"/>
        <v>0</v>
      </c>
      <c r="N266" s="1187">
        <f t="shared" ca="1" si="72"/>
        <v>181837166.25461537</v>
      </c>
      <c r="O266" s="1130"/>
      <c r="P266" s="1187">
        <f t="shared" ca="1" si="64"/>
        <v>7327199.8717999756</v>
      </c>
      <c r="Q266" s="1187">
        <f t="shared" ca="1" si="65"/>
        <v>172745307.94188458</v>
      </c>
      <c r="R266" s="1187">
        <f t="shared" ca="1" si="73"/>
        <v>179706147.82009456</v>
      </c>
      <c r="S266" s="1187">
        <f t="shared" ca="1" si="74"/>
        <v>6960839.8782099783</v>
      </c>
      <c r="T266" s="1187">
        <f t="shared" ca="1" si="66"/>
        <v>172745307.94188458</v>
      </c>
      <c r="U266" s="1189">
        <f t="shared" ca="1" si="67"/>
        <v>2.3118683144663015E-2</v>
      </c>
      <c r="V266" s="1190">
        <f t="shared" ca="1" si="68"/>
        <v>5.0000000000000155E-2</v>
      </c>
      <c r="X266" s="1191">
        <f t="shared" ca="1" si="75"/>
        <v>9458218.3063207865</v>
      </c>
      <c r="Y266" s="1191">
        <f t="shared" ca="1" si="69"/>
        <v>366359.99358999729</v>
      </c>
      <c r="Z266" s="1191">
        <f t="shared" ca="1" si="70"/>
        <v>9091858.3127307892</v>
      </c>
      <c r="AA266" s="1189">
        <f t="shared" ca="1" si="71"/>
        <v>2.3113925479767317E-2</v>
      </c>
      <c r="AB266" s="1162"/>
    </row>
    <row r="267" spans="1:28">
      <c r="A267" s="1201">
        <f>Calendar!J256</f>
        <v>52714</v>
      </c>
      <c r="C267" s="1161"/>
      <c r="D267" s="1182">
        <f t="shared" ca="1" si="57"/>
        <v>53386</v>
      </c>
      <c r="E267" s="1183">
        <f t="shared" ca="1" si="58"/>
        <v>53413</v>
      </c>
      <c r="F267" s="1184">
        <f t="shared" ca="1" si="59"/>
        <v>7825</v>
      </c>
      <c r="G267" s="1185">
        <f ca="1">IF(F267&lt;&gt;"",COUNTIF($F$11:F267,"&gt;0"),"")</f>
        <v>257</v>
      </c>
      <c r="H267" s="1186">
        <v>3.9883850534009946E-2</v>
      </c>
      <c r="I267" s="1130"/>
      <c r="J267" s="1187">
        <f t="shared" ca="1" si="60"/>
        <v>181837166.25461537</v>
      </c>
      <c r="K267" s="1188">
        <f t="shared" ca="1" si="61"/>
        <v>7252366.3604269968</v>
      </c>
      <c r="L267" s="1187">
        <f t="shared" ca="1" si="62"/>
        <v>0</v>
      </c>
      <c r="M267" s="1187">
        <f t="shared" ca="1" si="63"/>
        <v>0</v>
      </c>
      <c r="N267" s="1187">
        <f t="shared" ca="1" si="72"/>
        <v>174584799.89418837</v>
      </c>
      <c r="O267" s="1130"/>
      <c r="P267" s="1187">
        <f t="shared" ca="1" si="64"/>
        <v>7252366.3604269922</v>
      </c>
      <c r="Q267" s="1187">
        <f t="shared" ca="1" si="65"/>
        <v>165855559.89947894</v>
      </c>
      <c r="R267" s="1187">
        <f t="shared" ca="1" si="73"/>
        <v>172745307.94188458</v>
      </c>
      <c r="S267" s="1187">
        <f t="shared" ca="1" si="74"/>
        <v>6889748.0424056351</v>
      </c>
      <c r="T267" s="1187">
        <f t="shared" ca="1" si="66"/>
        <v>165855559.89947894</v>
      </c>
      <c r="U267" s="1189">
        <f t="shared" ca="1" si="67"/>
        <v>2.2223190956348039E-2</v>
      </c>
      <c r="V267" s="1190">
        <f t="shared" ca="1" si="68"/>
        <v>5.0000000000000044E-2</v>
      </c>
      <c r="X267" s="1191">
        <f t="shared" ca="1" si="75"/>
        <v>9091858.3127307892</v>
      </c>
      <c r="Y267" s="1191">
        <f t="shared" ca="1" si="69"/>
        <v>362618.31802135706</v>
      </c>
      <c r="Z267" s="1191">
        <f t="shared" ca="1" si="70"/>
        <v>8729239.9947094321</v>
      </c>
      <c r="AA267" s="1189">
        <f t="shared" ca="1" si="71"/>
        <v>2.2218617577543474E-2</v>
      </c>
      <c r="AB267" s="1162"/>
    </row>
    <row r="268" spans="1:28">
      <c r="A268" s="1201">
        <f>Calendar!J257</f>
        <v>52744</v>
      </c>
      <c r="C268" s="1161"/>
      <c r="D268" s="1182">
        <f t="shared" ref="D268:D331" ca="1" si="76">IF(E268&lt;&gt;"",EOMONTH(E268,-1),"")</f>
        <v>53417</v>
      </c>
      <c r="E268" s="1183">
        <f t="shared" ref="E268:E331" ca="1" si="77">IF(INDIRECT("A"&amp;(IFERROR(MATCH(E267,A:A),999)+1))&gt;0,INDIRECT("A"&amp;(IFERROR(MATCH(E267,A:A),999)+1)),"")</f>
        <v>53444</v>
      </c>
      <c r="F268" s="1184">
        <f t="shared" ref="F268:F331" ca="1" si="78">IF(E268&lt;&gt;"",E268-$A$31,"")</f>
        <v>7856</v>
      </c>
      <c r="G268" s="1185">
        <f ca="1">IF(F268&lt;&gt;"",COUNTIF($F$11:F268,"&gt;0"),"")</f>
        <v>258</v>
      </c>
      <c r="H268" s="1186">
        <v>4.1168608999543173E-2</v>
      </c>
      <c r="I268" s="1130"/>
      <c r="J268" s="1187">
        <f t="shared" ref="J268:J331" ca="1" si="79">IF(G268=1,$A$7,N267)</f>
        <v>174584799.89418837</v>
      </c>
      <c r="K268" s="1188">
        <f t="shared" ref="K268:K331" ca="1" si="80">H268*J268</f>
        <v>7187413.3641073275</v>
      </c>
      <c r="L268" s="1187">
        <f t="shared" ref="L268:L331" ca="1" si="81">IF(E268&lt;&gt;"",(1-(1-$A$25)^(1/12))*(J268-K268),"")</f>
        <v>0</v>
      </c>
      <c r="M268" s="1187">
        <f t="shared" ref="M268:M331" ca="1" si="82">IF(J268-K268-L268&lt;$A$27*$A$5,J268-K268-L268,0)</f>
        <v>0</v>
      </c>
      <c r="N268" s="1187">
        <f t="shared" ca="1" si="72"/>
        <v>167397386.53008103</v>
      </c>
      <c r="O268" s="1130"/>
      <c r="P268" s="1187">
        <f t="shared" ref="P268:P331" ca="1" si="83">IF(G268&lt;&gt; "", R268+X268-N268, "")</f>
        <v>7187413.3641073406</v>
      </c>
      <c r="Q268" s="1187">
        <f t="shared" ref="Q268:Q331" ca="1" si="84">IF(E268&lt;&gt;"", N268*(1-$A$15), "")</f>
        <v>159027517.20357698</v>
      </c>
      <c r="R268" s="1187">
        <f t="shared" ca="1" si="73"/>
        <v>165855559.89947894</v>
      </c>
      <c r="S268" s="1187">
        <f t="shared" ca="1" si="74"/>
        <v>6828042.6959019601</v>
      </c>
      <c r="T268" s="1187">
        <f t="shared" ref="T268:T331" ca="1" si="85">IF(E268&lt;&gt;"", R268-S268, "")</f>
        <v>159027517.20357698</v>
      </c>
      <c r="U268" s="1189">
        <f t="shared" ref="U268:U331" ca="1" si="86">IF(E268&lt;&gt;"", R268/$A$11, "")</f>
        <v>2.1336844529856295E-2</v>
      </c>
      <c r="V268" s="1190">
        <f t="shared" ref="V268:V331" ca="1" si="87">IF(E268&lt;&gt;"", IFERROR(1-T268/N268, "n.a."), "")</f>
        <v>5.0000000000000044E-2</v>
      </c>
      <c r="X268" s="1191">
        <f t="shared" ca="1" si="75"/>
        <v>8729239.9947094321</v>
      </c>
      <c r="Y268" s="1191">
        <f t="shared" ref="Y268:Y331" ca="1" si="88">IF(E268&lt;&gt;"", P268-S268, "")</f>
        <v>359370.66820538044</v>
      </c>
      <c r="Z268" s="1191">
        <f t="shared" ref="Z268:Z331" ca="1" si="89">IF(E268&lt;&gt;"", X268-Y268, "")</f>
        <v>8369869.3265040517</v>
      </c>
      <c r="AA268" s="1189">
        <f t="shared" ref="AA268:AA331" ca="1" si="90">IF(E268&lt;&gt;"", X268/$A$19, "")</f>
        <v>2.1332453555008388E-2</v>
      </c>
      <c r="AB268" s="1162"/>
    </row>
    <row r="269" spans="1:28">
      <c r="A269" s="1201">
        <f>Calendar!J258</f>
        <v>52775</v>
      </c>
      <c r="C269" s="1161"/>
      <c r="D269" s="1182">
        <f t="shared" ca="1" si="76"/>
        <v>53447</v>
      </c>
      <c r="E269" s="1183">
        <f t="shared" ca="1" si="77"/>
        <v>53475</v>
      </c>
      <c r="F269" s="1184">
        <f t="shared" ca="1" si="78"/>
        <v>7887</v>
      </c>
      <c r="G269" s="1185">
        <f ca="1">IF(F269&lt;&gt;"",COUNTIF($F$11:F269,"&gt;0"),"")</f>
        <v>259</v>
      </c>
      <c r="H269" s="1186">
        <v>4.2380601478297121E-2</v>
      </c>
      <c r="I269" s="1130"/>
      <c r="J269" s="1187">
        <f t="shared" ca="1" si="79"/>
        <v>167397386.53008103</v>
      </c>
      <c r="K269" s="1188">
        <f t="shared" ca="1" si="80"/>
        <v>7094401.9270398272</v>
      </c>
      <c r="L269" s="1187">
        <f t="shared" ca="1" si="81"/>
        <v>0</v>
      </c>
      <c r="M269" s="1187">
        <f t="shared" ca="1" si="82"/>
        <v>0</v>
      </c>
      <c r="N269" s="1187">
        <f t="shared" ref="N269:N332" ca="1" si="91">IF(E269&lt;&gt;"",J269-K269-L269-M269,"")</f>
        <v>160302984.6030412</v>
      </c>
      <c r="O269" s="1130"/>
      <c r="P269" s="1187">
        <f t="shared" ca="1" si="83"/>
        <v>7094401.9270398319</v>
      </c>
      <c r="Q269" s="1187">
        <f t="shared" ca="1" si="84"/>
        <v>152287835.37288913</v>
      </c>
      <c r="R269" s="1187">
        <f t="shared" ref="R269:R332" ca="1" si="92">IF(E269&lt;&gt;"", T268, "")</f>
        <v>159027517.20357698</v>
      </c>
      <c r="S269" s="1187">
        <f t="shared" ref="S269:S332" ca="1" si="93">IF(E269&lt;&gt;"", MIN(P269,MAX(R269-Q269,0)), "")</f>
        <v>6739681.8306878507</v>
      </c>
      <c r="T269" s="1187">
        <f t="shared" ca="1" si="85"/>
        <v>152287835.37288913</v>
      </c>
      <c r="U269" s="1189">
        <f t="shared" ca="1" si="86"/>
        <v>2.0458436320122599E-2</v>
      </c>
      <c r="V269" s="1190">
        <f t="shared" ca="1" si="87"/>
        <v>5.0000000000000044E-2</v>
      </c>
      <c r="X269" s="1191">
        <f t="shared" ref="X269:X332" ca="1" si="94">IF(E269&lt;&gt;"", Z268, "")</f>
        <v>8369869.3265040517</v>
      </c>
      <c r="Y269" s="1191">
        <f t="shared" ca="1" si="88"/>
        <v>354720.09635198116</v>
      </c>
      <c r="Z269" s="1191">
        <f t="shared" ca="1" si="89"/>
        <v>8015149.2301520705</v>
      </c>
      <c r="AA269" s="1189">
        <f t="shared" ca="1" si="90"/>
        <v>2.0454226115601298E-2</v>
      </c>
      <c r="AB269" s="1162"/>
    </row>
    <row r="270" spans="1:28">
      <c r="A270" s="1201">
        <f>Calendar!J259</f>
        <v>52805</v>
      </c>
      <c r="C270" s="1161"/>
      <c r="D270" s="1182">
        <f t="shared" ca="1" si="76"/>
        <v>53478</v>
      </c>
      <c r="E270" s="1183">
        <f t="shared" ca="1" si="77"/>
        <v>53505</v>
      </c>
      <c r="F270" s="1184">
        <f t="shared" ca="1" si="78"/>
        <v>7917</v>
      </c>
      <c r="G270" s="1185">
        <f ca="1">IF(F270&lt;&gt;"",COUNTIF($F$11:F270,"&gt;0"),"")</f>
        <v>260</v>
      </c>
      <c r="H270" s="1186">
        <v>4.3543732442168893E-2</v>
      </c>
      <c r="I270" s="1130"/>
      <c r="J270" s="1187">
        <f t="shared" ca="1" si="79"/>
        <v>160302984.6030412</v>
      </c>
      <c r="K270" s="1188">
        <f t="shared" ca="1" si="80"/>
        <v>6980190.2712359456</v>
      </c>
      <c r="L270" s="1187">
        <f t="shared" ca="1" si="81"/>
        <v>0</v>
      </c>
      <c r="M270" s="1187">
        <f t="shared" ca="1" si="82"/>
        <v>0</v>
      </c>
      <c r="N270" s="1187">
        <f t="shared" ca="1" si="91"/>
        <v>153322794.33180526</v>
      </c>
      <c r="O270" s="1130"/>
      <c r="P270" s="1187">
        <f t="shared" ca="1" si="83"/>
        <v>6980190.2712359428</v>
      </c>
      <c r="Q270" s="1187">
        <f t="shared" ca="1" si="84"/>
        <v>145656654.615215</v>
      </c>
      <c r="R270" s="1187">
        <f t="shared" ca="1" si="92"/>
        <v>152287835.37288913</v>
      </c>
      <c r="S270" s="1187">
        <f t="shared" ca="1" si="93"/>
        <v>6631180.7576741278</v>
      </c>
      <c r="T270" s="1187">
        <f t="shared" ca="1" si="85"/>
        <v>145656654.615215</v>
      </c>
      <c r="U270" s="1189">
        <f t="shared" ca="1" si="86"/>
        <v>1.9591395483570362E-2</v>
      </c>
      <c r="V270" s="1190">
        <f t="shared" ca="1" si="87"/>
        <v>4.9999999999999933E-2</v>
      </c>
      <c r="X270" s="1191">
        <f t="shared" ca="1" si="94"/>
        <v>8015149.2301520705</v>
      </c>
      <c r="Y270" s="1191">
        <f t="shared" ca="1" si="88"/>
        <v>349009.51356181502</v>
      </c>
      <c r="Z270" s="1191">
        <f t="shared" ca="1" si="89"/>
        <v>7666139.7165902555</v>
      </c>
      <c r="AA270" s="1189">
        <f t="shared" ca="1" si="90"/>
        <v>1.9587363710049047E-2</v>
      </c>
      <c r="AB270" s="1162"/>
    </row>
    <row r="271" spans="1:28">
      <c r="A271" s="1201">
        <f>Calendar!J260</f>
        <v>52838</v>
      </c>
      <c r="C271" s="1161"/>
      <c r="D271" s="1182">
        <f t="shared" ca="1" si="76"/>
        <v>53508</v>
      </c>
      <c r="E271" s="1183">
        <f t="shared" ca="1" si="77"/>
        <v>53535</v>
      </c>
      <c r="F271" s="1184">
        <f t="shared" ca="1" si="78"/>
        <v>7947</v>
      </c>
      <c r="G271" s="1185">
        <f ca="1">IF(F271&lt;&gt;"",COUNTIF($F$11:F271,"&gt;0"),"")</f>
        <v>261</v>
      </c>
      <c r="H271" s="1186">
        <v>4.4974028314519694E-2</v>
      </c>
      <c r="I271" s="1130"/>
      <c r="J271" s="1187">
        <f t="shared" ca="1" si="79"/>
        <v>153322794.33180526</v>
      </c>
      <c r="K271" s="1188">
        <f t="shared" ca="1" si="80"/>
        <v>6895543.6935398895</v>
      </c>
      <c r="L271" s="1187">
        <f t="shared" ca="1" si="81"/>
        <v>0</v>
      </c>
      <c r="M271" s="1187">
        <f t="shared" ca="1" si="82"/>
        <v>0</v>
      </c>
      <c r="N271" s="1187">
        <f t="shared" ca="1" si="91"/>
        <v>146427250.63826537</v>
      </c>
      <c r="O271" s="1130"/>
      <c r="P271" s="1187">
        <f t="shared" ca="1" si="83"/>
        <v>6895543.6935398877</v>
      </c>
      <c r="Q271" s="1187">
        <f t="shared" ca="1" si="84"/>
        <v>139105888.10635209</v>
      </c>
      <c r="R271" s="1187">
        <f t="shared" ca="1" si="92"/>
        <v>145656654.615215</v>
      </c>
      <c r="S271" s="1187">
        <f t="shared" ca="1" si="93"/>
        <v>6550766.5088629127</v>
      </c>
      <c r="T271" s="1187">
        <f t="shared" ca="1" si="85"/>
        <v>139105888.10635209</v>
      </c>
      <c r="U271" s="1189">
        <f t="shared" ca="1" si="86"/>
        <v>1.8738313000465062E-2</v>
      </c>
      <c r="V271" s="1190">
        <f t="shared" ca="1" si="87"/>
        <v>5.0000000000000044E-2</v>
      </c>
      <c r="X271" s="1191">
        <f t="shared" ca="1" si="94"/>
        <v>7666139.7165902555</v>
      </c>
      <c r="Y271" s="1191">
        <f t="shared" ca="1" si="88"/>
        <v>344777.18467697501</v>
      </c>
      <c r="Z271" s="1191">
        <f t="shared" ca="1" si="89"/>
        <v>7321362.5319132805</v>
      </c>
      <c r="AA271" s="1189">
        <f t="shared" ca="1" si="90"/>
        <v>1.8734456785411181E-2</v>
      </c>
      <c r="AB271" s="1162"/>
    </row>
    <row r="272" spans="1:28">
      <c r="A272" s="1201">
        <f>Calendar!J261</f>
        <v>52867</v>
      </c>
      <c r="C272" s="1161"/>
      <c r="D272" s="1182">
        <f t="shared" ca="1" si="76"/>
        <v>53539</v>
      </c>
      <c r="E272" s="1183">
        <f t="shared" ca="1" si="77"/>
        <v>53566</v>
      </c>
      <c r="F272" s="1184">
        <f t="shared" ca="1" si="78"/>
        <v>7978</v>
      </c>
      <c r="G272" s="1185">
        <f ca="1">IF(F272&lt;&gt;"",COUNTIF($F$11:F272,"&gt;0"),"")</f>
        <v>262</v>
      </c>
      <c r="H272" s="1186">
        <v>4.6209179495479959E-2</v>
      </c>
      <c r="I272" s="1130"/>
      <c r="J272" s="1187">
        <f t="shared" ca="1" si="79"/>
        <v>146427250.63826537</v>
      </c>
      <c r="K272" s="1188">
        <f t="shared" ca="1" si="80"/>
        <v>6766283.1077732369</v>
      </c>
      <c r="L272" s="1187">
        <f t="shared" ca="1" si="81"/>
        <v>0</v>
      </c>
      <c r="M272" s="1187">
        <f t="shared" ca="1" si="82"/>
        <v>0</v>
      </c>
      <c r="N272" s="1187">
        <f t="shared" ca="1" si="91"/>
        <v>139660967.53049213</v>
      </c>
      <c r="O272" s="1130"/>
      <c r="P272" s="1187">
        <f t="shared" ca="1" si="83"/>
        <v>6766283.1077732444</v>
      </c>
      <c r="Q272" s="1187">
        <f t="shared" ca="1" si="84"/>
        <v>132677919.15396751</v>
      </c>
      <c r="R272" s="1187">
        <f t="shared" ca="1" si="92"/>
        <v>139105888.10635209</v>
      </c>
      <c r="S272" s="1187">
        <f t="shared" ca="1" si="93"/>
        <v>6427968.9523845762</v>
      </c>
      <c r="T272" s="1187">
        <f t="shared" ca="1" si="85"/>
        <v>132677919.15396751</v>
      </c>
      <c r="U272" s="1189">
        <f t="shared" ca="1" si="86"/>
        <v>1.7895575581015809E-2</v>
      </c>
      <c r="V272" s="1190">
        <f t="shared" ca="1" si="87"/>
        <v>5.0000000000000044E-2</v>
      </c>
      <c r="X272" s="1191">
        <f t="shared" ca="1" si="94"/>
        <v>7321362.5319132805</v>
      </c>
      <c r="Y272" s="1191">
        <f t="shared" ca="1" si="88"/>
        <v>338314.15538866818</v>
      </c>
      <c r="Z272" s="1191">
        <f t="shared" ca="1" si="89"/>
        <v>6983048.3765246123</v>
      </c>
      <c r="AA272" s="1189">
        <f t="shared" ca="1" si="90"/>
        <v>1.7891892795486999E-2</v>
      </c>
      <c r="AB272" s="1162"/>
    </row>
    <row r="273" spans="1:28">
      <c r="A273" s="1201">
        <f>Calendar!J262</f>
        <v>52897</v>
      </c>
      <c r="C273" s="1161"/>
      <c r="D273" s="1182">
        <f t="shared" ca="1" si="76"/>
        <v>53570</v>
      </c>
      <c r="E273" s="1183">
        <f t="shared" ca="1" si="77"/>
        <v>53597</v>
      </c>
      <c r="F273" s="1184">
        <f t="shared" ca="1" si="78"/>
        <v>8009</v>
      </c>
      <c r="G273" s="1185">
        <f ca="1">IF(F273&lt;&gt;"",COUNTIF($F$11:F273,"&gt;0"),"")</f>
        <v>263</v>
      </c>
      <c r="H273" s="1186">
        <v>4.7297366431884647E-2</v>
      </c>
      <c r="I273" s="1130"/>
      <c r="J273" s="1187">
        <f t="shared" ca="1" si="79"/>
        <v>139660967.53049213</v>
      </c>
      <c r="K273" s="1188">
        <f t="shared" ca="1" si="80"/>
        <v>6605595.95752123</v>
      </c>
      <c r="L273" s="1187">
        <f t="shared" ca="1" si="81"/>
        <v>0</v>
      </c>
      <c r="M273" s="1187">
        <f t="shared" ca="1" si="82"/>
        <v>0</v>
      </c>
      <c r="N273" s="1187">
        <f t="shared" ca="1" si="91"/>
        <v>133055371.5729709</v>
      </c>
      <c r="O273" s="1130"/>
      <c r="P273" s="1187">
        <f t="shared" ca="1" si="83"/>
        <v>6605595.95752123</v>
      </c>
      <c r="Q273" s="1187">
        <f t="shared" ca="1" si="84"/>
        <v>126402602.99432234</v>
      </c>
      <c r="R273" s="1187">
        <f t="shared" ca="1" si="92"/>
        <v>132677919.15396751</v>
      </c>
      <c r="S273" s="1187">
        <f t="shared" ca="1" si="93"/>
        <v>6275316.15964517</v>
      </c>
      <c r="T273" s="1187">
        <f t="shared" ca="1" si="85"/>
        <v>126402602.99432234</v>
      </c>
      <c r="U273" s="1189">
        <f t="shared" ca="1" si="86"/>
        <v>1.7068635716817722E-2</v>
      </c>
      <c r="V273" s="1190">
        <f t="shared" ca="1" si="87"/>
        <v>5.0000000000000044E-2</v>
      </c>
      <c r="X273" s="1191">
        <f t="shared" ca="1" si="94"/>
        <v>6983048.3765246123</v>
      </c>
      <c r="Y273" s="1191">
        <f t="shared" ca="1" si="88"/>
        <v>330279.79787606001</v>
      </c>
      <c r="Z273" s="1191">
        <f t="shared" ca="1" si="89"/>
        <v>6652768.5786485523</v>
      </c>
      <c r="AA273" s="1189">
        <f t="shared" ca="1" si="90"/>
        <v>1.7065123109786442E-2</v>
      </c>
      <c r="AB273" s="1162"/>
    </row>
    <row r="274" spans="1:28">
      <c r="A274" s="1201">
        <f>Calendar!J263</f>
        <v>52929</v>
      </c>
      <c r="C274" s="1161"/>
      <c r="D274" s="1182">
        <f t="shared" ca="1" si="76"/>
        <v>53600</v>
      </c>
      <c r="E274" s="1183">
        <f t="shared" ca="1" si="77"/>
        <v>53629</v>
      </c>
      <c r="F274" s="1184">
        <f t="shared" ca="1" si="78"/>
        <v>8041</v>
      </c>
      <c r="G274" s="1185">
        <f ca="1">IF(F274&lt;&gt;"",COUNTIF($F$11:F274,"&gt;0"),"")</f>
        <v>264</v>
      </c>
      <c r="H274" s="1186">
        <v>4.8715388676511213E-2</v>
      </c>
      <c r="I274" s="1130"/>
      <c r="J274" s="1187">
        <f t="shared" ca="1" si="79"/>
        <v>133055371.5729709</v>
      </c>
      <c r="K274" s="1188">
        <f t="shared" ca="1" si="80"/>
        <v>6481844.1416748986</v>
      </c>
      <c r="L274" s="1187">
        <f t="shared" ca="1" si="81"/>
        <v>0</v>
      </c>
      <c r="M274" s="1187">
        <f t="shared" ca="1" si="82"/>
        <v>0</v>
      </c>
      <c r="N274" s="1187">
        <f t="shared" ca="1" si="91"/>
        <v>126573527.43129599</v>
      </c>
      <c r="O274" s="1130"/>
      <c r="P274" s="1187">
        <f t="shared" ca="1" si="83"/>
        <v>6481844.141674906</v>
      </c>
      <c r="Q274" s="1187">
        <f t="shared" ca="1" si="84"/>
        <v>120244851.05973119</v>
      </c>
      <c r="R274" s="1187">
        <f t="shared" ca="1" si="92"/>
        <v>126402602.99432234</v>
      </c>
      <c r="S274" s="1187">
        <f t="shared" ca="1" si="93"/>
        <v>6157751.9345911592</v>
      </c>
      <c r="T274" s="1187">
        <f t="shared" ca="1" si="85"/>
        <v>120244851.05973119</v>
      </c>
      <c r="U274" s="1189">
        <f t="shared" ca="1" si="86"/>
        <v>1.626133419882704E-2</v>
      </c>
      <c r="V274" s="1190">
        <f t="shared" ca="1" si="87"/>
        <v>5.0000000000000044E-2</v>
      </c>
      <c r="X274" s="1191">
        <f t="shared" ca="1" si="94"/>
        <v>6652768.5786485523</v>
      </c>
      <c r="Y274" s="1191">
        <f t="shared" ca="1" si="88"/>
        <v>324092.20708374679</v>
      </c>
      <c r="Z274" s="1191">
        <f t="shared" ca="1" si="89"/>
        <v>6328676.3715648055</v>
      </c>
      <c r="AA274" s="1189">
        <f t="shared" ca="1" si="90"/>
        <v>1.6257987728857656E-2</v>
      </c>
      <c r="AB274" s="1162"/>
    </row>
    <row r="275" spans="1:28">
      <c r="A275" s="1201">
        <f>Calendar!J264</f>
        <v>52958</v>
      </c>
      <c r="C275" s="1161"/>
      <c r="D275" s="1182">
        <f t="shared" ca="1" si="76"/>
        <v>53631</v>
      </c>
      <c r="E275" s="1183">
        <f t="shared" ca="1" si="77"/>
        <v>53658</v>
      </c>
      <c r="F275" s="1184">
        <f t="shared" ca="1" si="78"/>
        <v>8070</v>
      </c>
      <c r="G275" s="1185">
        <f ca="1">IF(F275&lt;&gt;"",COUNTIF($F$11:F275,"&gt;0"),"")</f>
        <v>265</v>
      </c>
      <c r="H275" s="1186">
        <v>5.0165108466581725E-2</v>
      </c>
      <c r="I275" s="1130"/>
      <c r="J275" s="1187">
        <f t="shared" ca="1" si="79"/>
        <v>126573527.43129599</v>
      </c>
      <c r="K275" s="1188">
        <f t="shared" ca="1" si="80"/>
        <v>6349574.7325888211</v>
      </c>
      <c r="L275" s="1187">
        <f t="shared" ca="1" si="81"/>
        <v>0</v>
      </c>
      <c r="M275" s="1187">
        <f t="shared" ca="1" si="82"/>
        <v>0</v>
      </c>
      <c r="N275" s="1187">
        <f t="shared" ca="1" si="91"/>
        <v>120223952.69870716</v>
      </c>
      <c r="O275" s="1130"/>
      <c r="P275" s="1187">
        <f t="shared" ca="1" si="83"/>
        <v>6349574.7325888276</v>
      </c>
      <c r="Q275" s="1187">
        <f t="shared" ca="1" si="84"/>
        <v>114212755.0637718</v>
      </c>
      <c r="R275" s="1187">
        <f t="shared" ca="1" si="92"/>
        <v>120244851.05973119</v>
      </c>
      <c r="S275" s="1187">
        <f t="shared" ca="1" si="93"/>
        <v>6032095.9959593862</v>
      </c>
      <c r="T275" s="1187">
        <f t="shared" ca="1" si="85"/>
        <v>114212755.0637718</v>
      </c>
      <c r="U275" s="1189">
        <f t="shared" ca="1" si="86"/>
        <v>1.5469156982932535E-2</v>
      </c>
      <c r="V275" s="1190">
        <f t="shared" ca="1" si="87"/>
        <v>5.0000000000000044E-2</v>
      </c>
      <c r="X275" s="1191">
        <f t="shared" ca="1" si="94"/>
        <v>6328676.3715648055</v>
      </c>
      <c r="Y275" s="1191">
        <f t="shared" ca="1" si="88"/>
        <v>317478.73662944138</v>
      </c>
      <c r="Z275" s="1191">
        <f t="shared" ca="1" si="89"/>
        <v>6011197.6349353641</v>
      </c>
      <c r="AA275" s="1189">
        <f t="shared" ca="1" si="90"/>
        <v>1.5465973537548401E-2</v>
      </c>
      <c r="AB275" s="1162"/>
    </row>
    <row r="276" spans="1:28">
      <c r="A276" s="1201">
        <f>Calendar!J265</f>
        <v>52989</v>
      </c>
      <c r="C276" s="1161"/>
      <c r="D276" s="1182">
        <f t="shared" ca="1" si="76"/>
        <v>53661</v>
      </c>
      <c r="E276" s="1183">
        <f t="shared" ca="1" si="77"/>
        <v>53688</v>
      </c>
      <c r="F276" s="1184">
        <f t="shared" ca="1" si="78"/>
        <v>8100</v>
      </c>
      <c r="G276" s="1185">
        <f ca="1">IF(F276&lt;&gt;"",COUNTIF($F$11:F276,"&gt;0"),"")</f>
        <v>266</v>
      </c>
      <c r="H276" s="1186">
        <v>5.1883001386825167E-2</v>
      </c>
      <c r="I276" s="1130"/>
      <c r="J276" s="1187">
        <f t="shared" ca="1" si="79"/>
        <v>120223952.69870716</v>
      </c>
      <c r="K276" s="1188">
        <f t="shared" ca="1" si="80"/>
        <v>6237579.5045966273</v>
      </c>
      <c r="L276" s="1187">
        <f t="shared" ca="1" si="81"/>
        <v>0</v>
      </c>
      <c r="M276" s="1187">
        <f t="shared" ca="1" si="82"/>
        <v>0</v>
      </c>
      <c r="N276" s="1187">
        <f t="shared" ca="1" si="91"/>
        <v>113986373.19411054</v>
      </c>
      <c r="O276" s="1130"/>
      <c r="P276" s="1187">
        <f t="shared" ca="1" si="83"/>
        <v>6237579.5045966208</v>
      </c>
      <c r="Q276" s="1187">
        <f t="shared" ca="1" si="84"/>
        <v>108287054.53440501</v>
      </c>
      <c r="R276" s="1187">
        <f t="shared" ca="1" si="92"/>
        <v>114212755.0637718</v>
      </c>
      <c r="S276" s="1187">
        <f t="shared" ca="1" si="93"/>
        <v>5925700.5293667912</v>
      </c>
      <c r="T276" s="1187">
        <f t="shared" ca="1" si="85"/>
        <v>108287054.53440501</v>
      </c>
      <c r="U276" s="1189">
        <f t="shared" ca="1" si="86"/>
        <v>1.4693145044997144E-2</v>
      </c>
      <c r="V276" s="1190">
        <f t="shared" ca="1" si="87"/>
        <v>5.0000000000000044E-2</v>
      </c>
      <c r="X276" s="1191">
        <f t="shared" ca="1" si="94"/>
        <v>6011197.6349353641</v>
      </c>
      <c r="Y276" s="1191">
        <f t="shared" ca="1" si="88"/>
        <v>311878.97522982955</v>
      </c>
      <c r="Z276" s="1191">
        <f t="shared" ca="1" si="89"/>
        <v>5699318.6597055346</v>
      </c>
      <c r="AA276" s="1189">
        <f t="shared" ca="1" si="90"/>
        <v>1.4690121297496002E-2</v>
      </c>
      <c r="AB276" s="1162"/>
    </row>
    <row r="277" spans="1:28">
      <c r="A277" s="1201">
        <f>Calendar!J266</f>
        <v>53020</v>
      </c>
      <c r="C277" s="1161"/>
      <c r="D277" s="1182">
        <f t="shared" ca="1" si="76"/>
        <v>53692</v>
      </c>
      <c r="E277" s="1183">
        <f t="shared" ca="1" si="77"/>
        <v>53720</v>
      </c>
      <c r="F277" s="1184">
        <f t="shared" ca="1" si="78"/>
        <v>8132</v>
      </c>
      <c r="G277" s="1185">
        <f ca="1">IF(F277&lt;&gt;"",COUNTIF($F$11:F277,"&gt;0"),"")</f>
        <v>267</v>
      </c>
      <c r="H277" s="1186">
        <v>5.3713176463733601E-2</v>
      </c>
      <c r="I277" s="1130"/>
      <c r="J277" s="1187">
        <f t="shared" ca="1" si="79"/>
        <v>113986373.19411054</v>
      </c>
      <c r="K277" s="1188">
        <f t="shared" ca="1" si="80"/>
        <v>6122570.1778362533</v>
      </c>
      <c r="L277" s="1187">
        <f t="shared" ca="1" si="81"/>
        <v>0</v>
      </c>
      <c r="M277" s="1187">
        <f t="shared" ca="1" si="82"/>
        <v>0</v>
      </c>
      <c r="N277" s="1187">
        <f t="shared" ca="1" si="91"/>
        <v>107863803.01627429</v>
      </c>
      <c r="O277" s="1130"/>
      <c r="P277" s="1187">
        <f t="shared" ca="1" si="83"/>
        <v>6122570.1778362542</v>
      </c>
      <c r="Q277" s="1187">
        <f t="shared" ca="1" si="84"/>
        <v>102470612.86546057</v>
      </c>
      <c r="R277" s="1187">
        <f t="shared" ca="1" si="92"/>
        <v>108287054.53440501</v>
      </c>
      <c r="S277" s="1187">
        <f t="shared" ca="1" si="93"/>
        <v>5816441.6689444333</v>
      </c>
      <c r="T277" s="1187">
        <f t="shared" ca="1" si="85"/>
        <v>102470612.86546057</v>
      </c>
      <c r="U277" s="1189">
        <f t="shared" ca="1" si="86"/>
        <v>1.3930820580250735E-2</v>
      </c>
      <c r="V277" s="1190">
        <f t="shared" ca="1" si="87"/>
        <v>5.0000000000000044E-2</v>
      </c>
      <c r="X277" s="1191">
        <f t="shared" ca="1" si="94"/>
        <v>5699318.6597055346</v>
      </c>
      <c r="Y277" s="1191">
        <f t="shared" ca="1" si="88"/>
        <v>306128.50889182091</v>
      </c>
      <c r="Z277" s="1191">
        <f t="shared" ca="1" si="89"/>
        <v>5393190.1508137137</v>
      </c>
      <c r="AA277" s="1189">
        <f t="shared" ca="1" si="90"/>
        <v>1.3927953713845392E-2</v>
      </c>
      <c r="AB277" s="1162"/>
    </row>
    <row r="278" spans="1:28">
      <c r="A278" s="1201">
        <f>Calendar!J267</f>
        <v>53048</v>
      </c>
      <c r="C278" s="1161"/>
      <c r="D278" s="1182">
        <f t="shared" ca="1" si="76"/>
        <v>53723</v>
      </c>
      <c r="E278" s="1183">
        <f t="shared" ca="1" si="77"/>
        <v>53750</v>
      </c>
      <c r="F278" s="1184">
        <f t="shared" ca="1" si="78"/>
        <v>8162</v>
      </c>
      <c r="G278" s="1185">
        <f ca="1">IF(F278&lt;&gt;"",COUNTIF($F$11:F278,"&gt;0"),"")</f>
        <v>268</v>
      </c>
      <c r="H278" s="1186">
        <v>5.5394495085137607E-2</v>
      </c>
      <c r="I278" s="1130"/>
      <c r="J278" s="1187">
        <f t="shared" ca="1" si="79"/>
        <v>107863803.01627429</v>
      </c>
      <c r="K278" s="1188">
        <f t="shared" ca="1" si="80"/>
        <v>5975060.9060492571</v>
      </c>
      <c r="L278" s="1187">
        <f t="shared" ca="1" si="81"/>
        <v>0</v>
      </c>
      <c r="M278" s="1187">
        <f t="shared" ca="1" si="82"/>
        <v>0</v>
      </c>
      <c r="N278" s="1187">
        <f t="shared" ca="1" si="91"/>
        <v>101888742.11022504</v>
      </c>
      <c r="O278" s="1130"/>
      <c r="P278" s="1187">
        <f t="shared" ca="1" si="83"/>
        <v>5975060.9060492516</v>
      </c>
      <c r="Q278" s="1187">
        <f t="shared" ca="1" si="84"/>
        <v>96794305.004713774</v>
      </c>
      <c r="R278" s="1187">
        <f t="shared" ca="1" si="92"/>
        <v>102470612.86546057</v>
      </c>
      <c r="S278" s="1187">
        <f t="shared" ca="1" si="93"/>
        <v>5676307.8607468009</v>
      </c>
      <c r="T278" s="1187">
        <f t="shared" ca="1" si="85"/>
        <v>96794305.004713774</v>
      </c>
      <c r="U278" s="1189">
        <f t="shared" ca="1" si="86"/>
        <v>1.3182551956139116E-2</v>
      </c>
      <c r="V278" s="1190">
        <f t="shared" ca="1" si="87"/>
        <v>5.0000000000000155E-2</v>
      </c>
      <c r="X278" s="1191">
        <f t="shared" ca="1" si="94"/>
        <v>5393190.1508137137</v>
      </c>
      <c r="Y278" s="1191">
        <f t="shared" ca="1" si="88"/>
        <v>298753.04530245066</v>
      </c>
      <c r="Z278" s="1191">
        <f t="shared" ca="1" si="89"/>
        <v>5094437.105511263</v>
      </c>
      <c r="AA278" s="1189">
        <f t="shared" ca="1" si="90"/>
        <v>1.3179839078234883E-2</v>
      </c>
      <c r="AB278" s="1162"/>
    </row>
    <row r="279" spans="1:28">
      <c r="A279" s="1201">
        <f>Calendar!J268</f>
        <v>53079</v>
      </c>
      <c r="C279" s="1161"/>
      <c r="D279" s="1182">
        <f t="shared" ca="1" si="76"/>
        <v>53751</v>
      </c>
      <c r="E279" s="1183">
        <f t="shared" ca="1" si="77"/>
        <v>53778</v>
      </c>
      <c r="F279" s="1184">
        <f t="shared" ca="1" si="78"/>
        <v>8190</v>
      </c>
      <c r="G279" s="1185">
        <f ca="1">IF(F279&lt;&gt;"",COUNTIF($F$11:F279,"&gt;0"),"")</f>
        <v>269</v>
      </c>
      <c r="H279" s="1186">
        <v>5.7138442985255958E-2</v>
      </c>
      <c r="I279" s="1130"/>
      <c r="J279" s="1187">
        <f t="shared" ca="1" si="79"/>
        <v>101888742.11022504</v>
      </c>
      <c r="K279" s="1188">
        <f t="shared" ca="1" si="80"/>
        <v>5821764.0819045408</v>
      </c>
      <c r="L279" s="1187">
        <f t="shared" ca="1" si="81"/>
        <v>0</v>
      </c>
      <c r="M279" s="1187">
        <f t="shared" ca="1" si="82"/>
        <v>0</v>
      </c>
      <c r="N279" s="1187">
        <f t="shared" ca="1" si="91"/>
        <v>96066978.028320491</v>
      </c>
      <c r="O279" s="1130"/>
      <c r="P279" s="1187">
        <f t="shared" ca="1" si="83"/>
        <v>5821764.0819045454</v>
      </c>
      <c r="Q279" s="1187">
        <f t="shared" ca="1" si="84"/>
        <v>91263629.126904458</v>
      </c>
      <c r="R279" s="1187">
        <f t="shared" ca="1" si="92"/>
        <v>96794305.004713774</v>
      </c>
      <c r="S279" s="1187">
        <f t="shared" ca="1" si="93"/>
        <v>5530675.8778093159</v>
      </c>
      <c r="T279" s="1187">
        <f t="shared" ca="1" si="85"/>
        <v>91263629.126904458</v>
      </c>
      <c r="U279" s="1189">
        <f t="shared" ca="1" si="86"/>
        <v>1.2452311146595195E-2</v>
      </c>
      <c r="V279" s="1190">
        <f t="shared" ca="1" si="87"/>
        <v>5.0000000000000044E-2</v>
      </c>
      <c r="X279" s="1191">
        <f t="shared" ca="1" si="94"/>
        <v>5094437.105511263</v>
      </c>
      <c r="Y279" s="1191">
        <f t="shared" ca="1" si="88"/>
        <v>291088.20409522951</v>
      </c>
      <c r="Z279" s="1191">
        <f t="shared" ca="1" si="89"/>
        <v>4803348.9014160335</v>
      </c>
      <c r="AA279" s="1189">
        <f t="shared" ca="1" si="90"/>
        <v>1.2449748547192725E-2</v>
      </c>
      <c r="AB279" s="1162"/>
    </row>
    <row r="280" spans="1:28">
      <c r="A280" s="1201">
        <f>Calendar!J269</f>
        <v>53111</v>
      </c>
      <c r="C280" s="1161"/>
      <c r="D280" s="1182">
        <f t="shared" ca="1" si="76"/>
        <v>53782</v>
      </c>
      <c r="E280" s="1183">
        <f t="shared" ca="1" si="77"/>
        <v>53811</v>
      </c>
      <c r="F280" s="1184">
        <f t="shared" ca="1" si="78"/>
        <v>8223</v>
      </c>
      <c r="G280" s="1185">
        <f ca="1">IF(F280&lt;&gt;"",COUNTIF($F$11:F280,"&gt;0"),"")</f>
        <v>270</v>
      </c>
      <c r="H280" s="1186">
        <v>5.8612212766243177E-2</v>
      </c>
      <c r="I280" s="1130"/>
      <c r="J280" s="1187">
        <f t="shared" ca="1" si="79"/>
        <v>96066978.028320491</v>
      </c>
      <c r="K280" s="1188">
        <f t="shared" ca="1" si="80"/>
        <v>5630698.1560059292</v>
      </c>
      <c r="L280" s="1187">
        <f t="shared" ca="1" si="81"/>
        <v>0</v>
      </c>
      <c r="M280" s="1187">
        <f t="shared" ca="1" si="82"/>
        <v>0</v>
      </c>
      <c r="N280" s="1187">
        <f t="shared" ca="1" si="91"/>
        <v>90436279.872314557</v>
      </c>
      <c r="O280" s="1130"/>
      <c r="P280" s="1187">
        <f t="shared" ca="1" si="83"/>
        <v>5630698.1560059339</v>
      </c>
      <c r="Q280" s="1187">
        <f t="shared" ca="1" si="84"/>
        <v>85914465.878698826</v>
      </c>
      <c r="R280" s="1187">
        <f t="shared" ca="1" si="92"/>
        <v>91263629.126904458</v>
      </c>
      <c r="S280" s="1187">
        <f t="shared" ca="1" si="93"/>
        <v>5349163.248205632</v>
      </c>
      <c r="T280" s="1187">
        <f t="shared" ca="1" si="85"/>
        <v>85914465.878698826</v>
      </c>
      <c r="U280" s="1189">
        <f t="shared" ca="1" si="86"/>
        <v>1.1740805476110798E-2</v>
      </c>
      <c r="V280" s="1190">
        <f t="shared" ca="1" si="87"/>
        <v>5.0000000000000044E-2</v>
      </c>
      <c r="X280" s="1191">
        <f t="shared" ca="1" si="94"/>
        <v>4803348.9014160335</v>
      </c>
      <c r="Y280" s="1191">
        <f t="shared" ca="1" si="88"/>
        <v>281534.90780030191</v>
      </c>
      <c r="Z280" s="1191">
        <f t="shared" ca="1" si="89"/>
        <v>4521813.9936157316</v>
      </c>
      <c r="AA280" s="1189">
        <f t="shared" ca="1" si="90"/>
        <v>1.1738389299648176E-2</v>
      </c>
      <c r="AB280" s="1162"/>
    </row>
    <row r="281" spans="1:28">
      <c r="A281" s="1201">
        <f>Calendar!J270</f>
        <v>53140</v>
      </c>
      <c r="C281" s="1161"/>
      <c r="D281" s="1182">
        <f t="shared" ca="1" si="76"/>
        <v>53812</v>
      </c>
      <c r="E281" s="1183">
        <f t="shared" ca="1" si="77"/>
        <v>53839</v>
      </c>
      <c r="F281" s="1184">
        <f t="shared" ca="1" si="78"/>
        <v>8251</v>
      </c>
      <c r="G281" s="1185">
        <f ca="1">IF(F281&lt;&gt;"",COUNTIF($F$11:F281,"&gt;0"),"")</f>
        <v>271</v>
      </c>
      <c r="H281" s="1186">
        <v>6.0041942100627681E-2</v>
      </c>
      <c r="I281" s="1130"/>
      <c r="J281" s="1187">
        <f t="shared" ca="1" si="79"/>
        <v>90436279.872314557</v>
      </c>
      <c r="K281" s="1188">
        <f t="shared" ca="1" si="80"/>
        <v>5429969.8798896708</v>
      </c>
      <c r="L281" s="1187">
        <f t="shared" ca="1" si="81"/>
        <v>0</v>
      </c>
      <c r="M281" s="1187">
        <f t="shared" ca="1" si="82"/>
        <v>0</v>
      </c>
      <c r="N281" s="1187">
        <f t="shared" ca="1" si="91"/>
        <v>85006309.99242489</v>
      </c>
      <c r="O281" s="1130"/>
      <c r="P281" s="1187">
        <f t="shared" ca="1" si="83"/>
        <v>5429969.879889667</v>
      </c>
      <c r="Q281" s="1187">
        <f t="shared" ca="1" si="84"/>
        <v>80755994.492803648</v>
      </c>
      <c r="R281" s="1187">
        <f t="shared" ca="1" si="92"/>
        <v>85914465.878698826</v>
      </c>
      <c r="S281" s="1187">
        <f t="shared" ca="1" si="93"/>
        <v>5158471.3858951777</v>
      </c>
      <c r="T281" s="1187">
        <f t="shared" ca="1" si="85"/>
        <v>80755994.492803648</v>
      </c>
      <c r="U281" s="1189">
        <f t="shared" ca="1" si="86"/>
        <v>1.105265088749792E-2</v>
      </c>
      <c r="V281" s="1190">
        <f t="shared" ca="1" si="87"/>
        <v>4.9999999999999933E-2</v>
      </c>
      <c r="X281" s="1191">
        <f t="shared" ca="1" si="94"/>
        <v>4521813.9936157316</v>
      </c>
      <c r="Y281" s="1191">
        <f t="shared" ca="1" si="88"/>
        <v>271498.49399448931</v>
      </c>
      <c r="Z281" s="1191">
        <f t="shared" ca="1" si="89"/>
        <v>4250315.4996212423</v>
      </c>
      <c r="AA281" s="1189">
        <f t="shared" ca="1" si="90"/>
        <v>1.1050376328484192E-2</v>
      </c>
      <c r="AB281" s="1162"/>
    </row>
    <row r="282" spans="1:28">
      <c r="A282" s="1201">
        <f>Calendar!J271</f>
        <v>53170</v>
      </c>
      <c r="C282" s="1161"/>
      <c r="D282" s="1182">
        <f t="shared" ca="1" si="76"/>
        <v>53843</v>
      </c>
      <c r="E282" s="1183">
        <f t="shared" ca="1" si="77"/>
        <v>53870</v>
      </c>
      <c r="F282" s="1184">
        <f t="shared" ca="1" si="78"/>
        <v>8282</v>
      </c>
      <c r="G282" s="1185">
        <f ca="1">IF(F282&lt;&gt;"",COUNTIF($F$11:F282,"&gt;0"),"")</f>
        <v>272</v>
      </c>
      <c r="H282" s="1186">
        <v>6.0426766966292837E-2</v>
      </c>
      <c r="I282" s="1130"/>
      <c r="J282" s="1187">
        <f t="shared" ca="1" si="79"/>
        <v>85006309.99242489</v>
      </c>
      <c r="K282" s="1188">
        <f t="shared" ca="1" si="80"/>
        <v>5136656.4845767086</v>
      </c>
      <c r="L282" s="1187">
        <f t="shared" ca="1" si="81"/>
        <v>0</v>
      </c>
      <c r="M282" s="1187">
        <f t="shared" ca="1" si="82"/>
        <v>0</v>
      </c>
      <c r="N282" s="1187">
        <f t="shared" ca="1" si="91"/>
        <v>79869653.507848188</v>
      </c>
      <c r="O282" s="1130"/>
      <c r="P282" s="1187">
        <f t="shared" ca="1" si="83"/>
        <v>5136656.4845767021</v>
      </c>
      <c r="Q282" s="1187">
        <f t="shared" ca="1" si="84"/>
        <v>75876170.832455769</v>
      </c>
      <c r="R282" s="1187">
        <f t="shared" ca="1" si="92"/>
        <v>80755994.492803648</v>
      </c>
      <c r="S282" s="1187">
        <f t="shared" ca="1" si="93"/>
        <v>4879823.6603478789</v>
      </c>
      <c r="T282" s="1187">
        <f t="shared" ca="1" si="85"/>
        <v>75876170.832455769</v>
      </c>
      <c r="U282" s="1189">
        <f t="shared" ca="1" si="86"/>
        <v>1.038902826285232E-2</v>
      </c>
      <c r="V282" s="1190">
        <f t="shared" ca="1" si="87"/>
        <v>5.0000000000000155E-2</v>
      </c>
      <c r="X282" s="1191">
        <f t="shared" ca="1" si="94"/>
        <v>4250315.4996212423</v>
      </c>
      <c r="Y282" s="1191">
        <f t="shared" ca="1" si="88"/>
        <v>256832.82422882318</v>
      </c>
      <c r="Z282" s="1191">
        <f t="shared" ca="1" si="89"/>
        <v>3993482.6753924191</v>
      </c>
      <c r="AA282" s="1189">
        <f t="shared" ca="1" si="90"/>
        <v>1.0386890272779184E-2</v>
      </c>
      <c r="AB282" s="1162"/>
    </row>
    <row r="283" spans="1:28">
      <c r="A283" s="1201">
        <f>Calendar!J272</f>
        <v>53202</v>
      </c>
      <c r="C283" s="1161"/>
      <c r="D283" s="1182">
        <f t="shared" ca="1" si="76"/>
        <v>53873</v>
      </c>
      <c r="E283" s="1183">
        <f t="shared" ca="1" si="77"/>
        <v>53902</v>
      </c>
      <c r="F283" s="1184">
        <f t="shared" ca="1" si="78"/>
        <v>8314</v>
      </c>
      <c r="G283" s="1185">
        <f ca="1">IF(F283&lt;&gt;"",COUNTIF($F$11:F283,"&gt;0"),"")</f>
        <v>273</v>
      </c>
      <c r="H283" s="1186">
        <v>6.1780428959803547E-2</v>
      </c>
      <c r="I283" s="1130"/>
      <c r="J283" s="1187">
        <f t="shared" ca="1" si="79"/>
        <v>79869653.507848188</v>
      </c>
      <c r="K283" s="1188">
        <f t="shared" ca="1" si="80"/>
        <v>4934381.4545857394</v>
      </c>
      <c r="L283" s="1187">
        <f t="shared" ca="1" si="81"/>
        <v>0</v>
      </c>
      <c r="M283" s="1187">
        <f t="shared" ca="1" si="82"/>
        <v>0</v>
      </c>
      <c r="N283" s="1187">
        <f t="shared" ca="1" si="91"/>
        <v>74935272.053262442</v>
      </c>
      <c r="O283" s="1130"/>
      <c r="P283" s="1187">
        <f t="shared" ca="1" si="83"/>
        <v>4934381.4545857459</v>
      </c>
      <c r="Q283" s="1187">
        <f t="shared" ca="1" si="84"/>
        <v>71188508.450599313</v>
      </c>
      <c r="R283" s="1187">
        <f t="shared" ca="1" si="92"/>
        <v>75876170.832455769</v>
      </c>
      <c r="S283" s="1187">
        <f t="shared" ca="1" si="93"/>
        <v>4687662.3818564564</v>
      </c>
      <c r="T283" s="1187">
        <f t="shared" ca="1" si="85"/>
        <v>71188508.450599313</v>
      </c>
      <c r="U283" s="1189">
        <f t="shared" ca="1" si="86"/>
        <v>9.7612528730067118E-3</v>
      </c>
      <c r="V283" s="1190">
        <f t="shared" ca="1" si="87"/>
        <v>5.0000000000000044E-2</v>
      </c>
      <c r="X283" s="1191">
        <f t="shared" ca="1" si="94"/>
        <v>3993482.6753924191</v>
      </c>
      <c r="Y283" s="1191">
        <f t="shared" ca="1" si="88"/>
        <v>246719.07272928953</v>
      </c>
      <c r="Z283" s="1191">
        <f t="shared" ca="1" si="89"/>
        <v>3746763.6026631296</v>
      </c>
      <c r="AA283" s="1189">
        <f t="shared" ca="1" si="90"/>
        <v>9.7592440747615323E-3</v>
      </c>
      <c r="AB283" s="1162"/>
    </row>
    <row r="284" spans="1:28">
      <c r="A284" s="1201">
        <f>Calendar!J273</f>
        <v>53232</v>
      </c>
      <c r="C284" s="1161"/>
      <c r="D284" s="1182">
        <f t="shared" ca="1" si="76"/>
        <v>53904</v>
      </c>
      <c r="E284" s="1183">
        <f t="shared" ca="1" si="77"/>
        <v>53931</v>
      </c>
      <c r="F284" s="1184">
        <f t="shared" ca="1" si="78"/>
        <v>8343</v>
      </c>
      <c r="G284" s="1185">
        <f ca="1">IF(F284&lt;&gt;"",COUNTIF($F$11:F284,"&gt;0"),"")</f>
        <v>274</v>
      </c>
      <c r="H284" s="1186">
        <v>6.2921312690656164E-2</v>
      </c>
      <c r="I284" s="1130"/>
      <c r="J284" s="1187">
        <f t="shared" ca="1" si="79"/>
        <v>74935272.053262442</v>
      </c>
      <c r="K284" s="1188">
        <f t="shared" ca="1" si="80"/>
        <v>4715025.6844227146</v>
      </c>
      <c r="L284" s="1187">
        <f t="shared" ca="1" si="81"/>
        <v>0</v>
      </c>
      <c r="M284" s="1187">
        <f t="shared" ca="1" si="82"/>
        <v>0</v>
      </c>
      <c r="N284" s="1187">
        <f t="shared" ca="1" si="91"/>
        <v>70220246.368839726</v>
      </c>
      <c r="O284" s="1130"/>
      <c r="P284" s="1187">
        <f t="shared" ca="1" si="83"/>
        <v>4715025.6844227165</v>
      </c>
      <c r="Q284" s="1187">
        <f t="shared" ca="1" si="84"/>
        <v>66709234.050397739</v>
      </c>
      <c r="R284" s="1187">
        <f t="shared" ca="1" si="92"/>
        <v>71188508.450599313</v>
      </c>
      <c r="S284" s="1187">
        <f t="shared" ca="1" si="93"/>
        <v>4479274.400201574</v>
      </c>
      <c r="T284" s="1187">
        <f t="shared" ca="1" si="85"/>
        <v>66709234.050397739</v>
      </c>
      <c r="U284" s="1189">
        <f t="shared" ca="1" si="86"/>
        <v>9.1581984833272422E-3</v>
      </c>
      <c r="V284" s="1190">
        <f t="shared" ca="1" si="87"/>
        <v>5.0000000000000044E-2</v>
      </c>
      <c r="X284" s="1191">
        <f t="shared" ca="1" si="94"/>
        <v>3746763.6026631296</v>
      </c>
      <c r="Y284" s="1191">
        <f t="shared" ca="1" si="88"/>
        <v>235751.28422114253</v>
      </c>
      <c r="Z284" s="1191">
        <f t="shared" ca="1" si="89"/>
        <v>3511012.318441987</v>
      </c>
      <c r="AA284" s="1189">
        <f t="shared" ca="1" si="90"/>
        <v>9.1563137894993384E-3</v>
      </c>
      <c r="AB284" s="1162"/>
    </row>
    <row r="285" spans="1:28">
      <c r="A285" s="1201">
        <f>Calendar!J274</f>
        <v>53262</v>
      </c>
      <c r="C285" s="1161"/>
      <c r="D285" s="1182">
        <f t="shared" ca="1" si="76"/>
        <v>53935</v>
      </c>
      <c r="E285" s="1183">
        <f t="shared" ca="1" si="77"/>
        <v>53962</v>
      </c>
      <c r="F285" s="1184">
        <f t="shared" ca="1" si="78"/>
        <v>8374</v>
      </c>
      <c r="G285" s="1185">
        <f ca="1">IF(F285&lt;&gt;"",COUNTIF($F$11:F285,"&gt;0"),"")</f>
        <v>275</v>
      </c>
      <c r="H285" s="1186">
        <v>6.3961417409715671E-2</v>
      </c>
      <c r="I285" s="1130"/>
      <c r="J285" s="1187">
        <f t="shared" ca="1" si="79"/>
        <v>70220246.368839726</v>
      </c>
      <c r="K285" s="1188">
        <f t="shared" ca="1" si="80"/>
        <v>4491386.4886104288</v>
      </c>
      <c r="L285" s="1187">
        <f t="shared" ca="1" si="81"/>
        <v>0</v>
      </c>
      <c r="M285" s="1187">
        <f t="shared" ca="1" si="82"/>
        <v>0</v>
      </c>
      <c r="N285" s="1187">
        <f t="shared" ca="1" si="91"/>
        <v>65728859.880229294</v>
      </c>
      <c r="O285" s="1130"/>
      <c r="P285" s="1187">
        <f t="shared" ca="1" si="83"/>
        <v>4491386.4886104316</v>
      </c>
      <c r="Q285" s="1187">
        <f t="shared" ca="1" si="84"/>
        <v>62442416.886217825</v>
      </c>
      <c r="R285" s="1187">
        <f t="shared" ca="1" si="92"/>
        <v>66709234.050397739</v>
      </c>
      <c r="S285" s="1187">
        <f t="shared" ca="1" si="93"/>
        <v>4266817.1641799137</v>
      </c>
      <c r="T285" s="1187">
        <f t="shared" ca="1" si="85"/>
        <v>62442416.886217825</v>
      </c>
      <c r="U285" s="1189">
        <f t="shared" ca="1" si="86"/>
        <v>8.5819526128747149E-3</v>
      </c>
      <c r="V285" s="1190">
        <f t="shared" ca="1" si="87"/>
        <v>5.0000000000000044E-2</v>
      </c>
      <c r="X285" s="1191">
        <f t="shared" ca="1" si="94"/>
        <v>3511012.318441987</v>
      </c>
      <c r="Y285" s="1191">
        <f t="shared" ca="1" si="88"/>
        <v>224569.32443051785</v>
      </c>
      <c r="Z285" s="1191">
        <f t="shared" ca="1" si="89"/>
        <v>3286442.9940114692</v>
      </c>
      <c r="AA285" s="1189">
        <f t="shared" ca="1" si="90"/>
        <v>8.5801865064564688E-3</v>
      </c>
      <c r="AB285" s="1162"/>
    </row>
    <row r="286" spans="1:28">
      <c r="A286" s="1201">
        <f>Calendar!J275</f>
        <v>53293</v>
      </c>
      <c r="C286" s="1161"/>
      <c r="D286" s="1182">
        <f t="shared" ca="1" si="76"/>
        <v>53965</v>
      </c>
      <c r="E286" s="1183">
        <f t="shared" ca="1" si="77"/>
        <v>53993</v>
      </c>
      <c r="F286" s="1184">
        <f t="shared" ca="1" si="78"/>
        <v>8405</v>
      </c>
      <c r="G286" s="1185">
        <f ca="1">IF(F286&lt;&gt;"",COUNTIF($F$11:F286,"&gt;0"),"")</f>
        <v>276</v>
      </c>
      <c r="H286" s="1186">
        <v>6.5734373171687552E-2</v>
      </c>
      <c r="I286" s="1130"/>
      <c r="J286" s="1187">
        <f t="shared" ca="1" si="79"/>
        <v>65728859.880229294</v>
      </c>
      <c r="K286" s="1188">
        <f t="shared" ca="1" si="80"/>
        <v>4320645.4035165552</v>
      </c>
      <c r="L286" s="1187">
        <f t="shared" ca="1" si="81"/>
        <v>0</v>
      </c>
      <c r="M286" s="1187">
        <f t="shared" ca="1" si="82"/>
        <v>0</v>
      </c>
      <c r="N286" s="1187">
        <f t="shared" ca="1" si="91"/>
        <v>61408214.476712741</v>
      </c>
      <c r="O286" s="1130"/>
      <c r="P286" s="1187">
        <f t="shared" ca="1" si="83"/>
        <v>4320645.4035165533</v>
      </c>
      <c r="Q286" s="1187">
        <f t="shared" ca="1" si="84"/>
        <v>58337803.752877101</v>
      </c>
      <c r="R286" s="1187">
        <f t="shared" ca="1" si="92"/>
        <v>62442416.886217825</v>
      </c>
      <c r="S286" s="1187">
        <f t="shared" ca="1" si="93"/>
        <v>4104613.1333407238</v>
      </c>
      <c r="T286" s="1187">
        <f t="shared" ca="1" si="85"/>
        <v>58337803.752877101</v>
      </c>
      <c r="U286" s="1189">
        <f t="shared" ca="1" si="86"/>
        <v>8.0330387596122352E-3</v>
      </c>
      <c r="V286" s="1190">
        <f t="shared" ca="1" si="87"/>
        <v>5.0000000000000044E-2</v>
      </c>
      <c r="X286" s="1191">
        <f t="shared" ca="1" si="94"/>
        <v>3286442.9940114692</v>
      </c>
      <c r="Y286" s="1191">
        <f t="shared" ca="1" si="88"/>
        <v>216032.27017582953</v>
      </c>
      <c r="Z286" s="1191">
        <f t="shared" ca="1" si="89"/>
        <v>3070410.7238356397</v>
      </c>
      <c r="AA286" s="1189">
        <f t="shared" ca="1" si="90"/>
        <v>8.0313856158638047E-3</v>
      </c>
      <c r="AB286" s="1162"/>
    </row>
    <row r="287" spans="1:28">
      <c r="A287" s="1201">
        <f>Calendar!J276</f>
        <v>53323</v>
      </c>
      <c r="C287" s="1161"/>
      <c r="D287" s="1182">
        <f t="shared" ca="1" si="76"/>
        <v>53996</v>
      </c>
      <c r="E287" s="1183">
        <f t="shared" ca="1" si="77"/>
        <v>54023</v>
      </c>
      <c r="F287" s="1184">
        <f t="shared" ca="1" si="78"/>
        <v>8435</v>
      </c>
      <c r="G287" s="1185">
        <f ca="1">IF(F287&lt;&gt;"",COUNTIF($F$11:F287,"&gt;0"),"")</f>
        <v>277</v>
      </c>
      <c r="H287" s="1186">
        <v>6.770040803534462E-2</v>
      </c>
      <c r="I287" s="1130"/>
      <c r="J287" s="1187">
        <f t="shared" ca="1" si="79"/>
        <v>61408214.476712741</v>
      </c>
      <c r="K287" s="1188">
        <f t="shared" ca="1" si="80"/>
        <v>4157361.1767954091</v>
      </c>
      <c r="L287" s="1187">
        <f t="shared" ca="1" si="81"/>
        <v>0</v>
      </c>
      <c r="M287" s="1187">
        <f t="shared" ca="1" si="82"/>
        <v>0</v>
      </c>
      <c r="N287" s="1187">
        <f t="shared" ca="1" si="91"/>
        <v>57250853.299917333</v>
      </c>
      <c r="O287" s="1130"/>
      <c r="P287" s="1187">
        <f t="shared" ca="1" si="83"/>
        <v>4157361.1767954081</v>
      </c>
      <c r="Q287" s="1187">
        <f t="shared" ca="1" si="84"/>
        <v>54388310.634921461</v>
      </c>
      <c r="R287" s="1187">
        <f t="shared" ca="1" si="92"/>
        <v>58337803.752877101</v>
      </c>
      <c r="S287" s="1187">
        <f t="shared" ca="1" si="93"/>
        <v>3949493.11795564</v>
      </c>
      <c r="T287" s="1187">
        <f t="shared" ca="1" si="85"/>
        <v>54388310.634921461</v>
      </c>
      <c r="U287" s="1189">
        <f t="shared" ca="1" si="86"/>
        <v>7.504991992085255E-3</v>
      </c>
      <c r="V287" s="1190">
        <f t="shared" ca="1" si="87"/>
        <v>5.0000000000000044E-2</v>
      </c>
      <c r="X287" s="1191">
        <f t="shared" ca="1" si="94"/>
        <v>3070410.7238356397</v>
      </c>
      <c r="Y287" s="1191">
        <f t="shared" ca="1" si="88"/>
        <v>207868.05883976817</v>
      </c>
      <c r="Z287" s="1191">
        <f t="shared" ca="1" si="89"/>
        <v>2862542.6649958715</v>
      </c>
      <c r="AA287" s="1189">
        <f t="shared" ca="1" si="90"/>
        <v>7.5034475167048871E-3</v>
      </c>
      <c r="AB287" s="1162"/>
    </row>
    <row r="288" spans="1:28">
      <c r="A288" s="1201">
        <f>Calendar!J277</f>
        <v>53356</v>
      </c>
      <c r="C288" s="1161"/>
      <c r="D288" s="1182">
        <f t="shared" ca="1" si="76"/>
        <v>54026</v>
      </c>
      <c r="E288" s="1183">
        <f t="shared" ca="1" si="77"/>
        <v>54053</v>
      </c>
      <c r="F288" s="1184">
        <f t="shared" ca="1" si="78"/>
        <v>8465</v>
      </c>
      <c r="G288" s="1185">
        <f ca="1">IF(F288&lt;&gt;"",COUNTIF($F$11:F288,"&gt;0"),"")</f>
        <v>278</v>
      </c>
      <c r="H288" s="1186">
        <v>7.0054698578079694E-2</v>
      </c>
      <c r="I288" s="1130"/>
      <c r="J288" s="1187">
        <f t="shared" ca="1" si="79"/>
        <v>57250853.299917333</v>
      </c>
      <c r="K288" s="1188">
        <f t="shared" ca="1" si="80"/>
        <v>4010691.2712635677</v>
      </c>
      <c r="L288" s="1187">
        <f t="shared" ca="1" si="81"/>
        <v>0</v>
      </c>
      <c r="M288" s="1187">
        <f t="shared" ca="1" si="82"/>
        <v>0</v>
      </c>
      <c r="N288" s="1187">
        <f t="shared" ca="1" si="91"/>
        <v>53240162.028653763</v>
      </c>
      <c r="O288" s="1130"/>
      <c r="P288" s="1187">
        <f t="shared" ca="1" si="83"/>
        <v>4010691.2712635696</v>
      </c>
      <c r="Q288" s="1187">
        <f t="shared" ca="1" si="84"/>
        <v>50578153.927221075</v>
      </c>
      <c r="R288" s="1187">
        <f t="shared" ca="1" si="92"/>
        <v>54388310.634921461</v>
      </c>
      <c r="S288" s="1187">
        <f t="shared" ca="1" si="93"/>
        <v>3810156.7077003866</v>
      </c>
      <c r="T288" s="1187">
        <f t="shared" ca="1" si="85"/>
        <v>50578153.927221075</v>
      </c>
      <c r="U288" s="1189">
        <f t="shared" ca="1" si="86"/>
        <v>6.996900971919089E-3</v>
      </c>
      <c r="V288" s="1190">
        <f t="shared" ca="1" si="87"/>
        <v>5.0000000000000044E-2</v>
      </c>
      <c r="X288" s="1191">
        <f t="shared" ca="1" si="94"/>
        <v>2862542.6649958715</v>
      </c>
      <c r="Y288" s="1191">
        <f t="shared" ca="1" si="88"/>
        <v>200534.56356318295</v>
      </c>
      <c r="Z288" s="1191">
        <f t="shared" ca="1" si="89"/>
        <v>2662008.1014326885</v>
      </c>
      <c r="AA288" s="1189">
        <f t="shared" ca="1" si="90"/>
        <v>6.9954610581521789E-3</v>
      </c>
      <c r="AB288" s="1162"/>
    </row>
    <row r="289" spans="1:28">
      <c r="A289" s="1201">
        <f>Calendar!J278</f>
        <v>53385</v>
      </c>
      <c r="C289" s="1161"/>
      <c r="D289" s="1182">
        <f t="shared" ca="1" si="76"/>
        <v>54057</v>
      </c>
      <c r="E289" s="1183">
        <f t="shared" ca="1" si="77"/>
        <v>54084</v>
      </c>
      <c r="F289" s="1184">
        <f t="shared" ca="1" si="78"/>
        <v>8496</v>
      </c>
      <c r="G289" s="1185">
        <f ca="1">IF(F289&lt;&gt;"",COUNTIF($F$11:F289,"&gt;0"),"")</f>
        <v>279</v>
      </c>
      <c r="H289" s="1186">
        <v>7.3041728114179263E-2</v>
      </c>
      <c r="I289" s="1130"/>
      <c r="J289" s="1187">
        <f t="shared" ca="1" si="79"/>
        <v>53240162.028653763</v>
      </c>
      <c r="K289" s="1188">
        <f t="shared" ca="1" si="80"/>
        <v>3888753.4396517789</v>
      </c>
      <c r="L289" s="1187">
        <f t="shared" ca="1" si="81"/>
        <v>0</v>
      </c>
      <c r="M289" s="1187">
        <f t="shared" ca="1" si="82"/>
        <v>0</v>
      </c>
      <c r="N289" s="1187">
        <f t="shared" ca="1" si="91"/>
        <v>49351408.589001983</v>
      </c>
      <c r="O289" s="1130"/>
      <c r="P289" s="1187">
        <f t="shared" ca="1" si="83"/>
        <v>3888753.4396517798</v>
      </c>
      <c r="Q289" s="1187">
        <f t="shared" ca="1" si="84"/>
        <v>46883838.159551881</v>
      </c>
      <c r="R289" s="1187">
        <f t="shared" ca="1" si="92"/>
        <v>50578153.927221075</v>
      </c>
      <c r="S289" s="1187">
        <f t="shared" ca="1" si="93"/>
        <v>3694315.7676691934</v>
      </c>
      <c r="T289" s="1187">
        <f t="shared" ca="1" si="85"/>
        <v>46883838.159551881</v>
      </c>
      <c r="U289" s="1189">
        <f t="shared" ca="1" si="86"/>
        <v>6.5067351833506242E-3</v>
      </c>
      <c r="V289" s="1190">
        <f t="shared" ca="1" si="87"/>
        <v>5.0000000000000044E-2</v>
      </c>
      <c r="X289" s="1191">
        <f t="shared" ca="1" si="94"/>
        <v>2662008.1014326885</v>
      </c>
      <c r="Y289" s="1191">
        <f t="shared" ca="1" si="88"/>
        <v>194437.67198258638</v>
      </c>
      <c r="Z289" s="1191">
        <f t="shared" ca="1" si="89"/>
        <v>2467570.4294501022</v>
      </c>
      <c r="AA289" s="1189">
        <f t="shared" ca="1" si="90"/>
        <v>6.5053961423086233E-3</v>
      </c>
      <c r="AB289" s="1162"/>
    </row>
    <row r="290" spans="1:28">
      <c r="A290" s="1201">
        <f>Calendar!J279</f>
        <v>53413</v>
      </c>
      <c r="C290" s="1161"/>
      <c r="D290" s="1182">
        <f t="shared" ca="1" si="76"/>
        <v>54088</v>
      </c>
      <c r="E290" s="1183">
        <f t="shared" ca="1" si="77"/>
        <v>54115</v>
      </c>
      <c r="F290" s="1184">
        <f t="shared" ca="1" si="78"/>
        <v>8527</v>
      </c>
      <c r="G290" s="1185">
        <f ca="1">IF(F290&lt;&gt;"",COUNTIF($F$11:F290,"&gt;0"),"")</f>
        <v>280</v>
      </c>
      <c r="H290" s="1186">
        <v>7.7181389946413451E-2</v>
      </c>
      <c r="I290" s="1130"/>
      <c r="J290" s="1187">
        <f t="shared" ca="1" si="79"/>
        <v>49351408.589001983</v>
      </c>
      <c r="K290" s="1188">
        <f t="shared" ca="1" si="80"/>
        <v>3809010.3107125401</v>
      </c>
      <c r="L290" s="1187">
        <f t="shared" ca="1" si="81"/>
        <v>0</v>
      </c>
      <c r="M290" s="1187">
        <f t="shared" ca="1" si="82"/>
        <v>0</v>
      </c>
      <c r="N290" s="1187">
        <f t="shared" ca="1" si="91"/>
        <v>45542398.278289445</v>
      </c>
      <c r="O290" s="1130"/>
      <c r="P290" s="1187">
        <f t="shared" ca="1" si="83"/>
        <v>3809010.3107125387</v>
      </c>
      <c r="Q290" s="1187">
        <f t="shared" ca="1" si="84"/>
        <v>43265278.364374973</v>
      </c>
      <c r="R290" s="1187">
        <f t="shared" ca="1" si="92"/>
        <v>46883838.159551881</v>
      </c>
      <c r="S290" s="1187">
        <f t="shared" ca="1" si="93"/>
        <v>3618559.7951769084</v>
      </c>
      <c r="T290" s="1187">
        <f t="shared" ca="1" si="85"/>
        <v>43265278.364374973</v>
      </c>
      <c r="U290" s="1189">
        <f t="shared" ca="1" si="86"/>
        <v>6.0314720011773633E-3</v>
      </c>
      <c r="V290" s="1190">
        <f t="shared" ca="1" si="87"/>
        <v>5.0000000000000044E-2</v>
      </c>
      <c r="X290" s="1191">
        <f t="shared" ca="1" si="94"/>
        <v>2467570.4294501022</v>
      </c>
      <c r="Y290" s="1191">
        <f t="shared" ca="1" si="88"/>
        <v>190450.51553563029</v>
      </c>
      <c r="Z290" s="1191">
        <f t="shared" ca="1" si="89"/>
        <v>2277119.9139144719</v>
      </c>
      <c r="AA290" s="1189">
        <f t="shared" ca="1" si="90"/>
        <v>6.0302307660070921E-3</v>
      </c>
      <c r="AB290" s="1162"/>
    </row>
    <row r="291" spans="1:28">
      <c r="A291" s="1201">
        <f>Calendar!J280</f>
        <v>53444</v>
      </c>
      <c r="C291" s="1161"/>
      <c r="D291" s="1182">
        <f t="shared" ca="1" si="76"/>
        <v>54117</v>
      </c>
      <c r="E291" s="1183">
        <f t="shared" ca="1" si="77"/>
        <v>54144</v>
      </c>
      <c r="F291" s="1184">
        <f t="shared" ca="1" si="78"/>
        <v>8556</v>
      </c>
      <c r="G291" s="1185">
        <f ca="1">IF(F291&lt;&gt;"",COUNTIF($F$11:F291,"&gt;0"),"")</f>
        <v>281</v>
      </c>
      <c r="H291" s="1186">
        <v>8.2215919503936141E-2</v>
      </c>
      <c r="I291" s="1130"/>
      <c r="J291" s="1187">
        <f t="shared" ca="1" si="79"/>
        <v>45542398.278289445</v>
      </c>
      <c r="K291" s="1188">
        <f t="shared" ca="1" si="80"/>
        <v>3744310.1508640447</v>
      </c>
      <c r="L291" s="1187">
        <f t="shared" ca="1" si="81"/>
        <v>0</v>
      </c>
      <c r="M291" s="1187">
        <f t="shared" ca="1" si="82"/>
        <v>0</v>
      </c>
      <c r="N291" s="1187">
        <f t="shared" ca="1" si="91"/>
        <v>41798088.127425402</v>
      </c>
      <c r="O291" s="1130"/>
      <c r="P291" s="1187">
        <f t="shared" ca="1" si="83"/>
        <v>3744310.1508640423</v>
      </c>
      <c r="Q291" s="1187">
        <f t="shared" ca="1" si="84"/>
        <v>39708183.721054129</v>
      </c>
      <c r="R291" s="1187">
        <f t="shared" ca="1" si="92"/>
        <v>43265278.364374973</v>
      </c>
      <c r="S291" s="1187">
        <f t="shared" ca="1" si="93"/>
        <v>3557094.6433208436</v>
      </c>
      <c r="T291" s="1187">
        <f t="shared" ca="1" si="85"/>
        <v>39708183.721054129</v>
      </c>
      <c r="U291" s="1189">
        <f t="shared" ca="1" si="86"/>
        <v>5.5659546087036193E-3</v>
      </c>
      <c r="V291" s="1190">
        <f t="shared" ca="1" si="87"/>
        <v>5.0000000000000044E-2</v>
      </c>
      <c r="X291" s="1191">
        <f t="shared" ca="1" si="94"/>
        <v>2277119.9139144719</v>
      </c>
      <c r="Y291" s="1191">
        <f t="shared" ca="1" si="88"/>
        <v>187215.50754319876</v>
      </c>
      <c r="Z291" s="1191">
        <f t="shared" ca="1" si="89"/>
        <v>2089904.4063712731</v>
      </c>
      <c r="AA291" s="1189">
        <f t="shared" ca="1" si="90"/>
        <v>5.5648091737890322E-3</v>
      </c>
      <c r="AB291" s="1162"/>
    </row>
    <row r="292" spans="1:28">
      <c r="A292" s="1201">
        <f>Calendar!J281</f>
        <v>53475</v>
      </c>
      <c r="C292" s="1161"/>
      <c r="D292" s="1182">
        <f t="shared" ca="1" si="76"/>
        <v>54148</v>
      </c>
      <c r="E292" s="1183">
        <f t="shared" ca="1" si="77"/>
        <v>54175</v>
      </c>
      <c r="F292" s="1184">
        <f t="shared" ca="1" si="78"/>
        <v>8587</v>
      </c>
      <c r="G292" s="1185">
        <f ca="1">IF(F292&lt;&gt;"",COUNTIF($F$11:F292,"&gt;0"),"")</f>
        <v>282</v>
      </c>
      <c r="H292" s="1186">
        <v>8.6858023880932014E-2</v>
      </c>
      <c r="I292" s="1130"/>
      <c r="J292" s="1187">
        <f t="shared" ca="1" si="79"/>
        <v>41798088.127425402</v>
      </c>
      <c r="K292" s="1188">
        <f t="shared" ca="1" si="80"/>
        <v>3630499.3367492165</v>
      </c>
      <c r="L292" s="1187">
        <f t="shared" ca="1" si="81"/>
        <v>0</v>
      </c>
      <c r="M292" s="1187">
        <f t="shared" ca="1" si="82"/>
        <v>0</v>
      </c>
      <c r="N292" s="1187">
        <f t="shared" ca="1" si="91"/>
        <v>38167588.790676184</v>
      </c>
      <c r="O292" s="1130"/>
      <c r="P292" s="1187">
        <f t="shared" ca="1" si="83"/>
        <v>3630499.3367492184</v>
      </c>
      <c r="Q292" s="1187">
        <f t="shared" ca="1" si="84"/>
        <v>36259209.351142377</v>
      </c>
      <c r="R292" s="1187">
        <f t="shared" ca="1" si="92"/>
        <v>39708183.721054129</v>
      </c>
      <c r="S292" s="1187">
        <f t="shared" ca="1" si="93"/>
        <v>3448974.3699117526</v>
      </c>
      <c r="T292" s="1187">
        <f t="shared" ca="1" si="85"/>
        <v>36259209.351142377</v>
      </c>
      <c r="U292" s="1189">
        <f t="shared" ca="1" si="86"/>
        <v>5.1083445326318803E-3</v>
      </c>
      <c r="V292" s="1190">
        <f t="shared" ca="1" si="87"/>
        <v>4.9999999999999933E-2</v>
      </c>
      <c r="X292" s="1191">
        <f t="shared" ca="1" si="94"/>
        <v>2089904.4063712731</v>
      </c>
      <c r="Y292" s="1191">
        <f t="shared" ca="1" si="88"/>
        <v>181524.96683746576</v>
      </c>
      <c r="Z292" s="1191">
        <f t="shared" ca="1" si="89"/>
        <v>1908379.4395338073</v>
      </c>
      <c r="AA292" s="1189">
        <f t="shared" ca="1" si="90"/>
        <v>5.107293270702036E-3</v>
      </c>
      <c r="AB292" s="1162"/>
    </row>
    <row r="293" spans="1:28">
      <c r="A293" s="1201">
        <f>Calendar!J282</f>
        <v>53505</v>
      </c>
      <c r="C293" s="1161"/>
      <c r="D293" s="1182">
        <f t="shared" ca="1" si="76"/>
        <v>54178</v>
      </c>
      <c r="E293" s="1183">
        <f t="shared" ca="1" si="77"/>
        <v>54205</v>
      </c>
      <c r="F293" s="1184">
        <f t="shared" ca="1" si="78"/>
        <v>8617</v>
      </c>
      <c r="G293" s="1185">
        <f ca="1">IF(F293&lt;&gt;"",COUNTIF($F$11:F293,"&gt;0"),"")</f>
        <v>283</v>
      </c>
      <c r="H293" s="1186">
        <v>9.168346749475724E-2</v>
      </c>
      <c r="I293" s="1130"/>
      <c r="J293" s="1187">
        <f t="shared" ca="1" si="79"/>
        <v>38167588.790676184</v>
      </c>
      <c r="K293" s="1188">
        <f t="shared" ca="1" si="80"/>
        <v>3499336.8862432209</v>
      </c>
      <c r="L293" s="1187">
        <f t="shared" ca="1" si="81"/>
        <v>0</v>
      </c>
      <c r="M293" s="1187">
        <f t="shared" ca="1" si="82"/>
        <v>0</v>
      </c>
      <c r="N293" s="1187">
        <f t="shared" ca="1" si="91"/>
        <v>34668251.90443296</v>
      </c>
      <c r="O293" s="1130"/>
      <c r="P293" s="1187">
        <f t="shared" ca="1" si="83"/>
        <v>3499336.8862432241</v>
      </c>
      <c r="Q293" s="1187">
        <f t="shared" ca="1" si="84"/>
        <v>32934839.30921131</v>
      </c>
      <c r="R293" s="1187">
        <f t="shared" ca="1" si="92"/>
        <v>36259209.351142377</v>
      </c>
      <c r="S293" s="1187">
        <f t="shared" ca="1" si="93"/>
        <v>3324370.0419310667</v>
      </c>
      <c r="T293" s="1187">
        <f t="shared" ca="1" si="85"/>
        <v>32934839.30921131</v>
      </c>
      <c r="U293" s="1189">
        <f t="shared" ca="1" si="86"/>
        <v>4.6646438212245116E-3</v>
      </c>
      <c r="V293" s="1190">
        <f t="shared" ca="1" si="87"/>
        <v>5.0000000000000044E-2</v>
      </c>
      <c r="X293" s="1191">
        <f t="shared" ca="1" si="94"/>
        <v>1908379.4395338073</v>
      </c>
      <c r="Y293" s="1191">
        <f t="shared" ca="1" si="88"/>
        <v>174966.84431215748</v>
      </c>
      <c r="Z293" s="1191">
        <f t="shared" ca="1" si="89"/>
        <v>1733412.5952216499</v>
      </c>
      <c r="AA293" s="1189">
        <f t="shared" ca="1" si="90"/>
        <v>4.6636838698284637E-3</v>
      </c>
      <c r="AB293" s="1162"/>
    </row>
    <row r="294" spans="1:28">
      <c r="A294" s="1201">
        <f>Calendar!J283</f>
        <v>53535</v>
      </c>
      <c r="C294" s="1161"/>
      <c r="D294" s="1182">
        <f t="shared" ca="1" si="76"/>
        <v>54209</v>
      </c>
      <c r="E294" s="1183">
        <f t="shared" ca="1" si="77"/>
        <v>54238</v>
      </c>
      <c r="F294" s="1184">
        <f t="shared" ca="1" si="78"/>
        <v>8650</v>
      </c>
      <c r="G294" s="1185">
        <f ca="1">IF(F294&lt;&gt;"",COUNTIF($F$11:F294,"&gt;0"),"")</f>
        <v>284</v>
      </c>
      <c r="H294" s="1186">
        <v>9.7741681610913456E-2</v>
      </c>
      <c r="I294" s="1130"/>
      <c r="J294" s="1187">
        <f t="shared" ca="1" si="79"/>
        <v>34668251.90443296</v>
      </c>
      <c r="K294" s="1188">
        <f t="shared" ca="1" si="80"/>
        <v>3388533.2396500306</v>
      </c>
      <c r="L294" s="1187">
        <f t="shared" ca="1" si="81"/>
        <v>0</v>
      </c>
      <c r="M294" s="1187">
        <f t="shared" ca="1" si="82"/>
        <v>0</v>
      </c>
      <c r="N294" s="1187">
        <f t="shared" ca="1" si="91"/>
        <v>31279718.66478293</v>
      </c>
      <c r="O294" s="1130"/>
      <c r="P294" s="1187">
        <f t="shared" ca="1" si="83"/>
        <v>3388533.2396500297</v>
      </c>
      <c r="Q294" s="1187">
        <f t="shared" ca="1" si="84"/>
        <v>29715732.731543783</v>
      </c>
      <c r="R294" s="1187">
        <f t="shared" ca="1" si="92"/>
        <v>32934839.30921131</v>
      </c>
      <c r="S294" s="1187">
        <f t="shared" ca="1" si="93"/>
        <v>3219106.5776675269</v>
      </c>
      <c r="T294" s="1187">
        <f t="shared" ca="1" si="85"/>
        <v>29715732.731543783</v>
      </c>
      <c r="U294" s="1189">
        <f t="shared" ca="1" si="86"/>
        <v>4.2369731010666531E-3</v>
      </c>
      <c r="V294" s="1190">
        <f t="shared" ca="1" si="87"/>
        <v>5.0000000000000044E-2</v>
      </c>
      <c r="X294" s="1191">
        <f t="shared" ca="1" si="94"/>
        <v>1733412.5952216499</v>
      </c>
      <c r="Y294" s="1191">
        <f t="shared" ca="1" si="88"/>
        <v>169426.66198250279</v>
      </c>
      <c r="Z294" s="1191">
        <f t="shared" ca="1" si="89"/>
        <v>1563985.9332391471</v>
      </c>
      <c r="AA294" s="1189">
        <f t="shared" ca="1" si="90"/>
        <v>4.2361011613432304E-3</v>
      </c>
      <c r="AB294" s="1162"/>
    </row>
    <row r="295" spans="1:28">
      <c r="A295" s="1201">
        <f>Calendar!J284</f>
        <v>53566</v>
      </c>
      <c r="C295" s="1161"/>
      <c r="D295" s="1182">
        <f t="shared" ca="1" si="76"/>
        <v>54239</v>
      </c>
      <c r="E295" s="1183">
        <f t="shared" ca="1" si="77"/>
        <v>54266</v>
      </c>
      <c r="F295" s="1184">
        <f t="shared" ca="1" si="78"/>
        <v>8678</v>
      </c>
      <c r="G295" s="1185">
        <f ca="1">IF(F295&lt;&gt;"",COUNTIF($F$11:F295,"&gt;0"),"")</f>
        <v>285</v>
      </c>
      <c r="H295" s="1186">
        <v>0.10470054955174993</v>
      </c>
      <c r="I295" s="1130"/>
      <c r="J295" s="1187">
        <f t="shared" ca="1" si="79"/>
        <v>31279718.66478293</v>
      </c>
      <c r="K295" s="1188">
        <f t="shared" ca="1" si="80"/>
        <v>3275003.7340269024</v>
      </c>
      <c r="L295" s="1187">
        <f t="shared" ca="1" si="81"/>
        <v>0</v>
      </c>
      <c r="M295" s="1187">
        <f t="shared" ca="1" si="82"/>
        <v>0</v>
      </c>
      <c r="N295" s="1187">
        <f t="shared" ca="1" si="91"/>
        <v>28004714.930756029</v>
      </c>
      <c r="O295" s="1130"/>
      <c r="P295" s="1187">
        <f t="shared" ca="1" si="83"/>
        <v>3275003.7340269014</v>
      </c>
      <c r="Q295" s="1187">
        <f t="shared" ca="1" si="84"/>
        <v>26604479.184218228</v>
      </c>
      <c r="R295" s="1187">
        <f t="shared" ca="1" si="92"/>
        <v>29715732.731543783</v>
      </c>
      <c r="S295" s="1187">
        <f t="shared" ca="1" si="93"/>
        <v>3111253.5473255552</v>
      </c>
      <c r="T295" s="1187">
        <f t="shared" ca="1" si="85"/>
        <v>26604479.184218228</v>
      </c>
      <c r="U295" s="1189">
        <f t="shared" ca="1" si="86"/>
        <v>3.8228442252281922E-3</v>
      </c>
      <c r="V295" s="1190">
        <f t="shared" ca="1" si="87"/>
        <v>4.9999999999999933E-2</v>
      </c>
      <c r="X295" s="1191">
        <f t="shared" ca="1" si="94"/>
        <v>1563985.9332391471</v>
      </c>
      <c r="Y295" s="1191">
        <f t="shared" ca="1" si="88"/>
        <v>163750.18670134619</v>
      </c>
      <c r="Z295" s="1191">
        <f t="shared" ca="1" si="89"/>
        <v>1400235.7465378009</v>
      </c>
      <c r="AA295" s="1189">
        <f t="shared" ca="1" si="90"/>
        <v>3.8220575103595968E-3</v>
      </c>
      <c r="AB295" s="1162"/>
    </row>
    <row r="296" spans="1:28">
      <c r="A296" s="1201">
        <f>Calendar!J285</f>
        <v>53597</v>
      </c>
      <c r="C296" s="1161"/>
      <c r="D296" s="1182">
        <f t="shared" ca="1" si="76"/>
        <v>54270</v>
      </c>
      <c r="E296" s="1183">
        <f t="shared" ca="1" si="77"/>
        <v>54297</v>
      </c>
      <c r="F296" s="1184">
        <f t="shared" ca="1" si="78"/>
        <v>8709</v>
      </c>
      <c r="G296" s="1185">
        <f ca="1">IF(F296&lt;&gt;"",COUNTIF($F$11:F296,"&gt;0"),"")</f>
        <v>286</v>
      </c>
      <c r="H296" s="1186">
        <v>0.11061768586956627</v>
      </c>
      <c r="I296" s="1130"/>
      <c r="J296" s="1187">
        <f t="shared" ca="1" si="79"/>
        <v>28004714.930756029</v>
      </c>
      <c r="K296" s="1188">
        <f t="shared" ca="1" si="80"/>
        <v>3097816.7590771229</v>
      </c>
      <c r="L296" s="1187">
        <f t="shared" ca="1" si="81"/>
        <v>0</v>
      </c>
      <c r="M296" s="1187">
        <f t="shared" ca="1" si="82"/>
        <v>0</v>
      </c>
      <c r="N296" s="1187">
        <f t="shared" ca="1" si="91"/>
        <v>24906898.171678904</v>
      </c>
      <c r="O296" s="1130"/>
      <c r="P296" s="1187">
        <f t="shared" ca="1" si="83"/>
        <v>3097816.7590771243</v>
      </c>
      <c r="Q296" s="1187">
        <f t="shared" ca="1" si="84"/>
        <v>23661553.263094958</v>
      </c>
      <c r="R296" s="1187">
        <f t="shared" ca="1" si="92"/>
        <v>26604479.184218228</v>
      </c>
      <c r="S296" s="1187">
        <f t="shared" ca="1" si="93"/>
        <v>2942925.9211232699</v>
      </c>
      <c r="T296" s="1187">
        <f t="shared" ca="1" si="85"/>
        <v>23661553.263094958</v>
      </c>
      <c r="U296" s="1189">
        <f t="shared" ca="1" si="86"/>
        <v>3.422590333996067E-3</v>
      </c>
      <c r="V296" s="1190">
        <f t="shared" ca="1" si="87"/>
        <v>5.0000000000000044E-2</v>
      </c>
      <c r="X296" s="1191">
        <f t="shared" ca="1" si="94"/>
        <v>1400235.7465378009</v>
      </c>
      <c r="Y296" s="1191">
        <f t="shared" ca="1" si="88"/>
        <v>154890.83795385435</v>
      </c>
      <c r="Z296" s="1191">
        <f t="shared" ca="1" si="89"/>
        <v>1245344.9085839465</v>
      </c>
      <c r="AA296" s="1189">
        <f t="shared" ca="1" si="90"/>
        <v>3.4218859886065516E-3</v>
      </c>
      <c r="AB296" s="1162"/>
    </row>
    <row r="297" spans="1:28">
      <c r="A297" s="1201">
        <f>Calendar!J286</f>
        <v>53629</v>
      </c>
      <c r="C297" s="1161"/>
      <c r="D297" s="1182">
        <f t="shared" ca="1" si="76"/>
        <v>54301</v>
      </c>
      <c r="E297" s="1183">
        <f t="shared" ca="1" si="77"/>
        <v>54329</v>
      </c>
      <c r="F297" s="1184">
        <f t="shared" ca="1" si="78"/>
        <v>8741</v>
      </c>
      <c r="G297" s="1185">
        <f ca="1">IF(F297&lt;&gt;"",COUNTIF($F$11:F297,"&gt;0"),"")</f>
        <v>287</v>
      </c>
      <c r="H297" s="1186">
        <v>0.11732030969490148</v>
      </c>
      <c r="I297" s="1130"/>
      <c r="J297" s="1187">
        <f t="shared" ca="1" si="79"/>
        <v>24906898.171678904</v>
      </c>
      <c r="K297" s="1188">
        <f t="shared" ca="1" si="80"/>
        <v>2922085.0070407446</v>
      </c>
      <c r="L297" s="1187">
        <f t="shared" ca="1" si="81"/>
        <v>0</v>
      </c>
      <c r="M297" s="1187">
        <f t="shared" ca="1" si="82"/>
        <v>0</v>
      </c>
      <c r="N297" s="1187">
        <f t="shared" ca="1" si="91"/>
        <v>21984813.164638162</v>
      </c>
      <c r="O297" s="1130"/>
      <c r="P297" s="1187">
        <f t="shared" ca="1" si="83"/>
        <v>2922085.0070407428</v>
      </c>
      <c r="Q297" s="1187">
        <f t="shared" ca="1" si="84"/>
        <v>20885572.506406251</v>
      </c>
      <c r="R297" s="1187">
        <f t="shared" ca="1" si="92"/>
        <v>23661553.263094958</v>
      </c>
      <c r="S297" s="1187">
        <f t="shared" ca="1" si="93"/>
        <v>2775980.7566887066</v>
      </c>
      <c r="T297" s="1187">
        <f t="shared" ca="1" si="85"/>
        <v>20885572.506406251</v>
      </c>
      <c r="U297" s="1189">
        <f t="shared" ca="1" si="86"/>
        <v>3.0439913115698756E-3</v>
      </c>
      <c r="V297" s="1190">
        <f t="shared" ca="1" si="87"/>
        <v>5.0000000000000155E-2</v>
      </c>
      <c r="X297" s="1191">
        <f t="shared" ca="1" si="94"/>
        <v>1245344.9085839465</v>
      </c>
      <c r="Y297" s="1191">
        <f t="shared" ca="1" si="88"/>
        <v>146104.25035203621</v>
      </c>
      <c r="Z297" s="1191">
        <f t="shared" ca="1" si="89"/>
        <v>1099240.6582319103</v>
      </c>
      <c r="AA297" s="1189">
        <f t="shared" ca="1" si="90"/>
        <v>3.0433648792374058E-3</v>
      </c>
      <c r="AB297" s="1162"/>
    </row>
    <row r="298" spans="1:28">
      <c r="A298" s="1201">
        <f>Calendar!J287</f>
        <v>53658</v>
      </c>
      <c r="C298" s="1161"/>
      <c r="D298" s="1182">
        <f t="shared" ca="1" si="76"/>
        <v>54331</v>
      </c>
      <c r="E298" s="1183">
        <f t="shared" ca="1" si="77"/>
        <v>54358</v>
      </c>
      <c r="F298" s="1184">
        <f t="shared" ca="1" si="78"/>
        <v>8770</v>
      </c>
      <c r="G298" s="1185">
        <f ca="1">IF(F298&lt;&gt;"",COUNTIF($F$11:F298,"&gt;0"),"")</f>
        <v>288</v>
      </c>
      <c r="H298" s="1186">
        <v>0.12633784130682557</v>
      </c>
      <c r="I298" s="1130"/>
      <c r="J298" s="1187">
        <f t="shared" ca="1" si="79"/>
        <v>21984813.164638162</v>
      </c>
      <c r="K298" s="1188">
        <f t="shared" ca="1" si="80"/>
        <v>2777513.8367542657</v>
      </c>
      <c r="L298" s="1187">
        <f t="shared" ca="1" si="81"/>
        <v>0</v>
      </c>
      <c r="M298" s="1187">
        <f t="shared" ca="1" si="82"/>
        <v>0</v>
      </c>
      <c r="N298" s="1187">
        <f t="shared" ca="1" si="91"/>
        <v>19207299.327883895</v>
      </c>
      <c r="O298" s="1130"/>
      <c r="P298" s="1187">
        <f t="shared" ca="1" si="83"/>
        <v>2777513.8367542662</v>
      </c>
      <c r="Q298" s="1187">
        <f t="shared" ca="1" si="84"/>
        <v>18246934.361489698</v>
      </c>
      <c r="R298" s="1187">
        <f t="shared" ca="1" si="92"/>
        <v>20885572.506406251</v>
      </c>
      <c r="S298" s="1187">
        <f t="shared" ca="1" si="93"/>
        <v>2638638.1449165531</v>
      </c>
      <c r="T298" s="1187">
        <f t="shared" ca="1" si="85"/>
        <v>18246934.361489698</v>
      </c>
      <c r="U298" s="1189">
        <f t="shared" ca="1" si="86"/>
        <v>2.6868693081879085E-3</v>
      </c>
      <c r="V298" s="1190">
        <f t="shared" ca="1" si="87"/>
        <v>5.0000000000000155E-2</v>
      </c>
      <c r="X298" s="1191">
        <f t="shared" ca="1" si="94"/>
        <v>1099240.6582319103</v>
      </c>
      <c r="Y298" s="1191">
        <f t="shared" ca="1" si="88"/>
        <v>138875.69183771312</v>
      </c>
      <c r="Z298" s="1191">
        <f t="shared" ca="1" si="89"/>
        <v>960364.9663941972</v>
      </c>
      <c r="AA298" s="1189">
        <f t="shared" ca="1" si="90"/>
        <v>2.6863163690906901E-3</v>
      </c>
      <c r="AB298" s="1162"/>
    </row>
    <row r="299" spans="1:28">
      <c r="A299" s="1201">
        <f>Calendar!J288</f>
        <v>53688</v>
      </c>
      <c r="C299" s="1161"/>
      <c r="D299" s="1182">
        <f t="shared" ca="1" si="76"/>
        <v>54362</v>
      </c>
      <c r="E299" s="1183">
        <f t="shared" ca="1" si="77"/>
        <v>54389</v>
      </c>
      <c r="F299" s="1184">
        <f t="shared" ca="1" si="78"/>
        <v>8801</v>
      </c>
      <c r="G299" s="1185">
        <f ca="1">IF(F299&lt;&gt;"",COUNTIF($F$11:F299,"&gt;0"),"")</f>
        <v>289</v>
      </c>
      <c r="H299" s="1186">
        <v>0.13615492669384663</v>
      </c>
      <c r="I299" s="1130"/>
      <c r="J299" s="1187">
        <f t="shared" ca="1" si="79"/>
        <v>19207299.327883895</v>
      </c>
      <c r="K299" s="1188">
        <f t="shared" ca="1" si="80"/>
        <v>2615168.4319748012</v>
      </c>
      <c r="L299" s="1187">
        <f t="shared" ca="1" si="81"/>
        <v>0</v>
      </c>
      <c r="M299" s="1187">
        <f t="shared" ca="1" si="82"/>
        <v>0</v>
      </c>
      <c r="N299" s="1187">
        <f t="shared" ca="1" si="91"/>
        <v>16592130.895909093</v>
      </c>
      <c r="O299" s="1130"/>
      <c r="P299" s="1187">
        <f t="shared" ca="1" si="83"/>
        <v>2615168.4319748022</v>
      </c>
      <c r="Q299" s="1187">
        <f t="shared" ca="1" si="84"/>
        <v>15762524.351113638</v>
      </c>
      <c r="R299" s="1187">
        <f t="shared" ca="1" si="92"/>
        <v>18246934.361489698</v>
      </c>
      <c r="S299" s="1187">
        <f t="shared" ca="1" si="93"/>
        <v>2484410.0103760604</v>
      </c>
      <c r="T299" s="1187">
        <f t="shared" ca="1" si="85"/>
        <v>15762524.351113638</v>
      </c>
      <c r="U299" s="1189">
        <f t="shared" ca="1" si="86"/>
        <v>2.3474160399178843E-3</v>
      </c>
      <c r="V299" s="1190">
        <f t="shared" ca="1" si="87"/>
        <v>5.0000000000000044E-2</v>
      </c>
      <c r="X299" s="1191">
        <f t="shared" ca="1" si="94"/>
        <v>960364.9663941972</v>
      </c>
      <c r="Y299" s="1191">
        <f t="shared" ca="1" si="88"/>
        <v>130758.42159874178</v>
      </c>
      <c r="Z299" s="1191">
        <f t="shared" ca="1" si="89"/>
        <v>829606.54479545541</v>
      </c>
      <c r="AA299" s="1189">
        <f t="shared" ca="1" si="90"/>
        <v>2.3469329579525835E-3</v>
      </c>
      <c r="AB299" s="1162"/>
    </row>
    <row r="300" spans="1:28">
      <c r="A300" s="1201">
        <f>Calendar!J289</f>
        <v>53720</v>
      </c>
      <c r="C300" s="1161"/>
      <c r="D300" s="1182">
        <f t="shared" ca="1" si="76"/>
        <v>54392</v>
      </c>
      <c r="E300" s="1183">
        <f t="shared" ca="1" si="77"/>
        <v>54420</v>
      </c>
      <c r="F300" s="1184">
        <f t="shared" ca="1" si="78"/>
        <v>8832</v>
      </c>
      <c r="G300" s="1185">
        <f ca="1">IF(F300&lt;&gt;"",COUNTIF($F$11:F300,"&gt;0"),"")</f>
        <v>290</v>
      </c>
      <c r="H300" s="1186">
        <v>0.1491211442456824</v>
      </c>
      <c r="I300" s="1130"/>
      <c r="J300" s="1187">
        <f t="shared" ca="1" si="79"/>
        <v>16592130.895909093</v>
      </c>
      <c r="K300" s="1188">
        <f t="shared" ca="1" si="80"/>
        <v>2474237.5446721036</v>
      </c>
      <c r="L300" s="1187">
        <f t="shared" ca="1" si="81"/>
        <v>0</v>
      </c>
      <c r="M300" s="1187">
        <f t="shared" ca="1" si="82"/>
        <v>0</v>
      </c>
      <c r="N300" s="1187">
        <f t="shared" ca="1" si="91"/>
        <v>14117893.35123699</v>
      </c>
      <c r="O300" s="1130"/>
      <c r="P300" s="1187">
        <f t="shared" ca="1" si="83"/>
        <v>2474237.5446721036</v>
      </c>
      <c r="Q300" s="1187">
        <f t="shared" ca="1" si="84"/>
        <v>13411998.68367514</v>
      </c>
      <c r="R300" s="1187">
        <f t="shared" ca="1" si="92"/>
        <v>15762524.351113638</v>
      </c>
      <c r="S300" s="1187">
        <f t="shared" ca="1" si="93"/>
        <v>2350525.6674384978</v>
      </c>
      <c r="T300" s="1187">
        <f t="shared" ca="1" si="85"/>
        <v>13411998.68367514</v>
      </c>
      <c r="U300" s="1189">
        <f t="shared" ca="1" si="86"/>
        <v>2.0278037810829053E-3</v>
      </c>
      <c r="V300" s="1190">
        <f t="shared" ca="1" si="87"/>
        <v>5.0000000000000044E-2</v>
      </c>
      <c r="X300" s="1191">
        <f t="shared" ca="1" si="94"/>
        <v>829606.54479545541</v>
      </c>
      <c r="Y300" s="1191">
        <f t="shared" ca="1" si="88"/>
        <v>123711.87723360583</v>
      </c>
      <c r="Z300" s="1191">
        <f t="shared" ca="1" si="89"/>
        <v>705894.66756184958</v>
      </c>
      <c r="AA300" s="1189">
        <f t="shared" ca="1" si="90"/>
        <v>2.0273864731071736E-3</v>
      </c>
      <c r="AB300" s="1162"/>
    </row>
    <row r="301" spans="1:28">
      <c r="A301" s="1201">
        <f>Calendar!J290</f>
        <v>53750</v>
      </c>
      <c r="C301" s="1161"/>
      <c r="D301" s="1182">
        <f t="shared" ca="1" si="76"/>
        <v>54423</v>
      </c>
      <c r="E301" s="1183">
        <f t="shared" ca="1" si="77"/>
        <v>54450</v>
      </c>
      <c r="F301" s="1184">
        <f t="shared" ca="1" si="78"/>
        <v>8862</v>
      </c>
      <c r="G301" s="1185">
        <f ca="1">IF(F301&lt;&gt;"",COUNTIF($F$11:F301,"&gt;0"),"")</f>
        <v>291</v>
      </c>
      <c r="H301" s="1186">
        <v>0.16896561620355724</v>
      </c>
      <c r="I301" s="1130"/>
      <c r="J301" s="1187">
        <f t="shared" ca="1" si="79"/>
        <v>14117893.35123699</v>
      </c>
      <c r="K301" s="1188">
        <f t="shared" ca="1" si="80"/>
        <v>2385438.5495878616</v>
      </c>
      <c r="L301" s="1187">
        <f t="shared" ca="1" si="81"/>
        <v>0</v>
      </c>
      <c r="M301" s="1187">
        <f t="shared" ca="1" si="82"/>
        <v>0</v>
      </c>
      <c r="N301" s="1187">
        <f t="shared" ca="1" si="91"/>
        <v>11732454.801649127</v>
      </c>
      <c r="O301" s="1130"/>
      <c r="P301" s="1187">
        <f t="shared" ca="1" si="83"/>
        <v>2385438.5495878626</v>
      </c>
      <c r="Q301" s="1187">
        <f t="shared" ca="1" si="84"/>
        <v>11145832.061566669</v>
      </c>
      <c r="R301" s="1187">
        <f t="shared" ca="1" si="92"/>
        <v>13411998.68367514</v>
      </c>
      <c r="S301" s="1187">
        <f t="shared" ca="1" si="93"/>
        <v>2266166.6221084706</v>
      </c>
      <c r="T301" s="1187">
        <f t="shared" ca="1" si="85"/>
        <v>11145832.061566669</v>
      </c>
      <c r="U301" s="1189">
        <f t="shared" ca="1" si="86"/>
        <v>1.7254153609421012E-3</v>
      </c>
      <c r="V301" s="1190">
        <f t="shared" ca="1" si="87"/>
        <v>5.0000000000000155E-2</v>
      </c>
      <c r="X301" s="1191">
        <f t="shared" ca="1" si="94"/>
        <v>705894.66756184958</v>
      </c>
      <c r="Y301" s="1191">
        <f t="shared" ca="1" si="88"/>
        <v>119271.92747939192</v>
      </c>
      <c r="Z301" s="1191">
        <f t="shared" ca="1" si="89"/>
        <v>586622.74008245766</v>
      </c>
      <c r="AA301" s="1189">
        <f t="shared" ca="1" si="90"/>
        <v>1.7250602824092122E-3</v>
      </c>
      <c r="AB301" s="1162"/>
    </row>
    <row r="302" spans="1:28">
      <c r="A302" s="1201">
        <f>Calendar!J291</f>
        <v>53778</v>
      </c>
      <c r="C302" s="1161"/>
      <c r="D302" s="1182">
        <f t="shared" ca="1" si="76"/>
        <v>54454</v>
      </c>
      <c r="E302" s="1183">
        <f t="shared" ca="1" si="77"/>
        <v>54480</v>
      </c>
      <c r="F302" s="1184">
        <f t="shared" ca="1" si="78"/>
        <v>8892</v>
      </c>
      <c r="G302" s="1185">
        <f ca="1">IF(F302&lt;&gt;"",COUNTIF($F$11:F302,"&gt;0"),"")</f>
        <v>292</v>
      </c>
      <c r="H302" s="1186">
        <v>0.19188374195617591</v>
      </c>
      <c r="I302" s="1130"/>
      <c r="J302" s="1187">
        <f t="shared" ca="1" si="79"/>
        <v>11732454.801649127</v>
      </c>
      <c r="K302" s="1188">
        <f t="shared" ca="1" si="80"/>
        <v>2251267.3296721382</v>
      </c>
      <c r="L302" s="1187">
        <f t="shared" ca="1" si="81"/>
        <v>0</v>
      </c>
      <c r="M302" s="1187">
        <f t="shared" ca="1" si="82"/>
        <v>0</v>
      </c>
      <c r="N302" s="1187">
        <f t="shared" ca="1" si="91"/>
        <v>9481187.471976988</v>
      </c>
      <c r="O302" s="1130"/>
      <c r="P302" s="1187">
        <f t="shared" ca="1" si="83"/>
        <v>2251267.3296721391</v>
      </c>
      <c r="Q302" s="1187">
        <f t="shared" ca="1" si="84"/>
        <v>9007128.0983781386</v>
      </c>
      <c r="R302" s="1187">
        <f t="shared" ca="1" si="92"/>
        <v>11145832.061566669</v>
      </c>
      <c r="S302" s="1187">
        <f t="shared" ca="1" si="93"/>
        <v>2138703.9631885309</v>
      </c>
      <c r="T302" s="1187">
        <f t="shared" ca="1" si="85"/>
        <v>9007128.0983781386</v>
      </c>
      <c r="U302" s="1189">
        <f t="shared" ca="1" si="86"/>
        <v>1.4338794912734357E-3</v>
      </c>
      <c r="V302" s="1190">
        <f t="shared" ca="1" si="87"/>
        <v>5.0000000000000044E-2</v>
      </c>
      <c r="X302" s="1191">
        <f t="shared" ca="1" si="94"/>
        <v>586622.74008245766</v>
      </c>
      <c r="Y302" s="1191">
        <f t="shared" ca="1" si="88"/>
        <v>112563.36648360826</v>
      </c>
      <c r="Z302" s="1191">
        <f t="shared" ca="1" si="89"/>
        <v>474059.3735988494</v>
      </c>
      <c r="AA302" s="1189">
        <f t="shared" ca="1" si="90"/>
        <v>1.4335844088036599E-3</v>
      </c>
      <c r="AB302" s="1162"/>
    </row>
    <row r="303" spans="1:28">
      <c r="A303" s="1201">
        <f>Calendar!J292</f>
        <v>53811</v>
      </c>
      <c r="C303" s="1161"/>
      <c r="D303" s="1182">
        <f t="shared" ca="1" si="76"/>
        <v>54482</v>
      </c>
      <c r="E303" s="1183">
        <f t="shared" ca="1" si="77"/>
        <v>54511</v>
      </c>
      <c r="F303" s="1184">
        <f t="shared" ca="1" si="78"/>
        <v>8923</v>
      </c>
      <c r="G303" s="1185">
        <f ca="1">IF(F303&lt;&gt;"",COUNTIF($F$11:F303,"&gt;0"),"")</f>
        <v>293</v>
      </c>
      <c r="H303" s="1186">
        <v>0.22220824467743641</v>
      </c>
      <c r="I303" s="1130"/>
      <c r="J303" s="1187">
        <f t="shared" ca="1" si="79"/>
        <v>9481187.471976988</v>
      </c>
      <c r="K303" s="1188">
        <f t="shared" ca="1" si="80"/>
        <v>2106798.0256057074</v>
      </c>
      <c r="L303" s="1187">
        <f t="shared" ca="1" si="81"/>
        <v>0</v>
      </c>
      <c r="M303" s="1187">
        <f t="shared" ca="1" si="82"/>
        <v>0</v>
      </c>
      <c r="N303" s="1187">
        <f t="shared" ca="1" si="91"/>
        <v>7374389.4463712806</v>
      </c>
      <c r="O303" s="1130"/>
      <c r="P303" s="1187">
        <f t="shared" ca="1" si="83"/>
        <v>2106798.0256057074</v>
      </c>
      <c r="Q303" s="1187">
        <f t="shared" ca="1" si="84"/>
        <v>7005669.974052716</v>
      </c>
      <c r="R303" s="1187">
        <f t="shared" ca="1" si="92"/>
        <v>9007128.0983781386</v>
      </c>
      <c r="S303" s="1187">
        <f t="shared" ca="1" si="93"/>
        <v>2001458.1243254226</v>
      </c>
      <c r="T303" s="1187">
        <f t="shared" ca="1" si="85"/>
        <v>7005669.974052716</v>
      </c>
      <c r="U303" s="1189">
        <f t="shared" ca="1" si="86"/>
        <v>1.1587413289736708E-3</v>
      </c>
      <c r="V303" s="1190">
        <f t="shared" ca="1" si="87"/>
        <v>5.0000000000000044E-2</v>
      </c>
      <c r="X303" s="1191">
        <f t="shared" ca="1" si="94"/>
        <v>474059.3735988494</v>
      </c>
      <c r="Y303" s="1191">
        <f t="shared" ca="1" si="88"/>
        <v>105339.90128028486</v>
      </c>
      <c r="Z303" s="1191">
        <f t="shared" ca="1" si="89"/>
        <v>368719.47231856454</v>
      </c>
      <c r="AA303" s="1189">
        <f t="shared" ca="1" si="90"/>
        <v>1.1585028680323789E-3</v>
      </c>
      <c r="AB303" s="1162"/>
    </row>
    <row r="304" spans="1:28">
      <c r="A304" s="1201">
        <f>Calendar!J293</f>
        <v>53839</v>
      </c>
      <c r="C304" s="1161"/>
      <c r="D304" s="1182">
        <f t="shared" ca="1" si="76"/>
        <v>54513</v>
      </c>
      <c r="E304" s="1183">
        <f t="shared" ca="1" si="77"/>
        <v>54540</v>
      </c>
      <c r="F304" s="1184">
        <f t="shared" ca="1" si="78"/>
        <v>8952</v>
      </c>
      <c r="G304" s="1185">
        <f ca="1">IF(F304&lt;&gt;"",COUNTIF($F$11:F304,"&gt;0"),"")</f>
        <v>294</v>
      </c>
      <c r="H304" s="1186">
        <v>0.2626909689630772</v>
      </c>
      <c r="I304" s="1130"/>
      <c r="J304" s="1187">
        <f t="shared" ca="1" si="79"/>
        <v>7374389.4463712806</v>
      </c>
      <c r="K304" s="1188">
        <f t="shared" ca="1" si="80"/>
        <v>1937185.5091783621</v>
      </c>
      <c r="L304" s="1187">
        <f t="shared" ca="1" si="81"/>
        <v>0</v>
      </c>
      <c r="M304" s="1187">
        <f t="shared" ca="1" si="82"/>
        <v>0</v>
      </c>
      <c r="N304" s="1187">
        <f t="shared" ca="1" si="91"/>
        <v>5437203.9371929187</v>
      </c>
      <c r="O304" s="1130"/>
      <c r="P304" s="1187">
        <f t="shared" ca="1" si="83"/>
        <v>1937185.5091783619</v>
      </c>
      <c r="Q304" s="1187">
        <f t="shared" ca="1" si="84"/>
        <v>5165343.7403332721</v>
      </c>
      <c r="R304" s="1187">
        <f t="shared" ca="1" si="92"/>
        <v>7005669.974052716</v>
      </c>
      <c r="S304" s="1187">
        <f t="shared" ca="1" si="93"/>
        <v>1840326.2337194439</v>
      </c>
      <c r="T304" s="1187">
        <f t="shared" ca="1" si="85"/>
        <v>5165343.7403332721</v>
      </c>
      <c r="U304" s="1189">
        <f t="shared" ca="1" si="86"/>
        <v>9.0125945222723153E-4</v>
      </c>
      <c r="V304" s="1190">
        <f t="shared" ca="1" si="87"/>
        <v>5.0000000000000155E-2</v>
      </c>
      <c r="X304" s="1191">
        <f t="shared" ca="1" si="94"/>
        <v>368719.47231856454</v>
      </c>
      <c r="Y304" s="1191">
        <f t="shared" ca="1" si="88"/>
        <v>96859.275458917953</v>
      </c>
      <c r="Z304" s="1191">
        <f t="shared" ca="1" si="89"/>
        <v>271860.19685964659</v>
      </c>
      <c r="AA304" s="1189">
        <f t="shared" ca="1" si="90"/>
        <v>9.0107397927312934E-4</v>
      </c>
      <c r="AB304" s="1162"/>
    </row>
    <row r="305" spans="1:28">
      <c r="A305" s="1201">
        <f>Calendar!J294</f>
        <v>53870</v>
      </c>
      <c r="C305" s="1161"/>
      <c r="D305" s="1182">
        <f t="shared" ca="1" si="76"/>
        <v>54543</v>
      </c>
      <c r="E305" s="1183">
        <f t="shared" ca="1" si="77"/>
        <v>54570</v>
      </c>
      <c r="F305" s="1184">
        <f t="shared" ca="1" si="78"/>
        <v>8982</v>
      </c>
      <c r="G305" s="1185">
        <f ca="1">IF(F305&lt;&gt;"",COUNTIF($F$11:F305,"&gt;0"),"")</f>
        <v>295</v>
      </c>
      <c r="H305" s="1186">
        <v>0.30906128739427524</v>
      </c>
      <c r="I305" s="1130"/>
      <c r="J305" s="1187">
        <f t="shared" ca="1" si="79"/>
        <v>5437203.9371929187</v>
      </c>
      <c r="K305" s="1188">
        <f t="shared" ca="1" si="80"/>
        <v>1680429.2486540654</v>
      </c>
      <c r="L305" s="1187">
        <f t="shared" ca="1" si="81"/>
        <v>0</v>
      </c>
      <c r="M305" s="1187">
        <f t="shared" ca="1" si="82"/>
        <v>0</v>
      </c>
      <c r="N305" s="1187">
        <f t="shared" ca="1" si="91"/>
        <v>3756774.6885388531</v>
      </c>
      <c r="O305" s="1130"/>
      <c r="P305" s="1187">
        <f t="shared" ca="1" si="83"/>
        <v>1680429.2486540657</v>
      </c>
      <c r="Q305" s="1187">
        <f t="shared" ca="1" si="84"/>
        <v>3568935.9541119104</v>
      </c>
      <c r="R305" s="1187">
        <f t="shared" ca="1" si="92"/>
        <v>5165343.7403332721</v>
      </c>
      <c r="S305" s="1187">
        <f t="shared" ca="1" si="93"/>
        <v>1596407.7862213617</v>
      </c>
      <c r="T305" s="1187">
        <f t="shared" ca="1" si="85"/>
        <v>3568935.9541119104</v>
      </c>
      <c r="U305" s="1189">
        <f t="shared" ca="1" si="86"/>
        <v>6.6450673343452788E-4</v>
      </c>
      <c r="V305" s="1190">
        <f t="shared" ca="1" si="87"/>
        <v>5.0000000000000044E-2</v>
      </c>
      <c r="X305" s="1191">
        <f t="shared" ca="1" si="94"/>
        <v>271860.19685964659</v>
      </c>
      <c r="Y305" s="1191">
        <f t="shared" ca="1" si="88"/>
        <v>84021.462432703935</v>
      </c>
      <c r="Z305" s="1191">
        <f t="shared" ca="1" si="89"/>
        <v>187838.73442694265</v>
      </c>
      <c r="AA305" s="1189">
        <f t="shared" ca="1" si="90"/>
        <v>6.6436998255045598E-4</v>
      </c>
      <c r="AB305" s="1162"/>
    </row>
    <row r="306" spans="1:28">
      <c r="A306" s="1201">
        <f>Calendar!J295</f>
        <v>53902</v>
      </c>
      <c r="C306" s="1161"/>
      <c r="D306" s="1182">
        <f t="shared" ca="1" si="76"/>
        <v>54574</v>
      </c>
      <c r="E306" s="1183">
        <f t="shared" ca="1" si="77"/>
        <v>54602</v>
      </c>
      <c r="F306" s="1184">
        <f t="shared" ca="1" si="78"/>
        <v>9014</v>
      </c>
      <c r="G306" s="1185">
        <f ca="1">IF(F306&lt;&gt;"",COUNTIF($F$11:F306,"&gt;0"),"")</f>
        <v>296</v>
      </c>
      <c r="H306" s="1186">
        <v>0.35483122856910354</v>
      </c>
      <c r="I306" s="1130"/>
      <c r="J306" s="1187">
        <f t="shared" ca="1" si="79"/>
        <v>3756774.6885388531</v>
      </c>
      <c r="K306" s="1188">
        <f t="shared" ca="1" si="80"/>
        <v>1333020.9781915525</v>
      </c>
      <c r="L306" s="1187">
        <f t="shared" ca="1" si="81"/>
        <v>0</v>
      </c>
      <c r="M306" s="1187">
        <f t="shared" ca="1" si="82"/>
        <v>0</v>
      </c>
      <c r="N306" s="1187">
        <f t="shared" ca="1" si="91"/>
        <v>2423753.7103473004</v>
      </c>
      <c r="O306" s="1130"/>
      <c r="P306" s="1187">
        <f t="shared" ca="1" si="83"/>
        <v>1333020.9781915527</v>
      </c>
      <c r="Q306" s="1187">
        <f t="shared" ca="1" si="84"/>
        <v>2302566.0248299353</v>
      </c>
      <c r="R306" s="1187">
        <f t="shared" ca="1" si="92"/>
        <v>3568935.9541119104</v>
      </c>
      <c r="S306" s="1187">
        <f t="shared" ca="1" si="93"/>
        <v>1266369.9292819751</v>
      </c>
      <c r="T306" s="1187">
        <f t="shared" ca="1" si="85"/>
        <v>2302566.0248299353</v>
      </c>
      <c r="U306" s="1189">
        <f t="shared" ca="1" si="86"/>
        <v>4.5913342691708824E-4</v>
      </c>
      <c r="V306" s="1190">
        <f t="shared" ca="1" si="87"/>
        <v>5.0000000000000044E-2</v>
      </c>
      <c r="X306" s="1191">
        <f t="shared" ca="1" si="94"/>
        <v>187838.73442694265</v>
      </c>
      <c r="Y306" s="1191">
        <f t="shared" ca="1" si="88"/>
        <v>66651.048909577541</v>
      </c>
      <c r="Z306" s="1191">
        <f t="shared" ca="1" si="89"/>
        <v>121187.68551736511</v>
      </c>
      <c r="AA306" s="1189">
        <f t="shared" ca="1" si="90"/>
        <v>4.5903894043729877E-4</v>
      </c>
      <c r="AB306" s="1162"/>
    </row>
    <row r="307" spans="1:28">
      <c r="A307" s="1201">
        <f>Calendar!J296</f>
        <v>53931</v>
      </c>
      <c r="C307" s="1161"/>
      <c r="D307" s="1182">
        <f t="shared" ca="1" si="76"/>
        <v>54604</v>
      </c>
      <c r="E307" s="1183">
        <f t="shared" ca="1" si="77"/>
        <v>54631</v>
      </c>
      <c r="F307" s="1184">
        <f t="shared" ca="1" si="78"/>
        <v>9043</v>
      </c>
      <c r="G307" s="1185">
        <f ca="1">IF(F307&lt;&gt;"",COUNTIF($F$11:F307,"&gt;0"),"")</f>
        <v>297</v>
      </c>
      <c r="H307" s="1186">
        <v>0.43581685693038397</v>
      </c>
      <c r="I307" s="1130"/>
      <c r="J307" s="1187">
        <f t="shared" ca="1" si="79"/>
        <v>2423753.7103473004</v>
      </c>
      <c r="K307" s="1188">
        <f t="shared" ca="1" si="80"/>
        <v>1056312.7240169167</v>
      </c>
      <c r="L307" s="1187">
        <f t="shared" ca="1" si="81"/>
        <v>0</v>
      </c>
      <c r="M307" s="1187">
        <f t="shared" ca="1" si="82"/>
        <v>0</v>
      </c>
      <c r="N307" s="1187">
        <f t="shared" ca="1" si="91"/>
        <v>1367440.9863303837</v>
      </c>
      <c r="O307" s="1130"/>
      <c r="P307" s="1187">
        <f t="shared" ca="1" si="83"/>
        <v>1056312.7240169167</v>
      </c>
      <c r="Q307" s="1187">
        <f t="shared" ca="1" si="84"/>
        <v>1299068.9370138645</v>
      </c>
      <c r="R307" s="1187">
        <f t="shared" ca="1" si="92"/>
        <v>2302566.0248299353</v>
      </c>
      <c r="S307" s="1187">
        <f t="shared" ca="1" si="93"/>
        <v>1003497.0878160708</v>
      </c>
      <c r="T307" s="1187">
        <f t="shared" ca="1" si="85"/>
        <v>1299068.9370138645</v>
      </c>
      <c r="U307" s="1189">
        <f t="shared" ca="1" si="86"/>
        <v>2.9621854896695507E-4</v>
      </c>
      <c r="V307" s="1190">
        <f t="shared" ca="1" si="87"/>
        <v>5.0000000000000044E-2</v>
      </c>
      <c r="X307" s="1191">
        <f t="shared" ca="1" si="94"/>
        <v>121187.68551736511</v>
      </c>
      <c r="Y307" s="1191">
        <f t="shared" ca="1" si="88"/>
        <v>52815.63620084594</v>
      </c>
      <c r="Z307" s="1191">
        <f t="shared" ca="1" si="89"/>
        <v>68372.049316519173</v>
      </c>
      <c r="AA307" s="1189">
        <f t="shared" ca="1" si="90"/>
        <v>2.9615758924087269E-4</v>
      </c>
      <c r="AB307" s="1162"/>
    </row>
    <row r="308" spans="1:28">
      <c r="A308" s="1201">
        <f>Calendar!J297</f>
        <v>53962</v>
      </c>
      <c r="C308" s="1161"/>
      <c r="D308" s="1182">
        <f t="shared" ca="1" si="76"/>
        <v>54635</v>
      </c>
      <c r="E308" s="1183">
        <f t="shared" ca="1" si="77"/>
        <v>54662</v>
      </c>
      <c r="F308" s="1184">
        <f t="shared" ca="1" si="78"/>
        <v>9074</v>
      </c>
      <c r="G308" s="1185">
        <f ca="1">IF(F308&lt;&gt;"",COUNTIF($F$11:F308,"&gt;0"),"")</f>
        <v>298</v>
      </c>
      <c r="H308" s="1186">
        <v>0.52711635309741389</v>
      </c>
      <c r="I308" s="1130"/>
      <c r="J308" s="1187">
        <f t="shared" ca="1" si="79"/>
        <v>1367440.9863303837</v>
      </c>
      <c r="K308" s="1188">
        <f t="shared" ca="1" si="80"/>
        <v>720800.50579040241</v>
      </c>
      <c r="L308" s="1187">
        <f t="shared" ca="1" si="81"/>
        <v>0</v>
      </c>
      <c r="M308" s="1187">
        <f t="shared" ca="1" si="82"/>
        <v>0</v>
      </c>
      <c r="N308" s="1187">
        <f t="shared" ca="1" si="91"/>
        <v>646640.48053998128</v>
      </c>
      <c r="O308" s="1130"/>
      <c r="P308" s="1187">
        <f t="shared" ca="1" si="83"/>
        <v>720800.50579040241</v>
      </c>
      <c r="Q308" s="1187">
        <f t="shared" ca="1" si="84"/>
        <v>614308.45651298214</v>
      </c>
      <c r="R308" s="1187">
        <f t="shared" ca="1" si="92"/>
        <v>1299068.9370138645</v>
      </c>
      <c r="S308" s="1187">
        <f t="shared" ca="1" si="93"/>
        <v>684760.48050088238</v>
      </c>
      <c r="T308" s="1187">
        <f t="shared" ca="1" si="85"/>
        <v>614308.45651298214</v>
      </c>
      <c r="U308" s="1189">
        <f t="shared" ca="1" si="86"/>
        <v>1.6712151199169768E-4</v>
      </c>
      <c r="V308" s="1190">
        <f t="shared" ca="1" si="87"/>
        <v>5.0000000000000155E-2</v>
      </c>
      <c r="X308" s="1191">
        <f t="shared" ca="1" si="94"/>
        <v>68372.049316519173</v>
      </c>
      <c r="Y308" s="1191">
        <f t="shared" ca="1" si="88"/>
        <v>36040.025289520039</v>
      </c>
      <c r="Z308" s="1191">
        <f t="shared" ca="1" si="89"/>
        <v>32332.024026999134</v>
      </c>
      <c r="AA308" s="1189">
        <f t="shared" ca="1" si="90"/>
        <v>1.6708711954183572E-4</v>
      </c>
      <c r="AB308" s="1162"/>
    </row>
    <row r="309" spans="1:28">
      <c r="A309" s="1201">
        <f>Calendar!J298</f>
        <v>53993</v>
      </c>
      <c r="C309" s="1161"/>
      <c r="D309" s="1182">
        <f t="shared" ca="1" si="76"/>
        <v>54666</v>
      </c>
      <c r="E309" s="1183">
        <f t="shared" ca="1" si="77"/>
        <v>54693</v>
      </c>
      <c r="F309" s="1184">
        <f t="shared" ca="1" si="78"/>
        <v>9105</v>
      </c>
      <c r="G309" s="1185">
        <f ca="1">IF(F309&lt;&gt;"",COUNTIF($F$11:F309,"&gt;0"),"")</f>
        <v>299</v>
      </c>
      <c r="H309" s="1186">
        <v>0.6388135512071933</v>
      </c>
      <c r="I309" s="1130"/>
      <c r="J309" s="1187">
        <f t="shared" ca="1" si="79"/>
        <v>646640.48053998128</v>
      </c>
      <c r="K309" s="1188">
        <f t="shared" ca="1" si="80"/>
        <v>413082.70172807144</v>
      </c>
      <c r="L309" s="1187">
        <f t="shared" ca="1" si="81"/>
        <v>0</v>
      </c>
      <c r="M309" s="1187">
        <f t="shared" ca="1" si="82"/>
        <v>0</v>
      </c>
      <c r="N309" s="1187">
        <f t="shared" ca="1" si="91"/>
        <v>233557.77881190984</v>
      </c>
      <c r="O309" s="1130"/>
      <c r="P309" s="1187">
        <f t="shared" ca="1" si="83"/>
        <v>413082.70172807144</v>
      </c>
      <c r="Q309" s="1187">
        <f t="shared" ca="1" si="84"/>
        <v>221879.88987131434</v>
      </c>
      <c r="R309" s="1187">
        <f t="shared" ca="1" si="92"/>
        <v>614308.45651298214</v>
      </c>
      <c r="S309" s="1187">
        <f t="shared" ca="1" si="93"/>
        <v>392428.5666416678</v>
      </c>
      <c r="T309" s="1187">
        <f t="shared" ca="1" si="85"/>
        <v>221879.88987131434</v>
      </c>
      <c r="U309" s="1189">
        <f t="shared" ca="1" si="86"/>
        <v>7.9029030066508275E-5</v>
      </c>
      <c r="V309" s="1190">
        <f t="shared" ca="1" si="87"/>
        <v>5.0000000000000044E-2</v>
      </c>
      <c r="X309" s="1191">
        <f t="shared" ca="1" si="94"/>
        <v>32332.024026999134</v>
      </c>
      <c r="Y309" s="1191">
        <f t="shared" ca="1" si="88"/>
        <v>20654.135086403636</v>
      </c>
      <c r="Z309" s="1191">
        <f t="shared" ca="1" si="89"/>
        <v>11677.888940595498</v>
      </c>
      <c r="AA309" s="1189">
        <f t="shared" ca="1" si="90"/>
        <v>7.901276643939182E-5</v>
      </c>
      <c r="AB309" s="1162"/>
    </row>
    <row r="310" spans="1:28">
      <c r="A310" s="1201">
        <f>Calendar!J299</f>
        <v>54023</v>
      </c>
      <c r="C310" s="1161"/>
      <c r="D310" s="1182">
        <f t="shared" ca="1" si="76"/>
        <v>54696</v>
      </c>
      <c r="E310" s="1183">
        <f t="shared" ca="1" si="77"/>
        <v>54723</v>
      </c>
      <c r="F310" s="1184">
        <f t="shared" ca="1" si="78"/>
        <v>9135</v>
      </c>
      <c r="G310" s="1185">
        <f ca="1">IF(F310&lt;&gt;"",COUNTIF($F$11:F310,"&gt;0"),"")</f>
        <v>300</v>
      </c>
      <c r="H310" s="1186">
        <v>0.84135005812035624</v>
      </c>
      <c r="I310" s="1130"/>
      <c r="J310" s="1187">
        <f t="shared" ca="1" si="79"/>
        <v>233557.77881190984</v>
      </c>
      <c r="K310" s="1188">
        <f t="shared" ca="1" si="80"/>
        <v>196503.85077786166</v>
      </c>
      <c r="L310" s="1187">
        <f t="shared" ca="1" si="81"/>
        <v>0</v>
      </c>
      <c r="M310" s="1187">
        <f t="shared" ca="1" si="82"/>
        <v>0</v>
      </c>
      <c r="N310" s="1187">
        <f t="shared" ca="1" si="91"/>
        <v>37053.928034048178</v>
      </c>
      <c r="O310" s="1130"/>
      <c r="P310" s="1187">
        <f t="shared" ca="1" si="83"/>
        <v>196503.85077786166</v>
      </c>
      <c r="Q310" s="1187">
        <f t="shared" ca="1" si="84"/>
        <v>35201.231632345771</v>
      </c>
      <c r="R310" s="1187">
        <f t="shared" ca="1" si="92"/>
        <v>221879.88987131434</v>
      </c>
      <c r="S310" s="1187">
        <f t="shared" ca="1" si="93"/>
        <v>186678.65823896858</v>
      </c>
      <c r="T310" s="1187">
        <f t="shared" ca="1" si="85"/>
        <v>35201.231632345764</v>
      </c>
      <c r="U310" s="1189">
        <f t="shared" ca="1" si="86"/>
        <v>2.8544214721262072E-5</v>
      </c>
      <c r="V310" s="1190">
        <f t="shared" ca="1" si="87"/>
        <v>5.0000000000000155E-2</v>
      </c>
      <c r="X310" s="1191">
        <f t="shared" ca="1" si="94"/>
        <v>11677.888940595498</v>
      </c>
      <c r="Y310" s="1191">
        <f t="shared" ca="1" si="88"/>
        <v>9825.1925388930831</v>
      </c>
      <c r="Z310" s="1191">
        <f t="shared" ca="1" si="89"/>
        <v>1852.6964017024147</v>
      </c>
      <c r="AA310" s="1189">
        <f t="shared" ca="1" si="90"/>
        <v>2.8538340519539341E-5</v>
      </c>
      <c r="AB310" s="1162"/>
    </row>
    <row r="311" spans="1:28">
      <c r="A311" s="1201">
        <f>Calendar!J300</f>
        <v>54053</v>
      </c>
      <c r="C311" s="1161"/>
      <c r="D311" s="1182">
        <f t="shared" ca="1" si="76"/>
        <v>54727</v>
      </c>
      <c r="E311" s="1183">
        <f t="shared" ca="1" si="77"/>
        <v>54756</v>
      </c>
      <c r="F311" s="1184">
        <f t="shared" ca="1" si="78"/>
        <v>9168</v>
      </c>
      <c r="G311" s="1185">
        <f ca="1">IF(F311&lt;&gt;"",COUNTIF($F$11:F311,"&gt;0"),"")</f>
        <v>301</v>
      </c>
      <c r="H311" s="1186">
        <v>0.10319946675900421</v>
      </c>
      <c r="I311" s="1130"/>
      <c r="J311" s="1187">
        <f t="shared" ca="1" si="79"/>
        <v>37053.928034048178</v>
      </c>
      <c r="K311" s="1188">
        <f t="shared" ca="1" si="80"/>
        <v>3823.9456144402893</v>
      </c>
      <c r="L311" s="1187">
        <f t="shared" ca="1" si="81"/>
        <v>0</v>
      </c>
      <c r="M311" s="1187">
        <f t="shared" ca="1" si="82"/>
        <v>0</v>
      </c>
      <c r="N311" s="1187">
        <f t="shared" ca="1" si="91"/>
        <v>33229.982419607892</v>
      </c>
      <c r="O311" s="1130"/>
      <c r="P311" s="1187">
        <f t="shared" ca="1" si="83"/>
        <v>3823.9456144402866</v>
      </c>
      <c r="Q311" s="1187">
        <f t="shared" ca="1" si="84"/>
        <v>31568.483298627496</v>
      </c>
      <c r="R311" s="1187">
        <f t="shared" ca="1" si="92"/>
        <v>35201.231632345764</v>
      </c>
      <c r="S311" s="1187">
        <f t="shared" ca="1" si="93"/>
        <v>3632.7483337182675</v>
      </c>
      <c r="T311" s="1187">
        <f t="shared" ca="1" si="85"/>
        <v>31568.483298627496</v>
      </c>
      <c r="U311" s="1189">
        <f t="shared" ca="1" si="86"/>
        <v>4.5285380065282978E-6</v>
      </c>
      <c r="V311" s="1190">
        <f t="shared" ca="1" si="87"/>
        <v>5.0000000000000044E-2</v>
      </c>
      <c r="X311" s="1191">
        <f t="shared" ca="1" si="94"/>
        <v>1852.6964017024147</v>
      </c>
      <c r="Y311" s="1191">
        <f t="shared" ca="1" si="88"/>
        <v>191.19728072201906</v>
      </c>
      <c r="Z311" s="1191">
        <f t="shared" ca="1" si="89"/>
        <v>1661.4991209803957</v>
      </c>
      <c r="AA311" s="1189">
        <f t="shared" ca="1" si="90"/>
        <v>4.5276060647664094E-6</v>
      </c>
      <c r="AB311" s="1162"/>
    </row>
    <row r="312" spans="1:28">
      <c r="A312" s="1201">
        <f>Calendar!J301</f>
        <v>54084</v>
      </c>
      <c r="C312" s="1161"/>
      <c r="D312" s="1182">
        <f t="shared" ca="1" si="76"/>
        <v>54757</v>
      </c>
      <c r="E312" s="1183">
        <f t="shared" ca="1" si="77"/>
        <v>54784</v>
      </c>
      <c r="F312" s="1184">
        <f t="shared" ca="1" si="78"/>
        <v>9196</v>
      </c>
      <c r="G312" s="1185">
        <f ca="1">IF(F312&lt;&gt;"",COUNTIF($F$11:F312,"&gt;0"),"")</f>
        <v>302</v>
      </c>
      <c r="H312" s="1186">
        <v>0.11523252725615012</v>
      </c>
      <c r="I312" s="1130"/>
      <c r="J312" s="1187">
        <f t="shared" ca="1" si="79"/>
        <v>33229.982419607892</v>
      </c>
      <c r="K312" s="1188">
        <f t="shared" ca="1" si="80"/>
        <v>3829.1748548888554</v>
      </c>
      <c r="L312" s="1187">
        <f t="shared" ca="1" si="81"/>
        <v>0</v>
      </c>
      <c r="M312" s="1187">
        <f t="shared" ca="1" si="82"/>
        <v>0</v>
      </c>
      <c r="N312" s="1187">
        <f t="shared" ca="1" si="91"/>
        <v>29400.807564719034</v>
      </c>
      <c r="O312" s="1130"/>
      <c r="P312" s="1187">
        <f t="shared" ca="1" si="83"/>
        <v>3829.1748548888572</v>
      </c>
      <c r="Q312" s="1187">
        <f t="shared" ca="1" si="84"/>
        <v>27930.767186483081</v>
      </c>
      <c r="R312" s="1187">
        <f t="shared" ca="1" si="92"/>
        <v>31568.483298627496</v>
      </c>
      <c r="S312" s="1187">
        <f t="shared" ca="1" si="93"/>
        <v>3637.7161121444151</v>
      </c>
      <c r="T312" s="1187">
        <f t="shared" ca="1" si="85"/>
        <v>27930.767186483081</v>
      </c>
      <c r="U312" s="1189">
        <f t="shared" ca="1" si="86"/>
        <v>4.0611952990566946E-6</v>
      </c>
      <c r="V312" s="1190">
        <f t="shared" ca="1" si="87"/>
        <v>5.0000000000000044E-2</v>
      </c>
      <c r="X312" s="1191">
        <f t="shared" ca="1" si="94"/>
        <v>1661.4991209803957</v>
      </c>
      <c r="Y312" s="1191">
        <f t="shared" ca="1" si="88"/>
        <v>191.45874274444213</v>
      </c>
      <c r="Z312" s="1191">
        <f t="shared" ca="1" si="89"/>
        <v>1470.0403782359535</v>
      </c>
      <c r="AA312" s="1189">
        <f t="shared" ca="1" si="90"/>
        <v>4.0603595331876726E-6</v>
      </c>
      <c r="AB312" s="1162"/>
    </row>
    <row r="313" spans="1:28">
      <c r="A313" s="1201">
        <f>Calendar!J302</f>
        <v>54115</v>
      </c>
      <c r="C313" s="1161"/>
      <c r="D313" s="1182">
        <f t="shared" ca="1" si="76"/>
        <v>54788</v>
      </c>
      <c r="E313" s="1183">
        <f t="shared" ca="1" si="77"/>
        <v>54815</v>
      </c>
      <c r="F313" s="1184">
        <f t="shared" ca="1" si="78"/>
        <v>9227</v>
      </c>
      <c r="G313" s="1185">
        <f ca="1">IF(F313&lt;&gt;"",COUNTIF($F$11:F313,"&gt;0"),"")</f>
        <v>303</v>
      </c>
      <c r="H313" s="1186">
        <v>0.13041858759430011</v>
      </c>
      <c r="I313" s="1130"/>
      <c r="J313" s="1187">
        <f t="shared" ca="1" si="79"/>
        <v>29400.807564719034</v>
      </c>
      <c r="K313" s="1188">
        <f t="shared" ca="1" si="80"/>
        <v>3834.4117967224706</v>
      </c>
      <c r="L313" s="1187">
        <f t="shared" ca="1" si="81"/>
        <v>0</v>
      </c>
      <c r="M313" s="1187">
        <f t="shared" ca="1" si="82"/>
        <v>0</v>
      </c>
      <c r="N313" s="1187">
        <f t="shared" ca="1" si="91"/>
        <v>25566.395767996564</v>
      </c>
      <c r="O313" s="1130"/>
      <c r="P313" s="1187">
        <f t="shared" ca="1" si="83"/>
        <v>3834.4117967224702</v>
      </c>
      <c r="Q313" s="1187">
        <f t="shared" ca="1" si="84"/>
        <v>24288.075979596735</v>
      </c>
      <c r="R313" s="1187">
        <f t="shared" ca="1" si="92"/>
        <v>27930.767186483081</v>
      </c>
      <c r="S313" s="1187">
        <f t="shared" ca="1" si="93"/>
        <v>3642.6912068863458</v>
      </c>
      <c r="T313" s="1187">
        <f t="shared" ca="1" si="85"/>
        <v>24288.075979596735</v>
      </c>
      <c r="U313" s="1189">
        <f t="shared" ca="1" si="86"/>
        <v>3.5932135010655946E-6</v>
      </c>
      <c r="V313" s="1190">
        <f t="shared" ca="1" si="87"/>
        <v>5.0000000000000044E-2</v>
      </c>
      <c r="X313" s="1191">
        <f t="shared" ca="1" si="94"/>
        <v>1470.0403782359535</v>
      </c>
      <c r="Y313" s="1191">
        <f t="shared" ca="1" si="88"/>
        <v>191.72058983612442</v>
      </c>
      <c r="Z313" s="1191">
        <f t="shared" ca="1" si="89"/>
        <v>1278.3197883998291</v>
      </c>
      <c r="AA313" s="1189">
        <f t="shared" ca="1" si="90"/>
        <v>3.5924740426098569E-6</v>
      </c>
      <c r="AB313" s="1162"/>
    </row>
    <row r="314" spans="1:28">
      <c r="A314" s="1201">
        <f>Calendar!J303</f>
        <v>54144</v>
      </c>
      <c r="C314" s="1161"/>
      <c r="D314" s="1182">
        <f t="shared" ca="1" si="76"/>
        <v>54819</v>
      </c>
      <c r="E314" s="1183">
        <f t="shared" ca="1" si="77"/>
        <v>54847</v>
      </c>
      <c r="F314" s="1184">
        <f t="shared" ca="1" si="78"/>
        <v>9259</v>
      </c>
      <c r="G314" s="1185">
        <f ca="1">IF(F314&lt;&gt;"",COUNTIF($F$11:F314,"&gt;0"),"")</f>
        <v>304</v>
      </c>
      <c r="H314" s="1186">
        <v>0.15018372064581467</v>
      </c>
      <c r="I314" s="1130"/>
      <c r="J314" s="1187">
        <f t="shared" ca="1" si="79"/>
        <v>25566.395767996564</v>
      </c>
      <c r="K314" s="1188">
        <f t="shared" ca="1" si="80"/>
        <v>3839.6564399411345</v>
      </c>
      <c r="L314" s="1187">
        <f t="shared" ca="1" si="81"/>
        <v>0</v>
      </c>
      <c r="M314" s="1187">
        <f t="shared" ca="1" si="82"/>
        <v>0</v>
      </c>
      <c r="N314" s="1187">
        <f t="shared" ca="1" si="91"/>
        <v>21726.739328055432</v>
      </c>
      <c r="O314" s="1130"/>
      <c r="P314" s="1187">
        <f t="shared" ca="1" si="83"/>
        <v>3839.6564399411327</v>
      </c>
      <c r="Q314" s="1187">
        <f t="shared" ca="1" si="84"/>
        <v>20640.402361652657</v>
      </c>
      <c r="R314" s="1187">
        <f t="shared" ca="1" si="92"/>
        <v>24288.075979596735</v>
      </c>
      <c r="S314" s="1187">
        <f t="shared" ca="1" si="93"/>
        <v>3647.6736179440777</v>
      </c>
      <c r="T314" s="1187">
        <f t="shared" ca="1" si="85"/>
        <v>20640.402361652657</v>
      </c>
      <c r="U314" s="1189">
        <f t="shared" ca="1" si="86"/>
        <v>3.1245916713318498E-6</v>
      </c>
      <c r="V314" s="1190">
        <f t="shared" ca="1" si="87"/>
        <v>5.0000000000000155E-2</v>
      </c>
      <c r="X314" s="1191">
        <f t="shared" ca="1" si="94"/>
        <v>1278.3197883998291</v>
      </c>
      <c r="Y314" s="1191">
        <f t="shared" ca="1" si="88"/>
        <v>191.982821997055</v>
      </c>
      <c r="Z314" s="1191">
        <f t="shared" ca="1" si="89"/>
        <v>1086.3369664027741</v>
      </c>
      <c r="AA314" s="1189">
        <f t="shared" ca="1" si="90"/>
        <v>3.1239486520034925E-6</v>
      </c>
      <c r="AB314" s="1162"/>
    </row>
    <row r="315" spans="1:28">
      <c r="A315" s="1201">
        <f>Calendar!J304</f>
        <v>54175</v>
      </c>
      <c r="C315" s="1161"/>
      <c r="D315" s="1182">
        <f t="shared" ca="1" si="76"/>
        <v>54847</v>
      </c>
      <c r="E315" s="1183">
        <f t="shared" ca="1" si="77"/>
        <v>54875</v>
      </c>
      <c r="F315" s="1184">
        <f t="shared" ca="1" si="78"/>
        <v>9287</v>
      </c>
      <c r="G315" s="1185">
        <f ca="1">IF(F315&lt;&gt;"",COUNTIF($F$11:F315,"&gt;0"),"")</f>
        <v>305</v>
      </c>
      <c r="H315" s="1186">
        <v>0.17696738241573376</v>
      </c>
      <c r="I315" s="1130"/>
      <c r="J315" s="1187">
        <f t="shared" ca="1" si="79"/>
        <v>21726.739328055432</v>
      </c>
      <c r="K315" s="1188">
        <f t="shared" ca="1" si="80"/>
        <v>3844.9241873149481</v>
      </c>
      <c r="L315" s="1187">
        <f t="shared" ca="1" si="81"/>
        <v>0</v>
      </c>
      <c r="M315" s="1187">
        <f t="shared" ca="1" si="82"/>
        <v>0</v>
      </c>
      <c r="N315" s="1187">
        <f t="shared" ca="1" si="91"/>
        <v>17881.815140740484</v>
      </c>
      <c r="O315" s="1130"/>
      <c r="P315" s="1187">
        <f t="shared" ca="1" si="83"/>
        <v>3844.9241873149476</v>
      </c>
      <c r="Q315" s="1187">
        <f t="shared" ca="1" si="84"/>
        <v>16987.724383703458</v>
      </c>
      <c r="R315" s="1187">
        <f t="shared" ca="1" si="92"/>
        <v>20640.402361652657</v>
      </c>
      <c r="S315" s="1187">
        <f t="shared" ca="1" si="93"/>
        <v>3652.677977949199</v>
      </c>
      <c r="T315" s="1187">
        <f t="shared" ca="1" si="85"/>
        <v>16987.724383703458</v>
      </c>
      <c r="U315" s="1189">
        <f t="shared" ca="1" si="86"/>
        <v>2.6553288686323083E-6</v>
      </c>
      <c r="V315" s="1190">
        <f t="shared" ca="1" si="87"/>
        <v>5.0000000000000044E-2</v>
      </c>
      <c r="X315" s="1191">
        <f t="shared" ca="1" si="94"/>
        <v>1086.3369664027741</v>
      </c>
      <c r="Y315" s="1191">
        <f t="shared" ca="1" si="88"/>
        <v>192.24620936574865</v>
      </c>
      <c r="Z315" s="1191">
        <f t="shared" ca="1" si="89"/>
        <v>894.09075703702547</v>
      </c>
      <c r="AA315" s="1189">
        <f t="shared" ca="1" si="90"/>
        <v>2.6547824203391352E-6</v>
      </c>
      <c r="AB315" s="1162"/>
    </row>
    <row r="316" spans="1:28">
      <c r="A316" s="1201">
        <f>Calendar!J305</f>
        <v>54205</v>
      </c>
      <c r="C316" s="1161"/>
      <c r="D316" s="1182">
        <f t="shared" ca="1" si="76"/>
        <v>54878</v>
      </c>
      <c r="E316" s="1183">
        <f t="shared" ca="1" si="77"/>
        <v>54905</v>
      </c>
      <c r="F316" s="1184">
        <f t="shared" ca="1" si="78"/>
        <v>9317</v>
      </c>
      <c r="G316" s="1185">
        <f ca="1">IF(F316&lt;&gt;"",COUNTIF($F$11:F316,"&gt;0"),"")</f>
        <v>306</v>
      </c>
      <c r="H316" s="1186">
        <v>0.21531239986631612</v>
      </c>
      <c r="I316" s="1130"/>
      <c r="J316" s="1187">
        <f t="shared" ca="1" si="79"/>
        <v>17881.815140740484</v>
      </c>
      <c r="K316" s="1188">
        <f t="shared" ca="1" si="80"/>
        <v>3850.1765319186611</v>
      </c>
      <c r="L316" s="1187">
        <f t="shared" ca="1" si="81"/>
        <v>0</v>
      </c>
      <c r="M316" s="1187">
        <f t="shared" ca="1" si="82"/>
        <v>0</v>
      </c>
      <c r="N316" s="1187">
        <f t="shared" ca="1" si="91"/>
        <v>14031.638608821822</v>
      </c>
      <c r="O316" s="1130"/>
      <c r="P316" s="1187">
        <f t="shared" ca="1" si="83"/>
        <v>3850.1765319186616</v>
      </c>
      <c r="Q316" s="1187">
        <f t="shared" ca="1" si="84"/>
        <v>13330.05667838073</v>
      </c>
      <c r="R316" s="1187">
        <f t="shared" ca="1" si="92"/>
        <v>16987.724383703458</v>
      </c>
      <c r="S316" s="1187">
        <f t="shared" ca="1" si="93"/>
        <v>3657.6677053227286</v>
      </c>
      <c r="T316" s="1187">
        <f t="shared" ca="1" si="85"/>
        <v>13330.05667838073</v>
      </c>
      <c r="U316" s="1189">
        <f t="shared" ca="1" si="86"/>
        <v>2.185422269297517E-6</v>
      </c>
      <c r="V316" s="1190">
        <f t="shared" ca="1" si="87"/>
        <v>5.0000000000000044E-2</v>
      </c>
      <c r="X316" s="1191">
        <f t="shared" ca="1" si="94"/>
        <v>894.09075703702547</v>
      </c>
      <c r="Y316" s="1191">
        <f t="shared" ca="1" si="88"/>
        <v>192.50882659593299</v>
      </c>
      <c r="Z316" s="1191">
        <f t="shared" ca="1" si="89"/>
        <v>701.58193044109248</v>
      </c>
      <c r="AA316" s="1189">
        <f t="shared" ca="1" si="90"/>
        <v>2.1849725245284102E-6</v>
      </c>
      <c r="AB316" s="1162"/>
    </row>
    <row r="317" spans="1:28">
      <c r="A317" s="1201">
        <f>Calendar!J306</f>
        <v>54238</v>
      </c>
      <c r="C317" s="1161"/>
      <c r="D317" s="1182">
        <f t="shared" ca="1" si="76"/>
        <v>54908</v>
      </c>
      <c r="E317" s="1183">
        <f t="shared" ca="1" si="77"/>
        <v>54935</v>
      </c>
      <c r="F317" s="1184">
        <f t="shared" ca="1" si="78"/>
        <v>9347</v>
      </c>
      <c r="G317" s="1185">
        <f ca="1">IF(F317&lt;&gt;"",COUNTIF($F$11:F317,"&gt;0"),"")</f>
        <v>307</v>
      </c>
      <c r="H317" s="1186">
        <v>0.27470645671728788</v>
      </c>
      <c r="I317" s="1130"/>
      <c r="J317" s="1187">
        <f t="shared" ca="1" si="79"/>
        <v>14031.638608821822</v>
      </c>
      <c r="K317" s="1188">
        <f t="shared" ca="1" si="80"/>
        <v>3854.5817241669374</v>
      </c>
      <c r="L317" s="1187">
        <f t="shared" ca="1" si="81"/>
        <v>0</v>
      </c>
      <c r="M317" s="1187">
        <f t="shared" ca="1" si="82"/>
        <v>0</v>
      </c>
      <c r="N317" s="1187">
        <f t="shared" ca="1" si="91"/>
        <v>10177.056884654885</v>
      </c>
      <c r="O317" s="1130"/>
      <c r="P317" s="1187">
        <f t="shared" ca="1" si="83"/>
        <v>3854.5817241669374</v>
      </c>
      <c r="Q317" s="1187">
        <f t="shared" ca="1" si="84"/>
        <v>9668.2040404221407</v>
      </c>
      <c r="R317" s="1187">
        <f t="shared" ca="1" si="92"/>
        <v>13330.05667838073</v>
      </c>
      <c r="S317" s="1187">
        <f t="shared" ca="1" si="93"/>
        <v>3661.8526379585892</v>
      </c>
      <c r="T317" s="1187">
        <f t="shared" ca="1" si="85"/>
        <v>9668.2040404221407</v>
      </c>
      <c r="U317" s="1189">
        <f t="shared" ca="1" si="86"/>
        <v>1.7148737557737778E-6</v>
      </c>
      <c r="V317" s="1190">
        <f t="shared" ca="1" si="87"/>
        <v>5.0000000000000044E-2</v>
      </c>
      <c r="X317" s="1191">
        <f t="shared" ca="1" si="94"/>
        <v>701.58193044109248</v>
      </c>
      <c r="Y317" s="1191">
        <f t="shared" ca="1" si="88"/>
        <v>192.72908620834824</v>
      </c>
      <c r="Z317" s="1191">
        <f t="shared" ca="1" si="89"/>
        <v>508.85284423274425</v>
      </c>
      <c r="AA317" s="1189">
        <f t="shared" ca="1" si="90"/>
        <v>1.7145208466302358E-6</v>
      </c>
      <c r="AB317" s="1162"/>
    </row>
    <row r="318" spans="1:28">
      <c r="A318" s="1201">
        <f>Calendar!J307</f>
        <v>54266</v>
      </c>
      <c r="C318" s="1161"/>
      <c r="D318" s="1182">
        <f t="shared" ca="1" si="76"/>
        <v>54939</v>
      </c>
      <c r="E318" s="1183">
        <f t="shared" ca="1" si="77"/>
        <v>54966</v>
      </c>
      <c r="F318" s="1184">
        <f t="shared" ca="1" si="78"/>
        <v>9378</v>
      </c>
      <c r="G318" s="1185">
        <f ca="1">IF(F318&lt;&gt;"",COUNTIF($F$11:F318,"&gt;0"),"")</f>
        <v>308</v>
      </c>
      <c r="H318" s="1186">
        <v>0.32151381277346691</v>
      </c>
      <c r="I318" s="1130"/>
      <c r="J318" s="1187">
        <f t="shared" ca="1" si="79"/>
        <v>10177.056884654885</v>
      </c>
      <c r="K318" s="1188">
        <f t="shared" ca="1" si="80"/>
        <v>3272.0643617978531</v>
      </c>
      <c r="L318" s="1187">
        <f t="shared" ca="1" si="81"/>
        <v>0</v>
      </c>
      <c r="M318" s="1187">
        <f t="shared" ca="1" si="82"/>
        <v>0</v>
      </c>
      <c r="N318" s="1187">
        <f t="shared" ca="1" si="91"/>
        <v>6904.9925228570319</v>
      </c>
      <c r="O318" s="1130"/>
      <c r="P318" s="1187">
        <f t="shared" ca="1" si="83"/>
        <v>3272.0643617978531</v>
      </c>
      <c r="Q318" s="1187">
        <f t="shared" ca="1" si="84"/>
        <v>6559.7428967141796</v>
      </c>
      <c r="R318" s="1187">
        <f t="shared" ca="1" si="92"/>
        <v>9668.2040404221407</v>
      </c>
      <c r="S318" s="1187">
        <f t="shared" ca="1" si="93"/>
        <v>3108.4611437079611</v>
      </c>
      <c r="T318" s="1187">
        <f t="shared" ca="1" si="85"/>
        <v>6559.7428967141796</v>
      </c>
      <c r="U318" s="1189">
        <f t="shared" ca="1" si="86"/>
        <v>1.2437868626076958E-6</v>
      </c>
      <c r="V318" s="1190">
        <f t="shared" ca="1" si="87"/>
        <v>5.0000000000000155E-2</v>
      </c>
      <c r="X318" s="1191">
        <f t="shared" ca="1" si="94"/>
        <v>508.85284423274425</v>
      </c>
      <c r="Y318" s="1191">
        <f t="shared" ca="1" si="88"/>
        <v>163.60321808989193</v>
      </c>
      <c r="Z318" s="1191">
        <f t="shared" ca="1" si="89"/>
        <v>345.24962614285232</v>
      </c>
      <c r="AA318" s="1189">
        <f t="shared" ca="1" si="90"/>
        <v>1.2435308998845167E-6</v>
      </c>
      <c r="AB318" s="1162"/>
    </row>
    <row r="319" spans="1:28">
      <c r="A319" s="1201">
        <f>Calendar!J308</f>
        <v>54297</v>
      </c>
      <c r="C319" s="1161"/>
      <c r="D319" s="1182">
        <f t="shared" ca="1" si="76"/>
        <v>54969</v>
      </c>
      <c r="E319" s="1183">
        <f t="shared" ca="1" si="77"/>
        <v>54996</v>
      </c>
      <c r="F319" s="1184">
        <f t="shared" ca="1" si="78"/>
        <v>9408</v>
      </c>
      <c r="G319" s="1185">
        <f ca="1">IF(F319&lt;&gt;"",COUNTIF($F$11:F319,"&gt;0"),"")</f>
        <v>309</v>
      </c>
      <c r="H319" s="1186">
        <v>0.31524518983572219</v>
      </c>
      <c r="I319" s="1130"/>
      <c r="J319" s="1187">
        <f t="shared" ca="1" si="79"/>
        <v>6904.9925228570319</v>
      </c>
      <c r="K319" s="1188">
        <f t="shared" ca="1" si="80"/>
        <v>2176.7656786823072</v>
      </c>
      <c r="L319" s="1187">
        <f t="shared" ca="1" si="81"/>
        <v>0</v>
      </c>
      <c r="M319" s="1187">
        <f t="shared" ca="1" si="82"/>
        <v>0</v>
      </c>
      <c r="N319" s="1187">
        <f t="shared" ca="1" si="91"/>
        <v>4728.2268441747246</v>
      </c>
      <c r="O319" s="1130"/>
      <c r="P319" s="1187">
        <f t="shared" ca="1" si="83"/>
        <v>2176.7656786823072</v>
      </c>
      <c r="Q319" s="1187">
        <f t="shared" ca="1" si="84"/>
        <v>4491.815501965988</v>
      </c>
      <c r="R319" s="1187">
        <f t="shared" ca="1" si="92"/>
        <v>6559.7428967141796</v>
      </c>
      <c r="S319" s="1187">
        <f t="shared" ca="1" si="93"/>
        <v>2067.9273947481915</v>
      </c>
      <c r="T319" s="1187">
        <f t="shared" ca="1" si="85"/>
        <v>4491.815501965988</v>
      </c>
      <c r="U319" s="1189">
        <f t="shared" ca="1" si="86"/>
        <v>8.438922061331472E-7</v>
      </c>
      <c r="V319" s="1190">
        <f t="shared" ca="1" si="87"/>
        <v>5.0000000000000044E-2</v>
      </c>
      <c r="X319" s="1191">
        <f t="shared" ca="1" si="94"/>
        <v>345.24962614285232</v>
      </c>
      <c r="Y319" s="1191">
        <f t="shared" ca="1" si="88"/>
        <v>108.83828393411568</v>
      </c>
      <c r="Z319" s="1191">
        <f t="shared" ca="1" si="89"/>
        <v>236.41134220873664</v>
      </c>
      <c r="AA319" s="1189">
        <f t="shared" ca="1" si="90"/>
        <v>8.4371853896102715E-7</v>
      </c>
      <c r="AB319" s="1162"/>
    </row>
    <row r="320" spans="1:28">
      <c r="A320" s="1201">
        <f>Calendar!J309</f>
        <v>54329</v>
      </c>
      <c r="C320" s="1161"/>
      <c r="D320" s="1182">
        <f t="shared" ca="1" si="76"/>
        <v>55000</v>
      </c>
      <c r="E320" s="1183">
        <f t="shared" ca="1" si="77"/>
        <v>55029</v>
      </c>
      <c r="F320" s="1184">
        <f t="shared" ca="1" si="78"/>
        <v>9441</v>
      </c>
      <c r="G320" s="1185">
        <f ca="1">IF(F320&lt;&gt;"",COUNTIF($F$11:F320,"&gt;0"),"")</f>
        <v>310</v>
      </c>
      <c r="H320" s="1186">
        <v>0.33987246414581107</v>
      </c>
      <c r="I320" s="1130"/>
      <c r="J320" s="1187">
        <f t="shared" ca="1" si="79"/>
        <v>4728.2268441747246</v>
      </c>
      <c r="K320" s="1188">
        <f t="shared" ca="1" si="80"/>
        <v>1606.9941085700355</v>
      </c>
      <c r="L320" s="1187">
        <f t="shared" ca="1" si="81"/>
        <v>0</v>
      </c>
      <c r="M320" s="1187">
        <f t="shared" ca="1" si="82"/>
        <v>0</v>
      </c>
      <c r="N320" s="1187">
        <f t="shared" ca="1" si="91"/>
        <v>3121.232735604689</v>
      </c>
      <c r="O320" s="1130"/>
      <c r="P320" s="1187">
        <f t="shared" ca="1" si="83"/>
        <v>1606.9941085700357</v>
      </c>
      <c r="Q320" s="1187">
        <f t="shared" ca="1" si="84"/>
        <v>2965.1710988244545</v>
      </c>
      <c r="R320" s="1187">
        <f t="shared" ca="1" si="92"/>
        <v>4491.815501965988</v>
      </c>
      <c r="S320" s="1187">
        <f t="shared" ca="1" si="93"/>
        <v>1526.6444031415335</v>
      </c>
      <c r="T320" s="1187">
        <f t="shared" ca="1" si="85"/>
        <v>2965.1710988244545</v>
      </c>
      <c r="U320" s="1189">
        <f t="shared" ca="1" si="86"/>
        <v>5.7785924740981676E-7</v>
      </c>
      <c r="V320" s="1190">
        <f t="shared" ca="1" si="87"/>
        <v>5.0000000000000044E-2</v>
      </c>
      <c r="X320" s="1191">
        <f t="shared" ca="1" si="94"/>
        <v>236.41134220873664</v>
      </c>
      <c r="Y320" s="1191">
        <f t="shared" ca="1" si="88"/>
        <v>80.349705428502148</v>
      </c>
      <c r="Z320" s="1191">
        <f t="shared" ca="1" si="89"/>
        <v>156.06163678023449</v>
      </c>
      <c r="AA320" s="1189">
        <f t="shared" ca="1" si="90"/>
        <v>5.7774032797833984E-7</v>
      </c>
      <c r="AB320" s="1162"/>
    </row>
    <row r="321" spans="1:28">
      <c r="A321" s="1201">
        <f>Calendar!J310</f>
        <v>54358</v>
      </c>
      <c r="C321" s="1161"/>
      <c r="D321" s="1182">
        <f t="shared" ca="1" si="76"/>
        <v>55031</v>
      </c>
      <c r="E321" s="1183">
        <f t="shared" ca="1" si="77"/>
        <v>55058</v>
      </c>
      <c r="F321" s="1184">
        <f t="shared" ca="1" si="78"/>
        <v>9470</v>
      </c>
      <c r="G321" s="1185">
        <f ca="1">IF(F321&lt;&gt;"",COUNTIF($F$11:F321,"&gt;0"),"")</f>
        <v>311</v>
      </c>
      <c r="H321" s="1186">
        <v>0.24921166002931291</v>
      </c>
      <c r="I321" s="1130"/>
      <c r="J321" s="1187">
        <f t="shared" ca="1" si="79"/>
        <v>3121.232735604689</v>
      </c>
      <c r="K321" s="1188">
        <f t="shared" ca="1" si="80"/>
        <v>777.84759137787808</v>
      </c>
      <c r="L321" s="1187">
        <f t="shared" ca="1" si="81"/>
        <v>0</v>
      </c>
      <c r="M321" s="1187">
        <f t="shared" ca="1" si="82"/>
        <v>0</v>
      </c>
      <c r="N321" s="1187">
        <f t="shared" ca="1" si="91"/>
        <v>2343.385144226811</v>
      </c>
      <c r="O321" s="1130"/>
      <c r="P321" s="1187">
        <f t="shared" ca="1" si="83"/>
        <v>777.84759137787796</v>
      </c>
      <c r="Q321" s="1187">
        <f t="shared" ca="1" si="84"/>
        <v>2226.2158870154703</v>
      </c>
      <c r="R321" s="1187">
        <f t="shared" ca="1" si="92"/>
        <v>2965.1710988244545</v>
      </c>
      <c r="S321" s="1187">
        <f t="shared" ca="1" si="93"/>
        <v>738.95521180898413</v>
      </c>
      <c r="T321" s="1187">
        <f t="shared" ca="1" si="85"/>
        <v>2226.2158870154703</v>
      </c>
      <c r="U321" s="1189">
        <f t="shared" ca="1" si="86"/>
        <v>3.8146080106319847E-7</v>
      </c>
      <c r="V321" s="1190">
        <f t="shared" ca="1" si="87"/>
        <v>5.0000000000000044E-2</v>
      </c>
      <c r="X321" s="1191">
        <f t="shared" ca="1" si="94"/>
        <v>156.06163678023449</v>
      </c>
      <c r="Y321" s="1191">
        <f t="shared" ca="1" si="88"/>
        <v>38.89237956889383</v>
      </c>
      <c r="Z321" s="1191">
        <f t="shared" ca="1" si="89"/>
        <v>117.16925721134066</v>
      </c>
      <c r="AA321" s="1189">
        <f t="shared" ca="1" si="90"/>
        <v>3.813822990719318E-7</v>
      </c>
      <c r="AB321" s="1162"/>
    </row>
    <row r="322" spans="1:28">
      <c r="A322" s="1201">
        <f>Calendar!J311</f>
        <v>54389</v>
      </c>
      <c r="C322" s="1161"/>
      <c r="D322" s="1182">
        <f t="shared" ca="1" si="76"/>
        <v>55061</v>
      </c>
      <c r="E322" s="1183">
        <f t="shared" ca="1" si="77"/>
        <v>55088</v>
      </c>
      <c r="F322" s="1184">
        <f t="shared" ca="1" si="78"/>
        <v>9500</v>
      </c>
      <c r="G322" s="1185">
        <f ca="1">IF(F322&lt;&gt;"",COUNTIF($F$11:F322,"&gt;0"),"")</f>
        <v>312</v>
      </c>
      <c r="H322" s="1186">
        <v>0.33266618684702626</v>
      </c>
      <c r="I322" s="1130"/>
      <c r="J322" s="1187">
        <f t="shared" ca="1" si="79"/>
        <v>2343.385144226811</v>
      </c>
      <c r="K322" s="1188">
        <f t="shared" ca="1" si="80"/>
        <v>779.56500024390186</v>
      </c>
      <c r="L322" s="1187">
        <f t="shared" ca="1" si="81"/>
        <v>0</v>
      </c>
      <c r="M322" s="1187">
        <f t="shared" ca="1" si="82"/>
        <v>0</v>
      </c>
      <c r="N322" s="1187">
        <f t="shared" ca="1" si="91"/>
        <v>1563.820143982909</v>
      </c>
      <c r="O322" s="1130"/>
      <c r="P322" s="1187">
        <f t="shared" ca="1" si="83"/>
        <v>779.56500024390198</v>
      </c>
      <c r="Q322" s="1187">
        <f t="shared" ca="1" si="84"/>
        <v>1485.6291367837634</v>
      </c>
      <c r="R322" s="1187">
        <f t="shared" ca="1" si="92"/>
        <v>2226.2158870154703</v>
      </c>
      <c r="S322" s="1187">
        <f t="shared" ca="1" si="93"/>
        <v>740.5867502317069</v>
      </c>
      <c r="T322" s="1187">
        <f t="shared" ca="1" si="85"/>
        <v>1485.6291367837634</v>
      </c>
      <c r="U322" s="1189">
        <f t="shared" ca="1" si="86"/>
        <v>2.863963215941273E-7</v>
      </c>
      <c r="V322" s="1190">
        <f t="shared" ca="1" si="87"/>
        <v>5.0000000000000044E-2</v>
      </c>
      <c r="X322" s="1191">
        <f t="shared" ca="1" si="94"/>
        <v>117.16925721134066</v>
      </c>
      <c r="Y322" s="1191">
        <f t="shared" ca="1" si="88"/>
        <v>38.978250012195076</v>
      </c>
      <c r="Z322" s="1191">
        <f t="shared" ca="1" si="89"/>
        <v>78.191007199145588</v>
      </c>
      <c r="AA322" s="1189">
        <f t="shared" ca="1" si="90"/>
        <v>2.8633738321441998E-7</v>
      </c>
      <c r="AB322" s="1162"/>
    </row>
    <row r="323" spans="1:28">
      <c r="A323" s="1201">
        <f>Calendar!J312</f>
        <v>54420</v>
      </c>
      <c r="C323" s="1161"/>
      <c r="D323" s="1182">
        <f t="shared" ca="1" si="76"/>
        <v>55092</v>
      </c>
      <c r="E323" s="1183">
        <f t="shared" ca="1" si="77"/>
        <v>55120</v>
      </c>
      <c r="F323" s="1184">
        <f t="shared" ca="1" si="78"/>
        <v>9532</v>
      </c>
      <c r="G323" s="1185">
        <f ca="1">IF(F323&lt;&gt;"",COUNTIF($F$11:F323,"&gt;0"),"")</f>
        <v>313</v>
      </c>
      <c r="H323" s="1186">
        <v>0.49960355959164171</v>
      </c>
      <c r="I323" s="1130"/>
      <c r="J323" s="1187">
        <f t="shared" ca="1" si="79"/>
        <v>1563.820143982909</v>
      </c>
      <c r="K323" s="1188">
        <f t="shared" ca="1" si="80"/>
        <v>781.29011049497501</v>
      </c>
      <c r="L323" s="1187">
        <f t="shared" ca="1" si="81"/>
        <v>0</v>
      </c>
      <c r="M323" s="1187">
        <f t="shared" ca="1" si="82"/>
        <v>0</v>
      </c>
      <c r="N323" s="1187">
        <f t="shared" ca="1" si="91"/>
        <v>782.53003348793402</v>
      </c>
      <c r="O323" s="1130"/>
      <c r="P323" s="1187">
        <f t="shared" ca="1" si="83"/>
        <v>781.29011049497501</v>
      </c>
      <c r="Q323" s="1187">
        <f t="shared" ca="1" si="84"/>
        <v>743.40353181353726</v>
      </c>
      <c r="R323" s="1187">
        <f t="shared" ca="1" si="92"/>
        <v>1485.6291367837634</v>
      </c>
      <c r="S323" s="1187">
        <f t="shared" ca="1" si="93"/>
        <v>742.22560497022619</v>
      </c>
      <c r="T323" s="1187">
        <f t="shared" ca="1" si="85"/>
        <v>743.40353181353726</v>
      </c>
      <c r="U323" s="1189">
        <f t="shared" ca="1" si="86"/>
        <v>1.9112194936239432E-7</v>
      </c>
      <c r="V323" s="1190">
        <f t="shared" ca="1" si="87"/>
        <v>5.0000000000000044E-2</v>
      </c>
      <c r="X323" s="1191">
        <f t="shared" ca="1" si="94"/>
        <v>78.191007199145588</v>
      </c>
      <c r="Y323" s="1191">
        <f t="shared" ca="1" si="88"/>
        <v>39.064505524748824</v>
      </c>
      <c r="Z323" s="1191">
        <f t="shared" ca="1" si="89"/>
        <v>39.126501674396764</v>
      </c>
      <c r="AA323" s="1189">
        <f t="shared" ca="1" si="90"/>
        <v>1.9108261778872334E-7</v>
      </c>
      <c r="AB323" s="1162"/>
    </row>
    <row r="324" spans="1:28">
      <c r="A324" s="1201">
        <f>Calendar!J313</f>
        <v>54450</v>
      </c>
      <c r="C324" s="1161"/>
      <c r="D324" s="1182">
        <f t="shared" ca="1" si="76"/>
        <v>55122</v>
      </c>
      <c r="E324" s="1183">
        <f t="shared" ca="1" si="77"/>
        <v>55149</v>
      </c>
      <c r="F324" s="1184">
        <f t="shared" ca="1" si="78"/>
        <v>9561</v>
      </c>
      <c r="G324" s="1185">
        <f ca="1">IF(F324&lt;&gt;"",COUNTIF($F$11:F324,"&gt;0"),"")</f>
        <v>314</v>
      </c>
      <c r="H324" s="1186">
        <v>1</v>
      </c>
      <c r="I324" s="1130"/>
      <c r="J324" s="1187">
        <f t="shared" ca="1" si="79"/>
        <v>782.53003348793402</v>
      </c>
      <c r="K324" s="1188">
        <f t="shared" ca="1" si="80"/>
        <v>782.53003348793402</v>
      </c>
      <c r="L324" s="1187">
        <f t="shared" ca="1" si="81"/>
        <v>0</v>
      </c>
      <c r="M324" s="1187">
        <f t="shared" ca="1" si="82"/>
        <v>0</v>
      </c>
      <c r="N324" s="1187">
        <f t="shared" ca="1" si="91"/>
        <v>0</v>
      </c>
      <c r="O324" s="1130"/>
      <c r="P324" s="1187">
        <f t="shared" ca="1" si="83"/>
        <v>782.53003348793402</v>
      </c>
      <c r="Q324" s="1187">
        <f t="shared" ca="1" si="84"/>
        <v>0</v>
      </c>
      <c r="R324" s="1187">
        <f t="shared" ca="1" si="92"/>
        <v>743.40353181353726</v>
      </c>
      <c r="S324" s="1187">
        <f t="shared" ca="1" si="93"/>
        <v>743.40353181353726</v>
      </c>
      <c r="T324" s="1187">
        <f t="shared" ca="1" si="85"/>
        <v>0</v>
      </c>
      <c r="U324" s="1189">
        <f t="shared" ca="1" si="86"/>
        <v>9.5636743144848622E-8</v>
      </c>
      <c r="V324" s="1190" t="str">
        <f t="shared" ca="1" si="87"/>
        <v>n.a.</v>
      </c>
      <c r="X324" s="1191">
        <f t="shared" ca="1" si="94"/>
        <v>39.126501674396764</v>
      </c>
      <c r="Y324" s="1191">
        <f t="shared" ca="1" si="88"/>
        <v>39.126501674396764</v>
      </c>
      <c r="Z324" s="1191">
        <f t="shared" ca="1" si="89"/>
        <v>0</v>
      </c>
      <c r="AA324" s="1189">
        <f t="shared" ca="1" si="90"/>
        <v>9.5617061765387982E-8</v>
      </c>
      <c r="AB324" s="1162"/>
    </row>
    <row r="325" spans="1:28">
      <c r="A325" s="1201">
        <f>Calendar!J314</f>
        <v>54480</v>
      </c>
      <c r="C325" s="1161"/>
      <c r="D325" s="1182">
        <f t="shared" ca="1" si="76"/>
        <v>55153</v>
      </c>
      <c r="E325" s="1183">
        <f t="shared" ca="1" si="77"/>
        <v>55180</v>
      </c>
      <c r="F325" s="1184">
        <f t="shared" ca="1" si="78"/>
        <v>9592</v>
      </c>
      <c r="G325" s="1185">
        <f ca="1">IF(F325&lt;&gt;"",COUNTIF($F$11:F325,"&gt;0"),"")</f>
        <v>315</v>
      </c>
      <c r="H325" s="1186"/>
      <c r="I325" s="1130"/>
      <c r="J325" s="1187">
        <f t="shared" ca="1" si="79"/>
        <v>0</v>
      </c>
      <c r="K325" s="1188">
        <f t="shared" ca="1" si="80"/>
        <v>0</v>
      </c>
      <c r="L325" s="1187">
        <f t="shared" ca="1" si="81"/>
        <v>0</v>
      </c>
      <c r="M325" s="1187">
        <f t="shared" ca="1" si="82"/>
        <v>0</v>
      </c>
      <c r="N325" s="1187">
        <f t="shared" ca="1" si="91"/>
        <v>0</v>
      </c>
      <c r="O325" s="1130"/>
      <c r="P325" s="1187">
        <f t="shared" ca="1" si="83"/>
        <v>0</v>
      </c>
      <c r="Q325" s="1187">
        <f t="shared" ca="1" si="84"/>
        <v>0</v>
      </c>
      <c r="R325" s="1187">
        <f t="shared" ca="1" si="92"/>
        <v>0</v>
      </c>
      <c r="S325" s="1187">
        <f t="shared" ca="1" si="93"/>
        <v>0</v>
      </c>
      <c r="T325" s="1187">
        <f t="shared" ca="1" si="85"/>
        <v>0</v>
      </c>
      <c r="U325" s="1189">
        <f t="shared" ca="1" si="86"/>
        <v>0</v>
      </c>
      <c r="V325" s="1190" t="str">
        <f t="shared" ca="1" si="87"/>
        <v>n.a.</v>
      </c>
      <c r="X325" s="1191">
        <f t="shared" ca="1" si="94"/>
        <v>0</v>
      </c>
      <c r="Y325" s="1191">
        <f t="shared" ca="1" si="88"/>
        <v>0</v>
      </c>
      <c r="Z325" s="1191">
        <f t="shared" ca="1" si="89"/>
        <v>0</v>
      </c>
      <c r="AA325" s="1189">
        <f t="shared" ca="1" si="90"/>
        <v>0</v>
      </c>
      <c r="AB325" s="1162"/>
    </row>
    <row r="326" spans="1:28">
      <c r="A326" s="1201">
        <f>Calendar!J315</f>
        <v>54511</v>
      </c>
      <c r="C326" s="1161"/>
      <c r="D326" s="1182">
        <f t="shared" ca="1" si="76"/>
        <v>55184</v>
      </c>
      <c r="E326" s="1183">
        <f t="shared" ca="1" si="77"/>
        <v>55211</v>
      </c>
      <c r="F326" s="1184">
        <f t="shared" ca="1" si="78"/>
        <v>9623</v>
      </c>
      <c r="G326" s="1185">
        <f ca="1">IF(F326&lt;&gt;"",COUNTIF($F$11:F326,"&gt;0"),"")</f>
        <v>316</v>
      </c>
      <c r="H326" s="1186"/>
      <c r="I326" s="1130"/>
      <c r="J326" s="1187">
        <f t="shared" ca="1" si="79"/>
        <v>0</v>
      </c>
      <c r="K326" s="1188">
        <f t="shared" ca="1" si="80"/>
        <v>0</v>
      </c>
      <c r="L326" s="1187">
        <f t="shared" ca="1" si="81"/>
        <v>0</v>
      </c>
      <c r="M326" s="1187">
        <f t="shared" ca="1" si="82"/>
        <v>0</v>
      </c>
      <c r="N326" s="1187">
        <f t="shared" ca="1" si="91"/>
        <v>0</v>
      </c>
      <c r="O326" s="1130"/>
      <c r="P326" s="1187">
        <f t="shared" ca="1" si="83"/>
        <v>0</v>
      </c>
      <c r="Q326" s="1187">
        <f t="shared" ca="1" si="84"/>
        <v>0</v>
      </c>
      <c r="R326" s="1187">
        <f t="shared" ca="1" si="92"/>
        <v>0</v>
      </c>
      <c r="S326" s="1187">
        <f t="shared" ca="1" si="93"/>
        <v>0</v>
      </c>
      <c r="T326" s="1187">
        <f t="shared" ca="1" si="85"/>
        <v>0</v>
      </c>
      <c r="U326" s="1189">
        <f t="shared" ca="1" si="86"/>
        <v>0</v>
      </c>
      <c r="V326" s="1190" t="str">
        <f t="shared" ca="1" si="87"/>
        <v>n.a.</v>
      </c>
      <c r="X326" s="1191">
        <f t="shared" ca="1" si="94"/>
        <v>0</v>
      </c>
      <c r="Y326" s="1191">
        <f t="shared" ca="1" si="88"/>
        <v>0</v>
      </c>
      <c r="Z326" s="1191">
        <f t="shared" ca="1" si="89"/>
        <v>0</v>
      </c>
      <c r="AA326" s="1189">
        <f t="shared" ca="1" si="90"/>
        <v>0</v>
      </c>
      <c r="AB326" s="1162"/>
    </row>
    <row r="327" spans="1:28">
      <c r="A327" s="1201">
        <f>Calendar!J316</f>
        <v>54540</v>
      </c>
      <c r="C327" s="1161"/>
      <c r="D327" s="1182">
        <f t="shared" ca="1" si="76"/>
        <v>55212</v>
      </c>
      <c r="E327" s="1183">
        <f t="shared" ca="1" si="77"/>
        <v>55239</v>
      </c>
      <c r="F327" s="1184">
        <f t="shared" ca="1" si="78"/>
        <v>9651</v>
      </c>
      <c r="G327" s="1185">
        <f ca="1">IF(F327&lt;&gt;"",COUNTIF($F$11:F327,"&gt;0"),"")</f>
        <v>317</v>
      </c>
      <c r="H327" s="1186"/>
      <c r="I327" s="1130"/>
      <c r="J327" s="1187">
        <f t="shared" ca="1" si="79"/>
        <v>0</v>
      </c>
      <c r="K327" s="1188">
        <f t="shared" ca="1" si="80"/>
        <v>0</v>
      </c>
      <c r="L327" s="1187">
        <f t="shared" ca="1" si="81"/>
        <v>0</v>
      </c>
      <c r="M327" s="1187">
        <f t="shared" ca="1" si="82"/>
        <v>0</v>
      </c>
      <c r="N327" s="1187">
        <f t="shared" ca="1" si="91"/>
        <v>0</v>
      </c>
      <c r="O327" s="1130"/>
      <c r="P327" s="1187">
        <f t="shared" ca="1" si="83"/>
        <v>0</v>
      </c>
      <c r="Q327" s="1187">
        <f t="shared" ca="1" si="84"/>
        <v>0</v>
      </c>
      <c r="R327" s="1187">
        <f t="shared" ca="1" si="92"/>
        <v>0</v>
      </c>
      <c r="S327" s="1187">
        <f t="shared" ca="1" si="93"/>
        <v>0</v>
      </c>
      <c r="T327" s="1187">
        <f t="shared" ca="1" si="85"/>
        <v>0</v>
      </c>
      <c r="U327" s="1189">
        <f t="shared" ca="1" si="86"/>
        <v>0</v>
      </c>
      <c r="V327" s="1190" t="str">
        <f t="shared" ca="1" si="87"/>
        <v>n.a.</v>
      </c>
      <c r="X327" s="1191">
        <f t="shared" ca="1" si="94"/>
        <v>0</v>
      </c>
      <c r="Y327" s="1191">
        <f t="shared" ca="1" si="88"/>
        <v>0</v>
      </c>
      <c r="Z327" s="1191">
        <f t="shared" ca="1" si="89"/>
        <v>0</v>
      </c>
      <c r="AA327" s="1189">
        <f t="shared" ca="1" si="90"/>
        <v>0</v>
      </c>
      <c r="AB327" s="1162"/>
    </row>
    <row r="328" spans="1:28">
      <c r="A328" s="1201">
        <f>Calendar!J317</f>
        <v>54570</v>
      </c>
      <c r="C328" s="1161"/>
      <c r="D328" s="1182">
        <f t="shared" ca="1" si="76"/>
        <v>55243</v>
      </c>
      <c r="E328" s="1183">
        <f t="shared" ca="1" si="77"/>
        <v>55270</v>
      </c>
      <c r="F328" s="1184">
        <f t="shared" ca="1" si="78"/>
        <v>9682</v>
      </c>
      <c r="G328" s="1185">
        <f ca="1">IF(F328&lt;&gt;"",COUNTIF($F$11:F328,"&gt;0"),"")</f>
        <v>318</v>
      </c>
      <c r="H328" s="1186"/>
      <c r="I328" s="1130"/>
      <c r="J328" s="1187">
        <f t="shared" ca="1" si="79"/>
        <v>0</v>
      </c>
      <c r="K328" s="1188">
        <f t="shared" ca="1" si="80"/>
        <v>0</v>
      </c>
      <c r="L328" s="1187">
        <f t="shared" ca="1" si="81"/>
        <v>0</v>
      </c>
      <c r="M328" s="1187">
        <f t="shared" ca="1" si="82"/>
        <v>0</v>
      </c>
      <c r="N328" s="1187">
        <f t="shared" ca="1" si="91"/>
        <v>0</v>
      </c>
      <c r="O328" s="1130"/>
      <c r="P328" s="1187">
        <f t="shared" ca="1" si="83"/>
        <v>0</v>
      </c>
      <c r="Q328" s="1187">
        <f t="shared" ca="1" si="84"/>
        <v>0</v>
      </c>
      <c r="R328" s="1187">
        <f t="shared" ca="1" si="92"/>
        <v>0</v>
      </c>
      <c r="S328" s="1187">
        <f t="shared" ca="1" si="93"/>
        <v>0</v>
      </c>
      <c r="T328" s="1187">
        <f t="shared" ca="1" si="85"/>
        <v>0</v>
      </c>
      <c r="U328" s="1189">
        <f t="shared" ca="1" si="86"/>
        <v>0</v>
      </c>
      <c r="V328" s="1190" t="str">
        <f t="shared" ca="1" si="87"/>
        <v>n.a.</v>
      </c>
      <c r="X328" s="1191">
        <f t="shared" ca="1" si="94"/>
        <v>0</v>
      </c>
      <c r="Y328" s="1191">
        <f t="shared" ca="1" si="88"/>
        <v>0</v>
      </c>
      <c r="Z328" s="1191">
        <f t="shared" ca="1" si="89"/>
        <v>0</v>
      </c>
      <c r="AA328" s="1189">
        <f t="shared" ca="1" si="90"/>
        <v>0</v>
      </c>
      <c r="AB328" s="1162"/>
    </row>
    <row r="329" spans="1:28">
      <c r="A329" s="1201">
        <f>Calendar!J318</f>
        <v>54602</v>
      </c>
      <c r="C329" s="1161"/>
      <c r="D329" s="1182">
        <f t="shared" ca="1" si="76"/>
        <v>55273</v>
      </c>
      <c r="E329" s="1183">
        <f t="shared" ca="1" si="77"/>
        <v>55302</v>
      </c>
      <c r="F329" s="1184">
        <f t="shared" ca="1" si="78"/>
        <v>9714</v>
      </c>
      <c r="G329" s="1185">
        <f ca="1">IF(F329&lt;&gt;"",COUNTIF($F$11:F329,"&gt;0"),"")</f>
        <v>319</v>
      </c>
      <c r="H329" s="1186"/>
      <c r="I329" s="1130"/>
      <c r="J329" s="1187">
        <f t="shared" ca="1" si="79"/>
        <v>0</v>
      </c>
      <c r="K329" s="1188">
        <f t="shared" ca="1" si="80"/>
        <v>0</v>
      </c>
      <c r="L329" s="1187">
        <f t="shared" ca="1" si="81"/>
        <v>0</v>
      </c>
      <c r="M329" s="1187">
        <f t="shared" ca="1" si="82"/>
        <v>0</v>
      </c>
      <c r="N329" s="1187">
        <f t="shared" ca="1" si="91"/>
        <v>0</v>
      </c>
      <c r="O329" s="1130"/>
      <c r="P329" s="1187">
        <f t="shared" ca="1" si="83"/>
        <v>0</v>
      </c>
      <c r="Q329" s="1187">
        <f t="shared" ca="1" si="84"/>
        <v>0</v>
      </c>
      <c r="R329" s="1187">
        <f t="shared" ca="1" si="92"/>
        <v>0</v>
      </c>
      <c r="S329" s="1187">
        <f t="shared" ca="1" si="93"/>
        <v>0</v>
      </c>
      <c r="T329" s="1187">
        <f t="shared" ca="1" si="85"/>
        <v>0</v>
      </c>
      <c r="U329" s="1189">
        <f t="shared" ca="1" si="86"/>
        <v>0</v>
      </c>
      <c r="V329" s="1190" t="str">
        <f t="shared" ca="1" si="87"/>
        <v>n.a.</v>
      </c>
      <c r="X329" s="1191">
        <f t="shared" ca="1" si="94"/>
        <v>0</v>
      </c>
      <c r="Y329" s="1191">
        <f t="shared" ca="1" si="88"/>
        <v>0</v>
      </c>
      <c r="Z329" s="1191">
        <f t="shared" ca="1" si="89"/>
        <v>0</v>
      </c>
      <c r="AA329" s="1189">
        <f t="shared" ca="1" si="90"/>
        <v>0</v>
      </c>
      <c r="AB329" s="1162"/>
    </row>
    <row r="330" spans="1:28">
      <c r="A330" s="1201">
        <f>Calendar!J319</f>
        <v>54631</v>
      </c>
      <c r="C330" s="1161"/>
      <c r="D330" s="1182">
        <f t="shared" ca="1" si="76"/>
        <v>55304</v>
      </c>
      <c r="E330" s="1183">
        <f t="shared" ca="1" si="77"/>
        <v>55331</v>
      </c>
      <c r="F330" s="1184">
        <f t="shared" ca="1" si="78"/>
        <v>9743</v>
      </c>
      <c r="G330" s="1185">
        <f ca="1">IF(F330&lt;&gt;"",COUNTIF($F$11:F330,"&gt;0"),"")</f>
        <v>320</v>
      </c>
      <c r="H330" s="1186"/>
      <c r="I330" s="1130"/>
      <c r="J330" s="1187">
        <f t="shared" ca="1" si="79"/>
        <v>0</v>
      </c>
      <c r="K330" s="1188">
        <f t="shared" ca="1" si="80"/>
        <v>0</v>
      </c>
      <c r="L330" s="1187">
        <f t="shared" ca="1" si="81"/>
        <v>0</v>
      </c>
      <c r="M330" s="1187">
        <f t="shared" ca="1" si="82"/>
        <v>0</v>
      </c>
      <c r="N330" s="1187">
        <f t="shared" ca="1" si="91"/>
        <v>0</v>
      </c>
      <c r="O330" s="1130"/>
      <c r="P330" s="1187">
        <f t="shared" ca="1" si="83"/>
        <v>0</v>
      </c>
      <c r="Q330" s="1187">
        <f t="shared" ca="1" si="84"/>
        <v>0</v>
      </c>
      <c r="R330" s="1187">
        <f t="shared" ca="1" si="92"/>
        <v>0</v>
      </c>
      <c r="S330" s="1187">
        <f t="shared" ca="1" si="93"/>
        <v>0</v>
      </c>
      <c r="T330" s="1187">
        <f t="shared" ca="1" si="85"/>
        <v>0</v>
      </c>
      <c r="U330" s="1189">
        <f t="shared" ca="1" si="86"/>
        <v>0</v>
      </c>
      <c r="V330" s="1190" t="str">
        <f t="shared" ca="1" si="87"/>
        <v>n.a.</v>
      </c>
      <c r="X330" s="1191">
        <f t="shared" ca="1" si="94"/>
        <v>0</v>
      </c>
      <c r="Y330" s="1191">
        <f t="shared" ca="1" si="88"/>
        <v>0</v>
      </c>
      <c r="Z330" s="1191">
        <f t="shared" ca="1" si="89"/>
        <v>0</v>
      </c>
      <c r="AA330" s="1189">
        <f t="shared" ca="1" si="90"/>
        <v>0</v>
      </c>
      <c r="AB330" s="1162"/>
    </row>
    <row r="331" spans="1:28">
      <c r="A331" s="1201">
        <f>Calendar!J320</f>
        <v>54662</v>
      </c>
      <c r="C331" s="1161"/>
      <c r="D331" s="1182">
        <f t="shared" ca="1" si="76"/>
        <v>55334</v>
      </c>
      <c r="E331" s="1183">
        <f t="shared" ca="1" si="77"/>
        <v>55361</v>
      </c>
      <c r="F331" s="1184">
        <f t="shared" ca="1" si="78"/>
        <v>9773</v>
      </c>
      <c r="G331" s="1185">
        <f ca="1">IF(F331&lt;&gt;"",COUNTIF($F$11:F331,"&gt;0"),"")</f>
        <v>321</v>
      </c>
      <c r="H331" s="1186"/>
      <c r="I331" s="1130"/>
      <c r="J331" s="1187">
        <f t="shared" ca="1" si="79"/>
        <v>0</v>
      </c>
      <c r="K331" s="1188">
        <f t="shared" ca="1" si="80"/>
        <v>0</v>
      </c>
      <c r="L331" s="1187">
        <f t="shared" ca="1" si="81"/>
        <v>0</v>
      </c>
      <c r="M331" s="1187">
        <f t="shared" ca="1" si="82"/>
        <v>0</v>
      </c>
      <c r="N331" s="1187">
        <f t="shared" ca="1" si="91"/>
        <v>0</v>
      </c>
      <c r="O331" s="1130"/>
      <c r="P331" s="1187">
        <f t="shared" ca="1" si="83"/>
        <v>0</v>
      </c>
      <c r="Q331" s="1187">
        <f t="shared" ca="1" si="84"/>
        <v>0</v>
      </c>
      <c r="R331" s="1187">
        <f t="shared" ca="1" si="92"/>
        <v>0</v>
      </c>
      <c r="S331" s="1187">
        <f t="shared" ca="1" si="93"/>
        <v>0</v>
      </c>
      <c r="T331" s="1187">
        <f t="shared" ca="1" si="85"/>
        <v>0</v>
      </c>
      <c r="U331" s="1189">
        <f t="shared" ca="1" si="86"/>
        <v>0</v>
      </c>
      <c r="V331" s="1190" t="str">
        <f t="shared" ca="1" si="87"/>
        <v>n.a.</v>
      </c>
      <c r="X331" s="1191">
        <f t="shared" ca="1" si="94"/>
        <v>0</v>
      </c>
      <c r="Y331" s="1191">
        <f t="shared" ca="1" si="88"/>
        <v>0</v>
      </c>
      <c r="Z331" s="1191">
        <f t="shared" ca="1" si="89"/>
        <v>0</v>
      </c>
      <c r="AA331" s="1189">
        <f t="shared" ca="1" si="90"/>
        <v>0</v>
      </c>
      <c r="AB331" s="1162"/>
    </row>
    <row r="332" spans="1:28">
      <c r="A332" s="1201">
        <f>Calendar!J321</f>
        <v>54693</v>
      </c>
      <c r="C332" s="1161"/>
      <c r="D332" s="1182">
        <f t="shared" ref="D332:D395" ca="1" si="95">IF(E332&lt;&gt;"",EOMONTH(E332,-1),"")</f>
        <v>55365</v>
      </c>
      <c r="E332" s="1183">
        <f t="shared" ref="E332:E361" ca="1" si="96">IF(INDIRECT("A"&amp;(IFERROR(MATCH(E331,A:A),999)+1))&gt;0,INDIRECT("A"&amp;(IFERROR(MATCH(E331,A:A),999)+1)),"")</f>
        <v>55393</v>
      </c>
      <c r="F332" s="1184">
        <f t="shared" ref="F332" ca="1" si="97">IF(E332&lt;&gt;"",E332-$A$31,"")</f>
        <v>9805</v>
      </c>
      <c r="G332" s="1185">
        <f ca="1">IF(F332&lt;&gt;"",COUNTIF($F$11:F332,"&gt;0"),"")</f>
        <v>322</v>
      </c>
      <c r="H332" s="1186"/>
      <c r="I332" s="1130"/>
      <c r="J332" s="1187">
        <f t="shared" ref="J332" ca="1" si="98">IF(G332=1,$A$7,N331)</f>
        <v>0</v>
      </c>
      <c r="K332" s="1188">
        <f t="shared" ref="K332" ca="1" si="99">H332*J332</f>
        <v>0</v>
      </c>
      <c r="L332" s="1187">
        <f t="shared" ref="L332" ca="1" si="100">IF(E332&lt;&gt;"",(1-(1-$A$25)^(1/12))*(J332-K332),"")</f>
        <v>0</v>
      </c>
      <c r="M332" s="1187">
        <f t="shared" ref="M332" ca="1" si="101">IF(J332-K332-L332&lt;$A$27*$A$5,J332-K332-L332,0)</f>
        <v>0</v>
      </c>
      <c r="N332" s="1187">
        <f t="shared" ca="1" si="91"/>
        <v>0</v>
      </c>
      <c r="O332" s="1130"/>
      <c r="P332" s="1187">
        <f t="shared" ref="P332" ca="1" si="102">IF(G332&lt;&gt; "", R332+X332-N332, "")</f>
        <v>0</v>
      </c>
      <c r="Q332" s="1187">
        <f t="shared" ref="Q332" ca="1" si="103">IF(E332&lt;&gt;"", N332*(1-$A$15), "")</f>
        <v>0</v>
      </c>
      <c r="R332" s="1187">
        <f t="shared" ca="1" si="92"/>
        <v>0</v>
      </c>
      <c r="S332" s="1187">
        <f t="shared" ca="1" si="93"/>
        <v>0</v>
      </c>
      <c r="T332" s="1187">
        <f t="shared" ref="T332" ca="1" si="104">IF(E332&lt;&gt;"", R332-S332, "")</f>
        <v>0</v>
      </c>
      <c r="U332" s="1189">
        <f t="shared" ref="U332" ca="1" si="105">IF(E332&lt;&gt;"", R332/$A$11, "")</f>
        <v>0</v>
      </c>
      <c r="V332" s="1190" t="str">
        <f t="shared" ref="V332" ca="1" si="106">IF(E332&lt;&gt;"", IFERROR(1-T332/N332, "n.a."), "")</f>
        <v>n.a.</v>
      </c>
      <c r="X332" s="1191">
        <f t="shared" ca="1" si="94"/>
        <v>0</v>
      </c>
      <c r="Y332" s="1191">
        <f t="shared" ref="Y332" ca="1" si="107">IF(E332&lt;&gt;"", P332-S332, "")</f>
        <v>0</v>
      </c>
      <c r="Z332" s="1191">
        <f t="shared" ref="Z332" ca="1" si="108">IF(E332&lt;&gt;"", X332-Y332, "")</f>
        <v>0</v>
      </c>
      <c r="AA332" s="1189">
        <f t="shared" ref="AA332" ca="1" si="109">IF(E332&lt;&gt;"", X332/$A$19, "")</f>
        <v>0</v>
      </c>
      <c r="AB332" s="1162"/>
    </row>
    <row r="333" spans="1:28">
      <c r="A333" s="1201">
        <f>Calendar!J322</f>
        <v>54723</v>
      </c>
      <c r="C333" s="1161"/>
      <c r="D333" s="1182">
        <f t="shared" ca="1" si="95"/>
        <v>55396</v>
      </c>
      <c r="E333" s="1183">
        <f t="shared" ca="1" si="96"/>
        <v>55423</v>
      </c>
      <c r="F333" s="1184">
        <f t="shared" ref="F333:F361" ca="1" si="110">IF(E333&lt;&gt;"",E333-$A$31,"")</f>
        <v>9835</v>
      </c>
      <c r="G333" s="1185">
        <f ca="1">IF(F333&lt;&gt;"",COUNTIF($F$11:F333,"&gt;0"),"")</f>
        <v>323</v>
      </c>
      <c r="H333" s="1186"/>
      <c r="I333" s="1130"/>
      <c r="J333" s="1187">
        <f t="shared" ref="J333:J361" ca="1" si="111">IF(G333=1,$A$7,N332)</f>
        <v>0</v>
      </c>
      <c r="K333" s="1188">
        <f t="shared" ref="K333:K361" ca="1" si="112">H333*J333</f>
        <v>0</v>
      </c>
      <c r="L333" s="1187">
        <f t="shared" ref="L333:L361" ca="1" si="113">IF(E333&lt;&gt;"",(1-(1-$A$25)^(1/12))*(J333-K333),"")</f>
        <v>0</v>
      </c>
      <c r="M333" s="1187">
        <f t="shared" ref="M333:M361" ca="1" si="114">IF(J333-K333-L333&lt;$A$27*$A$5,J333-K333-L333,0)</f>
        <v>0</v>
      </c>
      <c r="N333" s="1187">
        <f t="shared" ref="N333:N361" ca="1" si="115">IF(E333&lt;&gt;"",J333-K333-L333-M333,"")</f>
        <v>0</v>
      </c>
      <c r="O333" s="1130"/>
      <c r="P333" s="1187">
        <f t="shared" ref="P333:P361" ca="1" si="116">IF(G333&lt;&gt; "", R333+X333-N333, "")</f>
        <v>0</v>
      </c>
      <c r="Q333" s="1187">
        <f t="shared" ref="Q333:Q361" ca="1" si="117">IF(E333&lt;&gt;"", N333*(1-$A$15), "")</f>
        <v>0</v>
      </c>
      <c r="R333" s="1187">
        <f t="shared" ref="R333:R361" ca="1" si="118">IF(E333&lt;&gt;"", T332, "")</f>
        <v>0</v>
      </c>
      <c r="S333" s="1187">
        <f t="shared" ref="S333:S361" ca="1" si="119">IF(E333&lt;&gt;"", MIN(P333,MAX(R333-Q333,0)), "")</f>
        <v>0</v>
      </c>
      <c r="T333" s="1187">
        <f t="shared" ref="T333:T361" ca="1" si="120">IF(E333&lt;&gt;"", R333-S333, "")</f>
        <v>0</v>
      </c>
      <c r="U333" s="1189">
        <f t="shared" ref="U333:U361" ca="1" si="121">IF(E333&lt;&gt;"", R333/$A$11, "")</f>
        <v>0</v>
      </c>
      <c r="V333" s="1190" t="str">
        <f t="shared" ref="V333:V361" ca="1" si="122">IF(E333&lt;&gt;"", IFERROR(1-T333/N333, "n.a."), "")</f>
        <v>n.a.</v>
      </c>
      <c r="X333" s="1191">
        <f t="shared" ref="X333:X361" ca="1" si="123">IF(E333&lt;&gt;"", Z332, "")</f>
        <v>0</v>
      </c>
      <c r="Y333" s="1191">
        <f t="shared" ref="Y333:Y361" ca="1" si="124">IF(E333&lt;&gt;"", P333-S333, "")</f>
        <v>0</v>
      </c>
      <c r="Z333" s="1191">
        <f t="shared" ref="Z333:Z361" ca="1" si="125">IF(E333&lt;&gt;"", X333-Y333, "")</f>
        <v>0</v>
      </c>
      <c r="AA333" s="1189">
        <f t="shared" ref="AA333:AA361" ca="1" si="126">IF(E333&lt;&gt;"", X333/$A$19, "")</f>
        <v>0</v>
      </c>
      <c r="AB333" s="1162"/>
    </row>
    <row r="334" spans="1:28">
      <c r="A334" s="1201">
        <f>Calendar!J323</f>
        <v>54756</v>
      </c>
      <c r="C334" s="1161"/>
      <c r="D334" s="1182">
        <f t="shared" ca="1" si="95"/>
        <v>55426</v>
      </c>
      <c r="E334" s="1183">
        <f t="shared" ca="1" si="96"/>
        <v>55453</v>
      </c>
      <c r="F334" s="1184">
        <f t="shared" ca="1" si="110"/>
        <v>9865</v>
      </c>
      <c r="G334" s="1185">
        <f ca="1">IF(F334&lt;&gt;"",COUNTIF($F$11:F334,"&gt;0"),"")</f>
        <v>324</v>
      </c>
      <c r="H334" s="1186"/>
      <c r="I334" s="1130"/>
      <c r="J334" s="1187">
        <f t="shared" ca="1" si="111"/>
        <v>0</v>
      </c>
      <c r="K334" s="1188">
        <f t="shared" ca="1" si="112"/>
        <v>0</v>
      </c>
      <c r="L334" s="1187">
        <f t="shared" ca="1" si="113"/>
        <v>0</v>
      </c>
      <c r="M334" s="1187">
        <f t="shared" ca="1" si="114"/>
        <v>0</v>
      </c>
      <c r="N334" s="1187">
        <f t="shared" ca="1" si="115"/>
        <v>0</v>
      </c>
      <c r="O334" s="1130"/>
      <c r="P334" s="1187">
        <f t="shared" ca="1" si="116"/>
        <v>0</v>
      </c>
      <c r="Q334" s="1187">
        <f t="shared" ca="1" si="117"/>
        <v>0</v>
      </c>
      <c r="R334" s="1187">
        <f t="shared" ca="1" si="118"/>
        <v>0</v>
      </c>
      <c r="S334" s="1187">
        <f t="shared" ca="1" si="119"/>
        <v>0</v>
      </c>
      <c r="T334" s="1187">
        <f t="shared" ca="1" si="120"/>
        <v>0</v>
      </c>
      <c r="U334" s="1189">
        <f t="shared" ca="1" si="121"/>
        <v>0</v>
      </c>
      <c r="V334" s="1190" t="str">
        <f t="shared" ca="1" si="122"/>
        <v>n.a.</v>
      </c>
      <c r="X334" s="1191">
        <f t="shared" ca="1" si="123"/>
        <v>0</v>
      </c>
      <c r="Y334" s="1191">
        <f t="shared" ca="1" si="124"/>
        <v>0</v>
      </c>
      <c r="Z334" s="1191">
        <f t="shared" ca="1" si="125"/>
        <v>0</v>
      </c>
      <c r="AA334" s="1189">
        <f t="shared" ca="1" si="126"/>
        <v>0</v>
      </c>
      <c r="AB334" s="1162"/>
    </row>
    <row r="335" spans="1:28">
      <c r="A335" s="1201">
        <f>Calendar!J324</f>
        <v>54784</v>
      </c>
      <c r="C335" s="1161"/>
      <c r="D335" s="1182">
        <f t="shared" ca="1" si="95"/>
        <v>55457</v>
      </c>
      <c r="E335" s="1183">
        <f t="shared" ca="1" si="96"/>
        <v>55484</v>
      </c>
      <c r="F335" s="1184">
        <f t="shared" ca="1" si="110"/>
        <v>9896</v>
      </c>
      <c r="G335" s="1185">
        <f ca="1">IF(F335&lt;&gt;"",COUNTIF($F$11:F335,"&gt;0"),"")</f>
        <v>325</v>
      </c>
      <c r="H335" s="1186"/>
      <c r="I335" s="1130"/>
      <c r="J335" s="1187">
        <f t="shared" ca="1" si="111"/>
        <v>0</v>
      </c>
      <c r="K335" s="1188">
        <f t="shared" ca="1" si="112"/>
        <v>0</v>
      </c>
      <c r="L335" s="1187">
        <f t="shared" ca="1" si="113"/>
        <v>0</v>
      </c>
      <c r="M335" s="1187">
        <f t="shared" ca="1" si="114"/>
        <v>0</v>
      </c>
      <c r="N335" s="1187">
        <f t="shared" ca="1" si="115"/>
        <v>0</v>
      </c>
      <c r="O335" s="1130"/>
      <c r="P335" s="1187">
        <f t="shared" ca="1" si="116"/>
        <v>0</v>
      </c>
      <c r="Q335" s="1187">
        <f t="shared" ca="1" si="117"/>
        <v>0</v>
      </c>
      <c r="R335" s="1187">
        <f t="shared" ca="1" si="118"/>
        <v>0</v>
      </c>
      <c r="S335" s="1187">
        <f t="shared" ca="1" si="119"/>
        <v>0</v>
      </c>
      <c r="T335" s="1187">
        <f t="shared" ca="1" si="120"/>
        <v>0</v>
      </c>
      <c r="U335" s="1189">
        <f t="shared" ca="1" si="121"/>
        <v>0</v>
      </c>
      <c r="V335" s="1190" t="str">
        <f t="shared" ca="1" si="122"/>
        <v>n.a.</v>
      </c>
      <c r="X335" s="1191">
        <f t="shared" ca="1" si="123"/>
        <v>0</v>
      </c>
      <c r="Y335" s="1191">
        <f t="shared" ca="1" si="124"/>
        <v>0</v>
      </c>
      <c r="Z335" s="1191">
        <f t="shared" ca="1" si="125"/>
        <v>0</v>
      </c>
      <c r="AA335" s="1189">
        <f t="shared" ca="1" si="126"/>
        <v>0</v>
      </c>
      <c r="AB335" s="1162"/>
    </row>
    <row r="336" spans="1:28">
      <c r="A336" s="1201">
        <f>Calendar!J325</f>
        <v>54815</v>
      </c>
      <c r="C336" s="1161"/>
      <c r="D336" s="1182">
        <f t="shared" ca="1" si="95"/>
        <v>55487</v>
      </c>
      <c r="E336" s="1183">
        <f t="shared" ca="1" si="96"/>
        <v>55514</v>
      </c>
      <c r="F336" s="1184">
        <f t="shared" ca="1" si="110"/>
        <v>9926</v>
      </c>
      <c r="G336" s="1185">
        <f ca="1">IF(F336&lt;&gt;"",COUNTIF($F$11:F336,"&gt;0"),"")</f>
        <v>326</v>
      </c>
      <c r="H336" s="1186"/>
      <c r="I336" s="1130"/>
      <c r="J336" s="1187">
        <f t="shared" ca="1" si="111"/>
        <v>0</v>
      </c>
      <c r="K336" s="1188">
        <f t="shared" ca="1" si="112"/>
        <v>0</v>
      </c>
      <c r="L336" s="1187">
        <f t="shared" ca="1" si="113"/>
        <v>0</v>
      </c>
      <c r="M336" s="1187">
        <f t="shared" ca="1" si="114"/>
        <v>0</v>
      </c>
      <c r="N336" s="1187">
        <f t="shared" ca="1" si="115"/>
        <v>0</v>
      </c>
      <c r="O336" s="1130"/>
      <c r="P336" s="1187">
        <f t="shared" ca="1" si="116"/>
        <v>0</v>
      </c>
      <c r="Q336" s="1187">
        <f t="shared" ca="1" si="117"/>
        <v>0</v>
      </c>
      <c r="R336" s="1187">
        <f t="shared" ca="1" si="118"/>
        <v>0</v>
      </c>
      <c r="S336" s="1187">
        <f t="shared" ca="1" si="119"/>
        <v>0</v>
      </c>
      <c r="T336" s="1187">
        <f t="shared" ca="1" si="120"/>
        <v>0</v>
      </c>
      <c r="U336" s="1189">
        <f t="shared" ca="1" si="121"/>
        <v>0</v>
      </c>
      <c r="V336" s="1190" t="str">
        <f t="shared" ca="1" si="122"/>
        <v>n.a.</v>
      </c>
      <c r="X336" s="1191">
        <f t="shared" ca="1" si="123"/>
        <v>0</v>
      </c>
      <c r="Y336" s="1191">
        <f t="shared" ca="1" si="124"/>
        <v>0</v>
      </c>
      <c r="Z336" s="1191">
        <f t="shared" ca="1" si="125"/>
        <v>0</v>
      </c>
      <c r="AA336" s="1189">
        <f t="shared" ca="1" si="126"/>
        <v>0</v>
      </c>
      <c r="AB336" s="1162"/>
    </row>
    <row r="337" spans="1:28">
      <c r="A337" s="1201">
        <f>Calendar!J326</f>
        <v>54847</v>
      </c>
      <c r="C337" s="1161"/>
      <c r="D337" s="1182">
        <f t="shared" ca="1" si="95"/>
        <v>55518</v>
      </c>
      <c r="E337" s="1183">
        <f t="shared" ca="1" si="96"/>
        <v>55547</v>
      </c>
      <c r="F337" s="1184">
        <f t="shared" ca="1" si="110"/>
        <v>9959</v>
      </c>
      <c r="G337" s="1185">
        <f ca="1">IF(F337&lt;&gt;"",COUNTIF($F$11:F337,"&gt;0"),"")</f>
        <v>327</v>
      </c>
      <c r="H337" s="1186"/>
      <c r="I337" s="1130"/>
      <c r="J337" s="1187">
        <f t="shared" ca="1" si="111"/>
        <v>0</v>
      </c>
      <c r="K337" s="1188">
        <f t="shared" ca="1" si="112"/>
        <v>0</v>
      </c>
      <c r="L337" s="1187">
        <f t="shared" ca="1" si="113"/>
        <v>0</v>
      </c>
      <c r="M337" s="1187">
        <f t="shared" ca="1" si="114"/>
        <v>0</v>
      </c>
      <c r="N337" s="1187">
        <f t="shared" ca="1" si="115"/>
        <v>0</v>
      </c>
      <c r="O337" s="1130"/>
      <c r="P337" s="1187">
        <f t="shared" ca="1" si="116"/>
        <v>0</v>
      </c>
      <c r="Q337" s="1187">
        <f t="shared" ca="1" si="117"/>
        <v>0</v>
      </c>
      <c r="R337" s="1187">
        <f t="shared" ca="1" si="118"/>
        <v>0</v>
      </c>
      <c r="S337" s="1187">
        <f t="shared" ca="1" si="119"/>
        <v>0</v>
      </c>
      <c r="T337" s="1187">
        <f t="shared" ca="1" si="120"/>
        <v>0</v>
      </c>
      <c r="U337" s="1189">
        <f t="shared" ca="1" si="121"/>
        <v>0</v>
      </c>
      <c r="V337" s="1190" t="str">
        <f t="shared" ca="1" si="122"/>
        <v>n.a.</v>
      </c>
      <c r="X337" s="1191">
        <f t="shared" ca="1" si="123"/>
        <v>0</v>
      </c>
      <c r="Y337" s="1191">
        <f t="shared" ca="1" si="124"/>
        <v>0</v>
      </c>
      <c r="Z337" s="1191">
        <f t="shared" ca="1" si="125"/>
        <v>0</v>
      </c>
      <c r="AA337" s="1189">
        <f t="shared" ca="1" si="126"/>
        <v>0</v>
      </c>
      <c r="AB337" s="1162"/>
    </row>
    <row r="338" spans="1:28">
      <c r="A338" s="1201">
        <f>Calendar!J327</f>
        <v>54875</v>
      </c>
      <c r="C338" s="1161"/>
      <c r="D338" s="1182">
        <f t="shared" ca="1" si="95"/>
        <v>55549</v>
      </c>
      <c r="E338" s="1183">
        <f t="shared" ca="1" si="96"/>
        <v>55576</v>
      </c>
      <c r="F338" s="1184">
        <f t="shared" ca="1" si="110"/>
        <v>9988</v>
      </c>
      <c r="G338" s="1185">
        <f ca="1">IF(F338&lt;&gt;"",COUNTIF($F$11:F338,"&gt;0"),"")</f>
        <v>328</v>
      </c>
      <c r="H338" s="1186"/>
      <c r="I338" s="1130"/>
      <c r="J338" s="1187">
        <f t="shared" ca="1" si="111"/>
        <v>0</v>
      </c>
      <c r="K338" s="1188">
        <f t="shared" ca="1" si="112"/>
        <v>0</v>
      </c>
      <c r="L338" s="1187">
        <f t="shared" ca="1" si="113"/>
        <v>0</v>
      </c>
      <c r="M338" s="1187">
        <f t="shared" ca="1" si="114"/>
        <v>0</v>
      </c>
      <c r="N338" s="1187">
        <f t="shared" ca="1" si="115"/>
        <v>0</v>
      </c>
      <c r="O338" s="1130"/>
      <c r="P338" s="1187">
        <f t="shared" ca="1" si="116"/>
        <v>0</v>
      </c>
      <c r="Q338" s="1187">
        <f t="shared" ca="1" si="117"/>
        <v>0</v>
      </c>
      <c r="R338" s="1187">
        <f t="shared" ca="1" si="118"/>
        <v>0</v>
      </c>
      <c r="S338" s="1187">
        <f t="shared" ca="1" si="119"/>
        <v>0</v>
      </c>
      <c r="T338" s="1187">
        <f t="shared" ca="1" si="120"/>
        <v>0</v>
      </c>
      <c r="U338" s="1189">
        <f t="shared" ca="1" si="121"/>
        <v>0</v>
      </c>
      <c r="V338" s="1190" t="str">
        <f t="shared" ca="1" si="122"/>
        <v>n.a.</v>
      </c>
      <c r="X338" s="1191">
        <f t="shared" ca="1" si="123"/>
        <v>0</v>
      </c>
      <c r="Y338" s="1191">
        <f t="shared" ca="1" si="124"/>
        <v>0</v>
      </c>
      <c r="Z338" s="1191">
        <f t="shared" ca="1" si="125"/>
        <v>0</v>
      </c>
      <c r="AA338" s="1189">
        <f t="shared" ca="1" si="126"/>
        <v>0</v>
      </c>
      <c r="AB338" s="1162"/>
    </row>
    <row r="339" spans="1:28">
      <c r="A339" s="1201">
        <f>Calendar!J328</f>
        <v>54905</v>
      </c>
      <c r="C339" s="1161"/>
      <c r="D339" s="1182">
        <f t="shared" ca="1" si="95"/>
        <v>55578</v>
      </c>
      <c r="E339" s="1183">
        <f t="shared" ca="1" si="96"/>
        <v>55605</v>
      </c>
      <c r="F339" s="1184">
        <f t="shared" ca="1" si="110"/>
        <v>10017</v>
      </c>
      <c r="G339" s="1185">
        <f ca="1">IF(F339&lt;&gt;"",COUNTIF($F$11:F339,"&gt;0"),"")</f>
        <v>329</v>
      </c>
      <c r="H339" s="1186"/>
      <c r="I339" s="1130"/>
      <c r="J339" s="1187">
        <f t="shared" ca="1" si="111"/>
        <v>0</v>
      </c>
      <c r="K339" s="1188">
        <f t="shared" ca="1" si="112"/>
        <v>0</v>
      </c>
      <c r="L339" s="1187">
        <f t="shared" ca="1" si="113"/>
        <v>0</v>
      </c>
      <c r="M339" s="1187">
        <f t="shared" ca="1" si="114"/>
        <v>0</v>
      </c>
      <c r="N339" s="1187">
        <f t="shared" ca="1" si="115"/>
        <v>0</v>
      </c>
      <c r="O339" s="1130"/>
      <c r="P339" s="1187">
        <f t="shared" ca="1" si="116"/>
        <v>0</v>
      </c>
      <c r="Q339" s="1187">
        <f t="shared" ca="1" si="117"/>
        <v>0</v>
      </c>
      <c r="R339" s="1187">
        <f t="shared" ca="1" si="118"/>
        <v>0</v>
      </c>
      <c r="S339" s="1187">
        <f t="shared" ca="1" si="119"/>
        <v>0</v>
      </c>
      <c r="T339" s="1187">
        <f t="shared" ca="1" si="120"/>
        <v>0</v>
      </c>
      <c r="U339" s="1189">
        <f t="shared" ca="1" si="121"/>
        <v>0</v>
      </c>
      <c r="V339" s="1190" t="str">
        <f t="shared" ca="1" si="122"/>
        <v>n.a.</v>
      </c>
      <c r="X339" s="1191">
        <f t="shared" ca="1" si="123"/>
        <v>0</v>
      </c>
      <c r="Y339" s="1191">
        <f t="shared" ca="1" si="124"/>
        <v>0</v>
      </c>
      <c r="Z339" s="1191">
        <f t="shared" ca="1" si="125"/>
        <v>0</v>
      </c>
      <c r="AA339" s="1189">
        <f t="shared" ca="1" si="126"/>
        <v>0</v>
      </c>
      <c r="AB339" s="1162"/>
    </row>
    <row r="340" spans="1:28">
      <c r="A340" s="1201">
        <f>Calendar!J329</f>
        <v>54935</v>
      </c>
      <c r="C340" s="1161"/>
      <c r="D340" s="1182">
        <f t="shared" ca="1" si="95"/>
        <v>55609</v>
      </c>
      <c r="E340" s="1183">
        <f t="shared" ca="1" si="96"/>
        <v>55638</v>
      </c>
      <c r="F340" s="1184">
        <f t="shared" ca="1" si="110"/>
        <v>10050</v>
      </c>
      <c r="G340" s="1185">
        <f ca="1">IF(F340&lt;&gt;"",COUNTIF($F$11:F340,"&gt;0"),"")</f>
        <v>330</v>
      </c>
      <c r="H340" s="1186"/>
      <c r="I340" s="1130"/>
      <c r="J340" s="1187">
        <f t="shared" ca="1" si="111"/>
        <v>0</v>
      </c>
      <c r="K340" s="1188">
        <f t="shared" ca="1" si="112"/>
        <v>0</v>
      </c>
      <c r="L340" s="1187">
        <f t="shared" ca="1" si="113"/>
        <v>0</v>
      </c>
      <c r="M340" s="1187">
        <f t="shared" ca="1" si="114"/>
        <v>0</v>
      </c>
      <c r="N340" s="1187">
        <f t="shared" ca="1" si="115"/>
        <v>0</v>
      </c>
      <c r="O340" s="1130"/>
      <c r="P340" s="1187">
        <f t="shared" ca="1" si="116"/>
        <v>0</v>
      </c>
      <c r="Q340" s="1187">
        <f t="shared" ca="1" si="117"/>
        <v>0</v>
      </c>
      <c r="R340" s="1187">
        <f t="shared" ca="1" si="118"/>
        <v>0</v>
      </c>
      <c r="S340" s="1187">
        <f t="shared" ca="1" si="119"/>
        <v>0</v>
      </c>
      <c r="T340" s="1187">
        <f t="shared" ca="1" si="120"/>
        <v>0</v>
      </c>
      <c r="U340" s="1189">
        <f t="shared" ca="1" si="121"/>
        <v>0</v>
      </c>
      <c r="V340" s="1190" t="str">
        <f t="shared" ca="1" si="122"/>
        <v>n.a.</v>
      </c>
      <c r="X340" s="1191">
        <f t="shared" ca="1" si="123"/>
        <v>0</v>
      </c>
      <c r="Y340" s="1191">
        <f t="shared" ca="1" si="124"/>
        <v>0</v>
      </c>
      <c r="Z340" s="1191">
        <f t="shared" ca="1" si="125"/>
        <v>0</v>
      </c>
      <c r="AA340" s="1189">
        <f t="shared" ca="1" si="126"/>
        <v>0</v>
      </c>
      <c r="AB340" s="1162"/>
    </row>
    <row r="341" spans="1:28">
      <c r="A341" s="1201">
        <f>Calendar!J330</f>
        <v>54966</v>
      </c>
      <c r="C341" s="1161"/>
      <c r="D341" s="1182">
        <f t="shared" ca="1" si="95"/>
        <v>55639</v>
      </c>
      <c r="E341" s="1183">
        <f t="shared" ca="1" si="96"/>
        <v>55666</v>
      </c>
      <c r="F341" s="1184">
        <f t="shared" ca="1" si="110"/>
        <v>10078</v>
      </c>
      <c r="G341" s="1185">
        <f ca="1">IF(F341&lt;&gt;"",COUNTIF($F$11:F341,"&gt;0"),"")</f>
        <v>331</v>
      </c>
      <c r="H341" s="1186"/>
      <c r="I341" s="1130"/>
      <c r="J341" s="1187">
        <f t="shared" ca="1" si="111"/>
        <v>0</v>
      </c>
      <c r="K341" s="1188">
        <f t="shared" ca="1" si="112"/>
        <v>0</v>
      </c>
      <c r="L341" s="1187">
        <f t="shared" ca="1" si="113"/>
        <v>0</v>
      </c>
      <c r="M341" s="1187">
        <f t="shared" ca="1" si="114"/>
        <v>0</v>
      </c>
      <c r="N341" s="1187">
        <f t="shared" ca="1" si="115"/>
        <v>0</v>
      </c>
      <c r="O341" s="1130"/>
      <c r="P341" s="1187">
        <f t="shared" ca="1" si="116"/>
        <v>0</v>
      </c>
      <c r="Q341" s="1187">
        <f t="shared" ca="1" si="117"/>
        <v>0</v>
      </c>
      <c r="R341" s="1187">
        <f t="shared" ca="1" si="118"/>
        <v>0</v>
      </c>
      <c r="S341" s="1187">
        <f t="shared" ca="1" si="119"/>
        <v>0</v>
      </c>
      <c r="T341" s="1187">
        <f t="shared" ca="1" si="120"/>
        <v>0</v>
      </c>
      <c r="U341" s="1189">
        <f t="shared" ca="1" si="121"/>
        <v>0</v>
      </c>
      <c r="V341" s="1190" t="str">
        <f t="shared" ca="1" si="122"/>
        <v>n.a.</v>
      </c>
      <c r="X341" s="1191">
        <f t="shared" ca="1" si="123"/>
        <v>0</v>
      </c>
      <c r="Y341" s="1191">
        <f t="shared" ca="1" si="124"/>
        <v>0</v>
      </c>
      <c r="Z341" s="1191">
        <f t="shared" ca="1" si="125"/>
        <v>0</v>
      </c>
      <c r="AA341" s="1189">
        <f t="shared" ca="1" si="126"/>
        <v>0</v>
      </c>
      <c r="AB341" s="1162"/>
    </row>
    <row r="342" spans="1:28">
      <c r="A342" s="1201">
        <f>Calendar!J331</f>
        <v>54996</v>
      </c>
      <c r="C342" s="1161"/>
      <c r="D342" s="1182">
        <f t="shared" ca="1" si="95"/>
        <v>55670</v>
      </c>
      <c r="E342" s="1183">
        <f t="shared" ca="1" si="96"/>
        <v>55697</v>
      </c>
      <c r="F342" s="1184">
        <f t="shared" ca="1" si="110"/>
        <v>10109</v>
      </c>
      <c r="G342" s="1185">
        <f ca="1">IF(F342&lt;&gt;"",COUNTIF($F$11:F342,"&gt;0"),"")</f>
        <v>332</v>
      </c>
      <c r="H342" s="1186"/>
      <c r="I342" s="1130"/>
      <c r="J342" s="1187">
        <f t="shared" ca="1" si="111"/>
        <v>0</v>
      </c>
      <c r="K342" s="1188">
        <f t="shared" ca="1" si="112"/>
        <v>0</v>
      </c>
      <c r="L342" s="1187">
        <f t="shared" ca="1" si="113"/>
        <v>0</v>
      </c>
      <c r="M342" s="1187">
        <f t="shared" ca="1" si="114"/>
        <v>0</v>
      </c>
      <c r="N342" s="1187">
        <f t="shared" ca="1" si="115"/>
        <v>0</v>
      </c>
      <c r="O342" s="1130"/>
      <c r="P342" s="1187">
        <f t="shared" ca="1" si="116"/>
        <v>0</v>
      </c>
      <c r="Q342" s="1187">
        <f t="shared" ca="1" si="117"/>
        <v>0</v>
      </c>
      <c r="R342" s="1187">
        <f t="shared" ca="1" si="118"/>
        <v>0</v>
      </c>
      <c r="S342" s="1187">
        <f t="shared" ca="1" si="119"/>
        <v>0</v>
      </c>
      <c r="T342" s="1187">
        <f t="shared" ca="1" si="120"/>
        <v>0</v>
      </c>
      <c r="U342" s="1189">
        <f t="shared" ca="1" si="121"/>
        <v>0</v>
      </c>
      <c r="V342" s="1190" t="str">
        <f t="shared" ca="1" si="122"/>
        <v>n.a.</v>
      </c>
      <c r="X342" s="1191">
        <f t="shared" ca="1" si="123"/>
        <v>0</v>
      </c>
      <c r="Y342" s="1191">
        <f t="shared" ca="1" si="124"/>
        <v>0</v>
      </c>
      <c r="Z342" s="1191">
        <f t="shared" ca="1" si="125"/>
        <v>0</v>
      </c>
      <c r="AA342" s="1189">
        <f t="shared" ca="1" si="126"/>
        <v>0</v>
      </c>
      <c r="AB342" s="1162"/>
    </row>
    <row r="343" spans="1:28">
      <c r="A343" s="1201">
        <f>Calendar!J332</f>
        <v>55029</v>
      </c>
      <c r="C343" s="1161"/>
      <c r="D343" s="1182">
        <f t="shared" ca="1" si="95"/>
        <v>55700</v>
      </c>
      <c r="E343" s="1183">
        <f t="shared" ca="1" si="96"/>
        <v>55729</v>
      </c>
      <c r="F343" s="1184">
        <f t="shared" ca="1" si="110"/>
        <v>10141</v>
      </c>
      <c r="G343" s="1185">
        <f ca="1">IF(F343&lt;&gt;"",COUNTIF($F$11:F343,"&gt;0"),"")</f>
        <v>333</v>
      </c>
      <c r="H343" s="1186"/>
      <c r="I343" s="1130"/>
      <c r="J343" s="1187">
        <f t="shared" ca="1" si="111"/>
        <v>0</v>
      </c>
      <c r="K343" s="1188">
        <f t="shared" ca="1" si="112"/>
        <v>0</v>
      </c>
      <c r="L343" s="1187">
        <f t="shared" ca="1" si="113"/>
        <v>0</v>
      </c>
      <c r="M343" s="1187">
        <f t="shared" ca="1" si="114"/>
        <v>0</v>
      </c>
      <c r="N343" s="1187">
        <f t="shared" ca="1" si="115"/>
        <v>0</v>
      </c>
      <c r="O343" s="1130"/>
      <c r="P343" s="1187">
        <f t="shared" ca="1" si="116"/>
        <v>0</v>
      </c>
      <c r="Q343" s="1187">
        <f t="shared" ca="1" si="117"/>
        <v>0</v>
      </c>
      <c r="R343" s="1187">
        <f t="shared" ca="1" si="118"/>
        <v>0</v>
      </c>
      <c r="S343" s="1187">
        <f t="shared" ca="1" si="119"/>
        <v>0</v>
      </c>
      <c r="T343" s="1187">
        <f t="shared" ca="1" si="120"/>
        <v>0</v>
      </c>
      <c r="U343" s="1189">
        <f t="shared" ca="1" si="121"/>
        <v>0</v>
      </c>
      <c r="V343" s="1190" t="str">
        <f t="shared" ca="1" si="122"/>
        <v>n.a.</v>
      </c>
      <c r="X343" s="1191">
        <f t="shared" ca="1" si="123"/>
        <v>0</v>
      </c>
      <c r="Y343" s="1191">
        <f t="shared" ca="1" si="124"/>
        <v>0</v>
      </c>
      <c r="Z343" s="1191">
        <f t="shared" ca="1" si="125"/>
        <v>0</v>
      </c>
      <c r="AA343" s="1189">
        <f t="shared" ca="1" si="126"/>
        <v>0</v>
      </c>
      <c r="AB343" s="1162"/>
    </row>
    <row r="344" spans="1:28">
      <c r="A344" s="1201">
        <f>Calendar!J333</f>
        <v>55058</v>
      </c>
      <c r="C344" s="1161"/>
      <c r="D344" s="1182">
        <f t="shared" ca="1" si="95"/>
        <v>55731</v>
      </c>
      <c r="E344" s="1183">
        <f t="shared" ca="1" si="96"/>
        <v>55758</v>
      </c>
      <c r="F344" s="1184">
        <f t="shared" ca="1" si="110"/>
        <v>10170</v>
      </c>
      <c r="G344" s="1185">
        <f ca="1">IF(F344&lt;&gt;"",COUNTIF($F$11:F344,"&gt;0"),"")</f>
        <v>334</v>
      </c>
      <c r="H344" s="1186"/>
      <c r="I344" s="1130"/>
      <c r="J344" s="1187">
        <f t="shared" ca="1" si="111"/>
        <v>0</v>
      </c>
      <c r="K344" s="1188">
        <f t="shared" ca="1" si="112"/>
        <v>0</v>
      </c>
      <c r="L344" s="1187">
        <f t="shared" ca="1" si="113"/>
        <v>0</v>
      </c>
      <c r="M344" s="1187">
        <f t="shared" ca="1" si="114"/>
        <v>0</v>
      </c>
      <c r="N344" s="1187">
        <f t="shared" ca="1" si="115"/>
        <v>0</v>
      </c>
      <c r="O344" s="1130"/>
      <c r="P344" s="1187">
        <f t="shared" ca="1" si="116"/>
        <v>0</v>
      </c>
      <c r="Q344" s="1187">
        <f t="shared" ca="1" si="117"/>
        <v>0</v>
      </c>
      <c r="R344" s="1187">
        <f t="shared" ca="1" si="118"/>
        <v>0</v>
      </c>
      <c r="S344" s="1187">
        <f t="shared" ca="1" si="119"/>
        <v>0</v>
      </c>
      <c r="T344" s="1187">
        <f t="shared" ca="1" si="120"/>
        <v>0</v>
      </c>
      <c r="U344" s="1189">
        <f t="shared" ca="1" si="121"/>
        <v>0</v>
      </c>
      <c r="V344" s="1190" t="str">
        <f t="shared" ca="1" si="122"/>
        <v>n.a.</v>
      </c>
      <c r="X344" s="1191">
        <f t="shared" ca="1" si="123"/>
        <v>0</v>
      </c>
      <c r="Y344" s="1191">
        <f t="shared" ca="1" si="124"/>
        <v>0</v>
      </c>
      <c r="Z344" s="1191">
        <f t="shared" ca="1" si="125"/>
        <v>0</v>
      </c>
      <c r="AA344" s="1189">
        <f t="shared" ca="1" si="126"/>
        <v>0</v>
      </c>
      <c r="AB344" s="1162"/>
    </row>
    <row r="345" spans="1:28">
      <c r="A345" s="1201">
        <f>Calendar!J334</f>
        <v>55088</v>
      </c>
      <c r="C345" s="1161"/>
      <c r="D345" s="1182">
        <f t="shared" ca="1" si="95"/>
        <v>55762</v>
      </c>
      <c r="E345" s="1183">
        <f t="shared" ca="1" si="96"/>
        <v>55789</v>
      </c>
      <c r="F345" s="1184">
        <f t="shared" ca="1" si="110"/>
        <v>10201</v>
      </c>
      <c r="G345" s="1185">
        <f ca="1">IF(F345&lt;&gt;"",COUNTIF($F$11:F345,"&gt;0"),"")</f>
        <v>335</v>
      </c>
      <c r="H345" s="1186"/>
      <c r="I345" s="1130"/>
      <c r="J345" s="1187">
        <f t="shared" ca="1" si="111"/>
        <v>0</v>
      </c>
      <c r="K345" s="1188">
        <f t="shared" ca="1" si="112"/>
        <v>0</v>
      </c>
      <c r="L345" s="1187">
        <f t="shared" ca="1" si="113"/>
        <v>0</v>
      </c>
      <c r="M345" s="1187">
        <f t="shared" ca="1" si="114"/>
        <v>0</v>
      </c>
      <c r="N345" s="1187">
        <f t="shared" ca="1" si="115"/>
        <v>0</v>
      </c>
      <c r="O345" s="1130"/>
      <c r="P345" s="1187">
        <f t="shared" ca="1" si="116"/>
        <v>0</v>
      </c>
      <c r="Q345" s="1187">
        <f t="shared" ca="1" si="117"/>
        <v>0</v>
      </c>
      <c r="R345" s="1187">
        <f t="shared" ca="1" si="118"/>
        <v>0</v>
      </c>
      <c r="S345" s="1187">
        <f t="shared" ca="1" si="119"/>
        <v>0</v>
      </c>
      <c r="T345" s="1187">
        <f t="shared" ca="1" si="120"/>
        <v>0</v>
      </c>
      <c r="U345" s="1189">
        <f t="shared" ca="1" si="121"/>
        <v>0</v>
      </c>
      <c r="V345" s="1190" t="str">
        <f t="shared" ca="1" si="122"/>
        <v>n.a.</v>
      </c>
      <c r="X345" s="1191">
        <f t="shared" ca="1" si="123"/>
        <v>0</v>
      </c>
      <c r="Y345" s="1191">
        <f t="shared" ca="1" si="124"/>
        <v>0</v>
      </c>
      <c r="Z345" s="1191">
        <f t="shared" ca="1" si="125"/>
        <v>0</v>
      </c>
      <c r="AA345" s="1189">
        <f t="shared" ca="1" si="126"/>
        <v>0</v>
      </c>
      <c r="AB345" s="1162"/>
    </row>
    <row r="346" spans="1:28">
      <c r="A346" s="1201">
        <f>Calendar!J335</f>
        <v>55120</v>
      </c>
      <c r="C346" s="1161"/>
      <c r="D346" s="1182">
        <f t="shared" ca="1" si="95"/>
        <v>55792</v>
      </c>
      <c r="E346" s="1183">
        <f t="shared" ca="1" si="96"/>
        <v>55820</v>
      </c>
      <c r="F346" s="1184">
        <f t="shared" ca="1" si="110"/>
        <v>10232</v>
      </c>
      <c r="G346" s="1185">
        <f ca="1">IF(F346&lt;&gt;"",COUNTIF($F$11:F346,"&gt;0"),"")</f>
        <v>336</v>
      </c>
      <c r="H346" s="1186"/>
      <c r="I346" s="1130"/>
      <c r="J346" s="1187">
        <f t="shared" ca="1" si="111"/>
        <v>0</v>
      </c>
      <c r="K346" s="1188">
        <f t="shared" ca="1" si="112"/>
        <v>0</v>
      </c>
      <c r="L346" s="1187">
        <f t="shared" ca="1" si="113"/>
        <v>0</v>
      </c>
      <c r="M346" s="1187">
        <f t="shared" ca="1" si="114"/>
        <v>0</v>
      </c>
      <c r="N346" s="1187">
        <f t="shared" ca="1" si="115"/>
        <v>0</v>
      </c>
      <c r="O346" s="1130"/>
      <c r="P346" s="1187">
        <f t="shared" ca="1" si="116"/>
        <v>0</v>
      </c>
      <c r="Q346" s="1187">
        <f t="shared" ca="1" si="117"/>
        <v>0</v>
      </c>
      <c r="R346" s="1187">
        <f t="shared" ca="1" si="118"/>
        <v>0</v>
      </c>
      <c r="S346" s="1187">
        <f t="shared" ca="1" si="119"/>
        <v>0</v>
      </c>
      <c r="T346" s="1187">
        <f t="shared" ca="1" si="120"/>
        <v>0</v>
      </c>
      <c r="U346" s="1189">
        <f t="shared" ca="1" si="121"/>
        <v>0</v>
      </c>
      <c r="V346" s="1190" t="str">
        <f t="shared" ca="1" si="122"/>
        <v>n.a.</v>
      </c>
      <c r="X346" s="1191">
        <f t="shared" ca="1" si="123"/>
        <v>0</v>
      </c>
      <c r="Y346" s="1191">
        <f t="shared" ca="1" si="124"/>
        <v>0</v>
      </c>
      <c r="Z346" s="1191">
        <f t="shared" ca="1" si="125"/>
        <v>0</v>
      </c>
      <c r="AA346" s="1189">
        <f t="shared" ca="1" si="126"/>
        <v>0</v>
      </c>
      <c r="AB346" s="1162"/>
    </row>
    <row r="347" spans="1:28">
      <c r="A347" s="1201">
        <f>Calendar!J336</f>
        <v>55149</v>
      </c>
      <c r="C347" s="1161"/>
      <c r="D347" s="1182">
        <f t="shared" ca="1" si="95"/>
        <v>55823</v>
      </c>
      <c r="E347" s="1183">
        <f t="shared" ca="1" si="96"/>
        <v>55850</v>
      </c>
      <c r="F347" s="1184">
        <f t="shared" ca="1" si="110"/>
        <v>10262</v>
      </c>
      <c r="G347" s="1185">
        <f ca="1">IF(F347&lt;&gt;"",COUNTIF($F$11:F347,"&gt;0"),"")</f>
        <v>337</v>
      </c>
      <c r="H347" s="1186"/>
      <c r="I347" s="1130"/>
      <c r="J347" s="1187">
        <f t="shared" ca="1" si="111"/>
        <v>0</v>
      </c>
      <c r="K347" s="1188">
        <f t="shared" ca="1" si="112"/>
        <v>0</v>
      </c>
      <c r="L347" s="1187">
        <f t="shared" ca="1" si="113"/>
        <v>0</v>
      </c>
      <c r="M347" s="1187">
        <f t="shared" ca="1" si="114"/>
        <v>0</v>
      </c>
      <c r="N347" s="1187">
        <f t="shared" ca="1" si="115"/>
        <v>0</v>
      </c>
      <c r="O347" s="1130"/>
      <c r="P347" s="1187">
        <f t="shared" ca="1" si="116"/>
        <v>0</v>
      </c>
      <c r="Q347" s="1187">
        <f t="shared" ca="1" si="117"/>
        <v>0</v>
      </c>
      <c r="R347" s="1187">
        <f t="shared" ca="1" si="118"/>
        <v>0</v>
      </c>
      <c r="S347" s="1187">
        <f t="shared" ca="1" si="119"/>
        <v>0</v>
      </c>
      <c r="T347" s="1187">
        <f t="shared" ca="1" si="120"/>
        <v>0</v>
      </c>
      <c r="U347" s="1189">
        <f t="shared" ca="1" si="121"/>
        <v>0</v>
      </c>
      <c r="V347" s="1190" t="str">
        <f t="shared" ca="1" si="122"/>
        <v>n.a.</v>
      </c>
      <c r="X347" s="1191">
        <f t="shared" ca="1" si="123"/>
        <v>0</v>
      </c>
      <c r="Y347" s="1191">
        <f t="shared" ca="1" si="124"/>
        <v>0</v>
      </c>
      <c r="Z347" s="1191">
        <f t="shared" ca="1" si="125"/>
        <v>0</v>
      </c>
      <c r="AA347" s="1189">
        <f t="shared" ca="1" si="126"/>
        <v>0</v>
      </c>
      <c r="AB347" s="1162"/>
    </row>
    <row r="348" spans="1:28">
      <c r="A348" s="1201">
        <f>Calendar!J337</f>
        <v>55180</v>
      </c>
      <c r="C348" s="1161"/>
      <c r="D348" s="1182">
        <f t="shared" ca="1" si="95"/>
        <v>55853</v>
      </c>
      <c r="E348" s="1183">
        <f t="shared" ca="1" si="96"/>
        <v>55880</v>
      </c>
      <c r="F348" s="1184">
        <f t="shared" ca="1" si="110"/>
        <v>10292</v>
      </c>
      <c r="G348" s="1185">
        <f ca="1">IF(F348&lt;&gt;"",COUNTIF($F$11:F348,"&gt;0"),"")</f>
        <v>338</v>
      </c>
      <c r="H348" s="1186"/>
      <c r="I348" s="1130"/>
      <c r="J348" s="1187">
        <f t="shared" ca="1" si="111"/>
        <v>0</v>
      </c>
      <c r="K348" s="1188">
        <f t="shared" ca="1" si="112"/>
        <v>0</v>
      </c>
      <c r="L348" s="1187">
        <f t="shared" ca="1" si="113"/>
        <v>0</v>
      </c>
      <c r="M348" s="1187">
        <f t="shared" ca="1" si="114"/>
        <v>0</v>
      </c>
      <c r="N348" s="1187">
        <f t="shared" ca="1" si="115"/>
        <v>0</v>
      </c>
      <c r="O348" s="1130"/>
      <c r="P348" s="1187">
        <f t="shared" ca="1" si="116"/>
        <v>0</v>
      </c>
      <c r="Q348" s="1187">
        <f t="shared" ca="1" si="117"/>
        <v>0</v>
      </c>
      <c r="R348" s="1187">
        <f t="shared" ca="1" si="118"/>
        <v>0</v>
      </c>
      <c r="S348" s="1187">
        <f t="shared" ca="1" si="119"/>
        <v>0</v>
      </c>
      <c r="T348" s="1187">
        <f t="shared" ca="1" si="120"/>
        <v>0</v>
      </c>
      <c r="U348" s="1189">
        <f t="shared" ca="1" si="121"/>
        <v>0</v>
      </c>
      <c r="V348" s="1190" t="str">
        <f t="shared" ca="1" si="122"/>
        <v>n.a.</v>
      </c>
      <c r="X348" s="1191">
        <f t="shared" ca="1" si="123"/>
        <v>0</v>
      </c>
      <c r="Y348" s="1191">
        <f t="shared" ca="1" si="124"/>
        <v>0</v>
      </c>
      <c r="Z348" s="1191">
        <f t="shared" ca="1" si="125"/>
        <v>0</v>
      </c>
      <c r="AA348" s="1189">
        <f t="shared" ca="1" si="126"/>
        <v>0</v>
      </c>
      <c r="AB348" s="1162"/>
    </row>
    <row r="349" spans="1:28">
      <c r="A349" s="1201">
        <f>Calendar!J338</f>
        <v>55211</v>
      </c>
      <c r="C349" s="1161"/>
      <c r="D349" s="1182">
        <f t="shared" ca="1" si="95"/>
        <v>55884</v>
      </c>
      <c r="E349" s="1183">
        <f t="shared" ca="1" si="96"/>
        <v>55911</v>
      </c>
      <c r="F349" s="1184">
        <f t="shared" ca="1" si="110"/>
        <v>10323</v>
      </c>
      <c r="G349" s="1185">
        <f ca="1">IF(F349&lt;&gt;"",COUNTIF($F$11:F349,"&gt;0"),"")</f>
        <v>339</v>
      </c>
      <c r="H349" s="1186"/>
      <c r="I349" s="1130"/>
      <c r="J349" s="1187">
        <f t="shared" ca="1" si="111"/>
        <v>0</v>
      </c>
      <c r="K349" s="1188">
        <f t="shared" ca="1" si="112"/>
        <v>0</v>
      </c>
      <c r="L349" s="1187">
        <f t="shared" ca="1" si="113"/>
        <v>0</v>
      </c>
      <c r="M349" s="1187">
        <f t="shared" ca="1" si="114"/>
        <v>0</v>
      </c>
      <c r="N349" s="1187">
        <f t="shared" ca="1" si="115"/>
        <v>0</v>
      </c>
      <c r="O349" s="1130"/>
      <c r="P349" s="1187">
        <f t="shared" ca="1" si="116"/>
        <v>0</v>
      </c>
      <c r="Q349" s="1187">
        <f t="shared" ca="1" si="117"/>
        <v>0</v>
      </c>
      <c r="R349" s="1187">
        <f t="shared" ca="1" si="118"/>
        <v>0</v>
      </c>
      <c r="S349" s="1187">
        <f t="shared" ca="1" si="119"/>
        <v>0</v>
      </c>
      <c r="T349" s="1187">
        <f t="shared" ca="1" si="120"/>
        <v>0</v>
      </c>
      <c r="U349" s="1189">
        <f t="shared" ca="1" si="121"/>
        <v>0</v>
      </c>
      <c r="V349" s="1190" t="str">
        <f t="shared" ca="1" si="122"/>
        <v>n.a.</v>
      </c>
      <c r="X349" s="1191">
        <f t="shared" ca="1" si="123"/>
        <v>0</v>
      </c>
      <c r="Y349" s="1191">
        <f t="shared" ca="1" si="124"/>
        <v>0</v>
      </c>
      <c r="Z349" s="1191">
        <f t="shared" ca="1" si="125"/>
        <v>0</v>
      </c>
      <c r="AA349" s="1189">
        <f t="shared" ca="1" si="126"/>
        <v>0</v>
      </c>
      <c r="AB349" s="1162"/>
    </row>
    <row r="350" spans="1:28">
      <c r="A350" s="1201">
        <f>Calendar!J339</f>
        <v>55239</v>
      </c>
      <c r="C350" s="1161"/>
      <c r="D350" s="1182">
        <f t="shared" ca="1" si="95"/>
        <v>55915</v>
      </c>
      <c r="E350" s="1183">
        <f t="shared" ca="1" si="96"/>
        <v>55942</v>
      </c>
      <c r="F350" s="1184">
        <f t="shared" ca="1" si="110"/>
        <v>10354</v>
      </c>
      <c r="G350" s="1185">
        <f ca="1">IF(F350&lt;&gt;"",COUNTIF($F$11:F350,"&gt;0"),"")</f>
        <v>340</v>
      </c>
      <c r="H350" s="1186"/>
      <c r="I350" s="1130"/>
      <c r="J350" s="1187">
        <f t="shared" ca="1" si="111"/>
        <v>0</v>
      </c>
      <c r="K350" s="1188">
        <f t="shared" ca="1" si="112"/>
        <v>0</v>
      </c>
      <c r="L350" s="1187">
        <f t="shared" ca="1" si="113"/>
        <v>0</v>
      </c>
      <c r="M350" s="1187">
        <f t="shared" ca="1" si="114"/>
        <v>0</v>
      </c>
      <c r="N350" s="1187">
        <f t="shared" ca="1" si="115"/>
        <v>0</v>
      </c>
      <c r="O350" s="1130"/>
      <c r="P350" s="1187">
        <f t="shared" ca="1" si="116"/>
        <v>0</v>
      </c>
      <c r="Q350" s="1187">
        <f t="shared" ca="1" si="117"/>
        <v>0</v>
      </c>
      <c r="R350" s="1187">
        <f t="shared" ca="1" si="118"/>
        <v>0</v>
      </c>
      <c r="S350" s="1187">
        <f t="shared" ca="1" si="119"/>
        <v>0</v>
      </c>
      <c r="T350" s="1187">
        <f t="shared" ca="1" si="120"/>
        <v>0</v>
      </c>
      <c r="U350" s="1189">
        <f t="shared" ca="1" si="121"/>
        <v>0</v>
      </c>
      <c r="V350" s="1190" t="str">
        <f t="shared" ca="1" si="122"/>
        <v>n.a.</v>
      </c>
      <c r="X350" s="1191">
        <f t="shared" ca="1" si="123"/>
        <v>0</v>
      </c>
      <c r="Y350" s="1191">
        <f t="shared" ca="1" si="124"/>
        <v>0</v>
      </c>
      <c r="Z350" s="1191">
        <f t="shared" ca="1" si="125"/>
        <v>0</v>
      </c>
      <c r="AA350" s="1189">
        <f t="shared" ca="1" si="126"/>
        <v>0</v>
      </c>
      <c r="AB350" s="1162"/>
    </row>
    <row r="351" spans="1:28">
      <c r="A351" s="1201">
        <f>Calendar!J340</f>
        <v>55270</v>
      </c>
      <c r="C351" s="1161"/>
      <c r="D351" s="1182">
        <f t="shared" ca="1" si="95"/>
        <v>55943</v>
      </c>
      <c r="E351" s="1183">
        <f t="shared" ca="1" si="96"/>
        <v>55970</v>
      </c>
      <c r="F351" s="1184">
        <f t="shared" ca="1" si="110"/>
        <v>10382</v>
      </c>
      <c r="G351" s="1185">
        <f ca="1">IF(F351&lt;&gt;"",COUNTIF($F$11:F351,"&gt;0"),"")</f>
        <v>341</v>
      </c>
      <c r="H351" s="1186"/>
      <c r="I351" s="1130"/>
      <c r="J351" s="1187">
        <f t="shared" ca="1" si="111"/>
        <v>0</v>
      </c>
      <c r="K351" s="1188">
        <f t="shared" ca="1" si="112"/>
        <v>0</v>
      </c>
      <c r="L351" s="1187">
        <f t="shared" ca="1" si="113"/>
        <v>0</v>
      </c>
      <c r="M351" s="1187">
        <f t="shared" ca="1" si="114"/>
        <v>0</v>
      </c>
      <c r="N351" s="1187">
        <f t="shared" ca="1" si="115"/>
        <v>0</v>
      </c>
      <c r="O351" s="1130"/>
      <c r="P351" s="1187">
        <f t="shared" ca="1" si="116"/>
        <v>0</v>
      </c>
      <c r="Q351" s="1187">
        <f t="shared" ca="1" si="117"/>
        <v>0</v>
      </c>
      <c r="R351" s="1187">
        <f t="shared" ca="1" si="118"/>
        <v>0</v>
      </c>
      <c r="S351" s="1187">
        <f t="shared" ca="1" si="119"/>
        <v>0</v>
      </c>
      <c r="T351" s="1187">
        <f t="shared" ca="1" si="120"/>
        <v>0</v>
      </c>
      <c r="U351" s="1189">
        <f t="shared" ca="1" si="121"/>
        <v>0</v>
      </c>
      <c r="V351" s="1190" t="str">
        <f t="shared" ca="1" si="122"/>
        <v>n.a.</v>
      </c>
      <c r="X351" s="1191">
        <f t="shared" ca="1" si="123"/>
        <v>0</v>
      </c>
      <c r="Y351" s="1191">
        <f t="shared" ca="1" si="124"/>
        <v>0</v>
      </c>
      <c r="Z351" s="1191">
        <f t="shared" ca="1" si="125"/>
        <v>0</v>
      </c>
      <c r="AA351" s="1189">
        <f t="shared" ca="1" si="126"/>
        <v>0</v>
      </c>
      <c r="AB351" s="1162"/>
    </row>
    <row r="352" spans="1:28">
      <c r="A352" s="1201">
        <f>Calendar!J341</f>
        <v>55302</v>
      </c>
      <c r="C352" s="1161"/>
      <c r="D352" s="1182">
        <f t="shared" ca="1" si="95"/>
        <v>55974</v>
      </c>
      <c r="E352" s="1183">
        <f t="shared" ca="1" si="96"/>
        <v>56002</v>
      </c>
      <c r="F352" s="1184">
        <f t="shared" ca="1" si="110"/>
        <v>10414</v>
      </c>
      <c r="G352" s="1185">
        <f ca="1">IF(F352&lt;&gt;"",COUNTIF($F$11:F352,"&gt;0"),"")</f>
        <v>342</v>
      </c>
      <c r="H352" s="1186"/>
      <c r="I352" s="1130"/>
      <c r="J352" s="1187">
        <f t="shared" ca="1" si="111"/>
        <v>0</v>
      </c>
      <c r="K352" s="1188">
        <f t="shared" ca="1" si="112"/>
        <v>0</v>
      </c>
      <c r="L352" s="1187">
        <f t="shared" ca="1" si="113"/>
        <v>0</v>
      </c>
      <c r="M352" s="1187">
        <f t="shared" ca="1" si="114"/>
        <v>0</v>
      </c>
      <c r="N352" s="1187">
        <f t="shared" ca="1" si="115"/>
        <v>0</v>
      </c>
      <c r="O352" s="1130"/>
      <c r="P352" s="1187">
        <f t="shared" ca="1" si="116"/>
        <v>0</v>
      </c>
      <c r="Q352" s="1187">
        <f t="shared" ca="1" si="117"/>
        <v>0</v>
      </c>
      <c r="R352" s="1187">
        <f t="shared" ca="1" si="118"/>
        <v>0</v>
      </c>
      <c r="S352" s="1187">
        <f t="shared" ca="1" si="119"/>
        <v>0</v>
      </c>
      <c r="T352" s="1187">
        <f t="shared" ca="1" si="120"/>
        <v>0</v>
      </c>
      <c r="U352" s="1189">
        <f t="shared" ca="1" si="121"/>
        <v>0</v>
      </c>
      <c r="V352" s="1190" t="str">
        <f t="shared" ca="1" si="122"/>
        <v>n.a.</v>
      </c>
      <c r="X352" s="1191">
        <f t="shared" ca="1" si="123"/>
        <v>0</v>
      </c>
      <c r="Y352" s="1191">
        <f t="shared" ca="1" si="124"/>
        <v>0</v>
      </c>
      <c r="Z352" s="1191">
        <f t="shared" ca="1" si="125"/>
        <v>0</v>
      </c>
      <c r="AA352" s="1189">
        <f t="shared" ca="1" si="126"/>
        <v>0</v>
      </c>
      <c r="AB352" s="1162"/>
    </row>
    <row r="353" spans="1:28">
      <c r="A353" s="1201">
        <f>Calendar!J342</f>
        <v>55331</v>
      </c>
      <c r="C353" s="1161"/>
      <c r="D353" s="1182">
        <f t="shared" ca="1" si="95"/>
        <v>56004</v>
      </c>
      <c r="E353" s="1183">
        <f t="shared" ca="1" si="96"/>
        <v>56031</v>
      </c>
      <c r="F353" s="1184">
        <f t="shared" ca="1" si="110"/>
        <v>10443</v>
      </c>
      <c r="G353" s="1185">
        <f ca="1">IF(F353&lt;&gt;"",COUNTIF($F$11:F353,"&gt;0"),"")</f>
        <v>343</v>
      </c>
      <c r="H353" s="1186"/>
      <c r="I353" s="1130"/>
      <c r="J353" s="1187">
        <f t="shared" ca="1" si="111"/>
        <v>0</v>
      </c>
      <c r="K353" s="1188">
        <f t="shared" ca="1" si="112"/>
        <v>0</v>
      </c>
      <c r="L353" s="1187">
        <f t="shared" ca="1" si="113"/>
        <v>0</v>
      </c>
      <c r="M353" s="1187">
        <f t="shared" ca="1" si="114"/>
        <v>0</v>
      </c>
      <c r="N353" s="1187">
        <f t="shared" ca="1" si="115"/>
        <v>0</v>
      </c>
      <c r="O353" s="1130"/>
      <c r="P353" s="1187">
        <f t="shared" ca="1" si="116"/>
        <v>0</v>
      </c>
      <c r="Q353" s="1187">
        <f t="shared" ca="1" si="117"/>
        <v>0</v>
      </c>
      <c r="R353" s="1187">
        <f t="shared" ca="1" si="118"/>
        <v>0</v>
      </c>
      <c r="S353" s="1187">
        <f t="shared" ca="1" si="119"/>
        <v>0</v>
      </c>
      <c r="T353" s="1187">
        <f t="shared" ca="1" si="120"/>
        <v>0</v>
      </c>
      <c r="U353" s="1189">
        <f t="shared" ca="1" si="121"/>
        <v>0</v>
      </c>
      <c r="V353" s="1190" t="str">
        <f t="shared" ca="1" si="122"/>
        <v>n.a.</v>
      </c>
      <c r="X353" s="1191">
        <f t="shared" ca="1" si="123"/>
        <v>0</v>
      </c>
      <c r="Y353" s="1191">
        <f t="shared" ca="1" si="124"/>
        <v>0</v>
      </c>
      <c r="Z353" s="1191">
        <f t="shared" ca="1" si="125"/>
        <v>0</v>
      </c>
      <c r="AA353" s="1189">
        <f t="shared" ca="1" si="126"/>
        <v>0</v>
      </c>
      <c r="AB353" s="1162"/>
    </row>
    <row r="354" spans="1:28">
      <c r="A354" s="1201">
        <f>Calendar!J343</f>
        <v>55361</v>
      </c>
      <c r="C354" s="1161"/>
      <c r="D354" s="1182">
        <f t="shared" ca="1" si="95"/>
        <v>56035</v>
      </c>
      <c r="E354" s="1183">
        <f t="shared" ca="1" si="96"/>
        <v>56062</v>
      </c>
      <c r="F354" s="1184">
        <f t="shared" ca="1" si="110"/>
        <v>10474</v>
      </c>
      <c r="G354" s="1185">
        <f ca="1">IF(F354&lt;&gt;"",COUNTIF($F$11:F354,"&gt;0"),"")</f>
        <v>344</v>
      </c>
      <c r="H354" s="1186"/>
      <c r="I354" s="1130"/>
      <c r="J354" s="1187">
        <f t="shared" ca="1" si="111"/>
        <v>0</v>
      </c>
      <c r="K354" s="1188">
        <f t="shared" ca="1" si="112"/>
        <v>0</v>
      </c>
      <c r="L354" s="1187">
        <f t="shared" ca="1" si="113"/>
        <v>0</v>
      </c>
      <c r="M354" s="1187">
        <f t="shared" ca="1" si="114"/>
        <v>0</v>
      </c>
      <c r="N354" s="1187">
        <f t="shared" ca="1" si="115"/>
        <v>0</v>
      </c>
      <c r="O354" s="1130"/>
      <c r="P354" s="1187">
        <f t="shared" ca="1" si="116"/>
        <v>0</v>
      </c>
      <c r="Q354" s="1187">
        <f t="shared" ca="1" si="117"/>
        <v>0</v>
      </c>
      <c r="R354" s="1187">
        <f t="shared" ca="1" si="118"/>
        <v>0</v>
      </c>
      <c r="S354" s="1187">
        <f t="shared" ca="1" si="119"/>
        <v>0</v>
      </c>
      <c r="T354" s="1187">
        <f t="shared" ca="1" si="120"/>
        <v>0</v>
      </c>
      <c r="U354" s="1189">
        <f t="shared" ca="1" si="121"/>
        <v>0</v>
      </c>
      <c r="V354" s="1190" t="str">
        <f t="shared" ca="1" si="122"/>
        <v>n.a.</v>
      </c>
      <c r="X354" s="1191">
        <f t="shared" ca="1" si="123"/>
        <v>0</v>
      </c>
      <c r="Y354" s="1191">
        <f t="shared" ca="1" si="124"/>
        <v>0</v>
      </c>
      <c r="Z354" s="1191">
        <f t="shared" ca="1" si="125"/>
        <v>0</v>
      </c>
      <c r="AA354" s="1189">
        <f t="shared" ca="1" si="126"/>
        <v>0</v>
      </c>
      <c r="AB354" s="1162"/>
    </row>
    <row r="355" spans="1:28">
      <c r="A355" s="1201">
        <f>Calendar!J344</f>
        <v>55393</v>
      </c>
      <c r="C355" s="1161"/>
      <c r="D355" s="1182">
        <f t="shared" ca="1" si="95"/>
        <v>56065</v>
      </c>
      <c r="E355" s="1183">
        <f t="shared" ca="1" si="96"/>
        <v>56093</v>
      </c>
      <c r="F355" s="1184">
        <f t="shared" ca="1" si="110"/>
        <v>10505</v>
      </c>
      <c r="G355" s="1185">
        <f ca="1">IF(F355&lt;&gt;"",COUNTIF($F$11:F355,"&gt;0"),"")</f>
        <v>345</v>
      </c>
      <c r="H355" s="1186"/>
      <c r="I355" s="1130"/>
      <c r="J355" s="1187">
        <f t="shared" ca="1" si="111"/>
        <v>0</v>
      </c>
      <c r="K355" s="1188">
        <f t="shared" ca="1" si="112"/>
        <v>0</v>
      </c>
      <c r="L355" s="1187">
        <f t="shared" ca="1" si="113"/>
        <v>0</v>
      </c>
      <c r="M355" s="1187">
        <f t="shared" ca="1" si="114"/>
        <v>0</v>
      </c>
      <c r="N355" s="1187">
        <f t="shared" ca="1" si="115"/>
        <v>0</v>
      </c>
      <c r="O355" s="1130"/>
      <c r="P355" s="1187">
        <f t="shared" ca="1" si="116"/>
        <v>0</v>
      </c>
      <c r="Q355" s="1187">
        <f t="shared" ca="1" si="117"/>
        <v>0</v>
      </c>
      <c r="R355" s="1187">
        <f t="shared" ca="1" si="118"/>
        <v>0</v>
      </c>
      <c r="S355" s="1187">
        <f t="shared" ca="1" si="119"/>
        <v>0</v>
      </c>
      <c r="T355" s="1187">
        <f t="shared" ca="1" si="120"/>
        <v>0</v>
      </c>
      <c r="U355" s="1189">
        <f t="shared" ca="1" si="121"/>
        <v>0</v>
      </c>
      <c r="V355" s="1190" t="str">
        <f t="shared" ca="1" si="122"/>
        <v>n.a.</v>
      </c>
      <c r="X355" s="1191">
        <f t="shared" ca="1" si="123"/>
        <v>0</v>
      </c>
      <c r="Y355" s="1191">
        <f t="shared" ca="1" si="124"/>
        <v>0</v>
      </c>
      <c r="Z355" s="1191">
        <f t="shared" ca="1" si="125"/>
        <v>0</v>
      </c>
      <c r="AA355" s="1189">
        <f t="shared" ca="1" si="126"/>
        <v>0</v>
      </c>
      <c r="AB355" s="1162"/>
    </row>
    <row r="356" spans="1:28">
      <c r="A356" s="1201">
        <f>Calendar!J345</f>
        <v>55423</v>
      </c>
      <c r="C356" s="1161"/>
      <c r="D356" s="1182">
        <f t="shared" ca="1" si="95"/>
        <v>56096</v>
      </c>
      <c r="E356" s="1183">
        <f t="shared" ca="1" si="96"/>
        <v>56123</v>
      </c>
      <c r="F356" s="1184">
        <f t="shared" ca="1" si="110"/>
        <v>10535</v>
      </c>
      <c r="G356" s="1185">
        <f ca="1">IF(F356&lt;&gt;"",COUNTIF($F$11:F356,"&gt;0"),"")</f>
        <v>346</v>
      </c>
      <c r="H356" s="1186"/>
      <c r="I356" s="1130"/>
      <c r="J356" s="1187">
        <f t="shared" ca="1" si="111"/>
        <v>0</v>
      </c>
      <c r="K356" s="1188">
        <f t="shared" ca="1" si="112"/>
        <v>0</v>
      </c>
      <c r="L356" s="1187">
        <f t="shared" ca="1" si="113"/>
        <v>0</v>
      </c>
      <c r="M356" s="1187">
        <f t="shared" ca="1" si="114"/>
        <v>0</v>
      </c>
      <c r="N356" s="1187">
        <f t="shared" ca="1" si="115"/>
        <v>0</v>
      </c>
      <c r="O356" s="1130"/>
      <c r="P356" s="1187">
        <f t="shared" ca="1" si="116"/>
        <v>0</v>
      </c>
      <c r="Q356" s="1187">
        <f t="shared" ca="1" si="117"/>
        <v>0</v>
      </c>
      <c r="R356" s="1187">
        <f t="shared" ca="1" si="118"/>
        <v>0</v>
      </c>
      <c r="S356" s="1187">
        <f t="shared" ca="1" si="119"/>
        <v>0</v>
      </c>
      <c r="T356" s="1187">
        <f t="shared" ca="1" si="120"/>
        <v>0</v>
      </c>
      <c r="U356" s="1189">
        <f t="shared" ca="1" si="121"/>
        <v>0</v>
      </c>
      <c r="V356" s="1190" t="str">
        <f t="shared" ca="1" si="122"/>
        <v>n.a.</v>
      </c>
      <c r="X356" s="1191">
        <f t="shared" ca="1" si="123"/>
        <v>0</v>
      </c>
      <c r="Y356" s="1191">
        <f t="shared" ca="1" si="124"/>
        <v>0</v>
      </c>
      <c r="Z356" s="1191">
        <f t="shared" ca="1" si="125"/>
        <v>0</v>
      </c>
      <c r="AA356" s="1189">
        <f t="shared" ca="1" si="126"/>
        <v>0</v>
      </c>
      <c r="AB356" s="1162"/>
    </row>
    <row r="357" spans="1:28">
      <c r="A357" s="1201">
        <f>Calendar!J346</f>
        <v>55453</v>
      </c>
      <c r="C357" s="1161"/>
      <c r="D357" s="1182">
        <f t="shared" ca="1" si="95"/>
        <v>56127</v>
      </c>
      <c r="E357" s="1183">
        <f t="shared" ca="1" si="96"/>
        <v>56156</v>
      </c>
      <c r="F357" s="1184">
        <f t="shared" ca="1" si="110"/>
        <v>10568</v>
      </c>
      <c r="G357" s="1185">
        <f ca="1">IF(F357&lt;&gt;"",COUNTIF($F$11:F357,"&gt;0"),"")</f>
        <v>347</v>
      </c>
      <c r="H357" s="1186"/>
      <c r="I357" s="1130"/>
      <c r="J357" s="1187">
        <f t="shared" ca="1" si="111"/>
        <v>0</v>
      </c>
      <c r="K357" s="1188">
        <f t="shared" ca="1" si="112"/>
        <v>0</v>
      </c>
      <c r="L357" s="1187">
        <f t="shared" ca="1" si="113"/>
        <v>0</v>
      </c>
      <c r="M357" s="1187">
        <f t="shared" ca="1" si="114"/>
        <v>0</v>
      </c>
      <c r="N357" s="1187">
        <f t="shared" ca="1" si="115"/>
        <v>0</v>
      </c>
      <c r="O357" s="1130"/>
      <c r="P357" s="1187">
        <f t="shared" ca="1" si="116"/>
        <v>0</v>
      </c>
      <c r="Q357" s="1187">
        <f t="shared" ca="1" si="117"/>
        <v>0</v>
      </c>
      <c r="R357" s="1187">
        <f t="shared" ca="1" si="118"/>
        <v>0</v>
      </c>
      <c r="S357" s="1187">
        <f t="shared" ca="1" si="119"/>
        <v>0</v>
      </c>
      <c r="T357" s="1187">
        <f t="shared" ca="1" si="120"/>
        <v>0</v>
      </c>
      <c r="U357" s="1189">
        <f t="shared" ca="1" si="121"/>
        <v>0</v>
      </c>
      <c r="V357" s="1190" t="str">
        <f t="shared" ca="1" si="122"/>
        <v>n.a.</v>
      </c>
      <c r="X357" s="1191">
        <f t="shared" ca="1" si="123"/>
        <v>0</v>
      </c>
      <c r="Y357" s="1191">
        <f t="shared" ca="1" si="124"/>
        <v>0</v>
      </c>
      <c r="Z357" s="1191">
        <f t="shared" ca="1" si="125"/>
        <v>0</v>
      </c>
      <c r="AA357" s="1189">
        <f t="shared" ca="1" si="126"/>
        <v>0</v>
      </c>
      <c r="AB357" s="1162"/>
    </row>
    <row r="358" spans="1:28">
      <c r="A358" s="1201">
        <f>Calendar!J347</f>
        <v>55484</v>
      </c>
      <c r="C358" s="1161"/>
      <c r="D358" s="1182">
        <f t="shared" ca="1" si="95"/>
        <v>56157</v>
      </c>
      <c r="E358" s="1183">
        <f t="shared" ca="1" si="96"/>
        <v>56184</v>
      </c>
      <c r="F358" s="1184">
        <f t="shared" ca="1" si="110"/>
        <v>10596</v>
      </c>
      <c r="G358" s="1185">
        <f ca="1">IF(F358&lt;&gt;"",COUNTIF($F$11:F358,"&gt;0"),"")</f>
        <v>348</v>
      </c>
      <c r="H358" s="1186"/>
      <c r="I358" s="1130"/>
      <c r="J358" s="1187">
        <f t="shared" ca="1" si="111"/>
        <v>0</v>
      </c>
      <c r="K358" s="1188">
        <f t="shared" ca="1" si="112"/>
        <v>0</v>
      </c>
      <c r="L358" s="1187">
        <f t="shared" ca="1" si="113"/>
        <v>0</v>
      </c>
      <c r="M358" s="1187">
        <f t="shared" ca="1" si="114"/>
        <v>0</v>
      </c>
      <c r="N358" s="1187">
        <f t="shared" ca="1" si="115"/>
        <v>0</v>
      </c>
      <c r="O358" s="1130"/>
      <c r="P358" s="1187">
        <f t="shared" ca="1" si="116"/>
        <v>0</v>
      </c>
      <c r="Q358" s="1187">
        <f t="shared" ca="1" si="117"/>
        <v>0</v>
      </c>
      <c r="R358" s="1187">
        <f t="shared" ca="1" si="118"/>
        <v>0</v>
      </c>
      <c r="S358" s="1187">
        <f t="shared" ca="1" si="119"/>
        <v>0</v>
      </c>
      <c r="T358" s="1187">
        <f t="shared" ca="1" si="120"/>
        <v>0</v>
      </c>
      <c r="U358" s="1189">
        <f t="shared" ca="1" si="121"/>
        <v>0</v>
      </c>
      <c r="V358" s="1190" t="str">
        <f t="shared" ca="1" si="122"/>
        <v>n.a.</v>
      </c>
      <c r="X358" s="1191">
        <f t="shared" ca="1" si="123"/>
        <v>0</v>
      </c>
      <c r="Y358" s="1191">
        <f t="shared" ca="1" si="124"/>
        <v>0</v>
      </c>
      <c r="Z358" s="1191">
        <f t="shared" ca="1" si="125"/>
        <v>0</v>
      </c>
      <c r="AA358" s="1189">
        <f t="shared" ca="1" si="126"/>
        <v>0</v>
      </c>
      <c r="AB358" s="1162"/>
    </row>
    <row r="359" spans="1:28">
      <c r="A359" s="1201">
        <f>Calendar!J348</f>
        <v>55514</v>
      </c>
      <c r="C359" s="1161"/>
      <c r="D359" s="1182">
        <f t="shared" ca="1" si="95"/>
        <v>56188</v>
      </c>
      <c r="E359" s="1183">
        <f t="shared" ca="1" si="96"/>
        <v>56215</v>
      </c>
      <c r="F359" s="1184">
        <f t="shared" ca="1" si="110"/>
        <v>10627</v>
      </c>
      <c r="G359" s="1185">
        <f ca="1">IF(F359&lt;&gt;"",COUNTIF($F$11:F359,"&gt;0"),"")</f>
        <v>349</v>
      </c>
      <c r="H359" s="1186"/>
      <c r="I359" s="1130"/>
      <c r="J359" s="1187">
        <f t="shared" ca="1" si="111"/>
        <v>0</v>
      </c>
      <c r="K359" s="1188">
        <f t="shared" ca="1" si="112"/>
        <v>0</v>
      </c>
      <c r="L359" s="1187">
        <f t="shared" ca="1" si="113"/>
        <v>0</v>
      </c>
      <c r="M359" s="1187">
        <f t="shared" ca="1" si="114"/>
        <v>0</v>
      </c>
      <c r="N359" s="1187">
        <f t="shared" ca="1" si="115"/>
        <v>0</v>
      </c>
      <c r="O359" s="1130"/>
      <c r="P359" s="1187">
        <f t="shared" ca="1" si="116"/>
        <v>0</v>
      </c>
      <c r="Q359" s="1187">
        <f t="shared" ca="1" si="117"/>
        <v>0</v>
      </c>
      <c r="R359" s="1187">
        <f t="shared" ca="1" si="118"/>
        <v>0</v>
      </c>
      <c r="S359" s="1187">
        <f t="shared" ca="1" si="119"/>
        <v>0</v>
      </c>
      <c r="T359" s="1187">
        <f t="shared" ca="1" si="120"/>
        <v>0</v>
      </c>
      <c r="U359" s="1189">
        <f t="shared" ca="1" si="121"/>
        <v>0</v>
      </c>
      <c r="V359" s="1190" t="str">
        <f t="shared" ca="1" si="122"/>
        <v>n.a.</v>
      </c>
      <c r="X359" s="1191">
        <f t="shared" ca="1" si="123"/>
        <v>0</v>
      </c>
      <c r="Y359" s="1191">
        <f t="shared" ca="1" si="124"/>
        <v>0</v>
      </c>
      <c r="Z359" s="1191">
        <f t="shared" ca="1" si="125"/>
        <v>0</v>
      </c>
      <c r="AA359" s="1189">
        <f t="shared" ca="1" si="126"/>
        <v>0</v>
      </c>
      <c r="AB359" s="1162"/>
    </row>
    <row r="360" spans="1:28">
      <c r="A360" s="1201">
        <f>Calendar!J349</f>
        <v>55547</v>
      </c>
      <c r="B360" s="1161"/>
      <c r="C360" s="1161"/>
      <c r="D360" s="1182">
        <f t="shared" ca="1" si="95"/>
        <v>56218</v>
      </c>
      <c r="E360" s="1183">
        <f t="shared" ca="1" si="96"/>
        <v>56247</v>
      </c>
      <c r="F360" s="1184">
        <f t="shared" ca="1" si="110"/>
        <v>10659</v>
      </c>
      <c r="G360" s="1185">
        <f ca="1">IF(F360&lt;&gt;"",COUNTIF($F$11:F360,"&gt;0"),"")</f>
        <v>350</v>
      </c>
      <c r="H360" s="1186"/>
      <c r="I360" s="1130"/>
      <c r="J360" s="1187">
        <f t="shared" ca="1" si="111"/>
        <v>0</v>
      </c>
      <c r="K360" s="1188">
        <f t="shared" ca="1" si="112"/>
        <v>0</v>
      </c>
      <c r="L360" s="1187">
        <f t="shared" ca="1" si="113"/>
        <v>0</v>
      </c>
      <c r="M360" s="1187">
        <f t="shared" ca="1" si="114"/>
        <v>0</v>
      </c>
      <c r="N360" s="1187">
        <f t="shared" ca="1" si="115"/>
        <v>0</v>
      </c>
      <c r="O360" s="1130"/>
      <c r="P360" s="1187">
        <f t="shared" ca="1" si="116"/>
        <v>0</v>
      </c>
      <c r="Q360" s="1187">
        <f t="shared" ca="1" si="117"/>
        <v>0</v>
      </c>
      <c r="R360" s="1187">
        <f t="shared" ca="1" si="118"/>
        <v>0</v>
      </c>
      <c r="S360" s="1187">
        <f t="shared" ca="1" si="119"/>
        <v>0</v>
      </c>
      <c r="T360" s="1187">
        <f t="shared" ca="1" si="120"/>
        <v>0</v>
      </c>
      <c r="U360" s="1189">
        <f t="shared" ca="1" si="121"/>
        <v>0</v>
      </c>
      <c r="V360" s="1190" t="str">
        <f t="shared" ca="1" si="122"/>
        <v>n.a.</v>
      </c>
      <c r="X360" s="1191">
        <f t="shared" ca="1" si="123"/>
        <v>0</v>
      </c>
      <c r="Y360" s="1191">
        <f t="shared" ca="1" si="124"/>
        <v>0</v>
      </c>
      <c r="Z360" s="1191">
        <f t="shared" ca="1" si="125"/>
        <v>0</v>
      </c>
      <c r="AA360" s="1189">
        <f t="shared" ca="1" si="126"/>
        <v>0</v>
      </c>
      <c r="AB360" s="1162"/>
    </row>
    <row r="361" spans="1:28">
      <c r="A361" s="1201">
        <f>Calendar!J350</f>
        <v>55576</v>
      </c>
      <c r="C361" s="1161"/>
      <c r="D361" s="1182">
        <f t="shared" ca="1" si="95"/>
        <v>56249</v>
      </c>
      <c r="E361" s="1183">
        <f t="shared" ca="1" si="96"/>
        <v>56276</v>
      </c>
      <c r="F361" s="1184">
        <f t="shared" ca="1" si="110"/>
        <v>10688</v>
      </c>
      <c r="G361" s="1185">
        <f ca="1">IF(F361&lt;&gt;"",COUNTIF($F$11:F361,"&gt;0"),"")</f>
        <v>351</v>
      </c>
      <c r="H361" s="1186"/>
      <c r="I361" s="1130"/>
      <c r="J361" s="1187">
        <f t="shared" ca="1" si="111"/>
        <v>0</v>
      </c>
      <c r="K361" s="1188">
        <f t="shared" ca="1" si="112"/>
        <v>0</v>
      </c>
      <c r="L361" s="1187">
        <f t="shared" ca="1" si="113"/>
        <v>0</v>
      </c>
      <c r="M361" s="1187">
        <f t="shared" ca="1" si="114"/>
        <v>0</v>
      </c>
      <c r="N361" s="1187">
        <f t="shared" ca="1" si="115"/>
        <v>0</v>
      </c>
      <c r="O361" s="1130"/>
      <c r="P361" s="1187">
        <f t="shared" ca="1" si="116"/>
        <v>0</v>
      </c>
      <c r="Q361" s="1187">
        <f t="shared" ca="1" si="117"/>
        <v>0</v>
      </c>
      <c r="R361" s="1187">
        <f t="shared" ca="1" si="118"/>
        <v>0</v>
      </c>
      <c r="S361" s="1187">
        <f t="shared" ca="1" si="119"/>
        <v>0</v>
      </c>
      <c r="T361" s="1187">
        <f t="shared" ca="1" si="120"/>
        <v>0</v>
      </c>
      <c r="U361" s="1189">
        <f t="shared" ca="1" si="121"/>
        <v>0</v>
      </c>
      <c r="V361" s="1190" t="str">
        <f t="shared" ca="1" si="122"/>
        <v>n.a.</v>
      </c>
      <c r="X361" s="1191">
        <f t="shared" ca="1" si="123"/>
        <v>0</v>
      </c>
      <c r="Y361" s="1191">
        <f t="shared" ca="1" si="124"/>
        <v>0</v>
      </c>
      <c r="Z361" s="1191">
        <f t="shared" ca="1" si="125"/>
        <v>0</v>
      </c>
      <c r="AA361" s="1189">
        <f t="shared" ca="1" si="126"/>
        <v>0</v>
      </c>
      <c r="AB361" s="1162"/>
    </row>
    <row r="362" spans="1:28">
      <c r="A362" s="1201">
        <f>Calendar!J351</f>
        <v>55605</v>
      </c>
      <c r="C362" s="1161"/>
      <c r="D362" s="1182">
        <f t="shared" ca="1" si="95"/>
        <v>56280</v>
      </c>
      <c r="E362" s="1183">
        <f t="shared" ref="E362:E383" ca="1" si="127">IF(INDIRECT("A"&amp;(IFERROR(MATCH(E361,A:A),999)+1))&gt;0,INDIRECT("A"&amp;(IFERROR(MATCH(E361,A:A),999)+1)),"")</f>
        <v>56307</v>
      </c>
      <c r="F362" s="1184">
        <f t="shared" ref="F362:F383" ca="1" si="128">IF(E362&lt;&gt;"",E362-$A$31,"")</f>
        <v>10719</v>
      </c>
      <c r="G362" s="1185">
        <f ca="1">IF(F362&lt;&gt;"",COUNTIF($F$11:F362,"&gt;0"),"")</f>
        <v>352</v>
      </c>
      <c r="H362" s="1186"/>
      <c r="I362" s="1130"/>
      <c r="J362" s="1187">
        <f t="shared" ref="J362:J383" ca="1" si="129">IF(G362=1,$A$7,N361)</f>
        <v>0</v>
      </c>
      <c r="K362" s="1188">
        <f t="shared" ref="K362:K383" ca="1" si="130">H362*J362</f>
        <v>0</v>
      </c>
      <c r="L362" s="1187">
        <f t="shared" ref="L362:L383" ca="1" si="131">IF(E362&lt;&gt;"",(1-(1-$A$25)^(1/12))*(J362-K362),"")</f>
        <v>0</v>
      </c>
      <c r="M362" s="1187">
        <f t="shared" ref="M362:M383" ca="1" si="132">IF(J362-K362-L362&lt;$A$27*$A$5,J362-K362-L362,0)</f>
        <v>0</v>
      </c>
      <c r="N362" s="1187">
        <f t="shared" ref="N362:N383" ca="1" si="133">IF(E362&lt;&gt;"",J362-K362-L362-M362,"")</f>
        <v>0</v>
      </c>
      <c r="O362" s="1130"/>
      <c r="P362" s="1187">
        <f t="shared" ref="P362:P383" ca="1" si="134">IF(G362&lt;&gt; "", R362+X362-N362, "")</f>
        <v>0</v>
      </c>
      <c r="Q362" s="1187">
        <f t="shared" ref="Q362:Q383" ca="1" si="135">IF(E362&lt;&gt;"", N362*(1-$A$15), "")</f>
        <v>0</v>
      </c>
      <c r="R362" s="1187">
        <f t="shared" ref="R362:R383" ca="1" si="136">IF(E362&lt;&gt;"", T361, "")</f>
        <v>0</v>
      </c>
      <c r="S362" s="1187">
        <f t="shared" ref="S362:S383" ca="1" si="137">IF(E362&lt;&gt;"", MIN(P362,MAX(R362-Q362,0)), "")</f>
        <v>0</v>
      </c>
      <c r="T362" s="1187">
        <f t="shared" ref="T362:T383" ca="1" si="138">IF(E362&lt;&gt;"", R362-S362, "")</f>
        <v>0</v>
      </c>
      <c r="U362" s="1189">
        <f t="shared" ref="U362:U383" ca="1" si="139">IF(E362&lt;&gt;"", R362/$A$11, "")</f>
        <v>0</v>
      </c>
      <c r="V362" s="1190" t="str">
        <f t="shared" ref="V362:V383" ca="1" si="140">IF(E362&lt;&gt;"", IFERROR(1-T362/N362, "n.a."), "")</f>
        <v>n.a.</v>
      </c>
      <c r="X362" s="1191">
        <f t="shared" ref="X362:X383" ca="1" si="141">IF(E362&lt;&gt;"", Z361, "")</f>
        <v>0</v>
      </c>
      <c r="Y362" s="1191">
        <f t="shared" ref="Y362:Y383" ca="1" si="142">IF(E362&lt;&gt;"", P362-S362, "")</f>
        <v>0</v>
      </c>
      <c r="Z362" s="1191">
        <f t="shared" ref="Z362:Z383" ca="1" si="143">IF(E362&lt;&gt;"", X362-Y362, "")</f>
        <v>0</v>
      </c>
      <c r="AA362" s="1189">
        <f t="shared" ref="AA362:AA383" ca="1" si="144">IF(E362&lt;&gt;"", X362/$A$19, "")</f>
        <v>0</v>
      </c>
      <c r="AB362" s="1162"/>
    </row>
    <row r="363" spans="1:28">
      <c r="A363" s="1201">
        <f>Calendar!J352</f>
        <v>55638</v>
      </c>
      <c r="C363" s="1161"/>
      <c r="D363" s="1182">
        <f t="shared" ca="1" si="95"/>
        <v>56308</v>
      </c>
      <c r="E363" s="1183">
        <f t="shared" ca="1" si="127"/>
        <v>56335</v>
      </c>
      <c r="F363" s="1184">
        <f t="shared" ca="1" si="128"/>
        <v>10747</v>
      </c>
      <c r="G363" s="1185">
        <f ca="1">IF(F363&lt;&gt;"",COUNTIF($F$11:F363,"&gt;0"),"")</f>
        <v>353</v>
      </c>
      <c r="H363" s="1186"/>
      <c r="I363" s="1130"/>
      <c r="J363" s="1187">
        <f t="shared" ca="1" si="129"/>
        <v>0</v>
      </c>
      <c r="K363" s="1188">
        <f t="shared" ca="1" si="130"/>
        <v>0</v>
      </c>
      <c r="L363" s="1187">
        <f t="shared" ca="1" si="131"/>
        <v>0</v>
      </c>
      <c r="M363" s="1187">
        <f t="shared" ca="1" si="132"/>
        <v>0</v>
      </c>
      <c r="N363" s="1187">
        <f t="shared" ca="1" si="133"/>
        <v>0</v>
      </c>
      <c r="O363" s="1130"/>
      <c r="P363" s="1187">
        <f t="shared" ca="1" si="134"/>
        <v>0</v>
      </c>
      <c r="Q363" s="1187">
        <f t="shared" ca="1" si="135"/>
        <v>0</v>
      </c>
      <c r="R363" s="1187">
        <f t="shared" ca="1" si="136"/>
        <v>0</v>
      </c>
      <c r="S363" s="1187">
        <f t="shared" ca="1" si="137"/>
        <v>0</v>
      </c>
      <c r="T363" s="1187">
        <f t="shared" ca="1" si="138"/>
        <v>0</v>
      </c>
      <c r="U363" s="1189">
        <f t="shared" ca="1" si="139"/>
        <v>0</v>
      </c>
      <c r="V363" s="1190" t="str">
        <f t="shared" ca="1" si="140"/>
        <v>n.a.</v>
      </c>
      <c r="X363" s="1191">
        <f t="shared" ca="1" si="141"/>
        <v>0</v>
      </c>
      <c r="Y363" s="1191">
        <f t="shared" ca="1" si="142"/>
        <v>0</v>
      </c>
      <c r="Z363" s="1191">
        <f t="shared" ca="1" si="143"/>
        <v>0</v>
      </c>
      <c r="AA363" s="1189">
        <f t="shared" ca="1" si="144"/>
        <v>0</v>
      </c>
      <c r="AB363" s="1162"/>
    </row>
    <row r="364" spans="1:28">
      <c r="A364" s="1201">
        <f>Calendar!J353</f>
        <v>55666</v>
      </c>
      <c r="C364" s="1161"/>
      <c r="D364" s="1182">
        <f t="shared" ca="1" si="95"/>
        <v>56339</v>
      </c>
      <c r="E364" s="1183">
        <f t="shared" ca="1" si="127"/>
        <v>56366</v>
      </c>
      <c r="F364" s="1184">
        <f t="shared" ca="1" si="128"/>
        <v>10778</v>
      </c>
      <c r="G364" s="1185">
        <f ca="1">IF(F364&lt;&gt;"",COUNTIF($F$11:F364,"&gt;0"),"")</f>
        <v>354</v>
      </c>
      <c r="H364" s="1186"/>
      <c r="I364" s="1130"/>
      <c r="J364" s="1187">
        <f t="shared" ca="1" si="129"/>
        <v>0</v>
      </c>
      <c r="K364" s="1188">
        <f t="shared" ca="1" si="130"/>
        <v>0</v>
      </c>
      <c r="L364" s="1187">
        <f t="shared" ca="1" si="131"/>
        <v>0</v>
      </c>
      <c r="M364" s="1187">
        <f t="shared" ca="1" si="132"/>
        <v>0</v>
      </c>
      <c r="N364" s="1187">
        <f t="shared" ca="1" si="133"/>
        <v>0</v>
      </c>
      <c r="O364" s="1130"/>
      <c r="P364" s="1187">
        <f t="shared" ca="1" si="134"/>
        <v>0</v>
      </c>
      <c r="Q364" s="1187">
        <f t="shared" ca="1" si="135"/>
        <v>0</v>
      </c>
      <c r="R364" s="1187">
        <f t="shared" ca="1" si="136"/>
        <v>0</v>
      </c>
      <c r="S364" s="1187">
        <f t="shared" ca="1" si="137"/>
        <v>0</v>
      </c>
      <c r="T364" s="1187">
        <f t="shared" ca="1" si="138"/>
        <v>0</v>
      </c>
      <c r="U364" s="1189">
        <f t="shared" ca="1" si="139"/>
        <v>0</v>
      </c>
      <c r="V364" s="1190" t="str">
        <f t="shared" ca="1" si="140"/>
        <v>n.a.</v>
      </c>
      <c r="X364" s="1191">
        <f t="shared" ca="1" si="141"/>
        <v>0</v>
      </c>
      <c r="Y364" s="1191">
        <f t="shared" ca="1" si="142"/>
        <v>0</v>
      </c>
      <c r="Z364" s="1191">
        <f t="shared" ca="1" si="143"/>
        <v>0</v>
      </c>
      <c r="AA364" s="1189">
        <f t="shared" ca="1" si="144"/>
        <v>0</v>
      </c>
      <c r="AB364" s="1162"/>
    </row>
    <row r="365" spans="1:28">
      <c r="A365" s="1201">
        <f>Calendar!J354</f>
        <v>55697</v>
      </c>
      <c r="C365" s="1161"/>
      <c r="D365" s="1182">
        <f t="shared" ca="1" si="95"/>
        <v>56369</v>
      </c>
      <c r="E365" s="1183">
        <f t="shared" ca="1" si="127"/>
        <v>56396</v>
      </c>
      <c r="F365" s="1184">
        <f t="shared" ca="1" si="128"/>
        <v>10808</v>
      </c>
      <c r="G365" s="1185">
        <f ca="1">IF(F365&lt;&gt;"",COUNTIF($F$11:F365,"&gt;0"),"")</f>
        <v>355</v>
      </c>
      <c r="H365" s="1186"/>
      <c r="I365" s="1130"/>
      <c r="J365" s="1187">
        <f t="shared" ca="1" si="129"/>
        <v>0</v>
      </c>
      <c r="K365" s="1188">
        <f t="shared" ca="1" si="130"/>
        <v>0</v>
      </c>
      <c r="L365" s="1187">
        <f t="shared" ca="1" si="131"/>
        <v>0</v>
      </c>
      <c r="M365" s="1187">
        <f t="shared" ca="1" si="132"/>
        <v>0</v>
      </c>
      <c r="N365" s="1187">
        <f t="shared" ca="1" si="133"/>
        <v>0</v>
      </c>
      <c r="O365" s="1130"/>
      <c r="P365" s="1187">
        <f t="shared" ca="1" si="134"/>
        <v>0</v>
      </c>
      <c r="Q365" s="1187">
        <f t="shared" ca="1" si="135"/>
        <v>0</v>
      </c>
      <c r="R365" s="1187">
        <f t="shared" ca="1" si="136"/>
        <v>0</v>
      </c>
      <c r="S365" s="1187">
        <f t="shared" ca="1" si="137"/>
        <v>0</v>
      </c>
      <c r="T365" s="1187">
        <f t="shared" ca="1" si="138"/>
        <v>0</v>
      </c>
      <c r="U365" s="1189">
        <f t="shared" ca="1" si="139"/>
        <v>0</v>
      </c>
      <c r="V365" s="1190" t="str">
        <f t="shared" ca="1" si="140"/>
        <v>n.a.</v>
      </c>
      <c r="X365" s="1191">
        <f t="shared" ca="1" si="141"/>
        <v>0</v>
      </c>
      <c r="Y365" s="1191">
        <f t="shared" ca="1" si="142"/>
        <v>0</v>
      </c>
      <c r="Z365" s="1191">
        <f t="shared" ca="1" si="143"/>
        <v>0</v>
      </c>
      <c r="AA365" s="1189">
        <f t="shared" ca="1" si="144"/>
        <v>0</v>
      </c>
      <c r="AB365" s="1162"/>
    </row>
    <row r="366" spans="1:28">
      <c r="A366" s="1201">
        <f>Calendar!J355</f>
        <v>55729</v>
      </c>
      <c r="C366" s="1161"/>
      <c r="D366" s="1182">
        <f t="shared" ca="1" si="95"/>
        <v>56400</v>
      </c>
      <c r="E366" s="1183">
        <f t="shared" ca="1" si="127"/>
        <v>56429</v>
      </c>
      <c r="F366" s="1184">
        <f t="shared" ca="1" si="128"/>
        <v>10841</v>
      </c>
      <c r="G366" s="1185">
        <f ca="1">IF(F366&lt;&gt;"",COUNTIF($F$11:F366,"&gt;0"),"")</f>
        <v>356</v>
      </c>
      <c r="H366" s="1186"/>
      <c r="I366" s="1130"/>
      <c r="J366" s="1187">
        <f t="shared" ca="1" si="129"/>
        <v>0</v>
      </c>
      <c r="K366" s="1188">
        <f t="shared" ca="1" si="130"/>
        <v>0</v>
      </c>
      <c r="L366" s="1187">
        <f t="shared" ca="1" si="131"/>
        <v>0</v>
      </c>
      <c r="M366" s="1187">
        <f t="shared" ca="1" si="132"/>
        <v>0</v>
      </c>
      <c r="N366" s="1187">
        <f t="shared" ca="1" si="133"/>
        <v>0</v>
      </c>
      <c r="O366" s="1130"/>
      <c r="P366" s="1187">
        <f t="shared" ca="1" si="134"/>
        <v>0</v>
      </c>
      <c r="Q366" s="1187">
        <f t="shared" ca="1" si="135"/>
        <v>0</v>
      </c>
      <c r="R366" s="1187">
        <f t="shared" ca="1" si="136"/>
        <v>0</v>
      </c>
      <c r="S366" s="1187">
        <f t="shared" ca="1" si="137"/>
        <v>0</v>
      </c>
      <c r="T366" s="1187">
        <f t="shared" ca="1" si="138"/>
        <v>0</v>
      </c>
      <c r="U366" s="1189">
        <f t="shared" ca="1" si="139"/>
        <v>0</v>
      </c>
      <c r="V366" s="1190" t="str">
        <f t="shared" ca="1" si="140"/>
        <v>n.a.</v>
      </c>
      <c r="X366" s="1191">
        <f t="shared" ca="1" si="141"/>
        <v>0</v>
      </c>
      <c r="Y366" s="1191">
        <f t="shared" ca="1" si="142"/>
        <v>0</v>
      </c>
      <c r="Z366" s="1191">
        <f t="shared" ca="1" si="143"/>
        <v>0</v>
      </c>
      <c r="AA366" s="1189">
        <f t="shared" ca="1" si="144"/>
        <v>0</v>
      </c>
      <c r="AB366" s="1162"/>
    </row>
    <row r="367" spans="1:28">
      <c r="A367" s="1201">
        <f>Calendar!J356</f>
        <v>55758</v>
      </c>
      <c r="C367" s="1161"/>
      <c r="D367" s="1182">
        <f t="shared" ca="1" si="95"/>
        <v>56430</v>
      </c>
      <c r="E367" s="1183">
        <f t="shared" ca="1" si="127"/>
        <v>56457</v>
      </c>
      <c r="F367" s="1184">
        <f t="shared" ca="1" si="128"/>
        <v>10869</v>
      </c>
      <c r="G367" s="1185">
        <f ca="1">IF(F367&lt;&gt;"",COUNTIF($F$11:F367,"&gt;0"),"")</f>
        <v>357</v>
      </c>
      <c r="H367" s="1186"/>
      <c r="I367" s="1130"/>
      <c r="J367" s="1187">
        <f t="shared" ca="1" si="129"/>
        <v>0</v>
      </c>
      <c r="K367" s="1188">
        <f t="shared" ca="1" si="130"/>
        <v>0</v>
      </c>
      <c r="L367" s="1187">
        <f t="shared" ca="1" si="131"/>
        <v>0</v>
      </c>
      <c r="M367" s="1187">
        <f t="shared" ca="1" si="132"/>
        <v>0</v>
      </c>
      <c r="N367" s="1187">
        <f t="shared" ca="1" si="133"/>
        <v>0</v>
      </c>
      <c r="O367" s="1130"/>
      <c r="P367" s="1187">
        <f t="shared" ca="1" si="134"/>
        <v>0</v>
      </c>
      <c r="Q367" s="1187">
        <f t="shared" ca="1" si="135"/>
        <v>0</v>
      </c>
      <c r="R367" s="1187">
        <f t="shared" ca="1" si="136"/>
        <v>0</v>
      </c>
      <c r="S367" s="1187">
        <f t="shared" ca="1" si="137"/>
        <v>0</v>
      </c>
      <c r="T367" s="1187">
        <f t="shared" ca="1" si="138"/>
        <v>0</v>
      </c>
      <c r="U367" s="1189">
        <f t="shared" ca="1" si="139"/>
        <v>0</v>
      </c>
      <c r="V367" s="1190" t="str">
        <f t="shared" ca="1" si="140"/>
        <v>n.a.</v>
      </c>
      <c r="X367" s="1191">
        <f t="shared" ca="1" si="141"/>
        <v>0</v>
      </c>
      <c r="Y367" s="1191">
        <f t="shared" ca="1" si="142"/>
        <v>0</v>
      </c>
      <c r="Z367" s="1191">
        <f t="shared" ca="1" si="143"/>
        <v>0</v>
      </c>
      <c r="AA367" s="1189">
        <f t="shared" ca="1" si="144"/>
        <v>0</v>
      </c>
      <c r="AB367" s="1162"/>
    </row>
    <row r="368" spans="1:28">
      <c r="A368" s="1201">
        <f>Calendar!J357</f>
        <v>55789</v>
      </c>
      <c r="C368" s="1161"/>
      <c r="D368" s="1182">
        <f t="shared" ca="1" si="95"/>
        <v>56461</v>
      </c>
      <c r="E368" s="1183">
        <f t="shared" ca="1" si="127"/>
        <v>56488</v>
      </c>
      <c r="F368" s="1184">
        <f t="shared" ca="1" si="128"/>
        <v>10900</v>
      </c>
      <c r="G368" s="1185">
        <f ca="1">IF(F368&lt;&gt;"",COUNTIF($F$11:F368,"&gt;0"),"")</f>
        <v>358</v>
      </c>
      <c r="H368" s="1186"/>
      <c r="I368" s="1130"/>
      <c r="J368" s="1187">
        <f t="shared" ca="1" si="129"/>
        <v>0</v>
      </c>
      <c r="K368" s="1188">
        <f t="shared" ca="1" si="130"/>
        <v>0</v>
      </c>
      <c r="L368" s="1187">
        <f t="shared" ca="1" si="131"/>
        <v>0</v>
      </c>
      <c r="M368" s="1187">
        <f t="shared" ca="1" si="132"/>
        <v>0</v>
      </c>
      <c r="N368" s="1187">
        <f t="shared" ca="1" si="133"/>
        <v>0</v>
      </c>
      <c r="O368" s="1130"/>
      <c r="P368" s="1187">
        <f t="shared" ca="1" si="134"/>
        <v>0</v>
      </c>
      <c r="Q368" s="1187">
        <f t="shared" ca="1" si="135"/>
        <v>0</v>
      </c>
      <c r="R368" s="1187">
        <f t="shared" ca="1" si="136"/>
        <v>0</v>
      </c>
      <c r="S368" s="1187">
        <f t="shared" ca="1" si="137"/>
        <v>0</v>
      </c>
      <c r="T368" s="1187">
        <f t="shared" ca="1" si="138"/>
        <v>0</v>
      </c>
      <c r="U368" s="1189">
        <f t="shared" ca="1" si="139"/>
        <v>0</v>
      </c>
      <c r="V368" s="1190" t="str">
        <f t="shared" ca="1" si="140"/>
        <v>n.a.</v>
      </c>
      <c r="X368" s="1191">
        <f t="shared" ca="1" si="141"/>
        <v>0</v>
      </c>
      <c r="Y368" s="1191">
        <f t="shared" ca="1" si="142"/>
        <v>0</v>
      </c>
      <c r="Z368" s="1191">
        <f t="shared" ca="1" si="143"/>
        <v>0</v>
      </c>
      <c r="AA368" s="1189">
        <f t="shared" ca="1" si="144"/>
        <v>0</v>
      </c>
      <c r="AB368" s="1162"/>
    </row>
    <row r="369" spans="1:28">
      <c r="A369" s="1201">
        <f>Calendar!J358</f>
        <v>55820</v>
      </c>
      <c r="C369" s="1161"/>
      <c r="D369" s="1182">
        <f t="shared" ca="1" si="95"/>
        <v>56492</v>
      </c>
      <c r="E369" s="1183">
        <f t="shared" ca="1" si="127"/>
        <v>56520</v>
      </c>
      <c r="F369" s="1184">
        <f t="shared" ca="1" si="128"/>
        <v>10932</v>
      </c>
      <c r="G369" s="1185">
        <f ca="1">IF(F369&lt;&gt;"",COUNTIF($F$11:F369,"&gt;0"),"")</f>
        <v>359</v>
      </c>
      <c r="H369" s="1186"/>
      <c r="I369" s="1130"/>
      <c r="J369" s="1187">
        <f t="shared" ca="1" si="129"/>
        <v>0</v>
      </c>
      <c r="K369" s="1188">
        <f t="shared" ca="1" si="130"/>
        <v>0</v>
      </c>
      <c r="L369" s="1187">
        <f t="shared" ca="1" si="131"/>
        <v>0</v>
      </c>
      <c r="M369" s="1187">
        <f t="shared" ca="1" si="132"/>
        <v>0</v>
      </c>
      <c r="N369" s="1187">
        <f t="shared" ca="1" si="133"/>
        <v>0</v>
      </c>
      <c r="O369" s="1130"/>
      <c r="P369" s="1187">
        <f t="shared" ca="1" si="134"/>
        <v>0</v>
      </c>
      <c r="Q369" s="1187">
        <f t="shared" ca="1" si="135"/>
        <v>0</v>
      </c>
      <c r="R369" s="1187">
        <f t="shared" ca="1" si="136"/>
        <v>0</v>
      </c>
      <c r="S369" s="1187">
        <f t="shared" ca="1" si="137"/>
        <v>0</v>
      </c>
      <c r="T369" s="1187">
        <f t="shared" ca="1" si="138"/>
        <v>0</v>
      </c>
      <c r="U369" s="1189">
        <f t="shared" ca="1" si="139"/>
        <v>0</v>
      </c>
      <c r="V369" s="1190" t="str">
        <f t="shared" ca="1" si="140"/>
        <v>n.a.</v>
      </c>
      <c r="X369" s="1191">
        <f t="shared" ca="1" si="141"/>
        <v>0</v>
      </c>
      <c r="Y369" s="1191">
        <f t="shared" ca="1" si="142"/>
        <v>0</v>
      </c>
      <c r="Z369" s="1191">
        <f t="shared" ca="1" si="143"/>
        <v>0</v>
      </c>
      <c r="AA369" s="1189">
        <f t="shared" ca="1" si="144"/>
        <v>0</v>
      </c>
      <c r="AB369" s="1162"/>
    </row>
    <row r="370" spans="1:28">
      <c r="A370" s="1201">
        <f>Calendar!J359</f>
        <v>55850</v>
      </c>
      <c r="C370" s="1161"/>
      <c r="D370" s="1182">
        <f t="shared" ca="1" si="95"/>
        <v>56522</v>
      </c>
      <c r="E370" s="1183">
        <f t="shared" ca="1" si="127"/>
        <v>56549</v>
      </c>
      <c r="F370" s="1184">
        <f t="shared" ca="1" si="128"/>
        <v>10961</v>
      </c>
      <c r="G370" s="1185">
        <f ca="1">IF(F370&lt;&gt;"",COUNTIF($F$11:F370,"&gt;0"),"")</f>
        <v>360</v>
      </c>
      <c r="H370" s="1186"/>
      <c r="I370" s="1130"/>
      <c r="J370" s="1187">
        <f t="shared" ca="1" si="129"/>
        <v>0</v>
      </c>
      <c r="K370" s="1188">
        <f t="shared" ca="1" si="130"/>
        <v>0</v>
      </c>
      <c r="L370" s="1187">
        <f t="shared" ca="1" si="131"/>
        <v>0</v>
      </c>
      <c r="M370" s="1187">
        <f t="shared" ca="1" si="132"/>
        <v>0</v>
      </c>
      <c r="N370" s="1187">
        <f t="shared" ca="1" si="133"/>
        <v>0</v>
      </c>
      <c r="O370" s="1130"/>
      <c r="P370" s="1187">
        <f t="shared" ca="1" si="134"/>
        <v>0</v>
      </c>
      <c r="Q370" s="1187">
        <f t="shared" ca="1" si="135"/>
        <v>0</v>
      </c>
      <c r="R370" s="1187">
        <f t="shared" ca="1" si="136"/>
        <v>0</v>
      </c>
      <c r="S370" s="1187">
        <f t="shared" ca="1" si="137"/>
        <v>0</v>
      </c>
      <c r="T370" s="1187">
        <f t="shared" ca="1" si="138"/>
        <v>0</v>
      </c>
      <c r="U370" s="1189">
        <f t="shared" ca="1" si="139"/>
        <v>0</v>
      </c>
      <c r="V370" s="1190" t="str">
        <f t="shared" ca="1" si="140"/>
        <v>n.a.</v>
      </c>
      <c r="X370" s="1191">
        <f t="shared" ca="1" si="141"/>
        <v>0</v>
      </c>
      <c r="Y370" s="1191">
        <f t="shared" ca="1" si="142"/>
        <v>0</v>
      </c>
      <c r="Z370" s="1191">
        <f t="shared" ca="1" si="143"/>
        <v>0</v>
      </c>
      <c r="AA370" s="1189">
        <f t="shared" ca="1" si="144"/>
        <v>0</v>
      </c>
      <c r="AB370" s="1162"/>
    </row>
    <row r="371" spans="1:28">
      <c r="A371" s="1201">
        <f>Calendar!J360</f>
        <v>55880</v>
      </c>
      <c r="C371" s="1161"/>
      <c r="D371" s="1182">
        <f t="shared" ca="1" si="95"/>
        <v>56553</v>
      </c>
      <c r="E371" s="1183">
        <f t="shared" ca="1" si="127"/>
        <v>56580</v>
      </c>
      <c r="F371" s="1184">
        <f t="shared" ca="1" si="128"/>
        <v>10992</v>
      </c>
      <c r="G371" s="1185">
        <f ca="1">IF(F371&lt;&gt;"",COUNTIF($F$11:F371,"&gt;0"),"")</f>
        <v>361</v>
      </c>
      <c r="H371" s="1186"/>
      <c r="I371" s="1130"/>
      <c r="J371" s="1187">
        <f t="shared" ca="1" si="129"/>
        <v>0</v>
      </c>
      <c r="K371" s="1188">
        <f t="shared" ca="1" si="130"/>
        <v>0</v>
      </c>
      <c r="L371" s="1187">
        <f t="shared" ca="1" si="131"/>
        <v>0</v>
      </c>
      <c r="M371" s="1187">
        <f t="shared" ca="1" si="132"/>
        <v>0</v>
      </c>
      <c r="N371" s="1187">
        <f t="shared" ca="1" si="133"/>
        <v>0</v>
      </c>
      <c r="O371" s="1130"/>
      <c r="P371" s="1187">
        <f t="shared" ca="1" si="134"/>
        <v>0</v>
      </c>
      <c r="Q371" s="1187">
        <f t="shared" ca="1" si="135"/>
        <v>0</v>
      </c>
      <c r="R371" s="1187">
        <f t="shared" ca="1" si="136"/>
        <v>0</v>
      </c>
      <c r="S371" s="1187">
        <f t="shared" ca="1" si="137"/>
        <v>0</v>
      </c>
      <c r="T371" s="1187">
        <f t="shared" ca="1" si="138"/>
        <v>0</v>
      </c>
      <c r="U371" s="1189">
        <f t="shared" ca="1" si="139"/>
        <v>0</v>
      </c>
      <c r="V371" s="1190" t="str">
        <f t="shared" ca="1" si="140"/>
        <v>n.a.</v>
      </c>
      <c r="X371" s="1191">
        <f t="shared" ca="1" si="141"/>
        <v>0</v>
      </c>
      <c r="Y371" s="1191">
        <f t="shared" ca="1" si="142"/>
        <v>0</v>
      </c>
      <c r="Z371" s="1191">
        <f t="shared" ca="1" si="143"/>
        <v>0</v>
      </c>
      <c r="AA371" s="1189">
        <f t="shared" ca="1" si="144"/>
        <v>0</v>
      </c>
      <c r="AB371" s="1162"/>
    </row>
    <row r="372" spans="1:28">
      <c r="A372" s="1201">
        <f>Calendar!J361</f>
        <v>55911</v>
      </c>
      <c r="C372" s="1161"/>
      <c r="D372" s="1182">
        <f t="shared" ca="1" si="95"/>
        <v>56583</v>
      </c>
      <c r="E372" s="1183">
        <f t="shared" ca="1" si="127"/>
        <v>56611</v>
      </c>
      <c r="F372" s="1184">
        <f t="shared" ca="1" si="128"/>
        <v>11023</v>
      </c>
      <c r="G372" s="1185">
        <f ca="1">IF(F372&lt;&gt;"",COUNTIF($F$11:F372,"&gt;0"),"")</f>
        <v>362</v>
      </c>
      <c r="H372" s="1186"/>
      <c r="I372" s="1130"/>
      <c r="J372" s="1187">
        <f t="shared" ca="1" si="129"/>
        <v>0</v>
      </c>
      <c r="K372" s="1188">
        <f t="shared" ca="1" si="130"/>
        <v>0</v>
      </c>
      <c r="L372" s="1187">
        <f t="shared" ca="1" si="131"/>
        <v>0</v>
      </c>
      <c r="M372" s="1187">
        <f t="shared" ca="1" si="132"/>
        <v>0</v>
      </c>
      <c r="N372" s="1187">
        <f t="shared" ca="1" si="133"/>
        <v>0</v>
      </c>
      <c r="O372" s="1130"/>
      <c r="P372" s="1187">
        <f t="shared" ca="1" si="134"/>
        <v>0</v>
      </c>
      <c r="Q372" s="1187">
        <f t="shared" ca="1" si="135"/>
        <v>0</v>
      </c>
      <c r="R372" s="1187">
        <f t="shared" ca="1" si="136"/>
        <v>0</v>
      </c>
      <c r="S372" s="1187">
        <f t="shared" ca="1" si="137"/>
        <v>0</v>
      </c>
      <c r="T372" s="1187">
        <f t="shared" ca="1" si="138"/>
        <v>0</v>
      </c>
      <c r="U372" s="1189">
        <f t="shared" ca="1" si="139"/>
        <v>0</v>
      </c>
      <c r="V372" s="1190" t="str">
        <f t="shared" ca="1" si="140"/>
        <v>n.a.</v>
      </c>
      <c r="X372" s="1191">
        <f t="shared" ca="1" si="141"/>
        <v>0</v>
      </c>
      <c r="Y372" s="1191">
        <f t="shared" ca="1" si="142"/>
        <v>0</v>
      </c>
      <c r="Z372" s="1191">
        <f t="shared" ca="1" si="143"/>
        <v>0</v>
      </c>
      <c r="AA372" s="1189">
        <f t="shared" ca="1" si="144"/>
        <v>0</v>
      </c>
      <c r="AB372" s="1162"/>
    </row>
    <row r="373" spans="1:28">
      <c r="A373" s="1201">
        <f>Calendar!J362</f>
        <v>55942</v>
      </c>
      <c r="C373" s="1161"/>
      <c r="D373" s="1182">
        <f t="shared" ca="1" si="95"/>
        <v>56614</v>
      </c>
      <c r="E373" s="1183">
        <f t="shared" ca="1" si="127"/>
        <v>56641</v>
      </c>
      <c r="F373" s="1184">
        <f t="shared" ca="1" si="128"/>
        <v>11053</v>
      </c>
      <c r="G373" s="1185">
        <f ca="1">IF(F373&lt;&gt;"",COUNTIF($F$11:F373,"&gt;0"),"")</f>
        <v>363</v>
      </c>
      <c r="H373" s="1186"/>
      <c r="I373" s="1130"/>
      <c r="J373" s="1187">
        <f t="shared" ca="1" si="129"/>
        <v>0</v>
      </c>
      <c r="K373" s="1188">
        <f t="shared" ca="1" si="130"/>
        <v>0</v>
      </c>
      <c r="L373" s="1187">
        <f t="shared" ca="1" si="131"/>
        <v>0</v>
      </c>
      <c r="M373" s="1187">
        <f t="shared" ca="1" si="132"/>
        <v>0</v>
      </c>
      <c r="N373" s="1187">
        <f t="shared" ca="1" si="133"/>
        <v>0</v>
      </c>
      <c r="O373" s="1130"/>
      <c r="P373" s="1187">
        <f t="shared" ca="1" si="134"/>
        <v>0</v>
      </c>
      <c r="Q373" s="1187">
        <f t="shared" ca="1" si="135"/>
        <v>0</v>
      </c>
      <c r="R373" s="1187">
        <f t="shared" ca="1" si="136"/>
        <v>0</v>
      </c>
      <c r="S373" s="1187">
        <f t="shared" ca="1" si="137"/>
        <v>0</v>
      </c>
      <c r="T373" s="1187">
        <f t="shared" ca="1" si="138"/>
        <v>0</v>
      </c>
      <c r="U373" s="1189">
        <f t="shared" ca="1" si="139"/>
        <v>0</v>
      </c>
      <c r="V373" s="1190" t="str">
        <f t="shared" ca="1" si="140"/>
        <v>n.a.</v>
      </c>
      <c r="X373" s="1191">
        <f t="shared" ca="1" si="141"/>
        <v>0</v>
      </c>
      <c r="Y373" s="1191">
        <f t="shared" ca="1" si="142"/>
        <v>0</v>
      </c>
      <c r="Z373" s="1191">
        <f t="shared" ca="1" si="143"/>
        <v>0</v>
      </c>
      <c r="AA373" s="1189">
        <f t="shared" ca="1" si="144"/>
        <v>0</v>
      </c>
      <c r="AB373" s="1162"/>
    </row>
    <row r="374" spans="1:28">
      <c r="A374" s="1201">
        <f>Calendar!J363</f>
        <v>55970</v>
      </c>
      <c r="C374" s="1161"/>
      <c r="D374" s="1182">
        <f t="shared" ca="1" si="95"/>
        <v>56645</v>
      </c>
      <c r="E374" s="1183">
        <f t="shared" ca="1" si="127"/>
        <v>56671</v>
      </c>
      <c r="F374" s="1184">
        <f t="shared" ca="1" si="128"/>
        <v>11083</v>
      </c>
      <c r="G374" s="1185">
        <f ca="1">IF(F374&lt;&gt;"",COUNTIF($F$11:F374,"&gt;0"),"")</f>
        <v>364</v>
      </c>
      <c r="H374" s="1186"/>
      <c r="I374" s="1130"/>
      <c r="J374" s="1187">
        <f t="shared" ca="1" si="129"/>
        <v>0</v>
      </c>
      <c r="K374" s="1188">
        <f t="shared" ca="1" si="130"/>
        <v>0</v>
      </c>
      <c r="L374" s="1187">
        <f t="shared" ca="1" si="131"/>
        <v>0</v>
      </c>
      <c r="M374" s="1187">
        <f t="shared" ca="1" si="132"/>
        <v>0</v>
      </c>
      <c r="N374" s="1187">
        <f t="shared" ca="1" si="133"/>
        <v>0</v>
      </c>
      <c r="O374" s="1130"/>
      <c r="P374" s="1187">
        <f t="shared" ca="1" si="134"/>
        <v>0</v>
      </c>
      <c r="Q374" s="1187">
        <f t="shared" ca="1" si="135"/>
        <v>0</v>
      </c>
      <c r="R374" s="1187">
        <f t="shared" ca="1" si="136"/>
        <v>0</v>
      </c>
      <c r="S374" s="1187">
        <f t="shared" ca="1" si="137"/>
        <v>0</v>
      </c>
      <c r="T374" s="1187">
        <f t="shared" ca="1" si="138"/>
        <v>0</v>
      </c>
      <c r="U374" s="1189">
        <f t="shared" ca="1" si="139"/>
        <v>0</v>
      </c>
      <c r="V374" s="1190" t="str">
        <f t="shared" ca="1" si="140"/>
        <v>n.a.</v>
      </c>
      <c r="X374" s="1191">
        <f t="shared" ca="1" si="141"/>
        <v>0</v>
      </c>
      <c r="Y374" s="1191">
        <f t="shared" ca="1" si="142"/>
        <v>0</v>
      </c>
      <c r="Z374" s="1191">
        <f t="shared" ca="1" si="143"/>
        <v>0</v>
      </c>
      <c r="AA374" s="1189">
        <f t="shared" ca="1" si="144"/>
        <v>0</v>
      </c>
      <c r="AB374" s="1162"/>
    </row>
    <row r="375" spans="1:28">
      <c r="A375" s="1201">
        <f>Calendar!J364</f>
        <v>56002</v>
      </c>
      <c r="C375" s="1161"/>
      <c r="D375" s="1182">
        <f t="shared" ca="1" si="95"/>
        <v>56673</v>
      </c>
      <c r="E375" s="1183">
        <f t="shared" ca="1" si="127"/>
        <v>56702</v>
      </c>
      <c r="F375" s="1184">
        <f t="shared" ca="1" si="128"/>
        <v>11114</v>
      </c>
      <c r="G375" s="1185">
        <f ca="1">IF(F375&lt;&gt;"",COUNTIF($F$11:F375,"&gt;0"),"")</f>
        <v>365</v>
      </c>
      <c r="H375" s="1186"/>
      <c r="I375" s="1130"/>
      <c r="J375" s="1187">
        <f t="shared" ca="1" si="129"/>
        <v>0</v>
      </c>
      <c r="K375" s="1188">
        <f t="shared" ca="1" si="130"/>
        <v>0</v>
      </c>
      <c r="L375" s="1187">
        <f t="shared" ca="1" si="131"/>
        <v>0</v>
      </c>
      <c r="M375" s="1187">
        <f t="shared" ca="1" si="132"/>
        <v>0</v>
      </c>
      <c r="N375" s="1187">
        <f t="shared" ca="1" si="133"/>
        <v>0</v>
      </c>
      <c r="O375" s="1130"/>
      <c r="P375" s="1187">
        <f t="shared" ca="1" si="134"/>
        <v>0</v>
      </c>
      <c r="Q375" s="1187">
        <f t="shared" ca="1" si="135"/>
        <v>0</v>
      </c>
      <c r="R375" s="1187">
        <f t="shared" ca="1" si="136"/>
        <v>0</v>
      </c>
      <c r="S375" s="1187">
        <f t="shared" ca="1" si="137"/>
        <v>0</v>
      </c>
      <c r="T375" s="1187">
        <f t="shared" ca="1" si="138"/>
        <v>0</v>
      </c>
      <c r="U375" s="1189">
        <f t="shared" ca="1" si="139"/>
        <v>0</v>
      </c>
      <c r="V375" s="1190" t="str">
        <f t="shared" ca="1" si="140"/>
        <v>n.a.</v>
      </c>
      <c r="X375" s="1191">
        <f t="shared" ca="1" si="141"/>
        <v>0</v>
      </c>
      <c r="Y375" s="1191">
        <f t="shared" ca="1" si="142"/>
        <v>0</v>
      </c>
      <c r="Z375" s="1191">
        <f t="shared" ca="1" si="143"/>
        <v>0</v>
      </c>
      <c r="AA375" s="1189">
        <f t="shared" ca="1" si="144"/>
        <v>0</v>
      </c>
      <c r="AB375" s="1162"/>
    </row>
    <row r="376" spans="1:28">
      <c r="A376" s="1201">
        <f>Calendar!J365</f>
        <v>56031</v>
      </c>
      <c r="C376" s="1161"/>
      <c r="D376" s="1182">
        <f t="shared" ca="1" si="95"/>
        <v>56704</v>
      </c>
      <c r="E376" s="1183">
        <f t="shared" ca="1" si="127"/>
        <v>56731</v>
      </c>
      <c r="F376" s="1184">
        <f t="shared" ca="1" si="128"/>
        <v>11143</v>
      </c>
      <c r="G376" s="1185">
        <f ca="1">IF(F376&lt;&gt;"",COUNTIF($F$11:F376,"&gt;0"),"")</f>
        <v>366</v>
      </c>
      <c r="H376" s="1186"/>
      <c r="I376" s="1130"/>
      <c r="J376" s="1187">
        <f t="shared" ca="1" si="129"/>
        <v>0</v>
      </c>
      <c r="K376" s="1188">
        <f t="shared" ca="1" si="130"/>
        <v>0</v>
      </c>
      <c r="L376" s="1187">
        <f t="shared" ca="1" si="131"/>
        <v>0</v>
      </c>
      <c r="M376" s="1187">
        <f t="shared" ca="1" si="132"/>
        <v>0</v>
      </c>
      <c r="N376" s="1187">
        <f t="shared" ca="1" si="133"/>
        <v>0</v>
      </c>
      <c r="O376" s="1130"/>
      <c r="P376" s="1187">
        <f t="shared" ca="1" si="134"/>
        <v>0</v>
      </c>
      <c r="Q376" s="1187">
        <f t="shared" ca="1" si="135"/>
        <v>0</v>
      </c>
      <c r="R376" s="1187">
        <f t="shared" ca="1" si="136"/>
        <v>0</v>
      </c>
      <c r="S376" s="1187">
        <f t="shared" ca="1" si="137"/>
        <v>0</v>
      </c>
      <c r="T376" s="1187">
        <f t="shared" ca="1" si="138"/>
        <v>0</v>
      </c>
      <c r="U376" s="1189">
        <f t="shared" ca="1" si="139"/>
        <v>0</v>
      </c>
      <c r="V376" s="1190" t="str">
        <f t="shared" ca="1" si="140"/>
        <v>n.a.</v>
      </c>
      <c r="X376" s="1191">
        <f t="shared" ca="1" si="141"/>
        <v>0</v>
      </c>
      <c r="Y376" s="1191">
        <f t="shared" ca="1" si="142"/>
        <v>0</v>
      </c>
      <c r="Z376" s="1191">
        <f t="shared" ca="1" si="143"/>
        <v>0</v>
      </c>
      <c r="AA376" s="1189">
        <f t="shared" ca="1" si="144"/>
        <v>0</v>
      </c>
      <c r="AB376" s="1162"/>
    </row>
    <row r="377" spans="1:28">
      <c r="A377" s="1201">
        <f>Calendar!J366</f>
        <v>56062</v>
      </c>
      <c r="C377" s="1161"/>
      <c r="D377" s="1182">
        <f t="shared" ca="1" si="95"/>
        <v>56734</v>
      </c>
      <c r="E377" s="1183">
        <f t="shared" ca="1" si="127"/>
        <v>56761</v>
      </c>
      <c r="F377" s="1184">
        <f t="shared" ca="1" si="128"/>
        <v>11173</v>
      </c>
      <c r="G377" s="1185">
        <f ca="1">IF(F377&lt;&gt;"",COUNTIF($F$11:F377,"&gt;0"),"")</f>
        <v>367</v>
      </c>
      <c r="H377" s="1186"/>
      <c r="I377" s="1130"/>
      <c r="J377" s="1187">
        <f t="shared" ca="1" si="129"/>
        <v>0</v>
      </c>
      <c r="K377" s="1188">
        <f t="shared" ca="1" si="130"/>
        <v>0</v>
      </c>
      <c r="L377" s="1187">
        <f t="shared" ca="1" si="131"/>
        <v>0</v>
      </c>
      <c r="M377" s="1187">
        <f t="shared" ca="1" si="132"/>
        <v>0</v>
      </c>
      <c r="N377" s="1187">
        <f t="shared" ca="1" si="133"/>
        <v>0</v>
      </c>
      <c r="O377" s="1130"/>
      <c r="P377" s="1187">
        <f t="shared" ca="1" si="134"/>
        <v>0</v>
      </c>
      <c r="Q377" s="1187">
        <f t="shared" ca="1" si="135"/>
        <v>0</v>
      </c>
      <c r="R377" s="1187">
        <f t="shared" ca="1" si="136"/>
        <v>0</v>
      </c>
      <c r="S377" s="1187">
        <f t="shared" ca="1" si="137"/>
        <v>0</v>
      </c>
      <c r="T377" s="1187">
        <f t="shared" ca="1" si="138"/>
        <v>0</v>
      </c>
      <c r="U377" s="1189">
        <f t="shared" ca="1" si="139"/>
        <v>0</v>
      </c>
      <c r="V377" s="1190" t="str">
        <f t="shared" ca="1" si="140"/>
        <v>n.a.</v>
      </c>
      <c r="X377" s="1191">
        <f t="shared" ca="1" si="141"/>
        <v>0</v>
      </c>
      <c r="Y377" s="1191">
        <f t="shared" ca="1" si="142"/>
        <v>0</v>
      </c>
      <c r="Z377" s="1191">
        <f t="shared" ca="1" si="143"/>
        <v>0</v>
      </c>
      <c r="AA377" s="1189">
        <f t="shared" ca="1" si="144"/>
        <v>0</v>
      </c>
      <c r="AB377" s="1162"/>
    </row>
    <row r="378" spans="1:28">
      <c r="A378" s="1201">
        <f>Calendar!J367</f>
        <v>56093</v>
      </c>
      <c r="C378" s="1161"/>
      <c r="D378" s="1182">
        <f t="shared" ca="1" si="95"/>
        <v>56765</v>
      </c>
      <c r="E378" s="1183">
        <f t="shared" ca="1" si="127"/>
        <v>56793</v>
      </c>
      <c r="F378" s="1184">
        <f t="shared" ca="1" si="128"/>
        <v>11205</v>
      </c>
      <c r="G378" s="1185">
        <f ca="1">IF(F378&lt;&gt;"",COUNTIF($F$11:F378,"&gt;0"),"")</f>
        <v>368</v>
      </c>
      <c r="H378" s="1186"/>
      <c r="I378" s="1130"/>
      <c r="J378" s="1187">
        <f t="shared" ca="1" si="129"/>
        <v>0</v>
      </c>
      <c r="K378" s="1188">
        <f t="shared" ca="1" si="130"/>
        <v>0</v>
      </c>
      <c r="L378" s="1187">
        <f t="shared" ca="1" si="131"/>
        <v>0</v>
      </c>
      <c r="M378" s="1187">
        <f t="shared" ca="1" si="132"/>
        <v>0</v>
      </c>
      <c r="N378" s="1187">
        <f t="shared" ca="1" si="133"/>
        <v>0</v>
      </c>
      <c r="O378" s="1130"/>
      <c r="P378" s="1187">
        <f t="shared" ca="1" si="134"/>
        <v>0</v>
      </c>
      <c r="Q378" s="1187">
        <f t="shared" ca="1" si="135"/>
        <v>0</v>
      </c>
      <c r="R378" s="1187">
        <f t="shared" ca="1" si="136"/>
        <v>0</v>
      </c>
      <c r="S378" s="1187">
        <f t="shared" ca="1" si="137"/>
        <v>0</v>
      </c>
      <c r="T378" s="1187">
        <f t="shared" ca="1" si="138"/>
        <v>0</v>
      </c>
      <c r="U378" s="1189">
        <f t="shared" ca="1" si="139"/>
        <v>0</v>
      </c>
      <c r="V378" s="1190" t="str">
        <f t="shared" ca="1" si="140"/>
        <v>n.a.</v>
      </c>
      <c r="X378" s="1191">
        <f t="shared" ca="1" si="141"/>
        <v>0</v>
      </c>
      <c r="Y378" s="1191">
        <f t="shared" ca="1" si="142"/>
        <v>0</v>
      </c>
      <c r="Z378" s="1191">
        <f t="shared" ca="1" si="143"/>
        <v>0</v>
      </c>
      <c r="AA378" s="1189">
        <f t="shared" ca="1" si="144"/>
        <v>0</v>
      </c>
      <c r="AB378" s="1162"/>
    </row>
    <row r="379" spans="1:28">
      <c r="A379" s="1201">
        <f>Calendar!J368</f>
        <v>56123</v>
      </c>
      <c r="C379" s="1161"/>
      <c r="D379" s="1182">
        <f t="shared" ca="1" si="95"/>
        <v>56795</v>
      </c>
      <c r="E379" s="1183">
        <f t="shared" ca="1" si="127"/>
        <v>56822</v>
      </c>
      <c r="F379" s="1184">
        <f t="shared" ca="1" si="128"/>
        <v>11234</v>
      </c>
      <c r="G379" s="1185">
        <f ca="1">IF(F379&lt;&gt;"",COUNTIF($F$11:F379,"&gt;0"),"")</f>
        <v>369</v>
      </c>
      <c r="H379" s="1186"/>
      <c r="I379" s="1130"/>
      <c r="J379" s="1187">
        <f t="shared" ca="1" si="129"/>
        <v>0</v>
      </c>
      <c r="K379" s="1188">
        <f t="shared" ca="1" si="130"/>
        <v>0</v>
      </c>
      <c r="L379" s="1187">
        <f t="shared" ca="1" si="131"/>
        <v>0</v>
      </c>
      <c r="M379" s="1187">
        <f t="shared" ca="1" si="132"/>
        <v>0</v>
      </c>
      <c r="N379" s="1187">
        <f t="shared" ca="1" si="133"/>
        <v>0</v>
      </c>
      <c r="O379" s="1130"/>
      <c r="P379" s="1187">
        <f t="shared" ca="1" si="134"/>
        <v>0</v>
      </c>
      <c r="Q379" s="1187">
        <f t="shared" ca="1" si="135"/>
        <v>0</v>
      </c>
      <c r="R379" s="1187">
        <f t="shared" ca="1" si="136"/>
        <v>0</v>
      </c>
      <c r="S379" s="1187">
        <f t="shared" ca="1" si="137"/>
        <v>0</v>
      </c>
      <c r="T379" s="1187">
        <f t="shared" ca="1" si="138"/>
        <v>0</v>
      </c>
      <c r="U379" s="1189">
        <f t="shared" ca="1" si="139"/>
        <v>0</v>
      </c>
      <c r="V379" s="1190" t="str">
        <f t="shared" ca="1" si="140"/>
        <v>n.a.</v>
      </c>
      <c r="X379" s="1191">
        <f t="shared" ca="1" si="141"/>
        <v>0</v>
      </c>
      <c r="Y379" s="1191">
        <f t="shared" ca="1" si="142"/>
        <v>0</v>
      </c>
      <c r="Z379" s="1191">
        <f t="shared" ca="1" si="143"/>
        <v>0</v>
      </c>
      <c r="AA379" s="1189">
        <f t="shared" ca="1" si="144"/>
        <v>0</v>
      </c>
      <c r="AB379" s="1162"/>
    </row>
    <row r="380" spans="1:28">
      <c r="A380" s="1201">
        <f>Calendar!J369</f>
        <v>56156</v>
      </c>
      <c r="C380" s="1161"/>
      <c r="D380" s="1182">
        <f t="shared" ca="1" si="95"/>
        <v>56826</v>
      </c>
      <c r="E380" s="1183">
        <f t="shared" ca="1" si="127"/>
        <v>56853</v>
      </c>
      <c r="F380" s="1184">
        <f t="shared" ca="1" si="128"/>
        <v>11265</v>
      </c>
      <c r="G380" s="1185">
        <f ca="1">IF(F380&lt;&gt;"",COUNTIF($F$11:F380,"&gt;0"),"")</f>
        <v>370</v>
      </c>
      <c r="H380" s="1186"/>
      <c r="I380" s="1130"/>
      <c r="J380" s="1187">
        <f t="shared" ca="1" si="129"/>
        <v>0</v>
      </c>
      <c r="K380" s="1188">
        <f t="shared" ca="1" si="130"/>
        <v>0</v>
      </c>
      <c r="L380" s="1187">
        <f t="shared" ca="1" si="131"/>
        <v>0</v>
      </c>
      <c r="M380" s="1187">
        <f t="shared" ca="1" si="132"/>
        <v>0</v>
      </c>
      <c r="N380" s="1187">
        <f t="shared" ca="1" si="133"/>
        <v>0</v>
      </c>
      <c r="O380" s="1130"/>
      <c r="P380" s="1187">
        <f t="shared" ca="1" si="134"/>
        <v>0</v>
      </c>
      <c r="Q380" s="1187">
        <f t="shared" ca="1" si="135"/>
        <v>0</v>
      </c>
      <c r="R380" s="1187">
        <f t="shared" ca="1" si="136"/>
        <v>0</v>
      </c>
      <c r="S380" s="1187">
        <f t="shared" ca="1" si="137"/>
        <v>0</v>
      </c>
      <c r="T380" s="1187">
        <f t="shared" ca="1" si="138"/>
        <v>0</v>
      </c>
      <c r="U380" s="1189">
        <f t="shared" ca="1" si="139"/>
        <v>0</v>
      </c>
      <c r="V380" s="1190" t="str">
        <f t="shared" ca="1" si="140"/>
        <v>n.a.</v>
      </c>
      <c r="X380" s="1191">
        <f t="shared" ca="1" si="141"/>
        <v>0</v>
      </c>
      <c r="Y380" s="1191">
        <f t="shared" ca="1" si="142"/>
        <v>0</v>
      </c>
      <c r="Z380" s="1191">
        <f t="shared" ca="1" si="143"/>
        <v>0</v>
      </c>
      <c r="AA380" s="1189">
        <f t="shared" ca="1" si="144"/>
        <v>0</v>
      </c>
      <c r="AB380" s="1162"/>
    </row>
    <row r="381" spans="1:28">
      <c r="A381" s="1201">
        <f>Calendar!J370</f>
        <v>56184</v>
      </c>
      <c r="C381" s="1161"/>
      <c r="D381" s="1182">
        <f t="shared" ca="1" si="95"/>
        <v>56857</v>
      </c>
      <c r="E381" s="1183">
        <f t="shared" ca="1" si="127"/>
        <v>56884</v>
      </c>
      <c r="F381" s="1184">
        <f t="shared" ca="1" si="128"/>
        <v>11296</v>
      </c>
      <c r="G381" s="1185">
        <f ca="1">IF(F381&lt;&gt;"",COUNTIF($F$11:F381,"&gt;0"),"")</f>
        <v>371</v>
      </c>
      <c r="H381" s="1186"/>
      <c r="I381" s="1130"/>
      <c r="J381" s="1187">
        <f t="shared" ca="1" si="129"/>
        <v>0</v>
      </c>
      <c r="K381" s="1188">
        <f t="shared" ca="1" si="130"/>
        <v>0</v>
      </c>
      <c r="L381" s="1187">
        <f t="shared" ca="1" si="131"/>
        <v>0</v>
      </c>
      <c r="M381" s="1187">
        <f t="shared" ca="1" si="132"/>
        <v>0</v>
      </c>
      <c r="N381" s="1187">
        <f t="shared" ca="1" si="133"/>
        <v>0</v>
      </c>
      <c r="O381" s="1130"/>
      <c r="P381" s="1187">
        <f t="shared" ca="1" si="134"/>
        <v>0</v>
      </c>
      <c r="Q381" s="1187">
        <f t="shared" ca="1" si="135"/>
        <v>0</v>
      </c>
      <c r="R381" s="1187">
        <f t="shared" ca="1" si="136"/>
        <v>0</v>
      </c>
      <c r="S381" s="1187">
        <f t="shared" ca="1" si="137"/>
        <v>0</v>
      </c>
      <c r="T381" s="1187">
        <f t="shared" ca="1" si="138"/>
        <v>0</v>
      </c>
      <c r="U381" s="1189">
        <f t="shared" ca="1" si="139"/>
        <v>0</v>
      </c>
      <c r="V381" s="1190" t="str">
        <f t="shared" ca="1" si="140"/>
        <v>n.a.</v>
      </c>
      <c r="X381" s="1191">
        <f t="shared" ca="1" si="141"/>
        <v>0</v>
      </c>
      <c r="Y381" s="1191">
        <f t="shared" ca="1" si="142"/>
        <v>0</v>
      </c>
      <c r="Z381" s="1191">
        <f t="shared" ca="1" si="143"/>
        <v>0</v>
      </c>
      <c r="AA381" s="1189">
        <f t="shared" ca="1" si="144"/>
        <v>0</v>
      </c>
      <c r="AB381" s="1162"/>
    </row>
    <row r="382" spans="1:28">
      <c r="A382" s="1201">
        <f>Calendar!J371</f>
        <v>56215</v>
      </c>
      <c r="C382" s="1161"/>
      <c r="D382" s="1182">
        <f t="shared" ca="1" si="95"/>
        <v>56887</v>
      </c>
      <c r="E382" s="1183">
        <f t="shared" ca="1" si="127"/>
        <v>56914</v>
      </c>
      <c r="F382" s="1184">
        <f t="shared" ca="1" si="128"/>
        <v>11326</v>
      </c>
      <c r="G382" s="1185">
        <f ca="1">IF(F382&lt;&gt;"",COUNTIF($F$11:F382,"&gt;0"),"")</f>
        <v>372</v>
      </c>
      <c r="H382" s="1186"/>
      <c r="I382" s="1130"/>
      <c r="J382" s="1187">
        <f t="shared" ca="1" si="129"/>
        <v>0</v>
      </c>
      <c r="K382" s="1188">
        <f t="shared" ca="1" si="130"/>
        <v>0</v>
      </c>
      <c r="L382" s="1187">
        <f t="shared" ca="1" si="131"/>
        <v>0</v>
      </c>
      <c r="M382" s="1187">
        <f t="shared" ca="1" si="132"/>
        <v>0</v>
      </c>
      <c r="N382" s="1187">
        <f t="shared" ca="1" si="133"/>
        <v>0</v>
      </c>
      <c r="O382" s="1130"/>
      <c r="P382" s="1187">
        <f t="shared" ca="1" si="134"/>
        <v>0</v>
      </c>
      <c r="Q382" s="1187">
        <f t="shared" ca="1" si="135"/>
        <v>0</v>
      </c>
      <c r="R382" s="1187">
        <f t="shared" ca="1" si="136"/>
        <v>0</v>
      </c>
      <c r="S382" s="1187">
        <f t="shared" ca="1" si="137"/>
        <v>0</v>
      </c>
      <c r="T382" s="1187">
        <f t="shared" ca="1" si="138"/>
        <v>0</v>
      </c>
      <c r="U382" s="1189">
        <f t="shared" ca="1" si="139"/>
        <v>0</v>
      </c>
      <c r="V382" s="1190" t="str">
        <f t="shared" ca="1" si="140"/>
        <v>n.a.</v>
      </c>
      <c r="X382" s="1191">
        <f t="shared" ca="1" si="141"/>
        <v>0</v>
      </c>
      <c r="Y382" s="1191">
        <f t="shared" ca="1" si="142"/>
        <v>0</v>
      </c>
      <c r="Z382" s="1191">
        <f t="shared" ca="1" si="143"/>
        <v>0</v>
      </c>
      <c r="AA382" s="1189">
        <f t="shared" ca="1" si="144"/>
        <v>0</v>
      </c>
      <c r="AB382" s="1162"/>
    </row>
    <row r="383" spans="1:28">
      <c r="A383" s="1201">
        <f>Calendar!J372</f>
        <v>56247</v>
      </c>
      <c r="C383" s="1161"/>
      <c r="D383" s="1182">
        <f t="shared" ca="1" si="95"/>
        <v>56918</v>
      </c>
      <c r="E383" s="1183">
        <f t="shared" ca="1" si="127"/>
        <v>56947</v>
      </c>
      <c r="F383" s="1184">
        <f t="shared" ca="1" si="128"/>
        <v>11359</v>
      </c>
      <c r="G383" s="1185">
        <f ca="1">IF(F383&lt;&gt;"",COUNTIF($F$11:F383,"&gt;0"),"")</f>
        <v>373</v>
      </c>
      <c r="H383" s="1186"/>
      <c r="I383" s="1130"/>
      <c r="J383" s="1187">
        <f t="shared" ca="1" si="129"/>
        <v>0</v>
      </c>
      <c r="K383" s="1188">
        <f t="shared" ca="1" si="130"/>
        <v>0</v>
      </c>
      <c r="L383" s="1187">
        <f t="shared" ca="1" si="131"/>
        <v>0</v>
      </c>
      <c r="M383" s="1187">
        <f t="shared" ca="1" si="132"/>
        <v>0</v>
      </c>
      <c r="N383" s="1187">
        <f t="shared" ca="1" si="133"/>
        <v>0</v>
      </c>
      <c r="O383" s="1130"/>
      <c r="P383" s="1187">
        <f t="shared" ca="1" si="134"/>
        <v>0</v>
      </c>
      <c r="Q383" s="1187">
        <f t="shared" ca="1" si="135"/>
        <v>0</v>
      </c>
      <c r="R383" s="1187">
        <f t="shared" ca="1" si="136"/>
        <v>0</v>
      </c>
      <c r="S383" s="1187">
        <f t="shared" ca="1" si="137"/>
        <v>0</v>
      </c>
      <c r="T383" s="1187">
        <f t="shared" ca="1" si="138"/>
        <v>0</v>
      </c>
      <c r="U383" s="1189">
        <f t="shared" ca="1" si="139"/>
        <v>0</v>
      </c>
      <c r="V383" s="1190" t="str">
        <f t="shared" ca="1" si="140"/>
        <v>n.a.</v>
      </c>
      <c r="X383" s="1191">
        <f t="shared" ca="1" si="141"/>
        <v>0</v>
      </c>
      <c r="Y383" s="1191">
        <f t="shared" ca="1" si="142"/>
        <v>0</v>
      </c>
      <c r="Z383" s="1191">
        <f t="shared" ca="1" si="143"/>
        <v>0</v>
      </c>
      <c r="AA383" s="1189">
        <f t="shared" ca="1" si="144"/>
        <v>0</v>
      </c>
      <c r="AB383" s="1162"/>
    </row>
    <row r="384" spans="1:28">
      <c r="A384" s="1201">
        <f>Calendar!J373</f>
        <v>56276</v>
      </c>
      <c r="C384" s="1161"/>
      <c r="D384" s="1182">
        <f t="shared" ca="1" si="95"/>
        <v>56948</v>
      </c>
      <c r="E384" s="1183">
        <f t="shared" ref="E384:E447" ca="1" si="145">IF(INDIRECT("A"&amp;(IFERROR(MATCH(E383,A:A),999)+1))&gt;0,INDIRECT("A"&amp;(IFERROR(MATCH(E383,A:A),999)+1)),"")</f>
        <v>56975</v>
      </c>
      <c r="F384" s="1184">
        <f t="shared" ref="F384:F447" ca="1" si="146">IF(E384&lt;&gt;"",E384-$A$31,"")</f>
        <v>11387</v>
      </c>
      <c r="G384" s="1185">
        <f ca="1">IF(F384&lt;&gt;"",COUNTIF($F$11:F384,"&gt;0"),"")</f>
        <v>374</v>
      </c>
      <c r="H384" s="1186"/>
      <c r="I384" s="1130"/>
      <c r="J384" s="1187">
        <f t="shared" ref="J384:J447" ca="1" si="147">IF(G384=1,$A$7,N383)</f>
        <v>0</v>
      </c>
      <c r="K384" s="1188">
        <f t="shared" ref="K384:K447" ca="1" si="148">H384*J384</f>
        <v>0</v>
      </c>
      <c r="L384" s="1187">
        <f t="shared" ref="L384:L447" ca="1" si="149">IF(E384&lt;&gt;"",(1-(1-$A$25)^(1/12))*(J384-K384),"")</f>
        <v>0</v>
      </c>
      <c r="M384" s="1187">
        <f t="shared" ref="M384:M447" ca="1" si="150">IF(J384-K384-L384&lt;$A$27*$A$5,J384-K384-L384,0)</f>
        <v>0</v>
      </c>
      <c r="N384" s="1187">
        <f t="shared" ref="N384:N447" ca="1" si="151">IF(E384&lt;&gt;"",J384-K384-L384-M384,"")</f>
        <v>0</v>
      </c>
      <c r="O384" s="1130"/>
      <c r="P384" s="1187">
        <f t="shared" ref="P384:P447" ca="1" si="152">IF(G384&lt;&gt; "", R384+X384-N384, "")</f>
        <v>0</v>
      </c>
      <c r="Q384" s="1187">
        <f t="shared" ref="Q384:Q447" ca="1" si="153">IF(E384&lt;&gt;"", N384*(1-$A$15), "")</f>
        <v>0</v>
      </c>
      <c r="R384" s="1187">
        <f t="shared" ref="R384:R447" ca="1" si="154">IF(E384&lt;&gt;"", T383, "")</f>
        <v>0</v>
      </c>
      <c r="S384" s="1187">
        <f t="shared" ref="S384:S447" ca="1" si="155">IF(E384&lt;&gt;"", MIN(P384,MAX(R384-Q384,0)), "")</f>
        <v>0</v>
      </c>
      <c r="T384" s="1187">
        <f t="shared" ref="T384:T447" ca="1" si="156">IF(E384&lt;&gt;"", R384-S384, "")</f>
        <v>0</v>
      </c>
      <c r="U384" s="1189">
        <f t="shared" ref="U384:U447" ca="1" si="157">IF(E384&lt;&gt;"", R384/$A$11, "")</f>
        <v>0</v>
      </c>
      <c r="V384" s="1190" t="str">
        <f t="shared" ref="V384:V447" ca="1" si="158">IF(E384&lt;&gt;"", IFERROR(1-T384/N384, "n.a."), "")</f>
        <v>n.a.</v>
      </c>
      <c r="X384" s="1191">
        <f t="shared" ref="X384:X447" ca="1" si="159">IF(E384&lt;&gt;"", Z383, "")</f>
        <v>0</v>
      </c>
      <c r="Y384" s="1191">
        <f t="shared" ref="Y384:Y447" ca="1" si="160">IF(E384&lt;&gt;"", P384-S384, "")</f>
        <v>0</v>
      </c>
      <c r="Z384" s="1191">
        <f t="shared" ref="Z384:Z447" ca="1" si="161">IF(E384&lt;&gt;"", X384-Y384, "")</f>
        <v>0</v>
      </c>
      <c r="AA384" s="1189">
        <f t="shared" ref="AA384:AA447" ca="1" si="162">IF(E384&lt;&gt;"", X384/$A$19, "")</f>
        <v>0</v>
      </c>
      <c r="AB384" s="1162"/>
    </row>
    <row r="385" spans="1:28">
      <c r="A385" s="1201">
        <f>Calendar!J374</f>
        <v>56307</v>
      </c>
      <c r="C385" s="1161"/>
      <c r="D385" s="1182">
        <f t="shared" ca="1" si="95"/>
        <v>56979</v>
      </c>
      <c r="E385" s="1183">
        <f t="shared" ca="1" si="145"/>
        <v>57006</v>
      </c>
      <c r="F385" s="1184">
        <f t="shared" ca="1" si="146"/>
        <v>11418</v>
      </c>
      <c r="G385" s="1185">
        <f ca="1">IF(F385&lt;&gt;"",COUNTIF($F$11:F385,"&gt;0"),"")</f>
        <v>375</v>
      </c>
      <c r="H385" s="1186"/>
      <c r="I385" s="1130"/>
      <c r="J385" s="1187">
        <f t="shared" ca="1" si="147"/>
        <v>0</v>
      </c>
      <c r="K385" s="1188">
        <f t="shared" ca="1" si="148"/>
        <v>0</v>
      </c>
      <c r="L385" s="1187">
        <f t="shared" ca="1" si="149"/>
        <v>0</v>
      </c>
      <c r="M385" s="1187">
        <f t="shared" ca="1" si="150"/>
        <v>0</v>
      </c>
      <c r="N385" s="1187">
        <f t="shared" ca="1" si="151"/>
        <v>0</v>
      </c>
      <c r="O385" s="1130"/>
      <c r="P385" s="1187">
        <f t="shared" ca="1" si="152"/>
        <v>0</v>
      </c>
      <c r="Q385" s="1187">
        <f t="shared" ca="1" si="153"/>
        <v>0</v>
      </c>
      <c r="R385" s="1187">
        <f t="shared" ca="1" si="154"/>
        <v>0</v>
      </c>
      <c r="S385" s="1187">
        <f t="shared" ca="1" si="155"/>
        <v>0</v>
      </c>
      <c r="T385" s="1187">
        <f t="shared" ca="1" si="156"/>
        <v>0</v>
      </c>
      <c r="U385" s="1189">
        <f t="shared" ca="1" si="157"/>
        <v>0</v>
      </c>
      <c r="V385" s="1190" t="str">
        <f t="shared" ca="1" si="158"/>
        <v>n.a.</v>
      </c>
      <c r="X385" s="1191">
        <f t="shared" ca="1" si="159"/>
        <v>0</v>
      </c>
      <c r="Y385" s="1191">
        <f t="shared" ca="1" si="160"/>
        <v>0</v>
      </c>
      <c r="Z385" s="1191">
        <f t="shared" ca="1" si="161"/>
        <v>0</v>
      </c>
      <c r="AA385" s="1189">
        <f t="shared" ca="1" si="162"/>
        <v>0</v>
      </c>
      <c r="AB385" s="1162"/>
    </row>
    <row r="386" spans="1:28">
      <c r="A386" s="1201">
        <f>Calendar!J375</f>
        <v>56335</v>
      </c>
      <c r="C386" s="1161"/>
      <c r="D386" s="1182">
        <f t="shared" ca="1" si="95"/>
        <v>57010</v>
      </c>
      <c r="E386" s="1183">
        <f t="shared" ca="1" si="145"/>
        <v>57038</v>
      </c>
      <c r="F386" s="1184">
        <f t="shared" ca="1" si="146"/>
        <v>11450</v>
      </c>
      <c r="G386" s="1185">
        <f ca="1">IF(F386&lt;&gt;"",COUNTIF($F$11:F386,"&gt;0"),"")</f>
        <v>376</v>
      </c>
      <c r="H386" s="1186"/>
      <c r="I386" s="1130"/>
      <c r="J386" s="1187">
        <f t="shared" ca="1" si="147"/>
        <v>0</v>
      </c>
      <c r="K386" s="1188">
        <f t="shared" ca="1" si="148"/>
        <v>0</v>
      </c>
      <c r="L386" s="1187">
        <f t="shared" ca="1" si="149"/>
        <v>0</v>
      </c>
      <c r="M386" s="1187">
        <f t="shared" ca="1" si="150"/>
        <v>0</v>
      </c>
      <c r="N386" s="1187">
        <f t="shared" ca="1" si="151"/>
        <v>0</v>
      </c>
      <c r="O386" s="1130"/>
      <c r="P386" s="1187">
        <f t="shared" ca="1" si="152"/>
        <v>0</v>
      </c>
      <c r="Q386" s="1187">
        <f t="shared" ca="1" si="153"/>
        <v>0</v>
      </c>
      <c r="R386" s="1187">
        <f t="shared" ca="1" si="154"/>
        <v>0</v>
      </c>
      <c r="S386" s="1187">
        <f t="shared" ca="1" si="155"/>
        <v>0</v>
      </c>
      <c r="T386" s="1187">
        <f t="shared" ca="1" si="156"/>
        <v>0</v>
      </c>
      <c r="U386" s="1189">
        <f t="shared" ca="1" si="157"/>
        <v>0</v>
      </c>
      <c r="V386" s="1190" t="str">
        <f t="shared" ca="1" si="158"/>
        <v>n.a.</v>
      </c>
      <c r="X386" s="1191">
        <f t="shared" ca="1" si="159"/>
        <v>0</v>
      </c>
      <c r="Y386" s="1191">
        <f t="shared" ca="1" si="160"/>
        <v>0</v>
      </c>
      <c r="Z386" s="1191">
        <f t="shared" ca="1" si="161"/>
        <v>0</v>
      </c>
      <c r="AA386" s="1189">
        <f t="shared" ca="1" si="162"/>
        <v>0</v>
      </c>
      <c r="AB386" s="1162"/>
    </row>
    <row r="387" spans="1:28">
      <c r="A387" s="1201">
        <f>Calendar!J376</f>
        <v>56366</v>
      </c>
      <c r="C387" s="1161"/>
      <c r="D387" s="1182">
        <f t="shared" ca="1" si="95"/>
        <v>57039</v>
      </c>
      <c r="E387" s="1183">
        <f t="shared" ca="1" si="145"/>
        <v>57066</v>
      </c>
      <c r="F387" s="1184">
        <f t="shared" ca="1" si="146"/>
        <v>11478</v>
      </c>
      <c r="G387" s="1185">
        <f ca="1">IF(F387&lt;&gt;"",COUNTIF($F$11:F387,"&gt;0"),"")</f>
        <v>377</v>
      </c>
      <c r="H387" s="1186"/>
      <c r="I387" s="1130"/>
      <c r="J387" s="1187">
        <f t="shared" ca="1" si="147"/>
        <v>0</v>
      </c>
      <c r="K387" s="1188">
        <f t="shared" ca="1" si="148"/>
        <v>0</v>
      </c>
      <c r="L387" s="1187">
        <f t="shared" ca="1" si="149"/>
        <v>0</v>
      </c>
      <c r="M387" s="1187">
        <f t="shared" ca="1" si="150"/>
        <v>0</v>
      </c>
      <c r="N387" s="1187">
        <f t="shared" ca="1" si="151"/>
        <v>0</v>
      </c>
      <c r="O387" s="1130"/>
      <c r="P387" s="1187">
        <f t="shared" ca="1" si="152"/>
        <v>0</v>
      </c>
      <c r="Q387" s="1187">
        <f t="shared" ca="1" si="153"/>
        <v>0</v>
      </c>
      <c r="R387" s="1187">
        <f t="shared" ca="1" si="154"/>
        <v>0</v>
      </c>
      <c r="S387" s="1187">
        <f t="shared" ca="1" si="155"/>
        <v>0</v>
      </c>
      <c r="T387" s="1187">
        <f t="shared" ca="1" si="156"/>
        <v>0</v>
      </c>
      <c r="U387" s="1189">
        <f t="shared" ca="1" si="157"/>
        <v>0</v>
      </c>
      <c r="V387" s="1190" t="str">
        <f t="shared" ca="1" si="158"/>
        <v>n.a.</v>
      </c>
      <c r="X387" s="1191">
        <f t="shared" ca="1" si="159"/>
        <v>0</v>
      </c>
      <c r="Y387" s="1191">
        <f t="shared" ca="1" si="160"/>
        <v>0</v>
      </c>
      <c r="Z387" s="1191">
        <f t="shared" ca="1" si="161"/>
        <v>0</v>
      </c>
      <c r="AA387" s="1189">
        <f t="shared" ca="1" si="162"/>
        <v>0</v>
      </c>
      <c r="AB387" s="1162"/>
    </row>
    <row r="388" spans="1:28">
      <c r="A388" s="1201">
        <f>Calendar!J377</f>
        <v>56396</v>
      </c>
      <c r="C388" s="1161"/>
      <c r="D388" s="1182">
        <f t="shared" ca="1" si="95"/>
        <v>57070</v>
      </c>
      <c r="E388" s="1183">
        <f t="shared" ca="1" si="145"/>
        <v>57097</v>
      </c>
      <c r="F388" s="1184">
        <f t="shared" ca="1" si="146"/>
        <v>11509</v>
      </c>
      <c r="G388" s="1185">
        <f ca="1">IF(F388&lt;&gt;"",COUNTIF($F$11:F388,"&gt;0"),"")</f>
        <v>378</v>
      </c>
      <c r="H388" s="1186"/>
      <c r="I388" s="1130"/>
      <c r="J388" s="1187">
        <f t="shared" ca="1" si="147"/>
        <v>0</v>
      </c>
      <c r="K388" s="1188">
        <f t="shared" ca="1" si="148"/>
        <v>0</v>
      </c>
      <c r="L388" s="1187">
        <f t="shared" ca="1" si="149"/>
        <v>0</v>
      </c>
      <c r="M388" s="1187">
        <f t="shared" ca="1" si="150"/>
        <v>0</v>
      </c>
      <c r="N388" s="1187">
        <f t="shared" ca="1" si="151"/>
        <v>0</v>
      </c>
      <c r="O388" s="1130"/>
      <c r="P388" s="1187">
        <f t="shared" ca="1" si="152"/>
        <v>0</v>
      </c>
      <c r="Q388" s="1187">
        <f t="shared" ca="1" si="153"/>
        <v>0</v>
      </c>
      <c r="R388" s="1187">
        <f t="shared" ca="1" si="154"/>
        <v>0</v>
      </c>
      <c r="S388" s="1187">
        <f t="shared" ca="1" si="155"/>
        <v>0</v>
      </c>
      <c r="T388" s="1187">
        <f t="shared" ca="1" si="156"/>
        <v>0</v>
      </c>
      <c r="U388" s="1189">
        <f t="shared" ca="1" si="157"/>
        <v>0</v>
      </c>
      <c r="V388" s="1190" t="str">
        <f t="shared" ca="1" si="158"/>
        <v>n.a.</v>
      </c>
      <c r="X388" s="1191">
        <f t="shared" ca="1" si="159"/>
        <v>0</v>
      </c>
      <c r="Y388" s="1191">
        <f t="shared" ca="1" si="160"/>
        <v>0</v>
      </c>
      <c r="Z388" s="1191">
        <f t="shared" ca="1" si="161"/>
        <v>0</v>
      </c>
      <c r="AA388" s="1189">
        <f t="shared" ca="1" si="162"/>
        <v>0</v>
      </c>
      <c r="AB388" s="1162"/>
    </row>
    <row r="389" spans="1:28">
      <c r="A389" s="1201">
        <f>Calendar!J378</f>
        <v>56429</v>
      </c>
      <c r="C389" s="1161"/>
      <c r="D389" s="1182">
        <f t="shared" ca="1" si="95"/>
        <v>57100</v>
      </c>
      <c r="E389" s="1183">
        <f t="shared" ca="1" si="145"/>
        <v>57129</v>
      </c>
      <c r="F389" s="1184">
        <f t="shared" ca="1" si="146"/>
        <v>11541</v>
      </c>
      <c r="G389" s="1185">
        <f ca="1">IF(F389&lt;&gt;"",COUNTIF($F$11:F389,"&gt;0"),"")</f>
        <v>379</v>
      </c>
      <c r="H389" s="1186"/>
      <c r="I389" s="1130"/>
      <c r="J389" s="1187">
        <f t="shared" ca="1" si="147"/>
        <v>0</v>
      </c>
      <c r="K389" s="1188">
        <f t="shared" ca="1" si="148"/>
        <v>0</v>
      </c>
      <c r="L389" s="1187">
        <f t="shared" ca="1" si="149"/>
        <v>0</v>
      </c>
      <c r="M389" s="1187">
        <f t="shared" ca="1" si="150"/>
        <v>0</v>
      </c>
      <c r="N389" s="1187">
        <f t="shared" ca="1" si="151"/>
        <v>0</v>
      </c>
      <c r="O389" s="1130"/>
      <c r="P389" s="1187">
        <f t="shared" ca="1" si="152"/>
        <v>0</v>
      </c>
      <c r="Q389" s="1187">
        <f t="shared" ca="1" si="153"/>
        <v>0</v>
      </c>
      <c r="R389" s="1187">
        <f t="shared" ca="1" si="154"/>
        <v>0</v>
      </c>
      <c r="S389" s="1187">
        <f t="shared" ca="1" si="155"/>
        <v>0</v>
      </c>
      <c r="T389" s="1187">
        <f t="shared" ca="1" si="156"/>
        <v>0</v>
      </c>
      <c r="U389" s="1189">
        <f t="shared" ca="1" si="157"/>
        <v>0</v>
      </c>
      <c r="V389" s="1190" t="str">
        <f t="shared" ca="1" si="158"/>
        <v>n.a.</v>
      </c>
      <c r="X389" s="1191">
        <f t="shared" ca="1" si="159"/>
        <v>0</v>
      </c>
      <c r="Y389" s="1191">
        <f t="shared" ca="1" si="160"/>
        <v>0</v>
      </c>
      <c r="Z389" s="1191">
        <f t="shared" ca="1" si="161"/>
        <v>0</v>
      </c>
      <c r="AA389" s="1189">
        <f t="shared" ca="1" si="162"/>
        <v>0</v>
      </c>
      <c r="AB389" s="1162"/>
    </row>
    <row r="390" spans="1:28">
      <c r="A390" s="1201">
        <f>Calendar!J379</f>
        <v>56457</v>
      </c>
      <c r="C390" s="1161"/>
      <c r="D390" s="1182">
        <f t="shared" ca="1" si="95"/>
        <v>57131</v>
      </c>
      <c r="E390" s="1183">
        <f t="shared" ca="1" si="145"/>
        <v>57158</v>
      </c>
      <c r="F390" s="1184">
        <f t="shared" ca="1" si="146"/>
        <v>11570</v>
      </c>
      <c r="G390" s="1185">
        <f ca="1">IF(F390&lt;&gt;"",COUNTIF($F$11:F390,"&gt;0"),"")</f>
        <v>380</v>
      </c>
      <c r="H390" s="1186"/>
      <c r="I390" s="1130"/>
      <c r="J390" s="1187">
        <f t="shared" ca="1" si="147"/>
        <v>0</v>
      </c>
      <c r="K390" s="1188">
        <f t="shared" ca="1" si="148"/>
        <v>0</v>
      </c>
      <c r="L390" s="1187">
        <f t="shared" ca="1" si="149"/>
        <v>0</v>
      </c>
      <c r="M390" s="1187">
        <f t="shared" ca="1" si="150"/>
        <v>0</v>
      </c>
      <c r="N390" s="1187">
        <f t="shared" ca="1" si="151"/>
        <v>0</v>
      </c>
      <c r="O390" s="1130"/>
      <c r="P390" s="1187">
        <f t="shared" ca="1" si="152"/>
        <v>0</v>
      </c>
      <c r="Q390" s="1187">
        <f t="shared" ca="1" si="153"/>
        <v>0</v>
      </c>
      <c r="R390" s="1187">
        <f t="shared" ca="1" si="154"/>
        <v>0</v>
      </c>
      <c r="S390" s="1187">
        <f t="shared" ca="1" si="155"/>
        <v>0</v>
      </c>
      <c r="T390" s="1187">
        <f t="shared" ca="1" si="156"/>
        <v>0</v>
      </c>
      <c r="U390" s="1189">
        <f t="shared" ca="1" si="157"/>
        <v>0</v>
      </c>
      <c r="V390" s="1190" t="str">
        <f t="shared" ca="1" si="158"/>
        <v>n.a.</v>
      </c>
      <c r="X390" s="1191">
        <f t="shared" ca="1" si="159"/>
        <v>0</v>
      </c>
      <c r="Y390" s="1191">
        <f t="shared" ca="1" si="160"/>
        <v>0</v>
      </c>
      <c r="Z390" s="1191">
        <f t="shared" ca="1" si="161"/>
        <v>0</v>
      </c>
      <c r="AA390" s="1189">
        <f t="shared" ca="1" si="162"/>
        <v>0</v>
      </c>
      <c r="AB390" s="1162"/>
    </row>
    <row r="391" spans="1:28">
      <c r="A391" s="1201">
        <f>Calendar!J380</f>
        <v>56488</v>
      </c>
      <c r="C391" s="1161"/>
      <c r="D391" s="1182">
        <f t="shared" ca="1" si="95"/>
        <v>57161</v>
      </c>
      <c r="E391" s="1183">
        <f t="shared" ca="1" si="145"/>
        <v>57188</v>
      </c>
      <c r="F391" s="1184">
        <f t="shared" ca="1" si="146"/>
        <v>11600</v>
      </c>
      <c r="G391" s="1185">
        <f ca="1">IF(F391&lt;&gt;"",COUNTIF($F$11:F391,"&gt;0"),"")</f>
        <v>381</v>
      </c>
      <c r="H391" s="1186"/>
      <c r="I391" s="1130"/>
      <c r="J391" s="1187">
        <f t="shared" ca="1" si="147"/>
        <v>0</v>
      </c>
      <c r="K391" s="1188">
        <f t="shared" ca="1" si="148"/>
        <v>0</v>
      </c>
      <c r="L391" s="1187">
        <f t="shared" ca="1" si="149"/>
        <v>0</v>
      </c>
      <c r="M391" s="1187">
        <f t="shared" ca="1" si="150"/>
        <v>0</v>
      </c>
      <c r="N391" s="1187">
        <f t="shared" ca="1" si="151"/>
        <v>0</v>
      </c>
      <c r="O391" s="1130"/>
      <c r="P391" s="1187">
        <f t="shared" ca="1" si="152"/>
        <v>0</v>
      </c>
      <c r="Q391" s="1187">
        <f t="shared" ca="1" si="153"/>
        <v>0</v>
      </c>
      <c r="R391" s="1187">
        <f t="shared" ca="1" si="154"/>
        <v>0</v>
      </c>
      <c r="S391" s="1187">
        <f t="shared" ca="1" si="155"/>
        <v>0</v>
      </c>
      <c r="T391" s="1187">
        <f t="shared" ca="1" si="156"/>
        <v>0</v>
      </c>
      <c r="U391" s="1189">
        <f t="shared" ca="1" si="157"/>
        <v>0</v>
      </c>
      <c r="V391" s="1190" t="str">
        <f t="shared" ca="1" si="158"/>
        <v>n.a.</v>
      </c>
      <c r="X391" s="1191">
        <f t="shared" ca="1" si="159"/>
        <v>0</v>
      </c>
      <c r="Y391" s="1191">
        <f t="shared" ca="1" si="160"/>
        <v>0</v>
      </c>
      <c r="Z391" s="1191">
        <f t="shared" ca="1" si="161"/>
        <v>0</v>
      </c>
      <c r="AA391" s="1189">
        <f t="shared" ca="1" si="162"/>
        <v>0</v>
      </c>
      <c r="AB391" s="1162"/>
    </row>
    <row r="392" spans="1:28">
      <c r="A392" s="1201">
        <f>Calendar!J381</f>
        <v>56520</v>
      </c>
      <c r="C392" s="1161"/>
      <c r="D392" s="1182">
        <f t="shared" ca="1" si="95"/>
        <v>57192</v>
      </c>
      <c r="E392" s="1183">
        <f t="shared" ca="1" si="145"/>
        <v>57220</v>
      </c>
      <c r="F392" s="1184">
        <f t="shared" ca="1" si="146"/>
        <v>11632</v>
      </c>
      <c r="G392" s="1185">
        <f ca="1">IF(F392&lt;&gt;"",COUNTIF($F$11:F392,"&gt;0"),"")</f>
        <v>382</v>
      </c>
      <c r="H392" s="1186"/>
      <c r="I392" s="1130"/>
      <c r="J392" s="1187">
        <f t="shared" ca="1" si="147"/>
        <v>0</v>
      </c>
      <c r="K392" s="1188">
        <f t="shared" ca="1" si="148"/>
        <v>0</v>
      </c>
      <c r="L392" s="1187">
        <f t="shared" ca="1" si="149"/>
        <v>0</v>
      </c>
      <c r="M392" s="1187">
        <f t="shared" ca="1" si="150"/>
        <v>0</v>
      </c>
      <c r="N392" s="1187">
        <f t="shared" ca="1" si="151"/>
        <v>0</v>
      </c>
      <c r="O392" s="1130"/>
      <c r="P392" s="1187">
        <f t="shared" ca="1" si="152"/>
        <v>0</v>
      </c>
      <c r="Q392" s="1187">
        <f t="shared" ca="1" si="153"/>
        <v>0</v>
      </c>
      <c r="R392" s="1187">
        <f t="shared" ca="1" si="154"/>
        <v>0</v>
      </c>
      <c r="S392" s="1187">
        <f t="shared" ca="1" si="155"/>
        <v>0</v>
      </c>
      <c r="T392" s="1187">
        <f t="shared" ca="1" si="156"/>
        <v>0</v>
      </c>
      <c r="U392" s="1189">
        <f t="shared" ca="1" si="157"/>
        <v>0</v>
      </c>
      <c r="V392" s="1190" t="str">
        <f t="shared" ca="1" si="158"/>
        <v>n.a.</v>
      </c>
      <c r="X392" s="1191">
        <f t="shared" ca="1" si="159"/>
        <v>0</v>
      </c>
      <c r="Y392" s="1191">
        <f t="shared" ca="1" si="160"/>
        <v>0</v>
      </c>
      <c r="Z392" s="1191">
        <f t="shared" ca="1" si="161"/>
        <v>0</v>
      </c>
      <c r="AA392" s="1189">
        <f t="shared" ca="1" si="162"/>
        <v>0</v>
      </c>
      <c r="AB392" s="1162"/>
    </row>
    <row r="393" spans="1:28">
      <c r="A393" s="1201">
        <f>Calendar!J382</f>
        <v>56549</v>
      </c>
      <c r="C393" s="1161"/>
      <c r="D393" s="1182">
        <f t="shared" ca="1" si="95"/>
        <v>57223</v>
      </c>
      <c r="E393" s="1183">
        <f t="shared" ca="1" si="145"/>
        <v>57250</v>
      </c>
      <c r="F393" s="1184">
        <f t="shared" ca="1" si="146"/>
        <v>11662</v>
      </c>
      <c r="G393" s="1185">
        <f ca="1">IF(F393&lt;&gt;"",COUNTIF($F$11:F393,"&gt;0"),"")</f>
        <v>383</v>
      </c>
      <c r="H393" s="1186"/>
      <c r="I393" s="1130"/>
      <c r="J393" s="1187">
        <f t="shared" ca="1" si="147"/>
        <v>0</v>
      </c>
      <c r="K393" s="1188">
        <f t="shared" ca="1" si="148"/>
        <v>0</v>
      </c>
      <c r="L393" s="1187">
        <f t="shared" ca="1" si="149"/>
        <v>0</v>
      </c>
      <c r="M393" s="1187">
        <f t="shared" ca="1" si="150"/>
        <v>0</v>
      </c>
      <c r="N393" s="1187">
        <f t="shared" ca="1" si="151"/>
        <v>0</v>
      </c>
      <c r="O393" s="1130"/>
      <c r="P393" s="1187">
        <f t="shared" ca="1" si="152"/>
        <v>0</v>
      </c>
      <c r="Q393" s="1187">
        <f t="shared" ca="1" si="153"/>
        <v>0</v>
      </c>
      <c r="R393" s="1187">
        <f t="shared" ca="1" si="154"/>
        <v>0</v>
      </c>
      <c r="S393" s="1187">
        <f t="shared" ca="1" si="155"/>
        <v>0</v>
      </c>
      <c r="T393" s="1187">
        <f t="shared" ca="1" si="156"/>
        <v>0</v>
      </c>
      <c r="U393" s="1189">
        <f t="shared" ca="1" si="157"/>
        <v>0</v>
      </c>
      <c r="V393" s="1190" t="str">
        <f t="shared" ca="1" si="158"/>
        <v>n.a.</v>
      </c>
      <c r="X393" s="1191">
        <f t="shared" ca="1" si="159"/>
        <v>0</v>
      </c>
      <c r="Y393" s="1191">
        <f t="shared" ca="1" si="160"/>
        <v>0</v>
      </c>
      <c r="Z393" s="1191">
        <f t="shared" ca="1" si="161"/>
        <v>0</v>
      </c>
      <c r="AA393" s="1189">
        <f t="shared" ca="1" si="162"/>
        <v>0</v>
      </c>
      <c r="AB393" s="1162"/>
    </row>
    <row r="394" spans="1:28">
      <c r="A394" s="1201">
        <f>Calendar!J383</f>
        <v>56580</v>
      </c>
      <c r="C394" s="1161"/>
      <c r="D394" s="1182">
        <f t="shared" ca="1" si="95"/>
        <v>57253</v>
      </c>
      <c r="E394" s="1183">
        <f t="shared" ca="1" si="145"/>
        <v>57280</v>
      </c>
      <c r="F394" s="1184">
        <f t="shared" ca="1" si="146"/>
        <v>11692</v>
      </c>
      <c r="G394" s="1185">
        <f ca="1">IF(F394&lt;&gt;"",COUNTIF($F$11:F394,"&gt;0"),"")</f>
        <v>384</v>
      </c>
      <c r="H394" s="1186"/>
      <c r="I394" s="1130"/>
      <c r="J394" s="1187">
        <f t="shared" ca="1" si="147"/>
        <v>0</v>
      </c>
      <c r="K394" s="1188">
        <f t="shared" ca="1" si="148"/>
        <v>0</v>
      </c>
      <c r="L394" s="1187">
        <f t="shared" ca="1" si="149"/>
        <v>0</v>
      </c>
      <c r="M394" s="1187">
        <f t="shared" ca="1" si="150"/>
        <v>0</v>
      </c>
      <c r="N394" s="1187">
        <f t="shared" ca="1" si="151"/>
        <v>0</v>
      </c>
      <c r="O394" s="1130"/>
      <c r="P394" s="1187">
        <f t="shared" ca="1" si="152"/>
        <v>0</v>
      </c>
      <c r="Q394" s="1187">
        <f t="shared" ca="1" si="153"/>
        <v>0</v>
      </c>
      <c r="R394" s="1187">
        <f t="shared" ca="1" si="154"/>
        <v>0</v>
      </c>
      <c r="S394" s="1187">
        <f t="shared" ca="1" si="155"/>
        <v>0</v>
      </c>
      <c r="T394" s="1187">
        <f t="shared" ca="1" si="156"/>
        <v>0</v>
      </c>
      <c r="U394" s="1189">
        <f t="shared" ca="1" si="157"/>
        <v>0</v>
      </c>
      <c r="V394" s="1190" t="str">
        <f t="shared" ca="1" si="158"/>
        <v>n.a.</v>
      </c>
      <c r="X394" s="1191">
        <f t="shared" ca="1" si="159"/>
        <v>0</v>
      </c>
      <c r="Y394" s="1191">
        <f t="shared" ca="1" si="160"/>
        <v>0</v>
      </c>
      <c r="Z394" s="1191">
        <f t="shared" ca="1" si="161"/>
        <v>0</v>
      </c>
      <c r="AA394" s="1189">
        <f t="shared" ca="1" si="162"/>
        <v>0</v>
      </c>
      <c r="AB394" s="1162"/>
    </row>
    <row r="395" spans="1:28">
      <c r="A395" s="1201">
        <f>Calendar!J384</f>
        <v>56611</v>
      </c>
      <c r="C395" s="1161"/>
      <c r="D395" s="1182">
        <f t="shared" ca="1" si="95"/>
        <v>57284</v>
      </c>
      <c r="E395" s="1183">
        <f t="shared" ca="1" si="145"/>
        <v>57311</v>
      </c>
      <c r="F395" s="1184">
        <f t="shared" ca="1" si="146"/>
        <v>11723</v>
      </c>
      <c r="G395" s="1185">
        <f ca="1">IF(F395&lt;&gt;"",COUNTIF($F$11:F395,"&gt;0"),"")</f>
        <v>385</v>
      </c>
      <c r="H395" s="1186"/>
      <c r="I395" s="1130"/>
      <c r="J395" s="1187">
        <f t="shared" ca="1" si="147"/>
        <v>0</v>
      </c>
      <c r="K395" s="1188">
        <f t="shared" ca="1" si="148"/>
        <v>0</v>
      </c>
      <c r="L395" s="1187">
        <f t="shared" ca="1" si="149"/>
        <v>0</v>
      </c>
      <c r="M395" s="1187">
        <f t="shared" ca="1" si="150"/>
        <v>0</v>
      </c>
      <c r="N395" s="1187">
        <f t="shared" ca="1" si="151"/>
        <v>0</v>
      </c>
      <c r="O395" s="1130"/>
      <c r="P395" s="1187">
        <f t="shared" ca="1" si="152"/>
        <v>0</v>
      </c>
      <c r="Q395" s="1187">
        <f t="shared" ca="1" si="153"/>
        <v>0</v>
      </c>
      <c r="R395" s="1187">
        <f t="shared" ca="1" si="154"/>
        <v>0</v>
      </c>
      <c r="S395" s="1187">
        <f t="shared" ca="1" si="155"/>
        <v>0</v>
      </c>
      <c r="T395" s="1187">
        <f t="shared" ca="1" si="156"/>
        <v>0</v>
      </c>
      <c r="U395" s="1189">
        <f t="shared" ca="1" si="157"/>
        <v>0</v>
      </c>
      <c r="V395" s="1190" t="str">
        <f t="shared" ca="1" si="158"/>
        <v>n.a.</v>
      </c>
      <c r="X395" s="1191">
        <f t="shared" ca="1" si="159"/>
        <v>0</v>
      </c>
      <c r="Y395" s="1191">
        <f t="shared" ca="1" si="160"/>
        <v>0</v>
      </c>
      <c r="Z395" s="1191">
        <f t="shared" ca="1" si="161"/>
        <v>0</v>
      </c>
      <c r="AA395" s="1189">
        <f t="shared" ca="1" si="162"/>
        <v>0</v>
      </c>
      <c r="AB395" s="1162"/>
    </row>
    <row r="396" spans="1:28">
      <c r="A396" s="1201">
        <f>Calendar!J385</f>
        <v>56641</v>
      </c>
      <c r="C396" s="1161"/>
      <c r="D396" s="1182">
        <f t="shared" ref="D396:D459" ca="1" si="163">IF(E396&lt;&gt;"",EOMONTH(E396,-1),"")</f>
        <v>57314</v>
      </c>
      <c r="E396" s="1183">
        <f t="shared" ca="1" si="145"/>
        <v>57341</v>
      </c>
      <c r="F396" s="1184">
        <f t="shared" ca="1" si="146"/>
        <v>11753</v>
      </c>
      <c r="G396" s="1185">
        <f ca="1">IF(F396&lt;&gt;"",COUNTIF($F$11:F396,"&gt;0"),"")</f>
        <v>386</v>
      </c>
      <c r="H396" s="1186"/>
      <c r="I396" s="1130"/>
      <c r="J396" s="1187">
        <f t="shared" ca="1" si="147"/>
        <v>0</v>
      </c>
      <c r="K396" s="1188">
        <f t="shared" ca="1" si="148"/>
        <v>0</v>
      </c>
      <c r="L396" s="1187">
        <f t="shared" ca="1" si="149"/>
        <v>0</v>
      </c>
      <c r="M396" s="1187">
        <f t="shared" ca="1" si="150"/>
        <v>0</v>
      </c>
      <c r="N396" s="1187">
        <f t="shared" ca="1" si="151"/>
        <v>0</v>
      </c>
      <c r="O396" s="1130"/>
      <c r="P396" s="1187">
        <f t="shared" ca="1" si="152"/>
        <v>0</v>
      </c>
      <c r="Q396" s="1187">
        <f t="shared" ca="1" si="153"/>
        <v>0</v>
      </c>
      <c r="R396" s="1187">
        <f t="shared" ca="1" si="154"/>
        <v>0</v>
      </c>
      <c r="S396" s="1187">
        <f t="shared" ca="1" si="155"/>
        <v>0</v>
      </c>
      <c r="T396" s="1187">
        <f t="shared" ca="1" si="156"/>
        <v>0</v>
      </c>
      <c r="U396" s="1189">
        <f t="shared" ca="1" si="157"/>
        <v>0</v>
      </c>
      <c r="V396" s="1190" t="str">
        <f t="shared" ca="1" si="158"/>
        <v>n.a.</v>
      </c>
      <c r="X396" s="1191">
        <f t="shared" ca="1" si="159"/>
        <v>0</v>
      </c>
      <c r="Y396" s="1191">
        <f t="shared" ca="1" si="160"/>
        <v>0</v>
      </c>
      <c r="Z396" s="1191">
        <f t="shared" ca="1" si="161"/>
        <v>0</v>
      </c>
      <c r="AA396" s="1189">
        <f t="shared" ca="1" si="162"/>
        <v>0</v>
      </c>
      <c r="AB396" s="1162"/>
    </row>
    <row r="397" spans="1:28">
      <c r="A397" s="1201">
        <f>Calendar!J386</f>
        <v>56671</v>
      </c>
      <c r="C397" s="1161"/>
      <c r="D397" s="1182">
        <f t="shared" ca="1" si="163"/>
        <v>57345</v>
      </c>
      <c r="E397" s="1183">
        <f t="shared" ca="1" si="145"/>
        <v>57374</v>
      </c>
      <c r="F397" s="1184">
        <f t="shared" ca="1" si="146"/>
        <v>11786</v>
      </c>
      <c r="G397" s="1185">
        <f ca="1">IF(F397&lt;&gt;"",COUNTIF($F$11:F397,"&gt;0"),"")</f>
        <v>387</v>
      </c>
      <c r="H397" s="1186"/>
      <c r="I397" s="1130"/>
      <c r="J397" s="1187">
        <f t="shared" ca="1" si="147"/>
        <v>0</v>
      </c>
      <c r="K397" s="1188">
        <f t="shared" ca="1" si="148"/>
        <v>0</v>
      </c>
      <c r="L397" s="1187">
        <f t="shared" ca="1" si="149"/>
        <v>0</v>
      </c>
      <c r="M397" s="1187">
        <f t="shared" ca="1" si="150"/>
        <v>0</v>
      </c>
      <c r="N397" s="1187">
        <f t="shared" ca="1" si="151"/>
        <v>0</v>
      </c>
      <c r="O397" s="1130"/>
      <c r="P397" s="1187">
        <f t="shared" ca="1" si="152"/>
        <v>0</v>
      </c>
      <c r="Q397" s="1187">
        <f t="shared" ca="1" si="153"/>
        <v>0</v>
      </c>
      <c r="R397" s="1187">
        <f t="shared" ca="1" si="154"/>
        <v>0</v>
      </c>
      <c r="S397" s="1187">
        <f t="shared" ca="1" si="155"/>
        <v>0</v>
      </c>
      <c r="T397" s="1187">
        <f t="shared" ca="1" si="156"/>
        <v>0</v>
      </c>
      <c r="U397" s="1189">
        <f t="shared" ca="1" si="157"/>
        <v>0</v>
      </c>
      <c r="V397" s="1190" t="str">
        <f t="shared" ca="1" si="158"/>
        <v>n.a.</v>
      </c>
      <c r="X397" s="1191">
        <f t="shared" ca="1" si="159"/>
        <v>0</v>
      </c>
      <c r="Y397" s="1191">
        <f t="shared" ca="1" si="160"/>
        <v>0</v>
      </c>
      <c r="Z397" s="1191">
        <f t="shared" ca="1" si="161"/>
        <v>0</v>
      </c>
      <c r="AA397" s="1189">
        <f t="shared" ca="1" si="162"/>
        <v>0</v>
      </c>
      <c r="AB397" s="1162"/>
    </row>
    <row r="398" spans="1:28">
      <c r="A398" s="1201">
        <f>Calendar!J387</f>
        <v>56702</v>
      </c>
      <c r="C398" s="1161"/>
      <c r="D398" s="1182">
        <f t="shared" ca="1" si="163"/>
        <v>57376</v>
      </c>
      <c r="E398" s="1183">
        <f t="shared" ca="1" si="145"/>
        <v>57403</v>
      </c>
      <c r="F398" s="1184">
        <f t="shared" ca="1" si="146"/>
        <v>11815</v>
      </c>
      <c r="G398" s="1185">
        <f ca="1">IF(F398&lt;&gt;"",COUNTIF($F$11:F398,"&gt;0"),"")</f>
        <v>388</v>
      </c>
      <c r="H398" s="1186"/>
      <c r="I398" s="1130"/>
      <c r="J398" s="1187">
        <f t="shared" ca="1" si="147"/>
        <v>0</v>
      </c>
      <c r="K398" s="1188">
        <f t="shared" ca="1" si="148"/>
        <v>0</v>
      </c>
      <c r="L398" s="1187">
        <f t="shared" ca="1" si="149"/>
        <v>0</v>
      </c>
      <c r="M398" s="1187">
        <f t="shared" ca="1" si="150"/>
        <v>0</v>
      </c>
      <c r="N398" s="1187">
        <f t="shared" ca="1" si="151"/>
        <v>0</v>
      </c>
      <c r="O398" s="1130"/>
      <c r="P398" s="1187">
        <f t="shared" ca="1" si="152"/>
        <v>0</v>
      </c>
      <c r="Q398" s="1187">
        <f t="shared" ca="1" si="153"/>
        <v>0</v>
      </c>
      <c r="R398" s="1187">
        <f t="shared" ca="1" si="154"/>
        <v>0</v>
      </c>
      <c r="S398" s="1187">
        <f t="shared" ca="1" si="155"/>
        <v>0</v>
      </c>
      <c r="T398" s="1187">
        <f t="shared" ca="1" si="156"/>
        <v>0</v>
      </c>
      <c r="U398" s="1189">
        <f t="shared" ca="1" si="157"/>
        <v>0</v>
      </c>
      <c r="V398" s="1190" t="str">
        <f t="shared" ca="1" si="158"/>
        <v>n.a.</v>
      </c>
      <c r="X398" s="1191">
        <f t="shared" ca="1" si="159"/>
        <v>0</v>
      </c>
      <c r="Y398" s="1191">
        <f t="shared" ca="1" si="160"/>
        <v>0</v>
      </c>
      <c r="Z398" s="1191">
        <f t="shared" ca="1" si="161"/>
        <v>0</v>
      </c>
      <c r="AA398" s="1189">
        <f t="shared" ca="1" si="162"/>
        <v>0</v>
      </c>
      <c r="AB398" s="1162"/>
    </row>
    <row r="399" spans="1:28">
      <c r="A399" s="1201">
        <f>Calendar!J388</f>
        <v>56731</v>
      </c>
      <c r="C399" s="1161"/>
      <c r="D399" s="1182">
        <f t="shared" ca="1" si="163"/>
        <v>57404</v>
      </c>
      <c r="E399" s="1183">
        <f t="shared" ca="1" si="145"/>
        <v>57431</v>
      </c>
      <c r="F399" s="1184">
        <f t="shared" ca="1" si="146"/>
        <v>11843</v>
      </c>
      <c r="G399" s="1185">
        <f ca="1">IF(F399&lt;&gt;"",COUNTIF($F$11:F399,"&gt;0"),"")</f>
        <v>389</v>
      </c>
      <c r="H399" s="1186"/>
      <c r="I399" s="1130"/>
      <c r="J399" s="1187">
        <f t="shared" ca="1" si="147"/>
        <v>0</v>
      </c>
      <c r="K399" s="1188">
        <f t="shared" ca="1" si="148"/>
        <v>0</v>
      </c>
      <c r="L399" s="1187">
        <f t="shared" ca="1" si="149"/>
        <v>0</v>
      </c>
      <c r="M399" s="1187">
        <f t="shared" ca="1" si="150"/>
        <v>0</v>
      </c>
      <c r="N399" s="1187">
        <f t="shared" ca="1" si="151"/>
        <v>0</v>
      </c>
      <c r="O399" s="1130"/>
      <c r="P399" s="1187">
        <f t="shared" ca="1" si="152"/>
        <v>0</v>
      </c>
      <c r="Q399" s="1187">
        <f t="shared" ca="1" si="153"/>
        <v>0</v>
      </c>
      <c r="R399" s="1187">
        <f t="shared" ca="1" si="154"/>
        <v>0</v>
      </c>
      <c r="S399" s="1187">
        <f t="shared" ca="1" si="155"/>
        <v>0</v>
      </c>
      <c r="T399" s="1187">
        <f t="shared" ca="1" si="156"/>
        <v>0</v>
      </c>
      <c r="U399" s="1189">
        <f t="shared" ca="1" si="157"/>
        <v>0</v>
      </c>
      <c r="V399" s="1190" t="str">
        <f t="shared" ca="1" si="158"/>
        <v>n.a.</v>
      </c>
      <c r="X399" s="1191">
        <f t="shared" ca="1" si="159"/>
        <v>0</v>
      </c>
      <c r="Y399" s="1191">
        <f t="shared" ca="1" si="160"/>
        <v>0</v>
      </c>
      <c r="Z399" s="1191">
        <f t="shared" ca="1" si="161"/>
        <v>0</v>
      </c>
      <c r="AA399" s="1189">
        <f t="shared" ca="1" si="162"/>
        <v>0</v>
      </c>
      <c r="AB399" s="1162"/>
    </row>
    <row r="400" spans="1:28">
      <c r="A400" s="1201">
        <f>Calendar!J389</f>
        <v>56761</v>
      </c>
      <c r="C400" s="1161"/>
      <c r="D400" s="1182">
        <f t="shared" ca="1" si="163"/>
        <v>57435</v>
      </c>
      <c r="E400" s="1183">
        <f t="shared" ca="1" si="145"/>
        <v>57462</v>
      </c>
      <c r="F400" s="1184">
        <f t="shared" ca="1" si="146"/>
        <v>11874</v>
      </c>
      <c r="G400" s="1185">
        <f ca="1">IF(F400&lt;&gt;"",COUNTIF($F$11:F400,"&gt;0"),"")</f>
        <v>390</v>
      </c>
      <c r="H400" s="1186"/>
      <c r="I400" s="1130"/>
      <c r="J400" s="1187">
        <f t="shared" ca="1" si="147"/>
        <v>0</v>
      </c>
      <c r="K400" s="1188">
        <f t="shared" ca="1" si="148"/>
        <v>0</v>
      </c>
      <c r="L400" s="1187">
        <f t="shared" ca="1" si="149"/>
        <v>0</v>
      </c>
      <c r="M400" s="1187">
        <f t="shared" ca="1" si="150"/>
        <v>0</v>
      </c>
      <c r="N400" s="1187">
        <f t="shared" ca="1" si="151"/>
        <v>0</v>
      </c>
      <c r="O400" s="1130"/>
      <c r="P400" s="1187">
        <f t="shared" ca="1" si="152"/>
        <v>0</v>
      </c>
      <c r="Q400" s="1187">
        <f t="shared" ca="1" si="153"/>
        <v>0</v>
      </c>
      <c r="R400" s="1187">
        <f t="shared" ca="1" si="154"/>
        <v>0</v>
      </c>
      <c r="S400" s="1187">
        <f t="shared" ca="1" si="155"/>
        <v>0</v>
      </c>
      <c r="T400" s="1187">
        <f t="shared" ca="1" si="156"/>
        <v>0</v>
      </c>
      <c r="U400" s="1189">
        <f t="shared" ca="1" si="157"/>
        <v>0</v>
      </c>
      <c r="V400" s="1190" t="str">
        <f t="shared" ca="1" si="158"/>
        <v>n.a.</v>
      </c>
      <c r="X400" s="1191">
        <f t="shared" ca="1" si="159"/>
        <v>0</v>
      </c>
      <c r="Y400" s="1191">
        <f t="shared" ca="1" si="160"/>
        <v>0</v>
      </c>
      <c r="Z400" s="1191">
        <f t="shared" ca="1" si="161"/>
        <v>0</v>
      </c>
      <c r="AA400" s="1189">
        <f t="shared" ca="1" si="162"/>
        <v>0</v>
      </c>
      <c r="AB400" s="1162"/>
    </row>
    <row r="401" spans="1:28">
      <c r="A401" s="1201">
        <f>Calendar!J390</f>
        <v>56793</v>
      </c>
      <c r="C401" s="1161"/>
      <c r="D401" s="1182">
        <f t="shared" ca="1" si="163"/>
        <v>57465</v>
      </c>
      <c r="E401" s="1183">
        <f t="shared" ca="1" si="145"/>
        <v>57493</v>
      </c>
      <c r="F401" s="1184">
        <f t="shared" ca="1" si="146"/>
        <v>11905</v>
      </c>
      <c r="G401" s="1185">
        <f ca="1">IF(F401&lt;&gt;"",COUNTIF($F$11:F401,"&gt;0"),"")</f>
        <v>391</v>
      </c>
      <c r="H401" s="1186"/>
      <c r="I401" s="1130"/>
      <c r="J401" s="1187">
        <f t="shared" ca="1" si="147"/>
        <v>0</v>
      </c>
      <c r="K401" s="1188">
        <f t="shared" ca="1" si="148"/>
        <v>0</v>
      </c>
      <c r="L401" s="1187">
        <f t="shared" ca="1" si="149"/>
        <v>0</v>
      </c>
      <c r="M401" s="1187">
        <f t="shared" ca="1" si="150"/>
        <v>0</v>
      </c>
      <c r="N401" s="1187">
        <f t="shared" ca="1" si="151"/>
        <v>0</v>
      </c>
      <c r="O401" s="1130"/>
      <c r="P401" s="1187">
        <f t="shared" ca="1" si="152"/>
        <v>0</v>
      </c>
      <c r="Q401" s="1187">
        <f t="shared" ca="1" si="153"/>
        <v>0</v>
      </c>
      <c r="R401" s="1187">
        <f t="shared" ca="1" si="154"/>
        <v>0</v>
      </c>
      <c r="S401" s="1187">
        <f t="shared" ca="1" si="155"/>
        <v>0</v>
      </c>
      <c r="T401" s="1187">
        <f t="shared" ca="1" si="156"/>
        <v>0</v>
      </c>
      <c r="U401" s="1189">
        <f t="shared" ca="1" si="157"/>
        <v>0</v>
      </c>
      <c r="V401" s="1190" t="str">
        <f t="shared" ca="1" si="158"/>
        <v>n.a.</v>
      </c>
      <c r="X401" s="1191">
        <f t="shared" ca="1" si="159"/>
        <v>0</v>
      </c>
      <c r="Y401" s="1191">
        <f t="shared" ca="1" si="160"/>
        <v>0</v>
      </c>
      <c r="Z401" s="1191">
        <f t="shared" ca="1" si="161"/>
        <v>0</v>
      </c>
      <c r="AA401" s="1189">
        <f t="shared" ca="1" si="162"/>
        <v>0</v>
      </c>
      <c r="AB401" s="1162"/>
    </row>
    <row r="402" spans="1:28">
      <c r="A402" s="1201">
        <f>Calendar!J391</f>
        <v>56822</v>
      </c>
      <c r="C402" s="1161"/>
      <c r="D402" s="1182">
        <f t="shared" ca="1" si="163"/>
        <v>57496</v>
      </c>
      <c r="E402" s="1183">
        <f t="shared" ca="1" si="145"/>
        <v>57523</v>
      </c>
      <c r="F402" s="1184">
        <f t="shared" ca="1" si="146"/>
        <v>11935</v>
      </c>
      <c r="G402" s="1185">
        <f ca="1">IF(F402&lt;&gt;"",COUNTIF($F$11:F402,"&gt;0"),"")</f>
        <v>392</v>
      </c>
      <c r="H402" s="1186"/>
      <c r="I402" s="1130"/>
      <c r="J402" s="1187">
        <f t="shared" ca="1" si="147"/>
        <v>0</v>
      </c>
      <c r="K402" s="1188">
        <f t="shared" ca="1" si="148"/>
        <v>0</v>
      </c>
      <c r="L402" s="1187">
        <f t="shared" ca="1" si="149"/>
        <v>0</v>
      </c>
      <c r="M402" s="1187">
        <f t="shared" ca="1" si="150"/>
        <v>0</v>
      </c>
      <c r="N402" s="1187">
        <f t="shared" ca="1" si="151"/>
        <v>0</v>
      </c>
      <c r="O402" s="1130"/>
      <c r="P402" s="1187">
        <f t="shared" ca="1" si="152"/>
        <v>0</v>
      </c>
      <c r="Q402" s="1187">
        <f t="shared" ca="1" si="153"/>
        <v>0</v>
      </c>
      <c r="R402" s="1187">
        <f t="shared" ca="1" si="154"/>
        <v>0</v>
      </c>
      <c r="S402" s="1187">
        <f t="shared" ca="1" si="155"/>
        <v>0</v>
      </c>
      <c r="T402" s="1187">
        <f t="shared" ca="1" si="156"/>
        <v>0</v>
      </c>
      <c r="U402" s="1189">
        <f t="shared" ca="1" si="157"/>
        <v>0</v>
      </c>
      <c r="V402" s="1190" t="str">
        <f t="shared" ca="1" si="158"/>
        <v>n.a.</v>
      </c>
      <c r="X402" s="1191">
        <f t="shared" ca="1" si="159"/>
        <v>0</v>
      </c>
      <c r="Y402" s="1191">
        <f t="shared" ca="1" si="160"/>
        <v>0</v>
      </c>
      <c r="Z402" s="1191">
        <f t="shared" ca="1" si="161"/>
        <v>0</v>
      </c>
      <c r="AA402" s="1189">
        <f t="shared" ca="1" si="162"/>
        <v>0</v>
      </c>
      <c r="AB402" s="1162"/>
    </row>
    <row r="403" spans="1:28">
      <c r="A403" s="1201">
        <f>Calendar!J392</f>
        <v>56853</v>
      </c>
      <c r="C403" s="1161"/>
      <c r="D403" s="1182">
        <f t="shared" ca="1" si="163"/>
        <v>57526</v>
      </c>
      <c r="E403" s="1183">
        <f t="shared" ca="1" si="145"/>
        <v>57553</v>
      </c>
      <c r="F403" s="1184">
        <f t="shared" ca="1" si="146"/>
        <v>11965</v>
      </c>
      <c r="G403" s="1185">
        <f ca="1">IF(F403&lt;&gt;"",COUNTIF($F$11:F403,"&gt;0"),"")</f>
        <v>393</v>
      </c>
      <c r="H403" s="1186"/>
      <c r="I403" s="1130"/>
      <c r="J403" s="1187">
        <f t="shared" ca="1" si="147"/>
        <v>0</v>
      </c>
      <c r="K403" s="1188">
        <f t="shared" ca="1" si="148"/>
        <v>0</v>
      </c>
      <c r="L403" s="1187">
        <f t="shared" ca="1" si="149"/>
        <v>0</v>
      </c>
      <c r="M403" s="1187">
        <f t="shared" ca="1" si="150"/>
        <v>0</v>
      </c>
      <c r="N403" s="1187">
        <f t="shared" ca="1" si="151"/>
        <v>0</v>
      </c>
      <c r="O403" s="1130"/>
      <c r="P403" s="1187">
        <f t="shared" ca="1" si="152"/>
        <v>0</v>
      </c>
      <c r="Q403" s="1187">
        <f t="shared" ca="1" si="153"/>
        <v>0</v>
      </c>
      <c r="R403" s="1187">
        <f t="shared" ca="1" si="154"/>
        <v>0</v>
      </c>
      <c r="S403" s="1187">
        <f t="shared" ca="1" si="155"/>
        <v>0</v>
      </c>
      <c r="T403" s="1187">
        <f t="shared" ca="1" si="156"/>
        <v>0</v>
      </c>
      <c r="U403" s="1189">
        <f t="shared" ca="1" si="157"/>
        <v>0</v>
      </c>
      <c r="V403" s="1190" t="str">
        <f t="shared" ca="1" si="158"/>
        <v>n.a.</v>
      </c>
      <c r="X403" s="1191">
        <f t="shared" ca="1" si="159"/>
        <v>0</v>
      </c>
      <c r="Y403" s="1191">
        <f t="shared" ca="1" si="160"/>
        <v>0</v>
      </c>
      <c r="Z403" s="1191">
        <f t="shared" ca="1" si="161"/>
        <v>0</v>
      </c>
      <c r="AA403" s="1189">
        <f t="shared" ca="1" si="162"/>
        <v>0</v>
      </c>
      <c r="AB403" s="1162"/>
    </row>
    <row r="404" spans="1:28">
      <c r="A404" s="1201">
        <f>Calendar!J393</f>
        <v>56884</v>
      </c>
      <c r="C404" s="1161"/>
      <c r="D404" s="1182">
        <f t="shared" ca="1" si="163"/>
        <v>57557</v>
      </c>
      <c r="E404" s="1183">
        <f t="shared" ca="1" si="145"/>
        <v>57584</v>
      </c>
      <c r="F404" s="1184">
        <f t="shared" ca="1" si="146"/>
        <v>11996</v>
      </c>
      <c r="G404" s="1185">
        <f ca="1">IF(F404&lt;&gt;"",COUNTIF($F$11:F404,"&gt;0"),"")</f>
        <v>394</v>
      </c>
      <c r="H404" s="1186"/>
      <c r="I404" s="1130"/>
      <c r="J404" s="1187">
        <f t="shared" ca="1" si="147"/>
        <v>0</v>
      </c>
      <c r="K404" s="1188">
        <f t="shared" ca="1" si="148"/>
        <v>0</v>
      </c>
      <c r="L404" s="1187">
        <f t="shared" ca="1" si="149"/>
        <v>0</v>
      </c>
      <c r="M404" s="1187">
        <f t="shared" ca="1" si="150"/>
        <v>0</v>
      </c>
      <c r="N404" s="1187">
        <f t="shared" ca="1" si="151"/>
        <v>0</v>
      </c>
      <c r="O404" s="1130"/>
      <c r="P404" s="1187">
        <f t="shared" ca="1" si="152"/>
        <v>0</v>
      </c>
      <c r="Q404" s="1187">
        <f t="shared" ca="1" si="153"/>
        <v>0</v>
      </c>
      <c r="R404" s="1187">
        <f t="shared" ca="1" si="154"/>
        <v>0</v>
      </c>
      <c r="S404" s="1187">
        <f t="shared" ca="1" si="155"/>
        <v>0</v>
      </c>
      <c r="T404" s="1187">
        <f t="shared" ca="1" si="156"/>
        <v>0</v>
      </c>
      <c r="U404" s="1189">
        <f t="shared" ca="1" si="157"/>
        <v>0</v>
      </c>
      <c r="V404" s="1190" t="str">
        <f t="shared" ca="1" si="158"/>
        <v>n.a.</v>
      </c>
      <c r="X404" s="1191">
        <f t="shared" ca="1" si="159"/>
        <v>0</v>
      </c>
      <c r="Y404" s="1191">
        <f t="shared" ca="1" si="160"/>
        <v>0</v>
      </c>
      <c r="Z404" s="1191">
        <f t="shared" ca="1" si="161"/>
        <v>0</v>
      </c>
      <c r="AA404" s="1189">
        <f t="shared" ca="1" si="162"/>
        <v>0</v>
      </c>
      <c r="AB404" s="1162"/>
    </row>
    <row r="405" spans="1:28">
      <c r="A405" s="1201">
        <f>Calendar!J394</f>
        <v>56914</v>
      </c>
      <c r="C405" s="1161"/>
      <c r="D405" s="1182">
        <f t="shared" ca="1" si="163"/>
        <v>57588</v>
      </c>
      <c r="E405" s="1183">
        <f t="shared" ca="1" si="145"/>
        <v>57615</v>
      </c>
      <c r="F405" s="1184">
        <f t="shared" ca="1" si="146"/>
        <v>12027</v>
      </c>
      <c r="G405" s="1185">
        <f ca="1">IF(F405&lt;&gt;"",COUNTIF($F$11:F405,"&gt;0"),"")</f>
        <v>395</v>
      </c>
      <c r="H405" s="1186"/>
      <c r="I405" s="1130"/>
      <c r="J405" s="1187">
        <f t="shared" ca="1" si="147"/>
        <v>0</v>
      </c>
      <c r="K405" s="1188">
        <f t="shared" ca="1" si="148"/>
        <v>0</v>
      </c>
      <c r="L405" s="1187">
        <f t="shared" ca="1" si="149"/>
        <v>0</v>
      </c>
      <c r="M405" s="1187">
        <f t="shared" ca="1" si="150"/>
        <v>0</v>
      </c>
      <c r="N405" s="1187">
        <f t="shared" ca="1" si="151"/>
        <v>0</v>
      </c>
      <c r="O405" s="1130"/>
      <c r="P405" s="1187">
        <f t="shared" ca="1" si="152"/>
        <v>0</v>
      </c>
      <c r="Q405" s="1187">
        <f t="shared" ca="1" si="153"/>
        <v>0</v>
      </c>
      <c r="R405" s="1187">
        <f t="shared" ca="1" si="154"/>
        <v>0</v>
      </c>
      <c r="S405" s="1187">
        <f t="shared" ca="1" si="155"/>
        <v>0</v>
      </c>
      <c r="T405" s="1187">
        <f t="shared" ca="1" si="156"/>
        <v>0</v>
      </c>
      <c r="U405" s="1189">
        <f t="shared" ca="1" si="157"/>
        <v>0</v>
      </c>
      <c r="V405" s="1190" t="str">
        <f t="shared" ca="1" si="158"/>
        <v>n.a.</v>
      </c>
      <c r="X405" s="1191">
        <f t="shared" ca="1" si="159"/>
        <v>0</v>
      </c>
      <c r="Y405" s="1191">
        <f t="shared" ca="1" si="160"/>
        <v>0</v>
      </c>
      <c r="Z405" s="1191">
        <f t="shared" ca="1" si="161"/>
        <v>0</v>
      </c>
      <c r="AA405" s="1189">
        <f t="shared" ca="1" si="162"/>
        <v>0</v>
      </c>
      <c r="AB405" s="1162"/>
    </row>
    <row r="406" spans="1:28">
      <c r="A406" s="1201">
        <f>Calendar!J395</f>
        <v>56947</v>
      </c>
      <c r="C406" s="1161"/>
      <c r="D406" s="1182">
        <f t="shared" ca="1" si="163"/>
        <v>57618</v>
      </c>
      <c r="E406" s="1183">
        <f t="shared" ca="1" si="145"/>
        <v>57647</v>
      </c>
      <c r="F406" s="1184">
        <f t="shared" ca="1" si="146"/>
        <v>12059</v>
      </c>
      <c r="G406" s="1185">
        <f ca="1">IF(F406&lt;&gt;"",COUNTIF($F$11:F406,"&gt;0"),"")</f>
        <v>396</v>
      </c>
      <c r="H406" s="1186"/>
      <c r="I406" s="1130"/>
      <c r="J406" s="1187">
        <f t="shared" ca="1" si="147"/>
        <v>0</v>
      </c>
      <c r="K406" s="1188">
        <f t="shared" ca="1" si="148"/>
        <v>0</v>
      </c>
      <c r="L406" s="1187">
        <f t="shared" ca="1" si="149"/>
        <v>0</v>
      </c>
      <c r="M406" s="1187">
        <f t="shared" ca="1" si="150"/>
        <v>0</v>
      </c>
      <c r="N406" s="1187">
        <f t="shared" ca="1" si="151"/>
        <v>0</v>
      </c>
      <c r="O406" s="1130"/>
      <c r="P406" s="1187">
        <f t="shared" ca="1" si="152"/>
        <v>0</v>
      </c>
      <c r="Q406" s="1187">
        <f t="shared" ca="1" si="153"/>
        <v>0</v>
      </c>
      <c r="R406" s="1187">
        <f t="shared" ca="1" si="154"/>
        <v>0</v>
      </c>
      <c r="S406" s="1187">
        <f t="shared" ca="1" si="155"/>
        <v>0</v>
      </c>
      <c r="T406" s="1187">
        <f t="shared" ca="1" si="156"/>
        <v>0</v>
      </c>
      <c r="U406" s="1189">
        <f t="shared" ca="1" si="157"/>
        <v>0</v>
      </c>
      <c r="V406" s="1190" t="str">
        <f t="shared" ca="1" si="158"/>
        <v>n.a.</v>
      </c>
      <c r="X406" s="1191">
        <f t="shared" ca="1" si="159"/>
        <v>0</v>
      </c>
      <c r="Y406" s="1191">
        <f t="shared" ca="1" si="160"/>
        <v>0</v>
      </c>
      <c r="Z406" s="1191">
        <f t="shared" ca="1" si="161"/>
        <v>0</v>
      </c>
      <c r="AA406" s="1189">
        <f t="shared" ca="1" si="162"/>
        <v>0</v>
      </c>
      <c r="AB406" s="1162"/>
    </row>
    <row r="407" spans="1:28">
      <c r="A407" s="1201">
        <f>Calendar!J396</f>
        <v>56975</v>
      </c>
      <c r="C407" s="1161"/>
      <c r="D407" s="1182">
        <f t="shared" ca="1" si="163"/>
        <v>57649</v>
      </c>
      <c r="E407" s="1183">
        <f t="shared" ca="1" si="145"/>
        <v>57676</v>
      </c>
      <c r="F407" s="1184">
        <f t="shared" ca="1" si="146"/>
        <v>12088</v>
      </c>
      <c r="G407" s="1185">
        <f ca="1">IF(F407&lt;&gt;"",COUNTIF($F$11:F407,"&gt;0"),"")</f>
        <v>397</v>
      </c>
      <c r="H407" s="1186"/>
      <c r="I407" s="1130"/>
      <c r="J407" s="1187">
        <f t="shared" ca="1" si="147"/>
        <v>0</v>
      </c>
      <c r="K407" s="1188">
        <f t="shared" ca="1" si="148"/>
        <v>0</v>
      </c>
      <c r="L407" s="1187">
        <f t="shared" ca="1" si="149"/>
        <v>0</v>
      </c>
      <c r="M407" s="1187">
        <f t="shared" ca="1" si="150"/>
        <v>0</v>
      </c>
      <c r="N407" s="1187">
        <f t="shared" ca="1" si="151"/>
        <v>0</v>
      </c>
      <c r="O407" s="1130"/>
      <c r="P407" s="1187">
        <f t="shared" ca="1" si="152"/>
        <v>0</v>
      </c>
      <c r="Q407" s="1187">
        <f t="shared" ca="1" si="153"/>
        <v>0</v>
      </c>
      <c r="R407" s="1187">
        <f t="shared" ca="1" si="154"/>
        <v>0</v>
      </c>
      <c r="S407" s="1187">
        <f t="shared" ca="1" si="155"/>
        <v>0</v>
      </c>
      <c r="T407" s="1187">
        <f t="shared" ca="1" si="156"/>
        <v>0</v>
      </c>
      <c r="U407" s="1189">
        <f t="shared" ca="1" si="157"/>
        <v>0</v>
      </c>
      <c r="V407" s="1190" t="str">
        <f t="shared" ca="1" si="158"/>
        <v>n.a.</v>
      </c>
      <c r="X407" s="1191">
        <f t="shared" ca="1" si="159"/>
        <v>0</v>
      </c>
      <c r="Y407" s="1191">
        <f t="shared" ca="1" si="160"/>
        <v>0</v>
      </c>
      <c r="Z407" s="1191">
        <f t="shared" ca="1" si="161"/>
        <v>0</v>
      </c>
      <c r="AA407" s="1189">
        <f t="shared" ca="1" si="162"/>
        <v>0</v>
      </c>
      <c r="AB407" s="1162"/>
    </row>
    <row r="408" spans="1:28">
      <c r="A408" s="1201">
        <f>Calendar!J397</f>
        <v>57006</v>
      </c>
      <c r="C408" s="1161"/>
      <c r="D408" s="1182">
        <f t="shared" ca="1" si="163"/>
        <v>57679</v>
      </c>
      <c r="E408" s="1183">
        <f t="shared" ca="1" si="145"/>
        <v>57706</v>
      </c>
      <c r="F408" s="1184">
        <f t="shared" ca="1" si="146"/>
        <v>12118</v>
      </c>
      <c r="G408" s="1185">
        <f ca="1">IF(F408&lt;&gt;"",COUNTIF($F$11:F408,"&gt;0"),"")</f>
        <v>398</v>
      </c>
      <c r="H408" s="1186"/>
      <c r="I408" s="1130"/>
      <c r="J408" s="1187">
        <f t="shared" ca="1" si="147"/>
        <v>0</v>
      </c>
      <c r="K408" s="1188">
        <f t="shared" ca="1" si="148"/>
        <v>0</v>
      </c>
      <c r="L408" s="1187">
        <f t="shared" ca="1" si="149"/>
        <v>0</v>
      </c>
      <c r="M408" s="1187">
        <f t="shared" ca="1" si="150"/>
        <v>0</v>
      </c>
      <c r="N408" s="1187">
        <f t="shared" ca="1" si="151"/>
        <v>0</v>
      </c>
      <c r="O408" s="1130"/>
      <c r="P408" s="1187">
        <f t="shared" ca="1" si="152"/>
        <v>0</v>
      </c>
      <c r="Q408" s="1187">
        <f t="shared" ca="1" si="153"/>
        <v>0</v>
      </c>
      <c r="R408" s="1187">
        <f t="shared" ca="1" si="154"/>
        <v>0</v>
      </c>
      <c r="S408" s="1187">
        <f t="shared" ca="1" si="155"/>
        <v>0</v>
      </c>
      <c r="T408" s="1187">
        <f t="shared" ca="1" si="156"/>
        <v>0</v>
      </c>
      <c r="U408" s="1189">
        <f t="shared" ca="1" si="157"/>
        <v>0</v>
      </c>
      <c r="V408" s="1190" t="str">
        <f t="shared" ca="1" si="158"/>
        <v>n.a.</v>
      </c>
      <c r="X408" s="1191">
        <f t="shared" ca="1" si="159"/>
        <v>0</v>
      </c>
      <c r="Y408" s="1191">
        <f t="shared" ca="1" si="160"/>
        <v>0</v>
      </c>
      <c r="Z408" s="1191">
        <f t="shared" ca="1" si="161"/>
        <v>0</v>
      </c>
      <c r="AA408" s="1189">
        <f t="shared" ca="1" si="162"/>
        <v>0</v>
      </c>
      <c r="AB408" s="1162"/>
    </row>
    <row r="409" spans="1:28">
      <c r="A409" s="1201">
        <f>Calendar!J398</f>
        <v>57038</v>
      </c>
      <c r="C409" s="1161"/>
      <c r="D409" s="1182">
        <f t="shared" ca="1" si="163"/>
        <v>57710</v>
      </c>
      <c r="E409" s="1183">
        <f t="shared" ca="1" si="145"/>
        <v>57738</v>
      </c>
      <c r="F409" s="1184">
        <f t="shared" ca="1" si="146"/>
        <v>12150</v>
      </c>
      <c r="G409" s="1185">
        <f ca="1">IF(F409&lt;&gt;"",COUNTIF($F$11:F409,"&gt;0"),"")</f>
        <v>399</v>
      </c>
      <c r="H409" s="1186"/>
      <c r="I409" s="1130"/>
      <c r="J409" s="1187">
        <f t="shared" ca="1" si="147"/>
        <v>0</v>
      </c>
      <c r="K409" s="1188">
        <f t="shared" ca="1" si="148"/>
        <v>0</v>
      </c>
      <c r="L409" s="1187">
        <f t="shared" ca="1" si="149"/>
        <v>0</v>
      </c>
      <c r="M409" s="1187">
        <f t="shared" ca="1" si="150"/>
        <v>0</v>
      </c>
      <c r="N409" s="1187">
        <f t="shared" ca="1" si="151"/>
        <v>0</v>
      </c>
      <c r="O409" s="1130"/>
      <c r="P409" s="1187">
        <f t="shared" ca="1" si="152"/>
        <v>0</v>
      </c>
      <c r="Q409" s="1187">
        <f t="shared" ca="1" si="153"/>
        <v>0</v>
      </c>
      <c r="R409" s="1187">
        <f t="shared" ca="1" si="154"/>
        <v>0</v>
      </c>
      <c r="S409" s="1187">
        <f t="shared" ca="1" si="155"/>
        <v>0</v>
      </c>
      <c r="T409" s="1187">
        <f t="shared" ca="1" si="156"/>
        <v>0</v>
      </c>
      <c r="U409" s="1189">
        <f t="shared" ca="1" si="157"/>
        <v>0</v>
      </c>
      <c r="V409" s="1190" t="str">
        <f t="shared" ca="1" si="158"/>
        <v>n.a.</v>
      </c>
      <c r="X409" s="1191">
        <f t="shared" ca="1" si="159"/>
        <v>0</v>
      </c>
      <c r="Y409" s="1191">
        <f t="shared" ca="1" si="160"/>
        <v>0</v>
      </c>
      <c r="Z409" s="1191">
        <f t="shared" ca="1" si="161"/>
        <v>0</v>
      </c>
      <c r="AA409" s="1189">
        <f t="shared" ca="1" si="162"/>
        <v>0</v>
      </c>
      <c r="AB409" s="1162"/>
    </row>
    <row r="410" spans="1:28">
      <c r="A410" s="1201">
        <f>Calendar!J399</f>
        <v>57066</v>
      </c>
      <c r="C410" s="1161"/>
      <c r="D410" s="1182">
        <f t="shared" ca="1" si="163"/>
        <v>57741</v>
      </c>
      <c r="E410" s="1183">
        <f t="shared" ca="1" si="145"/>
        <v>57768</v>
      </c>
      <c r="F410" s="1184">
        <f t="shared" ca="1" si="146"/>
        <v>12180</v>
      </c>
      <c r="G410" s="1185">
        <f ca="1">IF(F410&lt;&gt;"",COUNTIF($F$11:F410,"&gt;0"),"")</f>
        <v>400</v>
      </c>
      <c r="H410" s="1186"/>
      <c r="I410" s="1130"/>
      <c r="J410" s="1187">
        <f t="shared" ca="1" si="147"/>
        <v>0</v>
      </c>
      <c r="K410" s="1188">
        <f t="shared" ca="1" si="148"/>
        <v>0</v>
      </c>
      <c r="L410" s="1187">
        <f t="shared" ca="1" si="149"/>
        <v>0</v>
      </c>
      <c r="M410" s="1187">
        <f t="shared" ca="1" si="150"/>
        <v>0</v>
      </c>
      <c r="N410" s="1187">
        <f t="shared" ca="1" si="151"/>
        <v>0</v>
      </c>
      <c r="O410" s="1130"/>
      <c r="P410" s="1187">
        <f t="shared" ca="1" si="152"/>
        <v>0</v>
      </c>
      <c r="Q410" s="1187">
        <f t="shared" ca="1" si="153"/>
        <v>0</v>
      </c>
      <c r="R410" s="1187">
        <f t="shared" ca="1" si="154"/>
        <v>0</v>
      </c>
      <c r="S410" s="1187">
        <f t="shared" ca="1" si="155"/>
        <v>0</v>
      </c>
      <c r="T410" s="1187">
        <f t="shared" ca="1" si="156"/>
        <v>0</v>
      </c>
      <c r="U410" s="1189">
        <f t="shared" ca="1" si="157"/>
        <v>0</v>
      </c>
      <c r="V410" s="1190" t="str">
        <f t="shared" ca="1" si="158"/>
        <v>n.a.</v>
      </c>
      <c r="X410" s="1191">
        <f t="shared" ca="1" si="159"/>
        <v>0</v>
      </c>
      <c r="Y410" s="1191">
        <f t="shared" ca="1" si="160"/>
        <v>0</v>
      </c>
      <c r="Z410" s="1191">
        <f t="shared" ca="1" si="161"/>
        <v>0</v>
      </c>
      <c r="AA410" s="1189">
        <f t="shared" ca="1" si="162"/>
        <v>0</v>
      </c>
      <c r="AB410" s="1162"/>
    </row>
    <row r="411" spans="1:28">
      <c r="A411" s="1201">
        <f>Calendar!J400</f>
        <v>57097</v>
      </c>
      <c r="C411" s="1161"/>
      <c r="D411" s="1182">
        <f t="shared" ca="1" si="163"/>
        <v>57769</v>
      </c>
      <c r="E411" s="1183">
        <f t="shared" ca="1" si="145"/>
        <v>57796</v>
      </c>
      <c r="F411" s="1184">
        <f t="shared" ca="1" si="146"/>
        <v>12208</v>
      </c>
      <c r="G411" s="1185">
        <f ca="1">IF(F411&lt;&gt;"",COUNTIF($F$11:F411,"&gt;0"),"")</f>
        <v>401</v>
      </c>
      <c r="H411" s="1186"/>
      <c r="I411" s="1130"/>
      <c r="J411" s="1187">
        <f t="shared" ca="1" si="147"/>
        <v>0</v>
      </c>
      <c r="K411" s="1188">
        <f t="shared" ca="1" si="148"/>
        <v>0</v>
      </c>
      <c r="L411" s="1187">
        <f t="shared" ca="1" si="149"/>
        <v>0</v>
      </c>
      <c r="M411" s="1187">
        <f t="shared" ca="1" si="150"/>
        <v>0</v>
      </c>
      <c r="N411" s="1187">
        <f t="shared" ca="1" si="151"/>
        <v>0</v>
      </c>
      <c r="O411" s="1130"/>
      <c r="P411" s="1187">
        <f t="shared" ca="1" si="152"/>
        <v>0</v>
      </c>
      <c r="Q411" s="1187">
        <f t="shared" ca="1" si="153"/>
        <v>0</v>
      </c>
      <c r="R411" s="1187">
        <f t="shared" ca="1" si="154"/>
        <v>0</v>
      </c>
      <c r="S411" s="1187">
        <f t="shared" ca="1" si="155"/>
        <v>0</v>
      </c>
      <c r="T411" s="1187">
        <f t="shared" ca="1" si="156"/>
        <v>0</v>
      </c>
      <c r="U411" s="1189">
        <f t="shared" ca="1" si="157"/>
        <v>0</v>
      </c>
      <c r="V411" s="1190" t="str">
        <f t="shared" ca="1" si="158"/>
        <v>n.a.</v>
      </c>
      <c r="X411" s="1191">
        <f t="shared" ca="1" si="159"/>
        <v>0</v>
      </c>
      <c r="Y411" s="1191">
        <f t="shared" ca="1" si="160"/>
        <v>0</v>
      </c>
      <c r="Z411" s="1191">
        <f t="shared" ca="1" si="161"/>
        <v>0</v>
      </c>
      <c r="AA411" s="1189">
        <f t="shared" ca="1" si="162"/>
        <v>0</v>
      </c>
      <c r="AB411" s="1162"/>
    </row>
    <row r="412" spans="1:28">
      <c r="A412" s="1201">
        <f>Calendar!J401</f>
        <v>57129</v>
      </c>
      <c r="C412" s="1161"/>
      <c r="D412" s="1182">
        <f t="shared" ca="1" si="163"/>
        <v>57800</v>
      </c>
      <c r="E412" s="1183">
        <f t="shared" ca="1" si="145"/>
        <v>57829</v>
      </c>
      <c r="F412" s="1184">
        <f t="shared" ca="1" si="146"/>
        <v>12241</v>
      </c>
      <c r="G412" s="1185">
        <f ca="1">IF(F412&lt;&gt;"",COUNTIF($F$11:F412,"&gt;0"),"")</f>
        <v>402</v>
      </c>
      <c r="H412" s="1186"/>
      <c r="I412" s="1130"/>
      <c r="J412" s="1187">
        <f t="shared" ca="1" si="147"/>
        <v>0</v>
      </c>
      <c r="K412" s="1188">
        <f t="shared" ca="1" si="148"/>
        <v>0</v>
      </c>
      <c r="L412" s="1187">
        <f t="shared" ca="1" si="149"/>
        <v>0</v>
      </c>
      <c r="M412" s="1187">
        <f t="shared" ca="1" si="150"/>
        <v>0</v>
      </c>
      <c r="N412" s="1187">
        <f t="shared" ca="1" si="151"/>
        <v>0</v>
      </c>
      <c r="O412" s="1130"/>
      <c r="P412" s="1187">
        <f t="shared" ca="1" si="152"/>
        <v>0</v>
      </c>
      <c r="Q412" s="1187">
        <f t="shared" ca="1" si="153"/>
        <v>0</v>
      </c>
      <c r="R412" s="1187">
        <f t="shared" ca="1" si="154"/>
        <v>0</v>
      </c>
      <c r="S412" s="1187">
        <f t="shared" ca="1" si="155"/>
        <v>0</v>
      </c>
      <c r="T412" s="1187">
        <f t="shared" ca="1" si="156"/>
        <v>0</v>
      </c>
      <c r="U412" s="1189">
        <f t="shared" ca="1" si="157"/>
        <v>0</v>
      </c>
      <c r="V412" s="1190" t="str">
        <f t="shared" ca="1" si="158"/>
        <v>n.a.</v>
      </c>
      <c r="X412" s="1191">
        <f t="shared" ca="1" si="159"/>
        <v>0</v>
      </c>
      <c r="Y412" s="1191">
        <f t="shared" ca="1" si="160"/>
        <v>0</v>
      </c>
      <c r="Z412" s="1191">
        <f t="shared" ca="1" si="161"/>
        <v>0</v>
      </c>
      <c r="AA412" s="1189">
        <f t="shared" ca="1" si="162"/>
        <v>0</v>
      </c>
      <c r="AB412" s="1162"/>
    </row>
    <row r="413" spans="1:28">
      <c r="A413" s="1201">
        <f>Calendar!J402</f>
        <v>57158</v>
      </c>
      <c r="C413" s="1161"/>
      <c r="D413" s="1182">
        <f t="shared" ca="1" si="163"/>
        <v>57830</v>
      </c>
      <c r="E413" s="1183">
        <f t="shared" ca="1" si="145"/>
        <v>57857</v>
      </c>
      <c r="F413" s="1184">
        <f t="shared" ca="1" si="146"/>
        <v>12269</v>
      </c>
      <c r="G413" s="1185">
        <f ca="1">IF(F413&lt;&gt;"",COUNTIF($F$11:F413,"&gt;0"),"")</f>
        <v>403</v>
      </c>
      <c r="H413" s="1186"/>
      <c r="I413" s="1130"/>
      <c r="J413" s="1187">
        <f t="shared" ca="1" si="147"/>
        <v>0</v>
      </c>
      <c r="K413" s="1188">
        <f t="shared" ca="1" si="148"/>
        <v>0</v>
      </c>
      <c r="L413" s="1187">
        <f t="shared" ca="1" si="149"/>
        <v>0</v>
      </c>
      <c r="M413" s="1187">
        <f t="shared" ca="1" si="150"/>
        <v>0</v>
      </c>
      <c r="N413" s="1187">
        <f t="shared" ca="1" si="151"/>
        <v>0</v>
      </c>
      <c r="O413" s="1130"/>
      <c r="P413" s="1187">
        <f t="shared" ca="1" si="152"/>
        <v>0</v>
      </c>
      <c r="Q413" s="1187">
        <f t="shared" ca="1" si="153"/>
        <v>0</v>
      </c>
      <c r="R413" s="1187">
        <f t="shared" ca="1" si="154"/>
        <v>0</v>
      </c>
      <c r="S413" s="1187">
        <f t="shared" ca="1" si="155"/>
        <v>0</v>
      </c>
      <c r="T413" s="1187">
        <f t="shared" ca="1" si="156"/>
        <v>0</v>
      </c>
      <c r="U413" s="1189">
        <f t="shared" ca="1" si="157"/>
        <v>0</v>
      </c>
      <c r="V413" s="1190" t="str">
        <f t="shared" ca="1" si="158"/>
        <v>n.a.</v>
      </c>
      <c r="X413" s="1191">
        <f t="shared" ca="1" si="159"/>
        <v>0</v>
      </c>
      <c r="Y413" s="1191">
        <f t="shared" ca="1" si="160"/>
        <v>0</v>
      </c>
      <c r="Z413" s="1191">
        <f t="shared" ca="1" si="161"/>
        <v>0</v>
      </c>
      <c r="AA413" s="1189">
        <f t="shared" ca="1" si="162"/>
        <v>0</v>
      </c>
      <c r="AB413" s="1162"/>
    </row>
    <row r="414" spans="1:28">
      <c r="A414" s="1201">
        <f>Calendar!J403</f>
        <v>57188</v>
      </c>
      <c r="C414" s="1161"/>
      <c r="D414" s="1182">
        <f t="shared" ca="1" si="163"/>
        <v>57861</v>
      </c>
      <c r="E414" s="1183">
        <f t="shared" ca="1" si="145"/>
        <v>57888</v>
      </c>
      <c r="F414" s="1184">
        <f t="shared" ca="1" si="146"/>
        <v>12300</v>
      </c>
      <c r="G414" s="1185">
        <f ca="1">IF(F414&lt;&gt;"",COUNTIF($F$11:F414,"&gt;0"),"")</f>
        <v>404</v>
      </c>
      <c r="H414" s="1186"/>
      <c r="I414" s="1130"/>
      <c r="J414" s="1187">
        <f t="shared" ca="1" si="147"/>
        <v>0</v>
      </c>
      <c r="K414" s="1188">
        <f t="shared" ca="1" si="148"/>
        <v>0</v>
      </c>
      <c r="L414" s="1187">
        <f t="shared" ca="1" si="149"/>
        <v>0</v>
      </c>
      <c r="M414" s="1187">
        <f t="shared" ca="1" si="150"/>
        <v>0</v>
      </c>
      <c r="N414" s="1187">
        <f t="shared" ca="1" si="151"/>
        <v>0</v>
      </c>
      <c r="O414" s="1130"/>
      <c r="P414" s="1187">
        <f t="shared" ca="1" si="152"/>
        <v>0</v>
      </c>
      <c r="Q414" s="1187">
        <f t="shared" ca="1" si="153"/>
        <v>0</v>
      </c>
      <c r="R414" s="1187">
        <f t="shared" ca="1" si="154"/>
        <v>0</v>
      </c>
      <c r="S414" s="1187">
        <f t="shared" ca="1" si="155"/>
        <v>0</v>
      </c>
      <c r="T414" s="1187">
        <f t="shared" ca="1" si="156"/>
        <v>0</v>
      </c>
      <c r="U414" s="1189">
        <f t="shared" ca="1" si="157"/>
        <v>0</v>
      </c>
      <c r="V414" s="1190" t="str">
        <f t="shared" ca="1" si="158"/>
        <v>n.a.</v>
      </c>
      <c r="X414" s="1191">
        <f t="shared" ca="1" si="159"/>
        <v>0</v>
      </c>
      <c r="Y414" s="1191">
        <f t="shared" ca="1" si="160"/>
        <v>0</v>
      </c>
      <c r="Z414" s="1191">
        <f t="shared" ca="1" si="161"/>
        <v>0</v>
      </c>
      <c r="AA414" s="1189">
        <f t="shared" ca="1" si="162"/>
        <v>0</v>
      </c>
      <c r="AB414" s="1162"/>
    </row>
    <row r="415" spans="1:28">
      <c r="A415" s="1201">
        <f>Calendar!J404</f>
        <v>57220</v>
      </c>
      <c r="C415" s="1161"/>
      <c r="D415" s="1182">
        <f t="shared" ca="1" si="163"/>
        <v>57891</v>
      </c>
      <c r="E415" s="1183">
        <f t="shared" ca="1" si="145"/>
        <v>57920</v>
      </c>
      <c r="F415" s="1184">
        <f t="shared" ca="1" si="146"/>
        <v>12332</v>
      </c>
      <c r="G415" s="1185">
        <f ca="1">IF(F415&lt;&gt;"",COUNTIF($F$11:F415,"&gt;0"),"")</f>
        <v>405</v>
      </c>
      <c r="H415" s="1186"/>
      <c r="I415" s="1130"/>
      <c r="J415" s="1187">
        <f t="shared" ca="1" si="147"/>
        <v>0</v>
      </c>
      <c r="K415" s="1188">
        <f t="shared" ca="1" si="148"/>
        <v>0</v>
      </c>
      <c r="L415" s="1187">
        <f t="shared" ca="1" si="149"/>
        <v>0</v>
      </c>
      <c r="M415" s="1187">
        <f t="shared" ca="1" si="150"/>
        <v>0</v>
      </c>
      <c r="N415" s="1187">
        <f t="shared" ca="1" si="151"/>
        <v>0</v>
      </c>
      <c r="O415" s="1130"/>
      <c r="P415" s="1187">
        <f t="shared" ca="1" si="152"/>
        <v>0</v>
      </c>
      <c r="Q415" s="1187">
        <f t="shared" ca="1" si="153"/>
        <v>0</v>
      </c>
      <c r="R415" s="1187">
        <f t="shared" ca="1" si="154"/>
        <v>0</v>
      </c>
      <c r="S415" s="1187">
        <f t="shared" ca="1" si="155"/>
        <v>0</v>
      </c>
      <c r="T415" s="1187">
        <f t="shared" ca="1" si="156"/>
        <v>0</v>
      </c>
      <c r="U415" s="1189">
        <f t="shared" ca="1" si="157"/>
        <v>0</v>
      </c>
      <c r="V415" s="1190" t="str">
        <f t="shared" ca="1" si="158"/>
        <v>n.a.</v>
      </c>
      <c r="X415" s="1191">
        <f t="shared" ca="1" si="159"/>
        <v>0</v>
      </c>
      <c r="Y415" s="1191">
        <f t="shared" ca="1" si="160"/>
        <v>0</v>
      </c>
      <c r="Z415" s="1191">
        <f t="shared" ca="1" si="161"/>
        <v>0</v>
      </c>
      <c r="AA415" s="1189">
        <f t="shared" ca="1" si="162"/>
        <v>0</v>
      </c>
      <c r="AB415" s="1162"/>
    </row>
    <row r="416" spans="1:28">
      <c r="A416" s="1201">
        <f>Calendar!J405</f>
        <v>57250</v>
      </c>
      <c r="C416" s="1161"/>
      <c r="D416" s="1182">
        <f t="shared" ca="1" si="163"/>
        <v>57922</v>
      </c>
      <c r="E416" s="1183">
        <f t="shared" ca="1" si="145"/>
        <v>57949</v>
      </c>
      <c r="F416" s="1184">
        <f t="shared" ca="1" si="146"/>
        <v>12361</v>
      </c>
      <c r="G416" s="1185">
        <f ca="1">IF(F416&lt;&gt;"",COUNTIF($F$11:F416,"&gt;0"),"")</f>
        <v>406</v>
      </c>
      <c r="H416" s="1186"/>
      <c r="I416" s="1130"/>
      <c r="J416" s="1187">
        <f t="shared" ca="1" si="147"/>
        <v>0</v>
      </c>
      <c r="K416" s="1188">
        <f t="shared" ca="1" si="148"/>
        <v>0</v>
      </c>
      <c r="L416" s="1187">
        <f t="shared" ca="1" si="149"/>
        <v>0</v>
      </c>
      <c r="M416" s="1187">
        <f t="shared" ca="1" si="150"/>
        <v>0</v>
      </c>
      <c r="N416" s="1187">
        <f t="shared" ca="1" si="151"/>
        <v>0</v>
      </c>
      <c r="O416" s="1130"/>
      <c r="P416" s="1187">
        <f t="shared" ca="1" si="152"/>
        <v>0</v>
      </c>
      <c r="Q416" s="1187">
        <f t="shared" ca="1" si="153"/>
        <v>0</v>
      </c>
      <c r="R416" s="1187">
        <f t="shared" ca="1" si="154"/>
        <v>0</v>
      </c>
      <c r="S416" s="1187">
        <f t="shared" ca="1" si="155"/>
        <v>0</v>
      </c>
      <c r="T416" s="1187">
        <f t="shared" ca="1" si="156"/>
        <v>0</v>
      </c>
      <c r="U416" s="1189">
        <f t="shared" ca="1" si="157"/>
        <v>0</v>
      </c>
      <c r="V416" s="1190" t="str">
        <f t="shared" ca="1" si="158"/>
        <v>n.a.</v>
      </c>
      <c r="X416" s="1191">
        <f t="shared" ca="1" si="159"/>
        <v>0</v>
      </c>
      <c r="Y416" s="1191">
        <f t="shared" ca="1" si="160"/>
        <v>0</v>
      </c>
      <c r="Z416" s="1191">
        <f t="shared" ca="1" si="161"/>
        <v>0</v>
      </c>
      <c r="AA416" s="1189">
        <f t="shared" ca="1" si="162"/>
        <v>0</v>
      </c>
      <c r="AB416" s="1162"/>
    </row>
    <row r="417" spans="1:28">
      <c r="A417" s="1201">
        <f>Calendar!J406</f>
        <v>57280</v>
      </c>
      <c r="C417" s="1161"/>
      <c r="D417" s="1182">
        <f t="shared" ca="1" si="163"/>
        <v>57953</v>
      </c>
      <c r="E417" s="1183">
        <f t="shared" ca="1" si="145"/>
        <v>57980</v>
      </c>
      <c r="F417" s="1184">
        <f t="shared" ca="1" si="146"/>
        <v>12392</v>
      </c>
      <c r="G417" s="1185">
        <f ca="1">IF(F417&lt;&gt;"",COUNTIF($F$11:F417,"&gt;0"),"")</f>
        <v>407</v>
      </c>
      <c r="H417" s="1186"/>
      <c r="I417" s="1130"/>
      <c r="J417" s="1187">
        <f t="shared" ca="1" si="147"/>
        <v>0</v>
      </c>
      <c r="K417" s="1188">
        <f t="shared" ca="1" si="148"/>
        <v>0</v>
      </c>
      <c r="L417" s="1187">
        <f t="shared" ca="1" si="149"/>
        <v>0</v>
      </c>
      <c r="M417" s="1187">
        <f t="shared" ca="1" si="150"/>
        <v>0</v>
      </c>
      <c r="N417" s="1187">
        <f t="shared" ca="1" si="151"/>
        <v>0</v>
      </c>
      <c r="O417" s="1130"/>
      <c r="P417" s="1187">
        <f t="shared" ca="1" si="152"/>
        <v>0</v>
      </c>
      <c r="Q417" s="1187">
        <f t="shared" ca="1" si="153"/>
        <v>0</v>
      </c>
      <c r="R417" s="1187">
        <f t="shared" ca="1" si="154"/>
        <v>0</v>
      </c>
      <c r="S417" s="1187">
        <f t="shared" ca="1" si="155"/>
        <v>0</v>
      </c>
      <c r="T417" s="1187">
        <f t="shared" ca="1" si="156"/>
        <v>0</v>
      </c>
      <c r="U417" s="1189">
        <f t="shared" ca="1" si="157"/>
        <v>0</v>
      </c>
      <c r="V417" s="1190" t="str">
        <f t="shared" ca="1" si="158"/>
        <v>n.a.</v>
      </c>
      <c r="X417" s="1191">
        <f t="shared" ca="1" si="159"/>
        <v>0</v>
      </c>
      <c r="Y417" s="1191">
        <f t="shared" ca="1" si="160"/>
        <v>0</v>
      </c>
      <c r="Z417" s="1191">
        <f t="shared" ca="1" si="161"/>
        <v>0</v>
      </c>
      <c r="AA417" s="1189">
        <f t="shared" ca="1" si="162"/>
        <v>0</v>
      </c>
      <c r="AB417" s="1162"/>
    </row>
    <row r="418" spans="1:28">
      <c r="A418" s="1201">
        <f>Calendar!J407</f>
        <v>57311</v>
      </c>
      <c r="C418" s="1161"/>
      <c r="D418" s="1182">
        <f t="shared" ca="1" si="163"/>
        <v>57983</v>
      </c>
      <c r="E418" s="1183">
        <f t="shared" ca="1" si="145"/>
        <v>58011</v>
      </c>
      <c r="F418" s="1184">
        <f t="shared" ca="1" si="146"/>
        <v>12423</v>
      </c>
      <c r="G418" s="1185">
        <f ca="1">IF(F418&lt;&gt;"",COUNTIF($F$11:F418,"&gt;0"),"")</f>
        <v>408</v>
      </c>
      <c r="H418" s="1186"/>
      <c r="I418" s="1130"/>
      <c r="J418" s="1187">
        <f t="shared" ca="1" si="147"/>
        <v>0</v>
      </c>
      <c r="K418" s="1188">
        <f t="shared" ca="1" si="148"/>
        <v>0</v>
      </c>
      <c r="L418" s="1187">
        <f t="shared" ca="1" si="149"/>
        <v>0</v>
      </c>
      <c r="M418" s="1187">
        <f t="shared" ca="1" si="150"/>
        <v>0</v>
      </c>
      <c r="N418" s="1187">
        <f t="shared" ca="1" si="151"/>
        <v>0</v>
      </c>
      <c r="O418" s="1130"/>
      <c r="P418" s="1187">
        <f t="shared" ca="1" si="152"/>
        <v>0</v>
      </c>
      <c r="Q418" s="1187">
        <f t="shared" ca="1" si="153"/>
        <v>0</v>
      </c>
      <c r="R418" s="1187">
        <f t="shared" ca="1" si="154"/>
        <v>0</v>
      </c>
      <c r="S418" s="1187">
        <f t="shared" ca="1" si="155"/>
        <v>0</v>
      </c>
      <c r="T418" s="1187">
        <f t="shared" ca="1" si="156"/>
        <v>0</v>
      </c>
      <c r="U418" s="1189">
        <f t="shared" ca="1" si="157"/>
        <v>0</v>
      </c>
      <c r="V418" s="1190" t="str">
        <f t="shared" ca="1" si="158"/>
        <v>n.a.</v>
      </c>
      <c r="X418" s="1191">
        <f t="shared" ca="1" si="159"/>
        <v>0</v>
      </c>
      <c r="Y418" s="1191">
        <f t="shared" ca="1" si="160"/>
        <v>0</v>
      </c>
      <c r="Z418" s="1191">
        <f t="shared" ca="1" si="161"/>
        <v>0</v>
      </c>
      <c r="AA418" s="1189">
        <f t="shared" ca="1" si="162"/>
        <v>0</v>
      </c>
      <c r="AB418" s="1162"/>
    </row>
    <row r="419" spans="1:28">
      <c r="A419" s="1201">
        <f>Calendar!J408</f>
        <v>57341</v>
      </c>
      <c r="C419" s="1161"/>
      <c r="D419" s="1182">
        <f t="shared" ca="1" si="163"/>
        <v>58014</v>
      </c>
      <c r="E419" s="1183">
        <f t="shared" ca="1" si="145"/>
        <v>58041</v>
      </c>
      <c r="F419" s="1184">
        <f t="shared" ca="1" si="146"/>
        <v>12453</v>
      </c>
      <c r="G419" s="1185">
        <f ca="1">IF(F419&lt;&gt;"",COUNTIF($F$11:F419,"&gt;0"),"")</f>
        <v>409</v>
      </c>
      <c r="H419" s="1186"/>
      <c r="I419" s="1130"/>
      <c r="J419" s="1187">
        <f t="shared" ca="1" si="147"/>
        <v>0</v>
      </c>
      <c r="K419" s="1188">
        <f t="shared" ca="1" si="148"/>
        <v>0</v>
      </c>
      <c r="L419" s="1187">
        <f t="shared" ca="1" si="149"/>
        <v>0</v>
      </c>
      <c r="M419" s="1187">
        <f t="shared" ca="1" si="150"/>
        <v>0</v>
      </c>
      <c r="N419" s="1187">
        <f t="shared" ca="1" si="151"/>
        <v>0</v>
      </c>
      <c r="O419" s="1130"/>
      <c r="P419" s="1187">
        <f t="shared" ca="1" si="152"/>
        <v>0</v>
      </c>
      <c r="Q419" s="1187">
        <f t="shared" ca="1" si="153"/>
        <v>0</v>
      </c>
      <c r="R419" s="1187">
        <f t="shared" ca="1" si="154"/>
        <v>0</v>
      </c>
      <c r="S419" s="1187">
        <f t="shared" ca="1" si="155"/>
        <v>0</v>
      </c>
      <c r="T419" s="1187">
        <f t="shared" ca="1" si="156"/>
        <v>0</v>
      </c>
      <c r="U419" s="1189">
        <f t="shared" ca="1" si="157"/>
        <v>0</v>
      </c>
      <c r="V419" s="1190" t="str">
        <f t="shared" ca="1" si="158"/>
        <v>n.a.</v>
      </c>
      <c r="X419" s="1191">
        <f t="shared" ca="1" si="159"/>
        <v>0</v>
      </c>
      <c r="Y419" s="1191">
        <f t="shared" ca="1" si="160"/>
        <v>0</v>
      </c>
      <c r="Z419" s="1191">
        <f t="shared" ca="1" si="161"/>
        <v>0</v>
      </c>
      <c r="AA419" s="1189">
        <f t="shared" ca="1" si="162"/>
        <v>0</v>
      </c>
      <c r="AB419" s="1162"/>
    </row>
    <row r="420" spans="1:28">
      <c r="A420" s="1201">
        <f>Calendar!J409</f>
        <v>57374</v>
      </c>
      <c r="C420" s="1161"/>
      <c r="D420" s="1182">
        <f t="shared" ca="1" si="163"/>
        <v>58044</v>
      </c>
      <c r="E420" s="1183">
        <f t="shared" ca="1" si="145"/>
        <v>58071</v>
      </c>
      <c r="F420" s="1184">
        <f t="shared" ca="1" si="146"/>
        <v>12483</v>
      </c>
      <c r="G420" s="1185">
        <f ca="1">IF(F420&lt;&gt;"",COUNTIF($F$11:F420,"&gt;0"),"")</f>
        <v>410</v>
      </c>
      <c r="H420" s="1186"/>
      <c r="I420" s="1130"/>
      <c r="J420" s="1187">
        <f t="shared" ca="1" si="147"/>
        <v>0</v>
      </c>
      <c r="K420" s="1188">
        <f t="shared" ca="1" si="148"/>
        <v>0</v>
      </c>
      <c r="L420" s="1187">
        <f t="shared" ca="1" si="149"/>
        <v>0</v>
      </c>
      <c r="M420" s="1187">
        <f t="shared" ca="1" si="150"/>
        <v>0</v>
      </c>
      <c r="N420" s="1187">
        <f t="shared" ca="1" si="151"/>
        <v>0</v>
      </c>
      <c r="O420" s="1130"/>
      <c r="P420" s="1187">
        <f t="shared" ca="1" si="152"/>
        <v>0</v>
      </c>
      <c r="Q420" s="1187">
        <f t="shared" ca="1" si="153"/>
        <v>0</v>
      </c>
      <c r="R420" s="1187">
        <f t="shared" ca="1" si="154"/>
        <v>0</v>
      </c>
      <c r="S420" s="1187">
        <f t="shared" ca="1" si="155"/>
        <v>0</v>
      </c>
      <c r="T420" s="1187">
        <f t="shared" ca="1" si="156"/>
        <v>0</v>
      </c>
      <c r="U420" s="1189">
        <f t="shared" ca="1" si="157"/>
        <v>0</v>
      </c>
      <c r="V420" s="1190" t="str">
        <f t="shared" ca="1" si="158"/>
        <v>n.a.</v>
      </c>
      <c r="X420" s="1191">
        <f t="shared" ca="1" si="159"/>
        <v>0</v>
      </c>
      <c r="Y420" s="1191">
        <f t="shared" ca="1" si="160"/>
        <v>0</v>
      </c>
      <c r="Z420" s="1191">
        <f t="shared" ca="1" si="161"/>
        <v>0</v>
      </c>
      <c r="AA420" s="1189">
        <f t="shared" ca="1" si="162"/>
        <v>0</v>
      </c>
      <c r="AB420" s="1162"/>
    </row>
    <row r="421" spans="1:28">
      <c r="A421" s="1201">
        <f>Calendar!J410</f>
        <v>57403</v>
      </c>
      <c r="C421" s="1161"/>
      <c r="D421" s="1182">
        <f t="shared" ca="1" si="163"/>
        <v>58075</v>
      </c>
      <c r="E421" s="1183">
        <f t="shared" ca="1" si="145"/>
        <v>58102</v>
      </c>
      <c r="F421" s="1184">
        <f t="shared" ca="1" si="146"/>
        <v>12514</v>
      </c>
      <c r="G421" s="1185">
        <f ca="1">IF(F421&lt;&gt;"",COUNTIF($F$11:F421,"&gt;0"),"")</f>
        <v>411</v>
      </c>
      <c r="H421" s="1186"/>
      <c r="I421" s="1130"/>
      <c r="J421" s="1187">
        <f t="shared" ca="1" si="147"/>
        <v>0</v>
      </c>
      <c r="K421" s="1188">
        <f t="shared" ca="1" si="148"/>
        <v>0</v>
      </c>
      <c r="L421" s="1187">
        <f t="shared" ca="1" si="149"/>
        <v>0</v>
      </c>
      <c r="M421" s="1187">
        <f t="shared" ca="1" si="150"/>
        <v>0</v>
      </c>
      <c r="N421" s="1187">
        <f t="shared" ca="1" si="151"/>
        <v>0</v>
      </c>
      <c r="O421" s="1130"/>
      <c r="P421" s="1187">
        <f t="shared" ca="1" si="152"/>
        <v>0</v>
      </c>
      <c r="Q421" s="1187">
        <f t="shared" ca="1" si="153"/>
        <v>0</v>
      </c>
      <c r="R421" s="1187">
        <f t="shared" ca="1" si="154"/>
        <v>0</v>
      </c>
      <c r="S421" s="1187">
        <f t="shared" ca="1" si="155"/>
        <v>0</v>
      </c>
      <c r="T421" s="1187">
        <f t="shared" ca="1" si="156"/>
        <v>0</v>
      </c>
      <c r="U421" s="1189">
        <f t="shared" ca="1" si="157"/>
        <v>0</v>
      </c>
      <c r="V421" s="1190" t="str">
        <f t="shared" ca="1" si="158"/>
        <v>n.a.</v>
      </c>
      <c r="X421" s="1191">
        <f t="shared" ca="1" si="159"/>
        <v>0</v>
      </c>
      <c r="Y421" s="1191">
        <f t="shared" ca="1" si="160"/>
        <v>0</v>
      </c>
      <c r="Z421" s="1191">
        <f t="shared" ca="1" si="161"/>
        <v>0</v>
      </c>
      <c r="AA421" s="1189">
        <f t="shared" ca="1" si="162"/>
        <v>0</v>
      </c>
      <c r="AB421" s="1162"/>
    </row>
    <row r="422" spans="1:28">
      <c r="A422" s="1201">
        <f>Calendar!J411</f>
        <v>57431</v>
      </c>
      <c r="C422" s="1161"/>
      <c r="D422" s="1182">
        <f t="shared" ca="1" si="163"/>
        <v>58106</v>
      </c>
      <c r="E422" s="1183">
        <f t="shared" ca="1" si="145"/>
        <v>58133</v>
      </c>
      <c r="F422" s="1184">
        <f t="shared" ca="1" si="146"/>
        <v>12545</v>
      </c>
      <c r="G422" s="1185">
        <f ca="1">IF(F422&lt;&gt;"",COUNTIF($F$11:F422,"&gt;0"),"")</f>
        <v>412</v>
      </c>
      <c r="H422" s="1186"/>
      <c r="I422" s="1130"/>
      <c r="J422" s="1187">
        <f t="shared" ca="1" si="147"/>
        <v>0</v>
      </c>
      <c r="K422" s="1188">
        <f t="shared" ca="1" si="148"/>
        <v>0</v>
      </c>
      <c r="L422" s="1187">
        <f t="shared" ca="1" si="149"/>
        <v>0</v>
      </c>
      <c r="M422" s="1187">
        <f t="shared" ca="1" si="150"/>
        <v>0</v>
      </c>
      <c r="N422" s="1187">
        <f t="shared" ca="1" si="151"/>
        <v>0</v>
      </c>
      <c r="O422" s="1130"/>
      <c r="P422" s="1187">
        <f t="shared" ca="1" si="152"/>
        <v>0</v>
      </c>
      <c r="Q422" s="1187">
        <f t="shared" ca="1" si="153"/>
        <v>0</v>
      </c>
      <c r="R422" s="1187">
        <f t="shared" ca="1" si="154"/>
        <v>0</v>
      </c>
      <c r="S422" s="1187">
        <f t="shared" ca="1" si="155"/>
        <v>0</v>
      </c>
      <c r="T422" s="1187">
        <f t="shared" ca="1" si="156"/>
        <v>0</v>
      </c>
      <c r="U422" s="1189">
        <f t="shared" ca="1" si="157"/>
        <v>0</v>
      </c>
      <c r="V422" s="1190" t="str">
        <f t="shared" ca="1" si="158"/>
        <v>n.a.</v>
      </c>
      <c r="X422" s="1191">
        <f t="shared" ca="1" si="159"/>
        <v>0</v>
      </c>
      <c r="Y422" s="1191">
        <f t="shared" ca="1" si="160"/>
        <v>0</v>
      </c>
      <c r="Z422" s="1191">
        <f t="shared" ca="1" si="161"/>
        <v>0</v>
      </c>
      <c r="AA422" s="1189">
        <f t="shared" ca="1" si="162"/>
        <v>0</v>
      </c>
      <c r="AB422" s="1162"/>
    </row>
    <row r="423" spans="1:28">
      <c r="A423" s="1201">
        <f>Calendar!J412</f>
        <v>57462</v>
      </c>
      <c r="C423" s="1161"/>
      <c r="D423" s="1182">
        <f t="shared" ca="1" si="163"/>
        <v>58134</v>
      </c>
      <c r="E423" s="1183">
        <f t="shared" ca="1" si="145"/>
        <v>58161</v>
      </c>
      <c r="F423" s="1184">
        <f t="shared" ca="1" si="146"/>
        <v>12573</v>
      </c>
      <c r="G423" s="1185">
        <f ca="1">IF(F423&lt;&gt;"",COUNTIF($F$11:F423,"&gt;0"),"")</f>
        <v>413</v>
      </c>
      <c r="H423" s="1186"/>
      <c r="I423" s="1130"/>
      <c r="J423" s="1187">
        <f t="shared" ca="1" si="147"/>
        <v>0</v>
      </c>
      <c r="K423" s="1188">
        <f t="shared" ca="1" si="148"/>
        <v>0</v>
      </c>
      <c r="L423" s="1187">
        <f t="shared" ca="1" si="149"/>
        <v>0</v>
      </c>
      <c r="M423" s="1187">
        <f t="shared" ca="1" si="150"/>
        <v>0</v>
      </c>
      <c r="N423" s="1187">
        <f t="shared" ca="1" si="151"/>
        <v>0</v>
      </c>
      <c r="O423" s="1130"/>
      <c r="P423" s="1187">
        <f t="shared" ca="1" si="152"/>
        <v>0</v>
      </c>
      <c r="Q423" s="1187">
        <f t="shared" ca="1" si="153"/>
        <v>0</v>
      </c>
      <c r="R423" s="1187">
        <f t="shared" ca="1" si="154"/>
        <v>0</v>
      </c>
      <c r="S423" s="1187">
        <f t="shared" ca="1" si="155"/>
        <v>0</v>
      </c>
      <c r="T423" s="1187">
        <f t="shared" ca="1" si="156"/>
        <v>0</v>
      </c>
      <c r="U423" s="1189">
        <f t="shared" ca="1" si="157"/>
        <v>0</v>
      </c>
      <c r="V423" s="1190" t="str">
        <f t="shared" ca="1" si="158"/>
        <v>n.a.</v>
      </c>
      <c r="X423" s="1191">
        <f t="shared" ca="1" si="159"/>
        <v>0</v>
      </c>
      <c r="Y423" s="1191">
        <f t="shared" ca="1" si="160"/>
        <v>0</v>
      </c>
      <c r="Z423" s="1191">
        <f t="shared" ca="1" si="161"/>
        <v>0</v>
      </c>
      <c r="AA423" s="1189">
        <f t="shared" ca="1" si="162"/>
        <v>0</v>
      </c>
      <c r="AB423" s="1162"/>
    </row>
    <row r="424" spans="1:28">
      <c r="A424" s="1201">
        <f>Calendar!J413</f>
        <v>57493</v>
      </c>
      <c r="C424" s="1161"/>
      <c r="D424" s="1182">
        <f t="shared" ca="1" si="163"/>
        <v>58165</v>
      </c>
      <c r="E424" s="1183">
        <f t="shared" ca="1" si="145"/>
        <v>58193</v>
      </c>
      <c r="F424" s="1184">
        <f t="shared" ca="1" si="146"/>
        <v>12605</v>
      </c>
      <c r="G424" s="1185">
        <f ca="1">IF(F424&lt;&gt;"",COUNTIF($F$11:F424,"&gt;0"),"")</f>
        <v>414</v>
      </c>
      <c r="H424" s="1186"/>
      <c r="I424" s="1130"/>
      <c r="J424" s="1187">
        <f t="shared" ca="1" si="147"/>
        <v>0</v>
      </c>
      <c r="K424" s="1188">
        <f t="shared" ca="1" si="148"/>
        <v>0</v>
      </c>
      <c r="L424" s="1187">
        <f t="shared" ca="1" si="149"/>
        <v>0</v>
      </c>
      <c r="M424" s="1187">
        <f t="shared" ca="1" si="150"/>
        <v>0</v>
      </c>
      <c r="N424" s="1187">
        <f t="shared" ca="1" si="151"/>
        <v>0</v>
      </c>
      <c r="O424" s="1130"/>
      <c r="P424" s="1187">
        <f t="shared" ca="1" si="152"/>
        <v>0</v>
      </c>
      <c r="Q424" s="1187">
        <f t="shared" ca="1" si="153"/>
        <v>0</v>
      </c>
      <c r="R424" s="1187">
        <f t="shared" ca="1" si="154"/>
        <v>0</v>
      </c>
      <c r="S424" s="1187">
        <f t="shared" ca="1" si="155"/>
        <v>0</v>
      </c>
      <c r="T424" s="1187">
        <f t="shared" ca="1" si="156"/>
        <v>0</v>
      </c>
      <c r="U424" s="1189">
        <f t="shared" ca="1" si="157"/>
        <v>0</v>
      </c>
      <c r="V424" s="1190" t="str">
        <f t="shared" ca="1" si="158"/>
        <v>n.a.</v>
      </c>
      <c r="X424" s="1191">
        <f t="shared" ca="1" si="159"/>
        <v>0</v>
      </c>
      <c r="Y424" s="1191">
        <f t="shared" ca="1" si="160"/>
        <v>0</v>
      </c>
      <c r="Z424" s="1191">
        <f t="shared" ca="1" si="161"/>
        <v>0</v>
      </c>
      <c r="AA424" s="1189">
        <f t="shared" ca="1" si="162"/>
        <v>0</v>
      </c>
      <c r="AB424" s="1162"/>
    </row>
    <row r="425" spans="1:28">
      <c r="A425" s="1201">
        <f>Calendar!J414</f>
        <v>57523</v>
      </c>
      <c r="C425" s="1161"/>
      <c r="D425" s="1182">
        <f t="shared" ca="1" si="163"/>
        <v>58195</v>
      </c>
      <c r="E425" s="1183">
        <f t="shared" ca="1" si="145"/>
        <v>58222</v>
      </c>
      <c r="F425" s="1184">
        <f t="shared" ca="1" si="146"/>
        <v>12634</v>
      </c>
      <c r="G425" s="1185">
        <f ca="1">IF(F425&lt;&gt;"",COUNTIF($F$11:F425,"&gt;0"),"")</f>
        <v>415</v>
      </c>
      <c r="H425" s="1186"/>
      <c r="I425" s="1130"/>
      <c r="J425" s="1187">
        <f t="shared" ca="1" si="147"/>
        <v>0</v>
      </c>
      <c r="K425" s="1188">
        <f t="shared" ca="1" si="148"/>
        <v>0</v>
      </c>
      <c r="L425" s="1187">
        <f t="shared" ca="1" si="149"/>
        <v>0</v>
      </c>
      <c r="M425" s="1187">
        <f t="shared" ca="1" si="150"/>
        <v>0</v>
      </c>
      <c r="N425" s="1187">
        <f t="shared" ca="1" si="151"/>
        <v>0</v>
      </c>
      <c r="O425" s="1130"/>
      <c r="P425" s="1187">
        <f t="shared" ca="1" si="152"/>
        <v>0</v>
      </c>
      <c r="Q425" s="1187">
        <f t="shared" ca="1" si="153"/>
        <v>0</v>
      </c>
      <c r="R425" s="1187">
        <f t="shared" ca="1" si="154"/>
        <v>0</v>
      </c>
      <c r="S425" s="1187">
        <f t="shared" ca="1" si="155"/>
        <v>0</v>
      </c>
      <c r="T425" s="1187">
        <f t="shared" ca="1" si="156"/>
        <v>0</v>
      </c>
      <c r="U425" s="1189">
        <f t="shared" ca="1" si="157"/>
        <v>0</v>
      </c>
      <c r="V425" s="1190" t="str">
        <f t="shared" ca="1" si="158"/>
        <v>n.a.</v>
      </c>
      <c r="X425" s="1191">
        <f t="shared" ca="1" si="159"/>
        <v>0</v>
      </c>
      <c r="Y425" s="1191">
        <f t="shared" ca="1" si="160"/>
        <v>0</v>
      </c>
      <c r="Z425" s="1191">
        <f t="shared" ca="1" si="161"/>
        <v>0</v>
      </c>
      <c r="AA425" s="1189">
        <f t="shared" ca="1" si="162"/>
        <v>0</v>
      </c>
      <c r="AB425" s="1162"/>
    </row>
    <row r="426" spans="1:28">
      <c r="A426" s="1201">
        <f>Calendar!J415</f>
        <v>57553</v>
      </c>
      <c r="C426" s="1161"/>
      <c r="D426" s="1182">
        <f t="shared" ca="1" si="163"/>
        <v>58226</v>
      </c>
      <c r="E426" s="1183">
        <f t="shared" ca="1" si="145"/>
        <v>58253</v>
      </c>
      <c r="F426" s="1184">
        <f t="shared" ca="1" si="146"/>
        <v>12665</v>
      </c>
      <c r="G426" s="1185">
        <f ca="1">IF(F426&lt;&gt;"",COUNTIF($F$11:F426,"&gt;0"),"")</f>
        <v>416</v>
      </c>
      <c r="H426" s="1186"/>
      <c r="I426" s="1130"/>
      <c r="J426" s="1187">
        <f t="shared" ca="1" si="147"/>
        <v>0</v>
      </c>
      <c r="K426" s="1188">
        <f t="shared" ca="1" si="148"/>
        <v>0</v>
      </c>
      <c r="L426" s="1187">
        <f t="shared" ca="1" si="149"/>
        <v>0</v>
      </c>
      <c r="M426" s="1187">
        <f t="shared" ca="1" si="150"/>
        <v>0</v>
      </c>
      <c r="N426" s="1187">
        <f t="shared" ca="1" si="151"/>
        <v>0</v>
      </c>
      <c r="O426" s="1130"/>
      <c r="P426" s="1187">
        <f t="shared" ca="1" si="152"/>
        <v>0</v>
      </c>
      <c r="Q426" s="1187">
        <f t="shared" ca="1" si="153"/>
        <v>0</v>
      </c>
      <c r="R426" s="1187">
        <f t="shared" ca="1" si="154"/>
        <v>0</v>
      </c>
      <c r="S426" s="1187">
        <f t="shared" ca="1" si="155"/>
        <v>0</v>
      </c>
      <c r="T426" s="1187">
        <f t="shared" ca="1" si="156"/>
        <v>0</v>
      </c>
      <c r="U426" s="1189">
        <f t="shared" ca="1" si="157"/>
        <v>0</v>
      </c>
      <c r="V426" s="1190" t="str">
        <f t="shared" ca="1" si="158"/>
        <v>n.a.</v>
      </c>
      <c r="X426" s="1191">
        <f t="shared" ca="1" si="159"/>
        <v>0</v>
      </c>
      <c r="Y426" s="1191">
        <f t="shared" ca="1" si="160"/>
        <v>0</v>
      </c>
      <c r="Z426" s="1191">
        <f t="shared" ca="1" si="161"/>
        <v>0</v>
      </c>
      <c r="AA426" s="1189">
        <f t="shared" ca="1" si="162"/>
        <v>0</v>
      </c>
      <c r="AB426" s="1162"/>
    </row>
    <row r="427" spans="1:28">
      <c r="A427" s="1201">
        <f>Calendar!J416</f>
        <v>57584</v>
      </c>
      <c r="C427" s="1161"/>
      <c r="D427" s="1182">
        <f t="shared" ca="1" si="163"/>
        <v>58256</v>
      </c>
      <c r="E427" s="1183">
        <f t="shared" ca="1" si="145"/>
        <v>58284</v>
      </c>
      <c r="F427" s="1184">
        <f t="shared" ca="1" si="146"/>
        <v>12696</v>
      </c>
      <c r="G427" s="1185">
        <f ca="1">IF(F427&lt;&gt;"",COUNTIF($F$11:F427,"&gt;0"),"")</f>
        <v>417</v>
      </c>
      <c r="H427" s="1186"/>
      <c r="I427" s="1130"/>
      <c r="J427" s="1187">
        <f t="shared" ca="1" si="147"/>
        <v>0</v>
      </c>
      <c r="K427" s="1188">
        <f t="shared" ca="1" si="148"/>
        <v>0</v>
      </c>
      <c r="L427" s="1187">
        <f t="shared" ca="1" si="149"/>
        <v>0</v>
      </c>
      <c r="M427" s="1187">
        <f t="shared" ca="1" si="150"/>
        <v>0</v>
      </c>
      <c r="N427" s="1187">
        <f t="shared" ca="1" si="151"/>
        <v>0</v>
      </c>
      <c r="O427" s="1130"/>
      <c r="P427" s="1187">
        <f t="shared" ca="1" si="152"/>
        <v>0</v>
      </c>
      <c r="Q427" s="1187">
        <f t="shared" ca="1" si="153"/>
        <v>0</v>
      </c>
      <c r="R427" s="1187">
        <f t="shared" ca="1" si="154"/>
        <v>0</v>
      </c>
      <c r="S427" s="1187">
        <f t="shared" ca="1" si="155"/>
        <v>0</v>
      </c>
      <c r="T427" s="1187">
        <f t="shared" ca="1" si="156"/>
        <v>0</v>
      </c>
      <c r="U427" s="1189">
        <f t="shared" ca="1" si="157"/>
        <v>0</v>
      </c>
      <c r="V427" s="1190" t="str">
        <f t="shared" ca="1" si="158"/>
        <v>n.a.</v>
      </c>
      <c r="X427" s="1191">
        <f t="shared" ca="1" si="159"/>
        <v>0</v>
      </c>
      <c r="Y427" s="1191">
        <f t="shared" ca="1" si="160"/>
        <v>0</v>
      </c>
      <c r="Z427" s="1191">
        <f t="shared" ca="1" si="161"/>
        <v>0</v>
      </c>
      <c r="AA427" s="1189">
        <f t="shared" ca="1" si="162"/>
        <v>0</v>
      </c>
      <c r="AB427" s="1162"/>
    </row>
    <row r="428" spans="1:28">
      <c r="A428" s="1201">
        <f>Calendar!J417</f>
        <v>57615</v>
      </c>
      <c r="C428" s="1161"/>
      <c r="D428" s="1182">
        <f t="shared" ca="1" si="163"/>
        <v>58287</v>
      </c>
      <c r="E428" s="1183">
        <f t="shared" ca="1" si="145"/>
        <v>58314</v>
      </c>
      <c r="F428" s="1184">
        <f t="shared" ca="1" si="146"/>
        <v>12726</v>
      </c>
      <c r="G428" s="1185">
        <f ca="1">IF(F428&lt;&gt;"",COUNTIF($F$11:F428,"&gt;0"),"")</f>
        <v>418</v>
      </c>
      <c r="H428" s="1186"/>
      <c r="I428" s="1130"/>
      <c r="J428" s="1187">
        <f t="shared" ca="1" si="147"/>
        <v>0</v>
      </c>
      <c r="K428" s="1188">
        <f t="shared" ca="1" si="148"/>
        <v>0</v>
      </c>
      <c r="L428" s="1187">
        <f t="shared" ca="1" si="149"/>
        <v>0</v>
      </c>
      <c r="M428" s="1187">
        <f t="shared" ca="1" si="150"/>
        <v>0</v>
      </c>
      <c r="N428" s="1187">
        <f t="shared" ca="1" si="151"/>
        <v>0</v>
      </c>
      <c r="O428" s="1130"/>
      <c r="P428" s="1187">
        <f t="shared" ca="1" si="152"/>
        <v>0</v>
      </c>
      <c r="Q428" s="1187">
        <f t="shared" ca="1" si="153"/>
        <v>0</v>
      </c>
      <c r="R428" s="1187">
        <f t="shared" ca="1" si="154"/>
        <v>0</v>
      </c>
      <c r="S428" s="1187">
        <f t="shared" ca="1" si="155"/>
        <v>0</v>
      </c>
      <c r="T428" s="1187">
        <f t="shared" ca="1" si="156"/>
        <v>0</v>
      </c>
      <c r="U428" s="1189">
        <f t="shared" ca="1" si="157"/>
        <v>0</v>
      </c>
      <c r="V428" s="1190" t="str">
        <f t="shared" ca="1" si="158"/>
        <v>n.a.</v>
      </c>
      <c r="X428" s="1191">
        <f t="shared" ca="1" si="159"/>
        <v>0</v>
      </c>
      <c r="Y428" s="1191">
        <f t="shared" ca="1" si="160"/>
        <v>0</v>
      </c>
      <c r="Z428" s="1191">
        <f t="shared" ca="1" si="161"/>
        <v>0</v>
      </c>
      <c r="AA428" s="1189">
        <f t="shared" ca="1" si="162"/>
        <v>0</v>
      </c>
      <c r="AB428" s="1162"/>
    </row>
    <row r="429" spans="1:28">
      <c r="A429" s="1201">
        <f>Calendar!J418</f>
        <v>57647</v>
      </c>
      <c r="C429" s="1161"/>
      <c r="D429" s="1182">
        <f t="shared" ca="1" si="163"/>
        <v>58318</v>
      </c>
      <c r="E429" s="1183">
        <f t="shared" ca="1" si="145"/>
        <v>58347</v>
      </c>
      <c r="F429" s="1184">
        <f t="shared" ca="1" si="146"/>
        <v>12759</v>
      </c>
      <c r="G429" s="1185">
        <f ca="1">IF(F429&lt;&gt;"",COUNTIF($F$11:F429,"&gt;0"),"")</f>
        <v>419</v>
      </c>
      <c r="H429" s="1186"/>
      <c r="I429" s="1130"/>
      <c r="J429" s="1187">
        <f t="shared" ca="1" si="147"/>
        <v>0</v>
      </c>
      <c r="K429" s="1188">
        <f t="shared" ca="1" si="148"/>
        <v>0</v>
      </c>
      <c r="L429" s="1187">
        <f t="shared" ca="1" si="149"/>
        <v>0</v>
      </c>
      <c r="M429" s="1187">
        <f t="shared" ca="1" si="150"/>
        <v>0</v>
      </c>
      <c r="N429" s="1187">
        <f t="shared" ca="1" si="151"/>
        <v>0</v>
      </c>
      <c r="O429" s="1130"/>
      <c r="P429" s="1187">
        <f t="shared" ca="1" si="152"/>
        <v>0</v>
      </c>
      <c r="Q429" s="1187">
        <f t="shared" ca="1" si="153"/>
        <v>0</v>
      </c>
      <c r="R429" s="1187">
        <f t="shared" ca="1" si="154"/>
        <v>0</v>
      </c>
      <c r="S429" s="1187">
        <f t="shared" ca="1" si="155"/>
        <v>0</v>
      </c>
      <c r="T429" s="1187">
        <f t="shared" ca="1" si="156"/>
        <v>0</v>
      </c>
      <c r="U429" s="1189">
        <f t="shared" ca="1" si="157"/>
        <v>0</v>
      </c>
      <c r="V429" s="1190" t="str">
        <f t="shared" ca="1" si="158"/>
        <v>n.a.</v>
      </c>
      <c r="X429" s="1191">
        <f t="shared" ca="1" si="159"/>
        <v>0</v>
      </c>
      <c r="Y429" s="1191">
        <f t="shared" ca="1" si="160"/>
        <v>0</v>
      </c>
      <c r="Z429" s="1191">
        <f t="shared" ca="1" si="161"/>
        <v>0</v>
      </c>
      <c r="AA429" s="1189">
        <f t="shared" ca="1" si="162"/>
        <v>0</v>
      </c>
      <c r="AB429" s="1162"/>
    </row>
    <row r="430" spans="1:28">
      <c r="A430" s="1201">
        <f>Calendar!J419</f>
        <v>57676</v>
      </c>
      <c r="C430" s="1161"/>
      <c r="D430" s="1182">
        <f t="shared" ca="1" si="163"/>
        <v>58348</v>
      </c>
      <c r="E430" s="1183">
        <f t="shared" ca="1" si="145"/>
        <v>58375</v>
      </c>
      <c r="F430" s="1184">
        <f t="shared" ca="1" si="146"/>
        <v>12787</v>
      </c>
      <c r="G430" s="1185">
        <f ca="1">IF(F430&lt;&gt;"",COUNTIF($F$11:F430,"&gt;0"),"")</f>
        <v>420</v>
      </c>
      <c r="H430" s="1186"/>
      <c r="I430" s="1130"/>
      <c r="J430" s="1187">
        <f t="shared" ca="1" si="147"/>
        <v>0</v>
      </c>
      <c r="K430" s="1188">
        <f t="shared" ca="1" si="148"/>
        <v>0</v>
      </c>
      <c r="L430" s="1187">
        <f t="shared" ca="1" si="149"/>
        <v>0</v>
      </c>
      <c r="M430" s="1187">
        <f t="shared" ca="1" si="150"/>
        <v>0</v>
      </c>
      <c r="N430" s="1187">
        <f t="shared" ca="1" si="151"/>
        <v>0</v>
      </c>
      <c r="O430" s="1130"/>
      <c r="P430" s="1187">
        <f t="shared" ca="1" si="152"/>
        <v>0</v>
      </c>
      <c r="Q430" s="1187">
        <f t="shared" ca="1" si="153"/>
        <v>0</v>
      </c>
      <c r="R430" s="1187">
        <f t="shared" ca="1" si="154"/>
        <v>0</v>
      </c>
      <c r="S430" s="1187">
        <f t="shared" ca="1" si="155"/>
        <v>0</v>
      </c>
      <c r="T430" s="1187">
        <f t="shared" ca="1" si="156"/>
        <v>0</v>
      </c>
      <c r="U430" s="1189">
        <f t="shared" ca="1" si="157"/>
        <v>0</v>
      </c>
      <c r="V430" s="1190" t="str">
        <f t="shared" ca="1" si="158"/>
        <v>n.a.</v>
      </c>
      <c r="X430" s="1191">
        <f t="shared" ca="1" si="159"/>
        <v>0</v>
      </c>
      <c r="Y430" s="1191">
        <f t="shared" ca="1" si="160"/>
        <v>0</v>
      </c>
      <c r="Z430" s="1191">
        <f t="shared" ca="1" si="161"/>
        <v>0</v>
      </c>
      <c r="AA430" s="1189">
        <f t="shared" ca="1" si="162"/>
        <v>0</v>
      </c>
      <c r="AB430" s="1162"/>
    </row>
    <row r="431" spans="1:28">
      <c r="A431" s="1201">
        <f>Calendar!J420</f>
        <v>57706</v>
      </c>
      <c r="C431" s="1161"/>
      <c r="D431" s="1182">
        <f t="shared" ca="1" si="163"/>
        <v>58379</v>
      </c>
      <c r="E431" s="1183">
        <f t="shared" ca="1" si="145"/>
        <v>58406</v>
      </c>
      <c r="F431" s="1184">
        <f t="shared" ca="1" si="146"/>
        <v>12818</v>
      </c>
      <c r="G431" s="1185">
        <f ca="1">IF(F431&lt;&gt;"",COUNTIF($F$11:F431,"&gt;0"),"")</f>
        <v>421</v>
      </c>
      <c r="H431" s="1186"/>
      <c r="I431" s="1130"/>
      <c r="J431" s="1187">
        <f t="shared" ca="1" si="147"/>
        <v>0</v>
      </c>
      <c r="K431" s="1188">
        <f t="shared" ca="1" si="148"/>
        <v>0</v>
      </c>
      <c r="L431" s="1187">
        <f t="shared" ca="1" si="149"/>
        <v>0</v>
      </c>
      <c r="M431" s="1187">
        <f t="shared" ca="1" si="150"/>
        <v>0</v>
      </c>
      <c r="N431" s="1187">
        <f t="shared" ca="1" si="151"/>
        <v>0</v>
      </c>
      <c r="O431" s="1130"/>
      <c r="P431" s="1187">
        <f t="shared" ca="1" si="152"/>
        <v>0</v>
      </c>
      <c r="Q431" s="1187">
        <f t="shared" ca="1" si="153"/>
        <v>0</v>
      </c>
      <c r="R431" s="1187">
        <f t="shared" ca="1" si="154"/>
        <v>0</v>
      </c>
      <c r="S431" s="1187">
        <f t="shared" ca="1" si="155"/>
        <v>0</v>
      </c>
      <c r="T431" s="1187">
        <f t="shared" ca="1" si="156"/>
        <v>0</v>
      </c>
      <c r="U431" s="1189">
        <f t="shared" ca="1" si="157"/>
        <v>0</v>
      </c>
      <c r="V431" s="1190" t="str">
        <f t="shared" ca="1" si="158"/>
        <v>n.a.</v>
      </c>
      <c r="X431" s="1191">
        <f t="shared" ca="1" si="159"/>
        <v>0</v>
      </c>
      <c r="Y431" s="1191">
        <f t="shared" ca="1" si="160"/>
        <v>0</v>
      </c>
      <c r="Z431" s="1191">
        <f t="shared" ca="1" si="161"/>
        <v>0</v>
      </c>
      <c r="AA431" s="1189">
        <f t="shared" ca="1" si="162"/>
        <v>0</v>
      </c>
      <c r="AB431" s="1162"/>
    </row>
    <row r="432" spans="1:28">
      <c r="A432" s="1201">
        <f>Calendar!J421</f>
        <v>57738</v>
      </c>
      <c r="C432" s="1161"/>
      <c r="D432" s="1182">
        <f t="shared" ca="1" si="163"/>
        <v>58409</v>
      </c>
      <c r="E432" s="1183">
        <f t="shared" ca="1" si="145"/>
        <v>58438</v>
      </c>
      <c r="F432" s="1184">
        <f t="shared" ca="1" si="146"/>
        <v>12850</v>
      </c>
      <c r="G432" s="1185">
        <f ca="1">IF(F432&lt;&gt;"",COUNTIF($F$11:F432,"&gt;0"),"")</f>
        <v>422</v>
      </c>
      <c r="H432" s="1186"/>
      <c r="I432" s="1130"/>
      <c r="J432" s="1187">
        <f t="shared" ca="1" si="147"/>
        <v>0</v>
      </c>
      <c r="K432" s="1188">
        <f t="shared" ca="1" si="148"/>
        <v>0</v>
      </c>
      <c r="L432" s="1187">
        <f t="shared" ca="1" si="149"/>
        <v>0</v>
      </c>
      <c r="M432" s="1187">
        <f t="shared" ca="1" si="150"/>
        <v>0</v>
      </c>
      <c r="N432" s="1187">
        <f t="shared" ca="1" si="151"/>
        <v>0</v>
      </c>
      <c r="O432" s="1130"/>
      <c r="P432" s="1187">
        <f t="shared" ca="1" si="152"/>
        <v>0</v>
      </c>
      <c r="Q432" s="1187">
        <f t="shared" ca="1" si="153"/>
        <v>0</v>
      </c>
      <c r="R432" s="1187">
        <f t="shared" ca="1" si="154"/>
        <v>0</v>
      </c>
      <c r="S432" s="1187">
        <f t="shared" ca="1" si="155"/>
        <v>0</v>
      </c>
      <c r="T432" s="1187">
        <f t="shared" ca="1" si="156"/>
        <v>0</v>
      </c>
      <c r="U432" s="1189">
        <f t="shared" ca="1" si="157"/>
        <v>0</v>
      </c>
      <c r="V432" s="1190" t="str">
        <f t="shared" ca="1" si="158"/>
        <v>n.a.</v>
      </c>
      <c r="X432" s="1191">
        <f t="shared" ca="1" si="159"/>
        <v>0</v>
      </c>
      <c r="Y432" s="1191">
        <f t="shared" ca="1" si="160"/>
        <v>0</v>
      </c>
      <c r="Z432" s="1191">
        <f t="shared" ca="1" si="161"/>
        <v>0</v>
      </c>
      <c r="AA432" s="1189">
        <f t="shared" ca="1" si="162"/>
        <v>0</v>
      </c>
      <c r="AB432" s="1162"/>
    </row>
    <row r="433" spans="1:28">
      <c r="A433" s="1201">
        <f>Calendar!J422</f>
        <v>57768</v>
      </c>
      <c r="C433" s="1161"/>
      <c r="D433" s="1182">
        <f t="shared" ca="1" si="163"/>
        <v>58440</v>
      </c>
      <c r="E433" s="1183">
        <f t="shared" ca="1" si="145"/>
        <v>58467</v>
      </c>
      <c r="F433" s="1184">
        <f t="shared" ca="1" si="146"/>
        <v>12879</v>
      </c>
      <c r="G433" s="1185">
        <f ca="1">IF(F433&lt;&gt;"",COUNTIF($F$11:F433,"&gt;0"),"")</f>
        <v>423</v>
      </c>
      <c r="H433" s="1186"/>
      <c r="I433" s="1130"/>
      <c r="J433" s="1187">
        <f t="shared" ca="1" si="147"/>
        <v>0</v>
      </c>
      <c r="K433" s="1188">
        <f t="shared" ca="1" si="148"/>
        <v>0</v>
      </c>
      <c r="L433" s="1187">
        <f t="shared" ca="1" si="149"/>
        <v>0</v>
      </c>
      <c r="M433" s="1187">
        <f t="shared" ca="1" si="150"/>
        <v>0</v>
      </c>
      <c r="N433" s="1187">
        <f t="shared" ca="1" si="151"/>
        <v>0</v>
      </c>
      <c r="O433" s="1130"/>
      <c r="P433" s="1187">
        <f t="shared" ca="1" si="152"/>
        <v>0</v>
      </c>
      <c r="Q433" s="1187">
        <f t="shared" ca="1" si="153"/>
        <v>0</v>
      </c>
      <c r="R433" s="1187">
        <f t="shared" ca="1" si="154"/>
        <v>0</v>
      </c>
      <c r="S433" s="1187">
        <f t="shared" ca="1" si="155"/>
        <v>0</v>
      </c>
      <c r="T433" s="1187">
        <f t="shared" ca="1" si="156"/>
        <v>0</v>
      </c>
      <c r="U433" s="1189">
        <f t="shared" ca="1" si="157"/>
        <v>0</v>
      </c>
      <c r="V433" s="1190" t="str">
        <f t="shared" ca="1" si="158"/>
        <v>n.a.</v>
      </c>
      <c r="X433" s="1191">
        <f t="shared" ca="1" si="159"/>
        <v>0</v>
      </c>
      <c r="Y433" s="1191">
        <f t="shared" ca="1" si="160"/>
        <v>0</v>
      </c>
      <c r="Z433" s="1191">
        <f t="shared" ca="1" si="161"/>
        <v>0</v>
      </c>
      <c r="AA433" s="1189">
        <f t="shared" ca="1" si="162"/>
        <v>0</v>
      </c>
      <c r="AB433" s="1162"/>
    </row>
    <row r="434" spans="1:28">
      <c r="A434" s="1201">
        <f>Calendar!J423</f>
        <v>57796</v>
      </c>
      <c r="C434" s="1161"/>
      <c r="D434" s="1182">
        <f t="shared" ca="1" si="163"/>
        <v>58471</v>
      </c>
      <c r="E434" s="1183">
        <f t="shared" ca="1" si="145"/>
        <v>58498</v>
      </c>
      <c r="F434" s="1184">
        <f t="shared" ca="1" si="146"/>
        <v>12910</v>
      </c>
      <c r="G434" s="1185">
        <f ca="1">IF(F434&lt;&gt;"",COUNTIF($F$11:F434,"&gt;0"),"")</f>
        <v>424</v>
      </c>
      <c r="H434" s="1186"/>
      <c r="I434" s="1130"/>
      <c r="J434" s="1187">
        <f t="shared" ca="1" si="147"/>
        <v>0</v>
      </c>
      <c r="K434" s="1188">
        <f t="shared" ca="1" si="148"/>
        <v>0</v>
      </c>
      <c r="L434" s="1187">
        <f t="shared" ca="1" si="149"/>
        <v>0</v>
      </c>
      <c r="M434" s="1187">
        <f t="shared" ca="1" si="150"/>
        <v>0</v>
      </c>
      <c r="N434" s="1187">
        <f t="shared" ca="1" si="151"/>
        <v>0</v>
      </c>
      <c r="O434" s="1130"/>
      <c r="P434" s="1187">
        <f t="shared" ca="1" si="152"/>
        <v>0</v>
      </c>
      <c r="Q434" s="1187">
        <f t="shared" ca="1" si="153"/>
        <v>0</v>
      </c>
      <c r="R434" s="1187">
        <f t="shared" ca="1" si="154"/>
        <v>0</v>
      </c>
      <c r="S434" s="1187">
        <f t="shared" ca="1" si="155"/>
        <v>0</v>
      </c>
      <c r="T434" s="1187">
        <f t="shared" ca="1" si="156"/>
        <v>0</v>
      </c>
      <c r="U434" s="1189">
        <f t="shared" ca="1" si="157"/>
        <v>0</v>
      </c>
      <c r="V434" s="1190" t="str">
        <f t="shared" ca="1" si="158"/>
        <v>n.a.</v>
      </c>
      <c r="X434" s="1191">
        <f t="shared" ca="1" si="159"/>
        <v>0</v>
      </c>
      <c r="Y434" s="1191">
        <f t="shared" ca="1" si="160"/>
        <v>0</v>
      </c>
      <c r="Z434" s="1191">
        <f t="shared" ca="1" si="161"/>
        <v>0</v>
      </c>
      <c r="AA434" s="1189">
        <f t="shared" ca="1" si="162"/>
        <v>0</v>
      </c>
      <c r="AB434" s="1162"/>
    </row>
    <row r="435" spans="1:28">
      <c r="A435" s="1201">
        <f>Calendar!J424</f>
        <v>57829</v>
      </c>
      <c r="C435" s="1161"/>
      <c r="D435" s="1182">
        <f t="shared" ca="1" si="163"/>
        <v>58500</v>
      </c>
      <c r="E435" s="1183">
        <f t="shared" ca="1" si="145"/>
        <v>58529</v>
      </c>
      <c r="F435" s="1184">
        <f t="shared" ca="1" si="146"/>
        <v>12941</v>
      </c>
      <c r="G435" s="1185">
        <f ca="1">IF(F435&lt;&gt;"",COUNTIF($F$11:F435,"&gt;0"),"")</f>
        <v>425</v>
      </c>
      <c r="H435" s="1186"/>
      <c r="I435" s="1130"/>
      <c r="J435" s="1187">
        <f t="shared" ca="1" si="147"/>
        <v>0</v>
      </c>
      <c r="K435" s="1188">
        <f t="shared" ca="1" si="148"/>
        <v>0</v>
      </c>
      <c r="L435" s="1187">
        <f t="shared" ca="1" si="149"/>
        <v>0</v>
      </c>
      <c r="M435" s="1187">
        <f t="shared" ca="1" si="150"/>
        <v>0</v>
      </c>
      <c r="N435" s="1187">
        <f t="shared" ca="1" si="151"/>
        <v>0</v>
      </c>
      <c r="O435" s="1130"/>
      <c r="P435" s="1187">
        <f t="shared" ca="1" si="152"/>
        <v>0</v>
      </c>
      <c r="Q435" s="1187">
        <f t="shared" ca="1" si="153"/>
        <v>0</v>
      </c>
      <c r="R435" s="1187">
        <f t="shared" ca="1" si="154"/>
        <v>0</v>
      </c>
      <c r="S435" s="1187">
        <f t="shared" ca="1" si="155"/>
        <v>0</v>
      </c>
      <c r="T435" s="1187">
        <f t="shared" ca="1" si="156"/>
        <v>0</v>
      </c>
      <c r="U435" s="1189">
        <f t="shared" ca="1" si="157"/>
        <v>0</v>
      </c>
      <c r="V435" s="1190" t="str">
        <f t="shared" ca="1" si="158"/>
        <v>n.a.</v>
      </c>
      <c r="X435" s="1191">
        <f t="shared" ca="1" si="159"/>
        <v>0</v>
      </c>
      <c r="Y435" s="1191">
        <f t="shared" ca="1" si="160"/>
        <v>0</v>
      </c>
      <c r="Z435" s="1191">
        <f t="shared" ca="1" si="161"/>
        <v>0</v>
      </c>
      <c r="AA435" s="1189">
        <f t="shared" ca="1" si="162"/>
        <v>0</v>
      </c>
      <c r="AB435" s="1162"/>
    </row>
    <row r="436" spans="1:28">
      <c r="A436" s="1201">
        <f>Calendar!J425</f>
        <v>57857</v>
      </c>
      <c r="C436" s="1161"/>
      <c r="D436" s="1182">
        <f t="shared" ca="1" si="163"/>
        <v>58531</v>
      </c>
      <c r="E436" s="1183">
        <f t="shared" ca="1" si="145"/>
        <v>58558</v>
      </c>
      <c r="F436" s="1184">
        <f t="shared" ca="1" si="146"/>
        <v>12970</v>
      </c>
      <c r="G436" s="1185">
        <f ca="1">IF(F436&lt;&gt;"",COUNTIF($F$11:F436,"&gt;0"),"")</f>
        <v>426</v>
      </c>
      <c r="H436" s="1186"/>
      <c r="I436" s="1130"/>
      <c r="J436" s="1187">
        <f t="shared" ca="1" si="147"/>
        <v>0</v>
      </c>
      <c r="K436" s="1188">
        <f t="shared" ca="1" si="148"/>
        <v>0</v>
      </c>
      <c r="L436" s="1187">
        <f t="shared" ca="1" si="149"/>
        <v>0</v>
      </c>
      <c r="M436" s="1187">
        <f t="shared" ca="1" si="150"/>
        <v>0</v>
      </c>
      <c r="N436" s="1187">
        <f t="shared" ca="1" si="151"/>
        <v>0</v>
      </c>
      <c r="O436" s="1130"/>
      <c r="P436" s="1187">
        <f t="shared" ca="1" si="152"/>
        <v>0</v>
      </c>
      <c r="Q436" s="1187">
        <f t="shared" ca="1" si="153"/>
        <v>0</v>
      </c>
      <c r="R436" s="1187">
        <f t="shared" ca="1" si="154"/>
        <v>0</v>
      </c>
      <c r="S436" s="1187">
        <f t="shared" ca="1" si="155"/>
        <v>0</v>
      </c>
      <c r="T436" s="1187">
        <f t="shared" ca="1" si="156"/>
        <v>0</v>
      </c>
      <c r="U436" s="1189">
        <f t="shared" ca="1" si="157"/>
        <v>0</v>
      </c>
      <c r="V436" s="1190" t="str">
        <f t="shared" ca="1" si="158"/>
        <v>n.a.</v>
      </c>
      <c r="X436" s="1191">
        <f t="shared" ca="1" si="159"/>
        <v>0</v>
      </c>
      <c r="Y436" s="1191">
        <f t="shared" ca="1" si="160"/>
        <v>0</v>
      </c>
      <c r="Z436" s="1191">
        <f t="shared" ca="1" si="161"/>
        <v>0</v>
      </c>
      <c r="AA436" s="1189">
        <f t="shared" ca="1" si="162"/>
        <v>0</v>
      </c>
      <c r="AB436" s="1162"/>
    </row>
    <row r="437" spans="1:28">
      <c r="A437" s="1201">
        <f>Calendar!J426</f>
        <v>57888</v>
      </c>
      <c r="C437" s="1161"/>
      <c r="D437" s="1182">
        <f t="shared" ca="1" si="163"/>
        <v>58561</v>
      </c>
      <c r="E437" s="1183">
        <f t="shared" ca="1" si="145"/>
        <v>58588</v>
      </c>
      <c r="F437" s="1184">
        <f t="shared" ca="1" si="146"/>
        <v>13000</v>
      </c>
      <c r="G437" s="1185">
        <f ca="1">IF(F437&lt;&gt;"",COUNTIF($F$11:F437,"&gt;0"),"")</f>
        <v>427</v>
      </c>
      <c r="H437" s="1186"/>
      <c r="I437" s="1130"/>
      <c r="J437" s="1187">
        <f t="shared" ca="1" si="147"/>
        <v>0</v>
      </c>
      <c r="K437" s="1188">
        <f t="shared" ca="1" si="148"/>
        <v>0</v>
      </c>
      <c r="L437" s="1187">
        <f t="shared" ca="1" si="149"/>
        <v>0</v>
      </c>
      <c r="M437" s="1187">
        <f t="shared" ca="1" si="150"/>
        <v>0</v>
      </c>
      <c r="N437" s="1187">
        <f t="shared" ca="1" si="151"/>
        <v>0</v>
      </c>
      <c r="O437" s="1130"/>
      <c r="P437" s="1187">
        <f t="shared" ca="1" si="152"/>
        <v>0</v>
      </c>
      <c r="Q437" s="1187">
        <f t="shared" ca="1" si="153"/>
        <v>0</v>
      </c>
      <c r="R437" s="1187">
        <f t="shared" ca="1" si="154"/>
        <v>0</v>
      </c>
      <c r="S437" s="1187">
        <f t="shared" ca="1" si="155"/>
        <v>0</v>
      </c>
      <c r="T437" s="1187">
        <f t="shared" ca="1" si="156"/>
        <v>0</v>
      </c>
      <c r="U437" s="1189">
        <f t="shared" ca="1" si="157"/>
        <v>0</v>
      </c>
      <c r="V437" s="1190" t="str">
        <f t="shared" ca="1" si="158"/>
        <v>n.a.</v>
      </c>
      <c r="X437" s="1191">
        <f t="shared" ca="1" si="159"/>
        <v>0</v>
      </c>
      <c r="Y437" s="1191">
        <f t="shared" ca="1" si="160"/>
        <v>0</v>
      </c>
      <c r="Z437" s="1191">
        <f t="shared" ca="1" si="161"/>
        <v>0</v>
      </c>
      <c r="AA437" s="1189">
        <f t="shared" ca="1" si="162"/>
        <v>0</v>
      </c>
      <c r="AB437" s="1162"/>
    </row>
    <row r="438" spans="1:28">
      <c r="A438" s="1201">
        <f>Calendar!J427</f>
        <v>57920</v>
      </c>
      <c r="C438" s="1161"/>
      <c r="D438" s="1182">
        <f t="shared" ca="1" si="163"/>
        <v>58592</v>
      </c>
      <c r="E438" s="1183">
        <f t="shared" ca="1" si="145"/>
        <v>58620</v>
      </c>
      <c r="F438" s="1184">
        <f t="shared" ca="1" si="146"/>
        <v>13032</v>
      </c>
      <c r="G438" s="1185">
        <f ca="1">IF(F438&lt;&gt;"",COUNTIF($F$11:F438,"&gt;0"),"")</f>
        <v>428</v>
      </c>
      <c r="H438" s="1186"/>
      <c r="I438" s="1130"/>
      <c r="J438" s="1187">
        <f t="shared" ca="1" si="147"/>
        <v>0</v>
      </c>
      <c r="K438" s="1188">
        <f t="shared" ca="1" si="148"/>
        <v>0</v>
      </c>
      <c r="L438" s="1187">
        <f t="shared" ca="1" si="149"/>
        <v>0</v>
      </c>
      <c r="M438" s="1187">
        <f t="shared" ca="1" si="150"/>
        <v>0</v>
      </c>
      <c r="N438" s="1187">
        <f t="shared" ca="1" si="151"/>
        <v>0</v>
      </c>
      <c r="O438" s="1130"/>
      <c r="P438" s="1187">
        <f t="shared" ca="1" si="152"/>
        <v>0</v>
      </c>
      <c r="Q438" s="1187">
        <f t="shared" ca="1" si="153"/>
        <v>0</v>
      </c>
      <c r="R438" s="1187">
        <f t="shared" ca="1" si="154"/>
        <v>0</v>
      </c>
      <c r="S438" s="1187">
        <f t="shared" ca="1" si="155"/>
        <v>0</v>
      </c>
      <c r="T438" s="1187">
        <f t="shared" ca="1" si="156"/>
        <v>0</v>
      </c>
      <c r="U438" s="1189">
        <f t="shared" ca="1" si="157"/>
        <v>0</v>
      </c>
      <c r="V438" s="1190" t="str">
        <f t="shared" ca="1" si="158"/>
        <v>n.a.</v>
      </c>
      <c r="X438" s="1191">
        <f t="shared" ca="1" si="159"/>
        <v>0</v>
      </c>
      <c r="Y438" s="1191">
        <f t="shared" ca="1" si="160"/>
        <v>0</v>
      </c>
      <c r="Z438" s="1191">
        <f t="shared" ca="1" si="161"/>
        <v>0</v>
      </c>
      <c r="AA438" s="1189">
        <f t="shared" ca="1" si="162"/>
        <v>0</v>
      </c>
      <c r="AB438" s="1162"/>
    </row>
    <row r="439" spans="1:28">
      <c r="A439" s="1201">
        <f>Calendar!J428</f>
        <v>57949</v>
      </c>
      <c r="C439" s="1161"/>
      <c r="D439" s="1182">
        <f t="shared" ca="1" si="163"/>
        <v>58622</v>
      </c>
      <c r="E439" s="1183">
        <f t="shared" ca="1" si="145"/>
        <v>58649</v>
      </c>
      <c r="F439" s="1184">
        <f t="shared" ca="1" si="146"/>
        <v>13061</v>
      </c>
      <c r="G439" s="1185">
        <f ca="1">IF(F439&lt;&gt;"",COUNTIF($F$11:F439,"&gt;0"),"")</f>
        <v>429</v>
      </c>
      <c r="H439" s="1186"/>
      <c r="I439" s="1130"/>
      <c r="J439" s="1187">
        <f t="shared" ca="1" si="147"/>
        <v>0</v>
      </c>
      <c r="K439" s="1188">
        <f t="shared" ca="1" si="148"/>
        <v>0</v>
      </c>
      <c r="L439" s="1187">
        <f t="shared" ca="1" si="149"/>
        <v>0</v>
      </c>
      <c r="M439" s="1187">
        <f t="shared" ca="1" si="150"/>
        <v>0</v>
      </c>
      <c r="N439" s="1187">
        <f t="shared" ca="1" si="151"/>
        <v>0</v>
      </c>
      <c r="O439" s="1130"/>
      <c r="P439" s="1187">
        <f t="shared" ca="1" si="152"/>
        <v>0</v>
      </c>
      <c r="Q439" s="1187">
        <f t="shared" ca="1" si="153"/>
        <v>0</v>
      </c>
      <c r="R439" s="1187">
        <f t="shared" ca="1" si="154"/>
        <v>0</v>
      </c>
      <c r="S439" s="1187">
        <f t="shared" ca="1" si="155"/>
        <v>0</v>
      </c>
      <c r="T439" s="1187">
        <f t="shared" ca="1" si="156"/>
        <v>0</v>
      </c>
      <c r="U439" s="1189">
        <f t="shared" ca="1" si="157"/>
        <v>0</v>
      </c>
      <c r="V439" s="1190" t="str">
        <f t="shared" ca="1" si="158"/>
        <v>n.a.</v>
      </c>
      <c r="X439" s="1191">
        <f t="shared" ca="1" si="159"/>
        <v>0</v>
      </c>
      <c r="Y439" s="1191">
        <f t="shared" ca="1" si="160"/>
        <v>0</v>
      </c>
      <c r="Z439" s="1191">
        <f t="shared" ca="1" si="161"/>
        <v>0</v>
      </c>
      <c r="AA439" s="1189">
        <f t="shared" ca="1" si="162"/>
        <v>0</v>
      </c>
      <c r="AB439" s="1162"/>
    </row>
    <row r="440" spans="1:28">
      <c r="A440" s="1201">
        <f>Calendar!J429</f>
        <v>57980</v>
      </c>
      <c r="C440" s="1161"/>
      <c r="D440" s="1182">
        <f t="shared" ca="1" si="163"/>
        <v>58653</v>
      </c>
      <c r="E440" s="1183">
        <f t="shared" ca="1" si="145"/>
        <v>58680</v>
      </c>
      <c r="F440" s="1184">
        <f t="shared" ca="1" si="146"/>
        <v>13092</v>
      </c>
      <c r="G440" s="1185">
        <f ca="1">IF(F440&lt;&gt;"",COUNTIF($F$11:F440,"&gt;0"),"")</f>
        <v>430</v>
      </c>
      <c r="H440" s="1186"/>
      <c r="I440" s="1130"/>
      <c r="J440" s="1187">
        <f t="shared" ca="1" si="147"/>
        <v>0</v>
      </c>
      <c r="K440" s="1188">
        <f t="shared" ca="1" si="148"/>
        <v>0</v>
      </c>
      <c r="L440" s="1187">
        <f t="shared" ca="1" si="149"/>
        <v>0</v>
      </c>
      <c r="M440" s="1187">
        <f t="shared" ca="1" si="150"/>
        <v>0</v>
      </c>
      <c r="N440" s="1187">
        <f t="shared" ca="1" si="151"/>
        <v>0</v>
      </c>
      <c r="O440" s="1130"/>
      <c r="P440" s="1187">
        <f t="shared" ca="1" si="152"/>
        <v>0</v>
      </c>
      <c r="Q440" s="1187">
        <f t="shared" ca="1" si="153"/>
        <v>0</v>
      </c>
      <c r="R440" s="1187">
        <f t="shared" ca="1" si="154"/>
        <v>0</v>
      </c>
      <c r="S440" s="1187">
        <f t="shared" ca="1" si="155"/>
        <v>0</v>
      </c>
      <c r="T440" s="1187">
        <f t="shared" ca="1" si="156"/>
        <v>0</v>
      </c>
      <c r="U440" s="1189">
        <f t="shared" ca="1" si="157"/>
        <v>0</v>
      </c>
      <c r="V440" s="1190" t="str">
        <f t="shared" ca="1" si="158"/>
        <v>n.a.</v>
      </c>
      <c r="X440" s="1191">
        <f t="shared" ca="1" si="159"/>
        <v>0</v>
      </c>
      <c r="Y440" s="1191">
        <f t="shared" ca="1" si="160"/>
        <v>0</v>
      </c>
      <c r="Z440" s="1191">
        <f t="shared" ca="1" si="161"/>
        <v>0</v>
      </c>
      <c r="AA440" s="1189">
        <f t="shared" ca="1" si="162"/>
        <v>0</v>
      </c>
      <c r="AB440" s="1162"/>
    </row>
    <row r="441" spans="1:28">
      <c r="A441" s="1201">
        <f>Calendar!J430</f>
        <v>58011</v>
      </c>
      <c r="C441" s="1161"/>
      <c r="D441" s="1182">
        <f t="shared" ca="1" si="163"/>
        <v>58684</v>
      </c>
      <c r="E441" s="1183">
        <f t="shared" ca="1" si="145"/>
        <v>58711</v>
      </c>
      <c r="F441" s="1184">
        <f t="shared" ca="1" si="146"/>
        <v>13123</v>
      </c>
      <c r="G441" s="1185">
        <f ca="1">IF(F441&lt;&gt;"",COUNTIF($F$11:F441,"&gt;0"),"")</f>
        <v>431</v>
      </c>
      <c r="H441" s="1186"/>
      <c r="I441" s="1130"/>
      <c r="J441" s="1187">
        <f t="shared" ca="1" si="147"/>
        <v>0</v>
      </c>
      <c r="K441" s="1188">
        <f t="shared" ca="1" si="148"/>
        <v>0</v>
      </c>
      <c r="L441" s="1187">
        <f t="shared" ca="1" si="149"/>
        <v>0</v>
      </c>
      <c r="M441" s="1187">
        <f t="shared" ca="1" si="150"/>
        <v>0</v>
      </c>
      <c r="N441" s="1187">
        <f t="shared" ca="1" si="151"/>
        <v>0</v>
      </c>
      <c r="O441" s="1130"/>
      <c r="P441" s="1187">
        <f t="shared" ca="1" si="152"/>
        <v>0</v>
      </c>
      <c r="Q441" s="1187">
        <f t="shared" ca="1" si="153"/>
        <v>0</v>
      </c>
      <c r="R441" s="1187">
        <f t="shared" ca="1" si="154"/>
        <v>0</v>
      </c>
      <c r="S441" s="1187">
        <f t="shared" ca="1" si="155"/>
        <v>0</v>
      </c>
      <c r="T441" s="1187">
        <f t="shared" ca="1" si="156"/>
        <v>0</v>
      </c>
      <c r="U441" s="1189">
        <f t="shared" ca="1" si="157"/>
        <v>0</v>
      </c>
      <c r="V441" s="1190" t="str">
        <f t="shared" ca="1" si="158"/>
        <v>n.a.</v>
      </c>
      <c r="X441" s="1191">
        <f t="shared" ca="1" si="159"/>
        <v>0</v>
      </c>
      <c r="Y441" s="1191">
        <f t="shared" ca="1" si="160"/>
        <v>0</v>
      </c>
      <c r="Z441" s="1191">
        <f t="shared" ca="1" si="161"/>
        <v>0</v>
      </c>
      <c r="AA441" s="1189">
        <f t="shared" ca="1" si="162"/>
        <v>0</v>
      </c>
      <c r="AB441" s="1162"/>
    </row>
    <row r="442" spans="1:28">
      <c r="A442" s="1201">
        <f>Calendar!J431</f>
        <v>58041</v>
      </c>
      <c r="C442" s="1161"/>
      <c r="D442" s="1182">
        <f t="shared" ca="1" si="163"/>
        <v>58714</v>
      </c>
      <c r="E442" s="1183">
        <f t="shared" ca="1" si="145"/>
        <v>58741</v>
      </c>
      <c r="F442" s="1184">
        <f t="shared" ca="1" si="146"/>
        <v>13153</v>
      </c>
      <c r="G442" s="1185">
        <f ca="1">IF(F442&lt;&gt;"",COUNTIF($F$11:F442,"&gt;0"),"")</f>
        <v>432</v>
      </c>
      <c r="H442" s="1186"/>
      <c r="I442" s="1130"/>
      <c r="J442" s="1187">
        <f t="shared" ca="1" si="147"/>
        <v>0</v>
      </c>
      <c r="K442" s="1188">
        <f t="shared" ca="1" si="148"/>
        <v>0</v>
      </c>
      <c r="L442" s="1187">
        <f t="shared" ca="1" si="149"/>
        <v>0</v>
      </c>
      <c r="M442" s="1187">
        <f t="shared" ca="1" si="150"/>
        <v>0</v>
      </c>
      <c r="N442" s="1187">
        <f t="shared" ca="1" si="151"/>
        <v>0</v>
      </c>
      <c r="O442" s="1130"/>
      <c r="P442" s="1187">
        <f t="shared" ca="1" si="152"/>
        <v>0</v>
      </c>
      <c r="Q442" s="1187">
        <f t="shared" ca="1" si="153"/>
        <v>0</v>
      </c>
      <c r="R442" s="1187">
        <f t="shared" ca="1" si="154"/>
        <v>0</v>
      </c>
      <c r="S442" s="1187">
        <f t="shared" ca="1" si="155"/>
        <v>0</v>
      </c>
      <c r="T442" s="1187">
        <f t="shared" ca="1" si="156"/>
        <v>0</v>
      </c>
      <c r="U442" s="1189">
        <f t="shared" ca="1" si="157"/>
        <v>0</v>
      </c>
      <c r="V442" s="1190" t="str">
        <f t="shared" ca="1" si="158"/>
        <v>n.a.</v>
      </c>
      <c r="X442" s="1191">
        <f t="shared" ca="1" si="159"/>
        <v>0</v>
      </c>
      <c r="Y442" s="1191">
        <f t="shared" ca="1" si="160"/>
        <v>0</v>
      </c>
      <c r="Z442" s="1191">
        <f t="shared" ca="1" si="161"/>
        <v>0</v>
      </c>
      <c r="AA442" s="1189">
        <f t="shared" ca="1" si="162"/>
        <v>0</v>
      </c>
      <c r="AB442" s="1162"/>
    </row>
    <row r="443" spans="1:28">
      <c r="A443" s="1201">
        <f>Calendar!J432</f>
        <v>58071</v>
      </c>
      <c r="C443" s="1161"/>
      <c r="D443" s="1182">
        <f t="shared" ca="1" si="163"/>
        <v>58745</v>
      </c>
      <c r="E443" s="1183">
        <f t="shared" ca="1" si="145"/>
        <v>58774</v>
      </c>
      <c r="F443" s="1184">
        <f t="shared" ca="1" si="146"/>
        <v>13186</v>
      </c>
      <c r="G443" s="1185">
        <f ca="1">IF(F443&lt;&gt;"",COUNTIF($F$11:F443,"&gt;0"),"")</f>
        <v>433</v>
      </c>
      <c r="H443" s="1186"/>
      <c r="I443" s="1130"/>
      <c r="J443" s="1187">
        <f t="shared" ca="1" si="147"/>
        <v>0</v>
      </c>
      <c r="K443" s="1188">
        <f t="shared" ca="1" si="148"/>
        <v>0</v>
      </c>
      <c r="L443" s="1187">
        <f t="shared" ca="1" si="149"/>
        <v>0</v>
      </c>
      <c r="M443" s="1187">
        <f t="shared" ca="1" si="150"/>
        <v>0</v>
      </c>
      <c r="N443" s="1187">
        <f t="shared" ca="1" si="151"/>
        <v>0</v>
      </c>
      <c r="O443" s="1130"/>
      <c r="P443" s="1187">
        <f t="shared" ca="1" si="152"/>
        <v>0</v>
      </c>
      <c r="Q443" s="1187">
        <f t="shared" ca="1" si="153"/>
        <v>0</v>
      </c>
      <c r="R443" s="1187">
        <f t="shared" ca="1" si="154"/>
        <v>0</v>
      </c>
      <c r="S443" s="1187">
        <f t="shared" ca="1" si="155"/>
        <v>0</v>
      </c>
      <c r="T443" s="1187">
        <f t="shared" ca="1" si="156"/>
        <v>0</v>
      </c>
      <c r="U443" s="1189">
        <f t="shared" ca="1" si="157"/>
        <v>0</v>
      </c>
      <c r="V443" s="1190" t="str">
        <f t="shared" ca="1" si="158"/>
        <v>n.a.</v>
      </c>
      <c r="X443" s="1191">
        <f t="shared" ca="1" si="159"/>
        <v>0</v>
      </c>
      <c r="Y443" s="1191">
        <f t="shared" ca="1" si="160"/>
        <v>0</v>
      </c>
      <c r="Z443" s="1191">
        <f t="shared" ca="1" si="161"/>
        <v>0</v>
      </c>
      <c r="AA443" s="1189">
        <f t="shared" ca="1" si="162"/>
        <v>0</v>
      </c>
      <c r="AB443" s="1162"/>
    </row>
    <row r="444" spans="1:28">
      <c r="A444" s="1201">
        <f>Calendar!J433</f>
        <v>58102</v>
      </c>
      <c r="C444" s="1161"/>
      <c r="D444" s="1182">
        <f t="shared" ca="1" si="163"/>
        <v>58775</v>
      </c>
      <c r="E444" s="1183">
        <f t="shared" ca="1" si="145"/>
        <v>58802</v>
      </c>
      <c r="F444" s="1184">
        <f t="shared" ca="1" si="146"/>
        <v>13214</v>
      </c>
      <c r="G444" s="1185">
        <f ca="1">IF(F444&lt;&gt;"",COUNTIF($F$11:F444,"&gt;0"),"")</f>
        <v>434</v>
      </c>
      <c r="H444" s="1186"/>
      <c r="I444" s="1130"/>
      <c r="J444" s="1187">
        <f t="shared" ca="1" si="147"/>
        <v>0</v>
      </c>
      <c r="K444" s="1188">
        <f t="shared" ca="1" si="148"/>
        <v>0</v>
      </c>
      <c r="L444" s="1187">
        <f t="shared" ca="1" si="149"/>
        <v>0</v>
      </c>
      <c r="M444" s="1187">
        <f t="shared" ca="1" si="150"/>
        <v>0</v>
      </c>
      <c r="N444" s="1187">
        <f t="shared" ca="1" si="151"/>
        <v>0</v>
      </c>
      <c r="O444" s="1130"/>
      <c r="P444" s="1187">
        <f t="shared" ca="1" si="152"/>
        <v>0</v>
      </c>
      <c r="Q444" s="1187">
        <f t="shared" ca="1" si="153"/>
        <v>0</v>
      </c>
      <c r="R444" s="1187">
        <f t="shared" ca="1" si="154"/>
        <v>0</v>
      </c>
      <c r="S444" s="1187">
        <f t="shared" ca="1" si="155"/>
        <v>0</v>
      </c>
      <c r="T444" s="1187">
        <f t="shared" ca="1" si="156"/>
        <v>0</v>
      </c>
      <c r="U444" s="1189">
        <f t="shared" ca="1" si="157"/>
        <v>0</v>
      </c>
      <c r="V444" s="1190" t="str">
        <f t="shared" ca="1" si="158"/>
        <v>n.a.</v>
      </c>
      <c r="X444" s="1191">
        <f t="shared" ca="1" si="159"/>
        <v>0</v>
      </c>
      <c r="Y444" s="1191">
        <f t="shared" ca="1" si="160"/>
        <v>0</v>
      </c>
      <c r="Z444" s="1191">
        <f t="shared" ca="1" si="161"/>
        <v>0</v>
      </c>
      <c r="AA444" s="1189">
        <f t="shared" ca="1" si="162"/>
        <v>0</v>
      </c>
      <c r="AB444" s="1162"/>
    </row>
    <row r="445" spans="1:28">
      <c r="A445" s="1201">
        <f>Calendar!J434</f>
        <v>58133</v>
      </c>
      <c r="C445" s="1161"/>
      <c r="D445" s="1182">
        <f t="shared" ca="1" si="163"/>
        <v>58806</v>
      </c>
      <c r="E445" s="1183">
        <f t="shared" ca="1" si="145"/>
        <v>58833</v>
      </c>
      <c r="F445" s="1184">
        <f t="shared" ca="1" si="146"/>
        <v>13245</v>
      </c>
      <c r="G445" s="1185">
        <f ca="1">IF(F445&lt;&gt;"",COUNTIF($F$11:F445,"&gt;0"),"")</f>
        <v>435</v>
      </c>
      <c r="H445" s="1186"/>
      <c r="I445" s="1130"/>
      <c r="J445" s="1187">
        <f t="shared" ca="1" si="147"/>
        <v>0</v>
      </c>
      <c r="K445" s="1188">
        <f t="shared" ca="1" si="148"/>
        <v>0</v>
      </c>
      <c r="L445" s="1187">
        <f t="shared" ca="1" si="149"/>
        <v>0</v>
      </c>
      <c r="M445" s="1187">
        <f t="shared" ca="1" si="150"/>
        <v>0</v>
      </c>
      <c r="N445" s="1187">
        <f t="shared" ca="1" si="151"/>
        <v>0</v>
      </c>
      <c r="O445" s="1130"/>
      <c r="P445" s="1187">
        <f t="shared" ca="1" si="152"/>
        <v>0</v>
      </c>
      <c r="Q445" s="1187">
        <f t="shared" ca="1" si="153"/>
        <v>0</v>
      </c>
      <c r="R445" s="1187">
        <f t="shared" ca="1" si="154"/>
        <v>0</v>
      </c>
      <c r="S445" s="1187">
        <f t="shared" ca="1" si="155"/>
        <v>0</v>
      </c>
      <c r="T445" s="1187">
        <f t="shared" ca="1" si="156"/>
        <v>0</v>
      </c>
      <c r="U445" s="1189">
        <f t="shared" ca="1" si="157"/>
        <v>0</v>
      </c>
      <c r="V445" s="1190" t="str">
        <f t="shared" ca="1" si="158"/>
        <v>n.a.</v>
      </c>
      <c r="X445" s="1191">
        <f t="shared" ca="1" si="159"/>
        <v>0</v>
      </c>
      <c r="Y445" s="1191">
        <f t="shared" ca="1" si="160"/>
        <v>0</v>
      </c>
      <c r="Z445" s="1191">
        <f t="shared" ca="1" si="161"/>
        <v>0</v>
      </c>
      <c r="AA445" s="1189">
        <f t="shared" ca="1" si="162"/>
        <v>0</v>
      </c>
      <c r="AB445" s="1162"/>
    </row>
    <row r="446" spans="1:28">
      <c r="A446" s="1201">
        <f>Calendar!J435</f>
        <v>58161</v>
      </c>
      <c r="C446" s="1161"/>
      <c r="D446" s="1182">
        <f t="shared" ca="1" si="163"/>
        <v>58837</v>
      </c>
      <c r="E446" s="1183">
        <f t="shared" ca="1" si="145"/>
        <v>58865</v>
      </c>
      <c r="F446" s="1184">
        <f t="shared" ca="1" si="146"/>
        <v>13277</v>
      </c>
      <c r="G446" s="1185">
        <f ca="1">IF(F446&lt;&gt;"",COUNTIF($F$11:F446,"&gt;0"),"")</f>
        <v>436</v>
      </c>
      <c r="H446" s="1186"/>
      <c r="I446" s="1130"/>
      <c r="J446" s="1187">
        <f t="shared" ca="1" si="147"/>
        <v>0</v>
      </c>
      <c r="K446" s="1188">
        <f t="shared" ca="1" si="148"/>
        <v>0</v>
      </c>
      <c r="L446" s="1187">
        <f t="shared" ca="1" si="149"/>
        <v>0</v>
      </c>
      <c r="M446" s="1187">
        <f t="shared" ca="1" si="150"/>
        <v>0</v>
      </c>
      <c r="N446" s="1187">
        <f t="shared" ca="1" si="151"/>
        <v>0</v>
      </c>
      <c r="O446" s="1130"/>
      <c r="P446" s="1187">
        <f t="shared" ca="1" si="152"/>
        <v>0</v>
      </c>
      <c r="Q446" s="1187">
        <f t="shared" ca="1" si="153"/>
        <v>0</v>
      </c>
      <c r="R446" s="1187">
        <f t="shared" ca="1" si="154"/>
        <v>0</v>
      </c>
      <c r="S446" s="1187">
        <f t="shared" ca="1" si="155"/>
        <v>0</v>
      </c>
      <c r="T446" s="1187">
        <f t="shared" ca="1" si="156"/>
        <v>0</v>
      </c>
      <c r="U446" s="1189">
        <f t="shared" ca="1" si="157"/>
        <v>0</v>
      </c>
      <c r="V446" s="1190" t="str">
        <f t="shared" ca="1" si="158"/>
        <v>n.a.</v>
      </c>
      <c r="X446" s="1191">
        <f t="shared" ca="1" si="159"/>
        <v>0</v>
      </c>
      <c r="Y446" s="1191">
        <f t="shared" ca="1" si="160"/>
        <v>0</v>
      </c>
      <c r="Z446" s="1191">
        <f t="shared" ca="1" si="161"/>
        <v>0</v>
      </c>
      <c r="AA446" s="1189">
        <f t="shared" ca="1" si="162"/>
        <v>0</v>
      </c>
      <c r="AB446" s="1162"/>
    </row>
    <row r="447" spans="1:28">
      <c r="A447" s="1201">
        <f>Calendar!J436</f>
        <v>58193</v>
      </c>
      <c r="C447" s="1161"/>
      <c r="D447" s="1182">
        <f t="shared" ca="1" si="163"/>
        <v>58865</v>
      </c>
      <c r="E447" s="1183">
        <f t="shared" ca="1" si="145"/>
        <v>58893</v>
      </c>
      <c r="F447" s="1184">
        <f t="shared" ca="1" si="146"/>
        <v>13305</v>
      </c>
      <c r="G447" s="1185">
        <f ca="1">IF(F447&lt;&gt;"",COUNTIF($F$11:F447,"&gt;0"),"")</f>
        <v>437</v>
      </c>
      <c r="H447" s="1186"/>
      <c r="I447" s="1130"/>
      <c r="J447" s="1187">
        <f t="shared" ca="1" si="147"/>
        <v>0</v>
      </c>
      <c r="K447" s="1188">
        <f t="shared" ca="1" si="148"/>
        <v>0</v>
      </c>
      <c r="L447" s="1187">
        <f t="shared" ca="1" si="149"/>
        <v>0</v>
      </c>
      <c r="M447" s="1187">
        <f t="shared" ca="1" si="150"/>
        <v>0</v>
      </c>
      <c r="N447" s="1187">
        <f t="shared" ca="1" si="151"/>
        <v>0</v>
      </c>
      <c r="O447" s="1130"/>
      <c r="P447" s="1187">
        <f t="shared" ca="1" si="152"/>
        <v>0</v>
      </c>
      <c r="Q447" s="1187">
        <f t="shared" ca="1" si="153"/>
        <v>0</v>
      </c>
      <c r="R447" s="1187">
        <f t="shared" ca="1" si="154"/>
        <v>0</v>
      </c>
      <c r="S447" s="1187">
        <f t="shared" ca="1" si="155"/>
        <v>0</v>
      </c>
      <c r="T447" s="1187">
        <f t="shared" ca="1" si="156"/>
        <v>0</v>
      </c>
      <c r="U447" s="1189">
        <f t="shared" ca="1" si="157"/>
        <v>0</v>
      </c>
      <c r="V447" s="1190" t="str">
        <f t="shared" ca="1" si="158"/>
        <v>n.a.</v>
      </c>
      <c r="X447" s="1191">
        <f t="shared" ca="1" si="159"/>
        <v>0</v>
      </c>
      <c r="Y447" s="1191">
        <f t="shared" ca="1" si="160"/>
        <v>0</v>
      </c>
      <c r="Z447" s="1191">
        <f t="shared" ca="1" si="161"/>
        <v>0</v>
      </c>
      <c r="AA447" s="1189">
        <f t="shared" ca="1" si="162"/>
        <v>0</v>
      </c>
      <c r="AB447" s="1162"/>
    </row>
    <row r="448" spans="1:28">
      <c r="A448" s="1201">
        <f>Calendar!J437</f>
        <v>58222</v>
      </c>
      <c r="C448" s="1161"/>
      <c r="D448" s="1182">
        <f t="shared" ca="1" si="163"/>
        <v>58896</v>
      </c>
      <c r="E448" s="1183">
        <f t="shared" ref="E448:E489" ca="1" si="164">IF(INDIRECT("A"&amp;(IFERROR(MATCH(E447,A:A),999)+1))&gt;0,INDIRECT("A"&amp;(IFERROR(MATCH(E447,A:A),999)+1)),"")</f>
        <v>58923</v>
      </c>
      <c r="F448" s="1184">
        <f t="shared" ref="F448:F489" ca="1" si="165">IF(E448&lt;&gt;"",E448-$A$31,"")</f>
        <v>13335</v>
      </c>
      <c r="G448" s="1185">
        <f ca="1">IF(F448&lt;&gt;"",COUNTIF($F$11:F448,"&gt;0"),"")</f>
        <v>438</v>
      </c>
      <c r="H448" s="1186"/>
      <c r="I448" s="1130"/>
      <c r="J448" s="1187">
        <f t="shared" ref="J448:J489" ca="1" si="166">IF(G448=1,$A$7,N447)</f>
        <v>0</v>
      </c>
      <c r="K448" s="1188">
        <f t="shared" ref="K448:K489" ca="1" si="167">H448*J448</f>
        <v>0</v>
      </c>
      <c r="L448" s="1187">
        <f t="shared" ref="L448:L489" ca="1" si="168">IF(E448&lt;&gt;"",(1-(1-$A$25)^(1/12))*(J448-K448),"")</f>
        <v>0</v>
      </c>
      <c r="M448" s="1187">
        <f t="shared" ref="M448:M489" ca="1" si="169">IF(J448-K448-L448&lt;$A$27*$A$5,J448-K448-L448,0)</f>
        <v>0</v>
      </c>
      <c r="N448" s="1187">
        <f t="shared" ref="N448:N489" ca="1" si="170">IF(E448&lt;&gt;"",J448-K448-L448-M448,"")</f>
        <v>0</v>
      </c>
      <c r="O448" s="1130"/>
      <c r="P448" s="1187">
        <f t="shared" ref="P448:P489" ca="1" si="171">IF(G448&lt;&gt; "", R448+X448-N448, "")</f>
        <v>0</v>
      </c>
      <c r="Q448" s="1187">
        <f t="shared" ref="Q448:Q489" ca="1" si="172">IF(E448&lt;&gt;"", N448*(1-$A$15), "")</f>
        <v>0</v>
      </c>
      <c r="R448" s="1187">
        <f t="shared" ref="R448:R489" ca="1" si="173">IF(E448&lt;&gt;"", T447, "")</f>
        <v>0</v>
      </c>
      <c r="S448" s="1187">
        <f t="shared" ref="S448:S489" ca="1" si="174">IF(E448&lt;&gt;"", MIN(P448,MAX(R448-Q448,0)), "")</f>
        <v>0</v>
      </c>
      <c r="T448" s="1187">
        <f t="shared" ref="T448:T489" ca="1" si="175">IF(E448&lt;&gt;"", R448-S448, "")</f>
        <v>0</v>
      </c>
      <c r="U448" s="1189">
        <f t="shared" ref="U448:U489" ca="1" si="176">IF(E448&lt;&gt;"", R448/$A$11, "")</f>
        <v>0</v>
      </c>
      <c r="V448" s="1190" t="str">
        <f t="shared" ref="V448:V489" ca="1" si="177">IF(E448&lt;&gt;"", IFERROR(1-T448/N448, "n.a."), "")</f>
        <v>n.a.</v>
      </c>
      <c r="X448" s="1191">
        <f t="shared" ref="X448:X489" ca="1" si="178">IF(E448&lt;&gt;"", Z447, "")</f>
        <v>0</v>
      </c>
      <c r="Y448" s="1191">
        <f t="shared" ref="Y448:Y489" ca="1" si="179">IF(E448&lt;&gt;"", P448-S448, "")</f>
        <v>0</v>
      </c>
      <c r="Z448" s="1191">
        <f t="shared" ref="Z448:Z489" ca="1" si="180">IF(E448&lt;&gt;"", X448-Y448, "")</f>
        <v>0</v>
      </c>
      <c r="AA448" s="1189">
        <f t="shared" ref="AA448:AA489" ca="1" si="181">IF(E448&lt;&gt;"", X448/$A$19, "")</f>
        <v>0</v>
      </c>
      <c r="AB448" s="1162"/>
    </row>
    <row r="449" spans="1:28">
      <c r="A449" s="1201">
        <f>Calendar!J438</f>
        <v>58253</v>
      </c>
      <c r="C449" s="1161"/>
      <c r="D449" s="1182">
        <f t="shared" ca="1" si="163"/>
        <v>58926</v>
      </c>
      <c r="E449" s="1183">
        <f t="shared" ca="1" si="164"/>
        <v>58953</v>
      </c>
      <c r="F449" s="1184">
        <f t="shared" ca="1" si="165"/>
        <v>13365</v>
      </c>
      <c r="G449" s="1185">
        <f ca="1">IF(F449&lt;&gt;"",COUNTIF($F$11:F449,"&gt;0"),"")</f>
        <v>439</v>
      </c>
      <c r="H449" s="1186"/>
      <c r="I449" s="1130"/>
      <c r="J449" s="1187">
        <f t="shared" ca="1" si="166"/>
        <v>0</v>
      </c>
      <c r="K449" s="1188">
        <f t="shared" ca="1" si="167"/>
        <v>0</v>
      </c>
      <c r="L449" s="1187">
        <f t="shared" ca="1" si="168"/>
        <v>0</v>
      </c>
      <c r="M449" s="1187">
        <f t="shared" ca="1" si="169"/>
        <v>0</v>
      </c>
      <c r="N449" s="1187">
        <f t="shared" ca="1" si="170"/>
        <v>0</v>
      </c>
      <c r="O449" s="1130"/>
      <c r="P449" s="1187">
        <f t="shared" ca="1" si="171"/>
        <v>0</v>
      </c>
      <c r="Q449" s="1187">
        <f t="shared" ca="1" si="172"/>
        <v>0</v>
      </c>
      <c r="R449" s="1187">
        <f t="shared" ca="1" si="173"/>
        <v>0</v>
      </c>
      <c r="S449" s="1187">
        <f t="shared" ca="1" si="174"/>
        <v>0</v>
      </c>
      <c r="T449" s="1187">
        <f t="shared" ca="1" si="175"/>
        <v>0</v>
      </c>
      <c r="U449" s="1189">
        <f t="shared" ca="1" si="176"/>
        <v>0</v>
      </c>
      <c r="V449" s="1190" t="str">
        <f t="shared" ca="1" si="177"/>
        <v>n.a.</v>
      </c>
      <c r="X449" s="1191">
        <f t="shared" ca="1" si="178"/>
        <v>0</v>
      </c>
      <c r="Y449" s="1191">
        <f t="shared" ca="1" si="179"/>
        <v>0</v>
      </c>
      <c r="Z449" s="1191">
        <f t="shared" ca="1" si="180"/>
        <v>0</v>
      </c>
      <c r="AA449" s="1189">
        <f t="shared" ca="1" si="181"/>
        <v>0</v>
      </c>
      <c r="AB449" s="1162"/>
    </row>
    <row r="450" spans="1:28">
      <c r="A450" s="1201">
        <f>Calendar!J439</f>
        <v>58284</v>
      </c>
      <c r="C450" s="1161"/>
      <c r="D450" s="1182">
        <f t="shared" ca="1" si="163"/>
        <v>58957</v>
      </c>
      <c r="E450" s="1183">
        <f t="shared" ca="1" si="164"/>
        <v>58984</v>
      </c>
      <c r="F450" s="1184">
        <f t="shared" ca="1" si="165"/>
        <v>13396</v>
      </c>
      <c r="G450" s="1185">
        <f ca="1">IF(F450&lt;&gt;"",COUNTIF($F$11:F450,"&gt;0"),"")</f>
        <v>440</v>
      </c>
      <c r="H450" s="1186"/>
      <c r="I450" s="1130"/>
      <c r="J450" s="1187">
        <f t="shared" ca="1" si="166"/>
        <v>0</v>
      </c>
      <c r="K450" s="1188">
        <f t="shared" ca="1" si="167"/>
        <v>0</v>
      </c>
      <c r="L450" s="1187">
        <f t="shared" ca="1" si="168"/>
        <v>0</v>
      </c>
      <c r="M450" s="1187">
        <f t="shared" ca="1" si="169"/>
        <v>0</v>
      </c>
      <c r="N450" s="1187">
        <f t="shared" ca="1" si="170"/>
        <v>0</v>
      </c>
      <c r="O450" s="1130"/>
      <c r="P450" s="1187">
        <f t="shared" ca="1" si="171"/>
        <v>0</v>
      </c>
      <c r="Q450" s="1187">
        <f t="shared" ca="1" si="172"/>
        <v>0</v>
      </c>
      <c r="R450" s="1187">
        <f t="shared" ca="1" si="173"/>
        <v>0</v>
      </c>
      <c r="S450" s="1187">
        <f t="shared" ca="1" si="174"/>
        <v>0</v>
      </c>
      <c r="T450" s="1187">
        <f t="shared" ca="1" si="175"/>
        <v>0</v>
      </c>
      <c r="U450" s="1189">
        <f t="shared" ca="1" si="176"/>
        <v>0</v>
      </c>
      <c r="V450" s="1190" t="str">
        <f t="shared" ca="1" si="177"/>
        <v>n.a.</v>
      </c>
      <c r="X450" s="1191">
        <f t="shared" ca="1" si="178"/>
        <v>0</v>
      </c>
      <c r="Y450" s="1191">
        <f t="shared" ca="1" si="179"/>
        <v>0</v>
      </c>
      <c r="Z450" s="1191">
        <f t="shared" ca="1" si="180"/>
        <v>0</v>
      </c>
      <c r="AA450" s="1189">
        <f t="shared" ca="1" si="181"/>
        <v>0</v>
      </c>
      <c r="AB450" s="1162"/>
    </row>
    <row r="451" spans="1:28">
      <c r="A451" s="1201">
        <f>Calendar!J440</f>
        <v>58314</v>
      </c>
      <c r="C451" s="1161"/>
      <c r="D451" s="1182">
        <f t="shared" ca="1" si="163"/>
        <v>58987</v>
      </c>
      <c r="E451" s="1183">
        <f t="shared" ca="1" si="164"/>
        <v>59014</v>
      </c>
      <c r="F451" s="1184">
        <f t="shared" ca="1" si="165"/>
        <v>13426</v>
      </c>
      <c r="G451" s="1185">
        <f ca="1">IF(F451&lt;&gt;"",COUNTIF($F$11:F451,"&gt;0"),"")</f>
        <v>441</v>
      </c>
      <c r="H451" s="1186"/>
      <c r="I451" s="1130"/>
      <c r="J451" s="1187">
        <f t="shared" ca="1" si="166"/>
        <v>0</v>
      </c>
      <c r="K451" s="1188">
        <f t="shared" ca="1" si="167"/>
        <v>0</v>
      </c>
      <c r="L451" s="1187">
        <f t="shared" ca="1" si="168"/>
        <v>0</v>
      </c>
      <c r="M451" s="1187">
        <f t="shared" ca="1" si="169"/>
        <v>0</v>
      </c>
      <c r="N451" s="1187">
        <f t="shared" ca="1" si="170"/>
        <v>0</v>
      </c>
      <c r="O451" s="1130"/>
      <c r="P451" s="1187">
        <f t="shared" ca="1" si="171"/>
        <v>0</v>
      </c>
      <c r="Q451" s="1187">
        <f t="shared" ca="1" si="172"/>
        <v>0</v>
      </c>
      <c r="R451" s="1187">
        <f t="shared" ca="1" si="173"/>
        <v>0</v>
      </c>
      <c r="S451" s="1187">
        <f t="shared" ca="1" si="174"/>
        <v>0</v>
      </c>
      <c r="T451" s="1187">
        <f t="shared" ca="1" si="175"/>
        <v>0</v>
      </c>
      <c r="U451" s="1189">
        <f t="shared" ca="1" si="176"/>
        <v>0</v>
      </c>
      <c r="V451" s="1190" t="str">
        <f t="shared" ca="1" si="177"/>
        <v>n.a.</v>
      </c>
      <c r="X451" s="1191">
        <f t="shared" ca="1" si="178"/>
        <v>0</v>
      </c>
      <c r="Y451" s="1191">
        <f t="shared" ca="1" si="179"/>
        <v>0</v>
      </c>
      <c r="Z451" s="1191">
        <f t="shared" ca="1" si="180"/>
        <v>0</v>
      </c>
      <c r="AA451" s="1189">
        <f t="shared" ca="1" si="181"/>
        <v>0</v>
      </c>
      <c r="AB451" s="1162"/>
    </row>
    <row r="452" spans="1:28">
      <c r="A452" s="1201">
        <f>Calendar!J441</f>
        <v>58347</v>
      </c>
      <c r="C452" s="1161"/>
      <c r="D452" s="1182">
        <f t="shared" ca="1" si="163"/>
        <v>59018</v>
      </c>
      <c r="E452" s="1183">
        <f t="shared" ca="1" si="164"/>
        <v>59047</v>
      </c>
      <c r="F452" s="1184">
        <f t="shared" ca="1" si="165"/>
        <v>13459</v>
      </c>
      <c r="G452" s="1185">
        <f ca="1">IF(F452&lt;&gt;"",COUNTIF($F$11:F452,"&gt;0"),"")</f>
        <v>442</v>
      </c>
      <c r="H452" s="1186"/>
      <c r="I452" s="1130"/>
      <c r="J452" s="1187">
        <f t="shared" ca="1" si="166"/>
        <v>0</v>
      </c>
      <c r="K452" s="1188">
        <f t="shared" ca="1" si="167"/>
        <v>0</v>
      </c>
      <c r="L452" s="1187">
        <f t="shared" ca="1" si="168"/>
        <v>0</v>
      </c>
      <c r="M452" s="1187">
        <f t="shared" ca="1" si="169"/>
        <v>0</v>
      </c>
      <c r="N452" s="1187">
        <f t="shared" ca="1" si="170"/>
        <v>0</v>
      </c>
      <c r="O452" s="1130"/>
      <c r="P452" s="1187">
        <f t="shared" ca="1" si="171"/>
        <v>0</v>
      </c>
      <c r="Q452" s="1187">
        <f t="shared" ca="1" si="172"/>
        <v>0</v>
      </c>
      <c r="R452" s="1187">
        <f t="shared" ca="1" si="173"/>
        <v>0</v>
      </c>
      <c r="S452" s="1187">
        <f t="shared" ca="1" si="174"/>
        <v>0</v>
      </c>
      <c r="T452" s="1187">
        <f t="shared" ca="1" si="175"/>
        <v>0</v>
      </c>
      <c r="U452" s="1189">
        <f t="shared" ca="1" si="176"/>
        <v>0</v>
      </c>
      <c r="V452" s="1190" t="str">
        <f t="shared" ca="1" si="177"/>
        <v>n.a.</v>
      </c>
      <c r="X452" s="1191">
        <f t="shared" ca="1" si="178"/>
        <v>0</v>
      </c>
      <c r="Y452" s="1191">
        <f t="shared" ca="1" si="179"/>
        <v>0</v>
      </c>
      <c r="Z452" s="1191">
        <f t="shared" ca="1" si="180"/>
        <v>0</v>
      </c>
      <c r="AA452" s="1189">
        <f t="shared" ca="1" si="181"/>
        <v>0</v>
      </c>
      <c r="AB452" s="1162"/>
    </row>
    <row r="453" spans="1:28">
      <c r="A453" s="1201">
        <f>Calendar!J442</f>
        <v>58375</v>
      </c>
      <c r="C453" s="1161"/>
      <c r="D453" s="1182">
        <f t="shared" ca="1" si="163"/>
        <v>59049</v>
      </c>
      <c r="E453" s="1183">
        <f t="shared" ca="1" si="164"/>
        <v>59076</v>
      </c>
      <c r="F453" s="1184">
        <f t="shared" ca="1" si="165"/>
        <v>13488</v>
      </c>
      <c r="G453" s="1185">
        <f ca="1">IF(F453&lt;&gt;"",COUNTIF($F$11:F453,"&gt;0"),"")</f>
        <v>443</v>
      </c>
      <c r="H453" s="1186"/>
      <c r="I453" s="1130"/>
      <c r="J453" s="1187">
        <f t="shared" ca="1" si="166"/>
        <v>0</v>
      </c>
      <c r="K453" s="1188">
        <f t="shared" ca="1" si="167"/>
        <v>0</v>
      </c>
      <c r="L453" s="1187">
        <f t="shared" ca="1" si="168"/>
        <v>0</v>
      </c>
      <c r="M453" s="1187">
        <f t="shared" ca="1" si="169"/>
        <v>0</v>
      </c>
      <c r="N453" s="1187">
        <f t="shared" ca="1" si="170"/>
        <v>0</v>
      </c>
      <c r="O453" s="1130"/>
      <c r="P453" s="1187">
        <f t="shared" ca="1" si="171"/>
        <v>0</v>
      </c>
      <c r="Q453" s="1187">
        <f t="shared" ca="1" si="172"/>
        <v>0</v>
      </c>
      <c r="R453" s="1187">
        <f t="shared" ca="1" si="173"/>
        <v>0</v>
      </c>
      <c r="S453" s="1187">
        <f t="shared" ca="1" si="174"/>
        <v>0</v>
      </c>
      <c r="T453" s="1187">
        <f t="shared" ca="1" si="175"/>
        <v>0</v>
      </c>
      <c r="U453" s="1189">
        <f t="shared" ca="1" si="176"/>
        <v>0</v>
      </c>
      <c r="V453" s="1190" t="str">
        <f t="shared" ca="1" si="177"/>
        <v>n.a.</v>
      </c>
      <c r="X453" s="1191">
        <f t="shared" ca="1" si="178"/>
        <v>0</v>
      </c>
      <c r="Y453" s="1191">
        <f t="shared" ca="1" si="179"/>
        <v>0</v>
      </c>
      <c r="Z453" s="1191">
        <f t="shared" ca="1" si="180"/>
        <v>0</v>
      </c>
      <c r="AA453" s="1189">
        <f t="shared" ca="1" si="181"/>
        <v>0</v>
      </c>
      <c r="AB453" s="1162"/>
    </row>
    <row r="454" spans="1:28">
      <c r="A454" s="1201">
        <f>Calendar!J443</f>
        <v>58406</v>
      </c>
      <c r="C454" s="1161"/>
      <c r="D454" s="1182">
        <f t="shared" ca="1" si="163"/>
        <v>59079</v>
      </c>
      <c r="E454" s="1183">
        <f t="shared" ca="1" si="164"/>
        <v>59106</v>
      </c>
      <c r="F454" s="1184">
        <f t="shared" ca="1" si="165"/>
        <v>13518</v>
      </c>
      <c r="G454" s="1185">
        <f ca="1">IF(F454&lt;&gt;"",COUNTIF($F$11:F454,"&gt;0"),"")</f>
        <v>444</v>
      </c>
      <c r="H454" s="1186"/>
      <c r="I454" s="1130"/>
      <c r="J454" s="1187">
        <f t="shared" ca="1" si="166"/>
        <v>0</v>
      </c>
      <c r="K454" s="1188">
        <f t="shared" ca="1" si="167"/>
        <v>0</v>
      </c>
      <c r="L454" s="1187">
        <f t="shared" ca="1" si="168"/>
        <v>0</v>
      </c>
      <c r="M454" s="1187">
        <f t="shared" ca="1" si="169"/>
        <v>0</v>
      </c>
      <c r="N454" s="1187">
        <f t="shared" ca="1" si="170"/>
        <v>0</v>
      </c>
      <c r="O454" s="1130"/>
      <c r="P454" s="1187">
        <f t="shared" ca="1" si="171"/>
        <v>0</v>
      </c>
      <c r="Q454" s="1187">
        <f t="shared" ca="1" si="172"/>
        <v>0</v>
      </c>
      <c r="R454" s="1187">
        <f t="shared" ca="1" si="173"/>
        <v>0</v>
      </c>
      <c r="S454" s="1187">
        <f t="shared" ca="1" si="174"/>
        <v>0</v>
      </c>
      <c r="T454" s="1187">
        <f t="shared" ca="1" si="175"/>
        <v>0</v>
      </c>
      <c r="U454" s="1189">
        <f t="shared" ca="1" si="176"/>
        <v>0</v>
      </c>
      <c r="V454" s="1190" t="str">
        <f t="shared" ca="1" si="177"/>
        <v>n.a.</v>
      </c>
      <c r="X454" s="1191">
        <f t="shared" ca="1" si="178"/>
        <v>0</v>
      </c>
      <c r="Y454" s="1191">
        <f t="shared" ca="1" si="179"/>
        <v>0</v>
      </c>
      <c r="Z454" s="1191">
        <f t="shared" ca="1" si="180"/>
        <v>0</v>
      </c>
      <c r="AA454" s="1189">
        <f t="shared" ca="1" si="181"/>
        <v>0</v>
      </c>
      <c r="AB454" s="1162"/>
    </row>
    <row r="455" spans="1:28">
      <c r="A455" s="1201">
        <f>Calendar!J444</f>
        <v>58438</v>
      </c>
      <c r="C455" s="1161"/>
      <c r="D455" s="1182">
        <f t="shared" ca="1" si="163"/>
        <v>59110</v>
      </c>
      <c r="E455" s="1183">
        <f t="shared" ca="1" si="164"/>
        <v>59138</v>
      </c>
      <c r="F455" s="1184">
        <f t="shared" ca="1" si="165"/>
        <v>13550</v>
      </c>
      <c r="G455" s="1185">
        <f ca="1">IF(F455&lt;&gt;"",COUNTIF($F$11:F455,"&gt;0"),"")</f>
        <v>445</v>
      </c>
      <c r="H455" s="1186"/>
      <c r="I455" s="1130"/>
      <c r="J455" s="1187">
        <f t="shared" ca="1" si="166"/>
        <v>0</v>
      </c>
      <c r="K455" s="1188">
        <f t="shared" ca="1" si="167"/>
        <v>0</v>
      </c>
      <c r="L455" s="1187">
        <f t="shared" ca="1" si="168"/>
        <v>0</v>
      </c>
      <c r="M455" s="1187">
        <f t="shared" ca="1" si="169"/>
        <v>0</v>
      </c>
      <c r="N455" s="1187">
        <f t="shared" ca="1" si="170"/>
        <v>0</v>
      </c>
      <c r="O455" s="1130"/>
      <c r="P455" s="1187">
        <f t="shared" ca="1" si="171"/>
        <v>0</v>
      </c>
      <c r="Q455" s="1187">
        <f t="shared" ca="1" si="172"/>
        <v>0</v>
      </c>
      <c r="R455" s="1187">
        <f t="shared" ca="1" si="173"/>
        <v>0</v>
      </c>
      <c r="S455" s="1187">
        <f t="shared" ca="1" si="174"/>
        <v>0</v>
      </c>
      <c r="T455" s="1187">
        <f t="shared" ca="1" si="175"/>
        <v>0</v>
      </c>
      <c r="U455" s="1189">
        <f t="shared" ca="1" si="176"/>
        <v>0</v>
      </c>
      <c r="V455" s="1190" t="str">
        <f t="shared" ca="1" si="177"/>
        <v>n.a.</v>
      </c>
      <c r="X455" s="1191">
        <f t="shared" ca="1" si="178"/>
        <v>0</v>
      </c>
      <c r="Y455" s="1191">
        <f t="shared" ca="1" si="179"/>
        <v>0</v>
      </c>
      <c r="Z455" s="1191">
        <f t="shared" ca="1" si="180"/>
        <v>0</v>
      </c>
      <c r="AA455" s="1189">
        <f t="shared" ca="1" si="181"/>
        <v>0</v>
      </c>
      <c r="AB455" s="1162"/>
    </row>
    <row r="456" spans="1:28">
      <c r="A456" s="1201">
        <f>Calendar!J445</f>
        <v>58467</v>
      </c>
      <c r="C456" s="1161"/>
      <c r="D456" s="1182">
        <f t="shared" ca="1" si="163"/>
        <v>59140</v>
      </c>
      <c r="E456" s="1183">
        <f t="shared" ca="1" si="164"/>
        <v>59167</v>
      </c>
      <c r="F456" s="1184">
        <f t="shared" ca="1" si="165"/>
        <v>13579</v>
      </c>
      <c r="G456" s="1185">
        <f ca="1">IF(F456&lt;&gt;"",COUNTIF($F$11:F456,"&gt;0"),"")</f>
        <v>446</v>
      </c>
      <c r="H456" s="1186"/>
      <c r="I456" s="1130"/>
      <c r="J456" s="1187">
        <f t="shared" ca="1" si="166"/>
        <v>0</v>
      </c>
      <c r="K456" s="1188">
        <f t="shared" ca="1" si="167"/>
        <v>0</v>
      </c>
      <c r="L456" s="1187">
        <f t="shared" ca="1" si="168"/>
        <v>0</v>
      </c>
      <c r="M456" s="1187">
        <f t="shared" ca="1" si="169"/>
        <v>0</v>
      </c>
      <c r="N456" s="1187">
        <f t="shared" ca="1" si="170"/>
        <v>0</v>
      </c>
      <c r="O456" s="1130"/>
      <c r="P456" s="1187">
        <f t="shared" ca="1" si="171"/>
        <v>0</v>
      </c>
      <c r="Q456" s="1187">
        <f t="shared" ca="1" si="172"/>
        <v>0</v>
      </c>
      <c r="R456" s="1187">
        <f t="shared" ca="1" si="173"/>
        <v>0</v>
      </c>
      <c r="S456" s="1187">
        <f t="shared" ca="1" si="174"/>
        <v>0</v>
      </c>
      <c r="T456" s="1187">
        <f t="shared" ca="1" si="175"/>
        <v>0</v>
      </c>
      <c r="U456" s="1189">
        <f t="shared" ca="1" si="176"/>
        <v>0</v>
      </c>
      <c r="V456" s="1190" t="str">
        <f t="shared" ca="1" si="177"/>
        <v>n.a.</v>
      </c>
      <c r="X456" s="1191">
        <f t="shared" ca="1" si="178"/>
        <v>0</v>
      </c>
      <c r="Y456" s="1191">
        <f t="shared" ca="1" si="179"/>
        <v>0</v>
      </c>
      <c r="Z456" s="1191">
        <f t="shared" ca="1" si="180"/>
        <v>0</v>
      </c>
      <c r="AA456" s="1189">
        <f t="shared" ca="1" si="181"/>
        <v>0</v>
      </c>
      <c r="AB456" s="1162"/>
    </row>
    <row r="457" spans="1:28">
      <c r="A457" s="1201">
        <f>Calendar!J446</f>
        <v>58498</v>
      </c>
      <c r="C457" s="1161"/>
      <c r="D457" s="1182">
        <f t="shared" ca="1" si="163"/>
        <v>59171</v>
      </c>
      <c r="E457" s="1183">
        <f t="shared" ca="1" si="164"/>
        <v>59198</v>
      </c>
      <c r="F457" s="1184">
        <f t="shared" ca="1" si="165"/>
        <v>13610</v>
      </c>
      <c r="G457" s="1185">
        <f ca="1">IF(F457&lt;&gt;"",COUNTIF($F$11:F457,"&gt;0"),"")</f>
        <v>447</v>
      </c>
      <c r="H457" s="1186"/>
      <c r="I457" s="1130"/>
      <c r="J457" s="1187">
        <f t="shared" ca="1" si="166"/>
        <v>0</v>
      </c>
      <c r="K457" s="1188">
        <f t="shared" ca="1" si="167"/>
        <v>0</v>
      </c>
      <c r="L457" s="1187">
        <f t="shared" ca="1" si="168"/>
        <v>0</v>
      </c>
      <c r="M457" s="1187">
        <f t="shared" ca="1" si="169"/>
        <v>0</v>
      </c>
      <c r="N457" s="1187">
        <f t="shared" ca="1" si="170"/>
        <v>0</v>
      </c>
      <c r="O457" s="1130"/>
      <c r="P457" s="1187">
        <f t="shared" ca="1" si="171"/>
        <v>0</v>
      </c>
      <c r="Q457" s="1187">
        <f t="shared" ca="1" si="172"/>
        <v>0</v>
      </c>
      <c r="R457" s="1187">
        <f t="shared" ca="1" si="173"/>
        <v>0</v>
      </c>
      <c r="S457" s="1187">
        <f t="shared" ca="1" si="174"/>
        <v>0</v>
      </c>
      <c r="T457" s="1187">
        <f t="shared" ca="1" si="175"/>
        <v>0</v>
      </c>
      <c r="U457" s="1189">
        <f t="shared" ca="1" si="176"/>
        <v>0</v>
      </c>
      <c r="V457" s="1190" t="str">
        <f t="shared" ca="1" si="177"/>
        <v>n.a.</v>
      </c>
      <c r="X457" s="1191">
        <f t="shared" ca="1" si="178"/>
        <v>0</v>
      </c>
      <c r="Y457" s="1191">
        <f t="shared" ca="1" si="179"/>
        <v>0</v>
      </c>
      <c r="Z457" s="1191">
        <f t="shared" ca="1" si="180"/>
        <v>0</v>
      </c>
      <c r="AA457" s="1189">
        <f t="shared" ca="1" si="181"/>
        <v>0</v>
      </c>
      <c r="AB457" s="1162"/>
    </row>
    <row r="458" spans="1:28">
      <c r="A458" s="1201">
        <f>Calendar!J447</f>
        <v>58529</v>
      </c>
      <c r="C458" s="1161"/>
      <c r="D458" s="1182">
        <f t="shared" ca="1" si="163"/>
        <v>59202</v>
      </c>
      <c r="E458" s="1183">
        <f t="shared" ca="1" si="164"/>
        <v>59229</v>
      </c>
      <c r="F458" s="1184">
        <f t="shared" ca="1" si="165"/>
        <v>13641</v>
      </c>
      <c r="G458" s="1185">
        <f ca="1">IF(F458&lt;&gt;"",COUNTIF($F$11:F458,"&gt;0"),"")</f>
        <v>448</v>
      </c>
      <c r="H458" s="1186"/>
      <c r="I458" s="1130"/>
      <c r="J458" s="1187">
        <f t="shared" ca="1" si="166"/>
        <v>0</v>
      </c>
      <c r="K458" s="1188">
        <f t="shared" ca="1" si="167"/>
        <v>0</v>
      </c>
      <c r="L458" s="1187">
        <f t="shared" ca="1" si="168"/>
        <v>0</v>
      </c>
      <c r="M458" s="1187">
        <f t="shared" ca="1" si="169"/>
        <v>0</v>
      </c>
      <c r="N458" s="1187">
        <f t="shared" ca="1" si="170"/>
        <v>0</v>
      </c>
      <c r="O458" s="1130"/>
      <c r="P458" s="1187">
        <f t="shared" ca="1" si="171"/>
        <v>0</v>
      </c>
      <c r="Q458" s="1187">
        <f t="shared" ca="1" si="172"/>
        <v>0</v>
      </c>
      <c r="R458" s="1187">
        <f t="shared" ca="1" si="173"/>
        <v>0</v>
      </c>
      <c r="S458" s="1187">
        <f t="shared" ca="1" si="174"/>
        <v>0</v>
      </c>
      <c r="T458" s="1187">
        <f t="shared" ca="1" si="175"/>
        <v>0</v>
      </c>
      <c r="U458" s="1189">
        <f t="shared" ca="1" si="176"/>
        <v>0</v>
      </c>
      <c r="V458" s="1190" t="str">
        <f t="shared" ca="1" si="177"/>
        <v>n.a.</v>
      </c>
      <c r="X458" s="1191">
        <f t="shared" ca="1" si="178"/>
        <v>0</v>
      </c>
      <c r="Y458" s="1191">
        <f t="shared" ca="1" si="179"/>
        <v>0</v>
      </c>
      <c r="Z458" s="1191">
        <f t="shared" ca="1" si="180"/>
        <v>0</v>
      </c>
      <c r="AA458" s="1189">
        <f t="shared" ca="1" si="181"/>
        <v>0</v>
      </c>
      <c r="AB458" s="1162"/>
    </row>
    <row r="459" spans="1:28">
      <c r="A459" s="1201">
        <f>Calendar!J448</f>
        <v>58558</v>
      </c>
      <c r="C459" s="1161"/>
      <c r="D459" s="1182">
        <f t="shared" ca="1" si="163"/>
        <v>59230</v>
      </c>
      <c r="E459" s="1183">
        <f t="shared" ca="1" si="164"/>
        <v>59257</v>
      </c>
      <c r="F459" s="1184">
        <f t="shared" ca="1" si="165"/>
        <v>13669</v>
      </c>
      <c r="G459" s="1185">
        <f ca="1">IF(F459&lt;&gt;"",COUNTIF($F$11:F459,"&gt;0"),"")</f>
        <v>449</v>
      </c>
      <c r="H459" s="1186"/>
      <c r="I459" s="1130"/>
      <c r="J459" s="1187">
        <f t="shared" ca="1" si="166"/>
        <v>0</v>
      </c>
      <c r="K459" s="1188">
        <f t="shared" ca="1" si="167"/>
        <v>0</v>
      </c>
      <c r="L459" s="1187">
        <f t="shared" ca="1" si="168"/>
        <v>0</v>
      </c>
      <c r="M459" s="1187">
        <f t="shared" ca="1" si="169"/>
        <v>0</v>
      </c>
      <c r="N459" s="1187">
        <f t="shared" ca="1" si="170"/>
        <v>0</v>
      </c>
      <c r="O459" s="1130"/>
      <c r="P459" s="1187">
        <f t="shared" ca="1" si="171"/>
        <v>0</v>
      </c>
      <c r="Q459" s="1187">
        <f t="shared" ca="1" si="172"/>
        <v>0</v>
      </c>
      <c r="R459" s="1187">
        <f t="shared" ca="1" si="173"/>
        <v>0</v>
      </c>
      <c r="S459" s="1187">
        <f t="shared" ca="1" si="174"/>
        <v>0</v>
      </c>
      <c r="T459" s="1187">
        <f t="shared" ca="1" si="175"/>
        <v>0</v>
      </c>
      <c r="U459" s="1189">
        <f t="shared" ca="1" si="176"/>
        <v>0</v>
      </c>
      <c r="V459" s="1190" t="str">
        <f t="shared" ca="1" si="177"/>
        <v>n.a.</v>
      </c>
      <c r="X459" s="1191">
        <f t="shared" ca="1" si="178"/>
        <v>0</v>
      </c>
      <c r="Y459" s="1191">
        <f t="shared" ca="1" si="179"/>
        <v>0</v>
      </c>
      <c r="Z459" s="1191">
        <f t="shared" ca="1" si="180"/>
        <v>0</v>
      </c>
      <c r="AA459" s="1189">
        <f t="shared" ca="1" si="181"/>
        <v>0</v>
      </c>
      <c r="AB459" s="1162"/>
    </row>
    <row r="460" spans="1:28">
      <c r="A460" s="1201">
        <f>Calendar!J449</f>
        <v>58588</v>
      </c>
      <c r="C460" s="1161"/>
      <c r="D460" s="1182">
        <f t="shared" ref="D460:D489" ca="1" si="182">IF(E460&lt;&gt;"",EOMONTH(E460,-1),"")</f>
        <v>59261</v>
      </c>
      <c r="E460" s="1183">
        <f t="shared" ca="1" si="164"/>
        <v>59288</v>
      </c>
      <c r="F460" s="1184">
        <f t="shared" ca="1" si="165"/>
        <v>13700</v>
      </c>
      <c r="G460" s="1185">
        <f ca="1">IF(F460&lt;&gt;"",COUNTIF($F$11:F460,"&gt;0"),"")</f>
        <v>450</v>
      </c>
      <c r="H460" s="1186"/>
      <c r="I460" s="1130"/>
      <c r="J460" s="1187">
        <f t="shared" ca="1" si="166"/>
        <v>0</v>
      </c>
      <c r="K460" s="1188">
        <f t="shared" ca="1" si="167"/>
        <v>0</v>
      </c>
      <c r="L460" s="1187">
        <f t="shared" ca="1" si="168"/>
        <v>0</v>
      </c>
      <c r="M460" s="1187">
        <f t="shared" ca="1" si="169"/>
        <v>0</v>
      </c>
      <c r="N460" s="1187">
        <f t="shared" ca="1" si="170"/>
        <v>0</v>
      </c>
      <c r="O460" s="1130"/>
      <c r="P460" s="1187">
        <f t="shared" ca="1" si="171"/>
        <v>0</v>
      </c>
      <c r="Q460" s="1187">
        <f t="shared" ca="1" si="172"/>
        <v>0</v>
      </c>
      <c r="R460" s="1187">
        <f t="shared" ca="1" si="173"/>
        <v>0</v>
      </c>
      <c r="S460" s="1187">
        <f t="shared" ca="1" si="174"/>
        <v>0</v>
      </c>
      <c r="T460" s="1187">
        <f t="shared" ca="1" si="175"/>
        <v>0</v>
      </c>
      <c r="U460" s="1189">
        <f t="shared" ca="1" si="176"/>
        <v>0</v>
      </c>
      <c r="V460" s="1190" t="str">
        <f t="shared" ca="1" si="177"/>
        <v>n.a.</v>
      </c>
      <c r="X460" s="1191">
        <f t="shared" ca="1" si="178"/>
        <v>0</v>
      </c>
      <c r="Y460" s="1191">
        <f t="shared" ca="1" si="179"/>
        <v>0</v>
      </c>
      <c r="Z460" s="1191">
        <f t="shared" ca="1" si="180"/>
        <v>0</v>
      </c>
      <c r="AA460" s="1189">
        <f t="shared" ca="1" si="181"/>
        <v>0</v>
      </c>
      <c r="AB460" s="1162"/>
    </row>
    <row r="461" spans="1:28">
      <c r="A461" s="1201">
        <f>Calendar!J450</f>
        <v>58620</v>
      </c>
      <c r="C461" s="1161"/>
      <c r="D461" s="1182">
        <f t="shared" ca="1" si="182"/>
        <v>59291</v>
      </c>
      <c r="E461" s="1183">
        <f t="shared" ca="1" si="164"/>
        <v>59320</v>
      </c>
      <c r="F461" s="1184">
        <f t="shared" ca="1" si="165"/>
        <v>13732</v>
      </c>
      <c r="G461" s="1185">
        <f ca="1">IF(F461&lt;&gt;"",COUNTIF($F$11:F461,"&gt;0"),"")</f>
        <v>451</v>
      </c>
      <c r="H461" s="1186"/>
      <c r="I461" s="1130"/>
      <c r="J461" s="1187">
        <f t="shared" ca="1" si="166"/>
        <v>0</v>
      </c>
      <c r="K461" s="1188">
        <f t="shared" ca="1" si="167"/>
        <v>0</v>
      </c>
      <c r="L461" s="1187">
        <f t="shared" ca="1" si="168"/>
        <v>0</v>
      </c>
      <c r="M461" s="1187">
        <f t="shared" ca="1" si="169"/>
        <v>0</v>
      </c>
      <c r="N461" s="1187">
        <f t="shared" ca="1" si="170"/>
        <v>0</v>
      </c>
      <c r="O461" s="1130"/>
      <c r="P461" s="1187">
        <f t="shared" ca="1" si="171"/>
        <v>0</v>
      </c>
      <c r="Q461" s="1187">
        <f t="shared" ca="1" si="172"/>
        <v>0</v>
      </c>
      <c r="R461" s="1187">
        <f t="shared" ca="1" si="173"/>
        <v>0</v>
      </c>
      <c r="S461" s="1187">
        <f t="shared" ca="1" si="174"/>
        <v>0</v>
      </c>
      <c r="T461" s="1187">
        <f t="shared" ca="1" si="175"/>
        <v>0</v>
      </c>
      <c r="U461" s="1189">
        <f t="shared" ca="1" si="176"/>
        <v>0</v>
      </c>
      <c r="V461" s="1190" t="str">
        <f t="shared" ca="1" si="177"/>
        <v>n.a.</v>
      </c>
      <c r="X461" s="1191">
        <f t="shared" ca="1" si="178"/>
        <v>0</v>
      </c>
      <c r="Y461" s="1191">
        <f t="shared" ca="1" si="179"/>
        <v>0</v>
      </c>
      <c r="Z461" s="1191">
        <f t="shared" ca="1" si="180"/>
        <v>0</v>
      </c>
      <c r="AA461" s="1189">
        <f t="shared" ca="1" si="181"/>
        <v>0</v>
      </c>
      <c r="AB461" s="1162"/>
    </row>
    <row r="462" spans="1:28">
      <c r="A462" s="1201">
        <f>Calendar!J451</f>
        <v>58649</v>
      </c>
      <c r="C462" s="1161"/>
      <c r="D462" s="1182">
        <f t="shared" ca="1" si="182"/>
        <v>59322</v>
      </c>
      <c r="E462" s="1183">
        <f t="shared" ca="1" si="164"/>
        <v>59349</v>
      </c>
      <c r="F462" s="1184">
        <f t="shared" ca="1" si="165"/>
        <v>13761</v>
      </c>
      <c r="G462" s="1185">
        <f ca="1">IF(F462&lt;&gt;"",COUNTIF($F$11:F462,"&gt;0"),"")</f>
        <v>452</v>
      </c>
      <c r="H462" s="1186"/>
      <c r="I462" s="1130"/>
      <c r="J462" s="1187">
        <f t="shared" ca="1" si="166"/>
        <v>0</v>
      </c>
      <c r="K462" s="1188">
        <f t="shared" ca="1" si="167"/>
        <v>0</v>
      </c>
      <c r="L462" s="1187">
        <f t="shared" ca="1" si="168"/>
        <v>0</v>
      </c>
      <c r="M462" s="1187">
        <f t="shared" ca="1" si="169"/>
        <v>0</v>
      </c>
      <c r="N462" s="1187">
        <f t="shared" ca="1" si="170"/>
        <v>0</v>
      </c>
      <c r="O462" s="1130"/>
      <c r="P462" s="1187">
        <f t="shared" ca="1" si="171"/>
        <v>0</v>
      </c>
      <c r="Q462" s="1187">
        <f t="shared" ca="1" si="172"/>
        <v>0</v>
      </c>
      <c r="R462" s="1187">
        <f t="shared" ca="1" si="173"/>
        <v>0</v>
      </c>
      <c r="S462" s="1187">
        <f t="shared" ca="1" si="174"/>
        <v>0</v>
      </c>
      <c r="T462" s="1187">
        <f t="shared" ca="1" si="175"/>
        <v>0</v>
      </c>
      <c r="U462" s="1189">
        <f t="shared" ca="1" si="176"/>
        <v>0</v>
      </c>
      <c r="V462" s="1190" t="str">
        <f t="shared" ca="1" si="177"/>
        <v>n.a.</v>
      </c>
      <c r="X462" s="1191">
        <f t="shared" ca="1" si="178"/>
        <v>0</v>
      </c>
      <c r="Y462" s="1191">
        <f t="shared" ca="1" si="179"/>
        <v>0</v>
      </c>
      <c r="Z462" s="1191">
        <f t="shared" ca="1" si="180"/>
        <v>0</v>
      </c>
      <c r="AA462" s="1189">
        <f t="shared" ca="1" si="181"/>
        <v>0</v>
      </c>
      <c r="AB462" s="1162"/>
    </row>
    <row r="463" spans="1:28">
      <c r="A463" s="1201">
        <f>Calendar!J452</f>
        <v>58680</v>
      </c>
      <c r="C463" s="1161"/>
      <c r="D463" s="1182">
        <f t="shared" ca="1" si="182"/>
        <v>59352</v>
      </c>
      <c r="E463" s="1183">
        <f t="shared" ca="1" si="164"/>
        <v>59379</v>
      </c>
      <c r="F463" s="1184">
        <f t="shared" ca="1" si="165"/>
        <v>13791</v>
      </c>
      <c r="G463" s="1185">
        <f ca="1">IF(F463&lt;&gt;"",COUNTIF($F$11:F463,"&gt;0"),"")</f>
        <v>453</v>
      </c>
      <c r="H463" s="1186"/>
      <c r="I463" s="1130"/>
      <c r="J463" s="1187">
        <f t="shared" ca="1" si="166"/>
        <v>0</v>
      </c>
      <c r="K463" s="1188">
        <f t="shared" ca="1" si="167"/>
        <v>0</v>
      </c>
      <c r="L463" s="1187">
        <f t="shared" ca="1" si="168"/>
        <v>0</v>
      </c>
      <c r="M463" s="1187">
        <f t="shared" ca="1" si="169"/>
        <v>0</v>
      </c>
      <c r="N463" s="1187">
        <f t="shared" ca="1" si="170"/>
        <v>0</v>
      </c>
      <c r="O463" s="1130"/>
      <c r="P463" s="1187">
        <f t="shared" ca="1" si="171"/>
        <v>0</v>
      </c>
      <c r="Q463" s="1187">
        <f t="shared" ca="1" si="172"/>
        <v>0</v>
      </c>
      <c r="R463" s="1187">
        <f t="shared" ca="1" si="173"/>
        <v>0</v>
      </c>
      <c r="S463" s="1187">
        <f t="shared" ca="1" si="174"/>
        <v>0</v>
      </c>
      <c r="T463" s="1187">
        <f t="shared" ca="1" si="175"/>
        <v>0</v>
      </c>
      <c r="U463" s="1189">
        <f t="shared" ca="1" si="176"/>
        <v>0</v>
      </c>
      <c r="V463" s="1190" t="str">
        <f t="shared" ca="1" si="177"/>
        <v>n.a.</v>
      </c>
      <c r="X463" s="1191">
        <f t="shared" ca="1" si="178"/>
        <v>0</v>
      </c>
      <c r="Y463" s="1191">
        <f t="shared" ca="1" si="179"/>
        <v>0</v>
      </c>
      <c r="Z463" s="1191">
        <f t="shared" ca="1" si="180"/>
        <v>0</v>
      </c>
      <c r="AA463" s="1189">
        <f t="shared" ca="1" si="181"/>
        <v>0</v>
      </c>
      <c r="AB463" s="1162"/>
    </row>
    <row r="464" spans="1:28">
      <c r="A464" s="1201">
        <f>Calendar!J453</f>
        <v>58711</v>
      </c>
      <c r="C464" s="1161"/>
      <c r="D464" s="1182">
        <f t="shared" ca="1" si="182"/>
        <v>59383</v>
      </c>
      <c r="E464" s="1183">
        <f t="shared" ca="1" si="164"/>
        <v>59411</v>
      </c>
      <c r="F464" s="1184">
        <f t="shared" ca="1" si="165"/>
        <v>13823</v>
      </c>
      <c r="G464" s="1185">
        <f ca="1">IF(F464&lt;&gt;"",COUNTIF($F$11:F464,"&gt;0"),"")</f>
        <v>454</v>
      </c>
      <c r="H464" s="1186"/>
      <c r="I464" s="1130"/>
      <c r="J464" s="1187">
        <f t="shared" ca="1" si="166"/>
        <v>0</v>
      </c>
      <c r="K464" s="1188">
        <f t="shared" ca="1" si="167"/>
        <v>0</v>
      </c>
      <c r="L464" s="1187">
        <f t="shared" ca="1" si="168"/>
        <v>0</v>
      </c>
      <c r="M464" s="1187">
        <f t="shared" ca="1" si="169"/>
        <v>0</v>
      </c>
      <c r="N464" s="1187">
        <f t="shared" ca="1" si="170"/>
        <v>0</v>
      </c>
      <c r="O464" s="1130"/>
      <c r="P464" s="1187">
        <f t="shared" ca="1" si="171"/>
        <v>0</v>
      </c>
      <c r="Q464" s="1187">
        <f t="shared" ca="1" si="172"/>
        <v>0</v>
      </c>
      <c r="R464" s="1187">
        <f t="shared" ca="1" si="173"/>
        <v>0</v>
      </c>
      <c r="S464" s="1187">
        <f t="shared" ca="1" si="174"/>
        <v>0</v>
      </c>
      <c r="T464" s="1187">
        <f t="shared" ca="1" si="175"/>
        <v>0</v>
      </c>
      <c r="U464" s="1189">
        <f t="shared" ca="1" si="176"/>
        <v>0</v>
      </c>
      <c r="V464" s="1190" t="str">
        <f t="shared" ca="1" si="177"/>
        <v>n.a.</v>
      </c>
      <c r="X464" s="1191">
        <f t="shared" ca="1" si="178"/>
        <v>0</v>
      </c>
      <c r="Y464" s="1191">
        <f t="shared" ca="1" si="179"/>
        <v>0</v>
      </c>
      <c r="Z464" s="1191">
        <f t="shared" ca="1" si="180"/>
        <v>0</v>
      </c>
      <c r="AA464" s="1189">
        <f t="shared" ca="1" si="181"/>
        <v>0</v>
      </c>
      <c r="AB464" s="1162"/>
    </row>
    <row r="465" spans="1:28">
      <c r="A465" s="1201">
        <f>Calendar!J454</f>
        <v>58741</v>
      </c>
      <c r="C465" s="1161"/>
      <c r="D465" s="1182">
        <f t="shared" ca="1" si="182"/>
        <v>59414</v>
      </c>
      <c r="E465" s="1183">
        <f t="shared" ca="1" si="164"/>
        <v>59441</v>
      </c>
      <c r="F465" s="1184">
        <f t="shared" ca="1" si="165"/>
        <v>13853</v>
      </c>
      <c r="G465" s="1185">
        <f ca="1">IF(F465&lt;&gt;"",COUNTIF($F$11:F465,"&gt;0"),"")</f>
        <v>455</v>
      </c>
      <c r="H465" s="1186"/>
      <c r="I465" s="1130"/>
      <c r="J465" s="1187">
        <f t="shared" ca="1" si="166"/>
        <v>0</v>
      </c>
      <c r="K465" s="1188">
        <f t="shared" ca="1" si="167"/>
        <v>0</v>
      </c>
      <c r="L465" s="1187">
        <f t="shared" ca="1" si="168"/>
        <v>0</v>
      </c>
      <c r="M465" s="1187">
        <f t="shared" ca="1" si="169"/>
        <v>0</v>
      </c>
      <c r="N465" s="1187">
        <f t="shared" ca="1" si="170"/>
        <v>0</v>
      </c>
      <c r="O465" s="1130"/>
      <c r="P465" s="1187">
        <f t="shared" ca="1" si="171"/>
        <v>0</v>
      </c>
      <c r="Q465" s="1187">
        <f t="shared" ca="1" si="172"/>
        <v>0</v>
      </c>
      <c r="R465" s="1187">
        <f t="shared" ca="1" si="173"/>
        <v>0</v>
      </c>
      <c r="S465" s="1187">
        <f t="shared" ca="1" si="174"/>
        <v>0</v>
      </c>
      <c r="T465" s="1187">
        <f t="shared" ca="1" si="175"/>
        <v>0</v>
      </c>
      <c r="U465" s="1189">
        <f t="shared" ca="1" si="176"/>
        <v>0</v>
      </c>
      <c r="V465" s="1190" t="str">
        <f t="shared" ca="1" si="177"/>
        <v>n.a.</v>
      </c>
      <c r="X465" s="1191">
        <f t="shared" ca="1" si="178"/>
        <v>0</v>
      </c>
      <c r="Y465" s="1191">
        <f t="shared" ca="1" si="179"/>
        <v>0</v>
      </c>
      <c r="Z465" s="1191">
        <f t="shared" ca="1" si="180"/>
        <v>0</v>
      </c>
      <c r="AA465" s="1189">
        <f t="shared" ca="1" si="181"/>
        <v>0</v>
      </c>
      <c r="AB465" s="1162"/>
    </row>
    <row r="466" spans="1:28">
      <c r="A466" s="1201">
        <f>Calendar!J455</f>
        <v>58774</v>
      </c>
      <c r="C466" s="1161"/>
      <c r="D466" s="1182">
        <f t="shared" ca="1" si="182"/>
        <v>59444</v>
      </c>
      <c r="E466" s="1183">
        <f t="shared" ca="1" si="164"/>
        <v>59471</v>
      </c>
      <c r="F466" s="1184">
        <f t="shared" ca="1" si="165"/>
        <v>13883</v>
      </c>
      <c r="G466" s="1185">
        <f ca="1">IF(F466&lt;&gt;"",COUNTIF($F$11:F466,"&gt;0"),"")</f>
        <v>456</v>
      </c>
      <c r="H466" s="1186"/>
      <c r="I466" s="1130"/>
      <c r="J466" s="1187">
        <f t="shared" ca="1" si="166"/>
        <v>0</v>
      </c>
      <c r="K466" s="1188">
        <f t="shared" ca="1" si="167"/>
        <v>0</v>
      </c>
      <c r="L466" s="1187">
        <f t="shared" ca="1" si="168"/>
        <v>0</v>
      </c>
      <c r="M466" s="1187">
        <f t="shared" ca="1" si="169"/>
        <v>0</v>
      </c>
      <c r="N466" s="1187">
        <f t="shared" ca="1" si="170"/>
        <v>0</v>
      </c>
      <c r="O466" s="1130"/>
      <c r="P466" s="1187">
        <f t="shared" ca="1" si="171"/>
        <v>0</v>
      </c>
      <c r="Q466" s="1187">
        <f t="shared" ca="1" si="172"/>
        <v>0</v>
      </c>
      <c r="R466" s="1187">
        <f t="shared" ca="1" si="173"/>
        <v>0</v>
      </c>
      <c r="S466" s="1187">
        <f t="shared" ca="1" si="174"/>
        <v>0</v>
      </c>
      <c r="T466" s="1187">
        <f t="shared" ca="1" si="175"/>
        <v>0</v>
      </c>
      <c r="U466" s="1189">
        <f t="shared" ca="1" si="176"/>
        <v>0</v>
      </c>
      <c r="V466" s="1190" t="str">
        <f t="shared" ca="1" si="177"/>
        <v>n.a.</v>
      </c>
      <c r="X466" s="1191">
        <f t="shared" ca="1" si="178"/>
        <v>0</v>
      </c>
      <c r="Y466" s="1191">
        <f t="shared" ca="1" si="179"/>
        <v>0</v>
      </c>
      <c r="Z466" s="1191">
        <f t="shared" ca="1" si="180"/>
        <v>0</v>
      </c>
      <c r="AA466" s="1189">
        <f t="shared" ca="1" si="181"/>
        <v>0</v>
      </c>
      <c r="AB466" s="1162"/>
    </row>
    <row r="467" spans="1:28">
      <c r="A467" s="1201">
        <f>Calendar!J456</f>
        <v>58802</v>
      </c>
      <c r="C467" s="1161"/>
      <c r="D467" s="1182" t="str">
        <f t="shared" ca="1" si="182"/>
        <v/>
      </c>
      <c r="E467" s="1183" t="str">
        <f t="shared" ca="1" si="164"/>
        <v/>
      </c>
      <c r="F467" s="1184" t="str">
        <f t="shared" ca="1" si="165"/>
        <v/>
      </c>
      <c r="G467" s="1185" t="str">
        <f ca="1">IF(F467&lt;&gt;"",COUNTIF($F$11:F467,"&gt;0"),"")</f>
        <v/>
      </c>
      <c r="H467" s="1186"/>
      <c r="I467" s="1130"/>
      <c r="J467" s="1187">
        <f t="shared" ca="1" si="166"/>
        <v>0</v>
      </c>
      <c r="K467" s="1764">
        <f t="shared" ca="1" si="167"/>
        <v>0</v>
      </c>
      <c r="L467" s="1765" t="str">
        <f t="shared" ca="1" si="168"/>
        <v/>
      </c>
      <c r="M467" s="1765" t="e">
        <f t="shared" ca="1" si="169"/>
        <v>#VALUE!</v>
      </c>
      <c r="N467" s="1187" t="str">
        <f t="shared" ca="1" si="170"/>
        <v/>
      </c>
      <c r="O467" s="1130"/>
      <c r="P467" s="1187" t="str">
        <f t="shared" ca="1" si="171"/>
        <v/>
      </c>
      <c r="Q467" s="1187" t="str">
        <f t="shared" ca="1" si="172"/>
        <v/>
      </c>
      <c r="R467" s="1187" t="str">
        <f t="shared" ca="1" si="173"/>
        <v/>
      </c>
      <c r="S467" s="1187" t="str">
        <f t="shared" ca="1" si="174"/>
        <v/>
      </c>
      <c r="T467" s="1187" t="str">
        <f t="shared" ca="1" si="175"/>
        <v/>
      </c>
      <c r="U467" s="1189" t="str">
        <f t="shared" ca="1" si="176"/>
        <v/>
      </c>
      <c r="V467" s="1190" t="str">
        <f t="shared" ca="1" si="177"/>
        <v/>
      </c>
      <c r="X467" s="1191" t="str">
        <f t="shared" ca="1" si="178"/>
        <v/>
      </c>
      <c r="Y467" s="1191" t="str">
        <f t="shared" ca="1" si="179"/>
        <v/>
      </c>
      <c r="Z467" s="1191" t="str">
        <f t="shared" ca="1" si="180"/>
        <v/>
      </c>
      <c r="AA467" s="1189" t="str">
        <f t="shared" ca="1" si="181"/>
        <v/>
      </c>
      <c r="AB467" s="1162"/>
    </row>
    <row r="468" spans="1:28">
      <c r="A468" s="1201">
        <f>Calendar!J457</f>
        <v>58833</v>
      </c>
      <c r="C468" s="1161"/>
      <c r="D468" s="1182" t="str">
        <f t="shared" ca="1" si="182"/>
        <v/>
      </c>
      <c r="E468" s="1183" t="str">
        <f t="shared" ca="1" si="164"/>
        <v/>
      </c>
      <c r="F468" s="1184" t="str">
        <f t="shared" ca="1" si="165"/>
        <v/>
      </c>
      <c r="G468" s="1185" t="str">
        <f ca="1">IF(F468&lt;&gt;"",COUNTIF($F$11:F468,"&gt;0"),"")</f>
        <v/>
      </c>
      <c r="H468" s="1186"/>
      <c r="I468" s="1130"/>
      <c r="J468" s="1187" t="str">
        <f t="shared" ca="1" si="166"/>
        <v/>
      </c>
      <c r="K468" s="1764" t="e">
        <f t="shared" ca="1" si="167"/>
        <v>#VALUE!</v>
      </c>
      <c r="L468" s="1765" t="str">
        <f t="shared" ca="1" si="168"/>
        <v/>
      </c>
      <c r="M468" s="1765" t="e">
        <f t="shared" ca="1" si="169"/>
        <v>#VALUE!</v>
      </c>
      <c r="N468" s="1187" t="str">
        <f t="shared" ca="1" si="170"/>
        <v/>
      </c>
      <c r="O468" s="1130"/>
      <c r="P468" s="1187" t="str">
        <f t="shared" ca="1" si="171"/>
        <v/>
      </c>
      <c r="Q468" s="1187" t="str">
        <f t="shared" ca="1" si="172"/>
        <v/>
      </c>
      <c r="R468" s="1187" t="str">
        <f t="shared" ca="1" si="173"/>
        <v/>
      </c>
      <c r="S468" s="1187" t="str">
        <f t="shared" ca="1" si="174"/>
        <v/>
      </c>
      <c r="T468" s="1187" t="str">
        <f t="shared" ca="1" si="175"/>
        <v/>
      </c>
      <c r="U468" s="1189" t="str">
        <f t="shared" ca="1" si="176"/>
        <v/>
      </c>
      <c r="V468" s="1190" t="str">
        <f t="shared" ca="1" si="177"/>
        <v/>
      </c>
      <c r="X468" s="1191" t="str">
        <f t="shared" ca="1" si="178"/>
        <v/>
      </c>
      <c r="Y468" s="1191" t="str">
        <f t="shared" ca="1" si="179"/>
        <v/>
      </c>
      <c r="Z468" s="1191" t="str">
        <f t="shared" ca="1" si="180"/>
        <v/>
      </c>
      <c r="AA468" s="1189" t="str">
        <f t="shared" ca="1" si="181"/>
        <v/>
      </c>
      <c r="AB468" s="1162"/>
    </row>
    <row r="469" spans="1:28">
      <c r="A469" s="1201">
        <f>Calendar!J458</f>
        <v>58865</v>
      </c>
      <c r="C469" s="1161"/>
      <c r="D469" s="1182" t="str">
        <f t="shared" ca="1" si="182"/>
        <v/>
      </c>
      <c r="E469" s="1183" t="str">
        <f t="shared" ca="1" si="164"/>
        <v/>
      </c>
      <c r="F469" s="1184" t="str">
        <f t="shared" ca="1" si="165"/>
        <v/>
      </c>
      <c r="G469" s="1185" t="str">
        <f ca="1">IF(F469&lt;&gt;"",COUNTIF($F$11:F469,"&gt;0"),"")</f>
        <v/>
      </c>
      <c r="H469" s="1186"/>
      <c r="I469" s="1130"/>
      <c r="J469" s="1187" t="str">
        <f t="shared" ca="1" si="166"/>
        <v/>
      </c>
      <c r="K469" s="1764" t="e">
        <f t="shared" ca="1" si="167"/>
        <v>#VALUE!</v>
      </c>
      <c r="L469" s="1765" t="str">
        <f t="shared" ca="1" si="168"/>
        <v/>
      </c>
      <c r="M469" s="1765" t="e">
        <f t="shared" ca="1" si="169"/>
        <v>#VALUE!</v>
      </c>
      <c r="N469" s="1187" t="str">
        <f t="shared" ca="1" si="170"/>
        <v/>
      </c>
      <c r="O469" s="1130"/>
      <c r="P469" s="1187" t="str">
        <f t="shared" ca="1" si="171"/>
        <v/>
      </c>
      <c r="Q469" s="1187" t="str">
        <f t="shared" ca="1" si="172"/>
        <v/>
      </c>
      <c r="R469" s="1187" t="str">
        <f t="shared" ca="1" si="173"/>
        <v/>
      </c>
      <c r="S469" s="1187" t="str">
        <f t="shared" ca="1" si="174"/>
        <v/>
      </c>
      <c r="T469" s="1187" t="str">
        <f t="shared" ca="1" si="175"/>
        <v/>
      </c>
      <c r="U469" s="1189" t="str">
        <f t="shared" ca="1" si="176"/>
        <v/>
      </c>
      <c r="V469" s="1190" t="str">
        <f t="shared" ca="1" si="177"/>
        <v/>
      </c>
      <c r="X469" s="1191" t="str">
        <f t="shared" ca="1" si="178"/>
        <v/>
      </c>
      <c r="Y469" s="1191" t="str">
        <f t="shared" ca="1" si="179"/>
        <v/>
      </c>
      <c r="Z469" s="1191" t="str">
        <f t="shared" ca="1" si="180"/>
        <v/>
      </c>
      <c r="AA469" s="1189" t="str">
        <f t="shared" ca="1" si="181"/>
        <v/>
      </c>
      <c r="AB469" s="1162"/>
    </row>
    <row r="470" spans="1:28">
      <c r="A470" s="1201">
        <f>Calendar!J459</f>
        <v>58893</v>
      </c>
      <c r="C470" s="1161"/>
      <c r="D470" s="1182" t="str">
        <f t="shared" ca="1" si="182"/>
        <v/>
      </c>
      <c r="E470" s="1183" t="str">
        <f t="shared" ca="1" si="164"/>
        <v/>
      </c>
      <c r="F470" s="1184" t="str">
        <f t="shared" ca="1" si="165"/>
        <v/>
      </c>
      <c r="G470" s="1185" t="str">
        <f ca="1">IF(F470&lt;&gt;"",COUNTIF($F$11:F470,"&gt;0"),"")</f>
        <v/>
      </c>
      <c r="H470" s="1186"/>
      <c r="I470" s="1130"/>
      <c r="J470" s="1187" t="str">
        <f t="shared" ca="1" si="166"/>
        <v/>
      </c>
      <c r="K470" s="1764" t="e">
        <f t="shared" ca="1" si="167"/>
        <v>#VALUE!</v>
      </c>
      <c r="L470" s="1765" t="str">
        <f t="shared" ca="1" si="168"/>
        <v/>
      </c>
      <c r="M470" s="1765" t="e">
        <f t="shared" ca="1" si="169"/>
        <v>#VALUE!</v>
      </c>
      <c r="N470" s="1187" t="str">
        <f t="shared" ca="1" si="170"/>
        <v/>
      </c>
      <c r="O470" s="1130"/>
      <c r="P470" s="1187" t="str">
        <f t="shared" ca="1" si="171"/>
        <v/>
      </c>
      <c r="Q470" s="1187" t="str">
        <f t="shared" ca="1" si="172"/>
        <v/>
      </c>
      <c r="R470" s="1187" t="str">
        <f t="shared" ca="1" si="173"/>
        <v/>
      </c>
      <c r="S470" s="1187" t="str">
        <f t="shared" ca="1" si="174"/>
        <v/>
      </c>
      <c r="T470" s="1187" t="str">
        <f t="shared" ca="1" si="175"/>
        <v/>
      </c>
      <c r="U470" s="1189" t="str">
        <f t="shared" ca="1" si="176"/>
        <v/>
      </c>
      <c r="V470" s="1190" t="str">
        <f t="shared" ca="1" si="177"/>
        <v/>
      </c>
      <c r="X470" s="1191" t="str">
        <f t="shared" ca="1" si="178"/>
        <v/>
      </c>
      <c r="Y470" s="1191" t="str">
        <f t="shared" ca="1" si="179"/>
        <v/>
      </c>
      <c r="Z470" s="1191" t="str">
        <f t="shared" ca="1" si="180"/>
        <v/>
      </c>
      <c r="AA470" s="1189" t="str">
        <f t="shared" ca="1" si="181"/>
        <v/>
      </c>
      <c r="AB470" s="1162"/>
    </row>
    <row r="471" spans="1:28">
      <c r="A471" s="1201">
        <f>Calendar!J460</f>
        <v>58923</v>
      </c>
      <c r="C471" s="1161"/>
      <c r="D471" s="1182" t="str">
        <f t="shared" ca="1" si="182"/>
        <v/>
      </c>
      <c r="E471" s="1183" t="str">
        <f t="shared" ca="1" si="164"/>
        <v/>
      </c>
      <c r="F471" s="1184" t="str">
        <f t="shared" ca="1" si="165"/>
        <v/>
      </c>
      <c r="G471" s="1185" t="str">
        <f ca="1">IF(F471&lt;&gt;"",COUNTIF($F$11:F471,"&gt;0"),"")</f>
        <v/>
      </c>
      <c r="H471" s="1186"/>
      <c r="I471" s="1130"/>
      <c r="J471" s="1187" t="str">
        <f t="shared" ca="1" si="166"/>
        <v/>
      </c>
      <c r="K471" s="1764" t="e">
        <f t="shared" ca="1" si="167"/>
        <v>#VALUE!</v>
      </c>
      <c r="L471" s="1765" t="str">
        <f t="shared" ca="1" si="168"/>
        <v/>
      </c>
      <c r="M471" s="1765" t="e">
        <f t="shared" ca="1" si="169"/>
        <v>#VALUE!</v>
      </c>
      <c r="N471" s="1187" t="str">
        <f t="shared" ca="1" si="170"/>
        <v/>
      </c>
      <c r="O471" s="1130"/>
      <c r="P471" s="1187" t="str">
        <f t="shared" ca="1" si="171"/>
        <v/>
      </c>
      <c r="Q471" s="1187" t="str">
        <f t="shared" ca="1" si="172"/>
        <v/>
      </c>
      <c r="R471" s="1187" t="str">
        <f t="shared" ca="1" si="173"/>
        <v/>
      </c>
      <c r="S471" s="1187" t="str">
        <f t="shared" ca="1" si="174"/>
        <v/>
      </c>
      <c r="T471" s="1187" t="str">
        <f t="shared" ca="1" si="175"/>
        <v/>
      </c>
      <c r="U471" s="1189" t="str">
        <f t="shared" ca="1" si="176"/>
        <v/>
      </c>
      <c r="V471" s="1190" t="str">
        <f t="shared" ca="1" si="177"/>
        <v/>
      </c>
      <c r="X471" s="1191" t="str">
        <f t="shared" ca="1" si="178"/>
        <v/>
      </c>
      <c r="Y471" s="1191" t="str">
        <f t="shared" ca="1" si="179"/>
        <v/>
      </c>
      <c r="Z471" s="1191" t="str">
        <f t="shared" ca="1" si="180"/>
        <v/>
      </c>
      <c r="AA471" s="1189" t="str">
        <f t="shared" ca="1" si="181"/>
        <v/>
      </c>
      <c r="AB471" s="1162"/>
    </row>
    <row r="472" spans="1:28">
      <c r="A472" s="1201">
        <f>Calendar!J461</f>
        <v>58953</v>
      </c>
      <c r="C472" s="1161"/>
      <c r="D472" s="1182" t="str">
        <f t="shared" ca="1" si="182"/>
        <v/>
      </c>
      <c r="E472" s="1183" t="str">
        <f t="shared" ca="1" si="164"/>
        <v/>
      </c>
      <c r="F472" s="1184" t="str">
        <f t="shared" ca="1" si="165"/>
        <v/>
      </c>
      <c r="G472" s="1185" t="str">
        <f ca="1">IF(F472&lt;&gt;"",COUNTIF($F$11:F472,"&gt;0"),"")</f>
        <v/>
      </c>
      <c r="H472" s="1186"/>
      <c r="I472" s="1130"/>
      <c r="J472" s="1187" t="str">
        <f t="shared" ca="1" si="166"/>
        <v/>
      </c>
      <c r="K472" s="1764" t="e">
        <f t="shared" ca="1" si="167"/>
        <v>#VALUE!</v>
      </c>
      <c r="L472" s="1765" t="str">
        <f t="shared" ca="1" si="168"/>
        <v/>
      </c>
      <c r="M472" s="1765" t="e">
        <f t="shared" ca="1" si="169"/>
        <v>#VALUE!</v>
      </c>
      <c r="N472" s="1187" t="str">
        <f t="shared" ca="1" si="170"/>
        <v/>
      </c>
      <c r="O472" s="1130"/>
      <c r="P472" s="1187" t="str">
        <f t="shared" ca="1" si="171"/>
        <v/>
      </c>
      <c r="Q472" s="1187" t="str">
        <f t="shared" ca="1" si="172"/>
        <v/>
      </c>
      <c r="R472" s="1187" t="str">
        <f t="shared" ca="1" si="173"/>
        <v/>
      </c>
      <c r="S472" s="1187" t="str">
        <f t="shared" ca="1" si="174"/>
        <v/>
      </c>
      <c r="T472" s="1187" t="str">
        <f t="shared" ca="1" si="175"/>
        <v/>
      </c>
      <c r="U472" s="1189" t="str">
        <f t="shared" ca="1" si="176"/>
        <v/>
      </c>
      <c r="V472" s="1190" t="str">
        <f t="shared" ca="1" si="177"/>
        <v/>
      </c>
      <c r="X472" s="1191" t="str">
        <f t="shared" ca="1" si="178"/>
        <v/>
      </c>
      <c r="Y472" s="1191" t="str">
        <f t="shared" ca="1" si="179"/>
        <v/>
      </c>
      <c r="Z472" s="1191" t="str">
        <f t="shared" ca="1" si="180"/>
        <v/>
      </c>
      <c r="AA472" s="1189" t="str">
        <f t="shared" ca="1" si="181"/>
        <v/>
      </c>
      <c r="AB472" s="1162"/>
    </row>
    <row r="473" spans="1:28">
      <c r="A473" s="1201">
        <f>Calendar!J462</f>
        <v>58984</v>
      </c>
      <c r="C473" s="1161"/>
      <c r="D473" s="1182" t="str">
        <f t="shared" ca="1" si="182"/>
        <v/>
      </c>
      <c r="E473" s="1183" t="str">
        <f t="shared" ca="1" si="164"/>
        <v/>
      </c>
      <c r="F473" s="1184" t="str">
        <f t="shared" ca="1" si="165"/>
        <v/>
      </c>
      <c r="G473" s="1185" t="str">
        <f ca="1">IF(F473&lt;&gt;"",COUNTIF($F$11:F473,"&gt;0"),"")</f>
        <v/>
      </c>
      <c r="H473" s="1186"/>
      <c r="I473" s="1130"/>
      <c r="J473" s="1187" t="str">
        <f t="shared" ca="1" si="166"/>
        <v/>
      </c>
      <c r="K473" s="1764" t="e">
        <f t="shared" ca="1" si="167"/>
        <v>#VALUE!</v>
      </c>
      <c r="L473" s="1765" t="str">
        <f t="shared" ca="1" si="168"/>
        <v/>
      </c>
      <c r="M473" s="1765" t="e">
        <f t="shared" ca="1" si="169"/>
        <v>#VALUE!</v>
      </c>
      <c r="N473" s="1187" t="str">
        <f t="shared" ca="1" si="170"/>
        <v/>
      </c>
      <c r="O473" s="1130"/>
      <c r="P473" s="1187" t="str">
        <f t="shared" ca="1" si="171"/>
        <v/>
      </c>
      <c r="Q473" s="1187" t="str">
        <f t="shared" ca="1" si="172"/>
        <v/>
      </c>
      <c r="R473" s="1187" t="str">
        <f t="shared" ca="1" si="173"/>
        <v/>
      </c>
      <c r="S473" s="1187" t="str">
        <f t="shared" ca="1" si="174"/>
        <v/>
      </c>
      <c r="T473" s="1187" t="str">
        <f t="shared" ca="1" si="175"/>
        <v/>
      </c>
      <c r="U473" s="1189" t="str">
        <f t="shared" ca="1" si="176"/>
        <v/>
      </c>
      <c r="V473" s="1190" t="str">
        <f t="shared" ca="1" si="177"/>
        <v/>
      </c>
      <c r="X473" s="1191" t="str">
        <f t="shared" ca="1" si="178"/>
        <v/>
      </c>
      <c r="Y473" s="1191" t="str">
        <f t="shared" ca="1" si="179"/>
        <v/>
      </c>
      <c r="Z473" s="1191" t="str">
        <f t="shared" ca="1" si="180"/>
        <v/>
      </c>
      <c r="AA473" s="1189" t="str">
        <f t="shared" ca="1" si="181"/>
        <v/>
      </c>
      <c r="AB473" s="1162"/>
    </row>
    <row r="474" spans="1:28">
      <c r="A474" s="1201">
        <f>Calendar!J463</f>
        <v>59014</v>
      </c>
      <c r="C474" s="1161"/>
      <c r="D474" s="1182" t="str">
        <f t="shared" ca="1" si="182"/>
        <v/>
      </c>
      <c r="E474" s="1183" t="str">
        <f t="shared" ca="1" si="164"/>
        <v/>
      </c>
      <c r="F474" s="1184" t="str">
        <f t="shared" ca="1" si="165"/>
        <v/>
      </c>
      <c r="G474" s="1185" t="str">
        <f ca="1">IF(F474&lt;&gt;"",COUNTIF($F$11:F474,"&gt;0"),"")</f>
        <v/>
      </c>
      <c r="H474" s="1186"/>
      <c r="I474" s="1130"/>
      <c r="J474" s="1187" t="str">
        <f t="shared" ca="1" si="166"/>
        <v/>
      </c>
      <c r="K474" s="1764" t="e">
        <f t="shared" ca="1" si="167"/>
        <v>#VALUE!</v>
      </c>
      <c r="L474" s="1765" t="str">
        <f t="shared" ca="1" si="168"/>
        <v/>
      </c>
      <c r="M474" s="1765" t="e">
        <f t="shared" ca="1" si="169"/>
        <v>#VALUE!</v>
      </c>
      <c r="N474" s="1187" t="str">
        <f t="shared" ca="1" si="170"/>
        <v/>
      </c>
      <c r="O474" s="1130"/>
      <c r="P474" s="1187" t="str">
        <f t="shared" ca="1" si="171"/>
        <v/>
      </c>
      <c r="Q474" s="1187" t="str">
        <f t="shared" ca="1" si="172"/>
        <v/>
      </c>
      <c r="R474" s="1187" t="str">
        <f t="shared" ca="1" si="173"/>
        <v/>
      </c>
      <c r="S474" s="1187" t="str">
        <f t="shared" ca="1" si="174"/>
        <v/>
      </c>
      <c r="T474" s="1187" t="str">
        <f t="shared" ca="1" si="175"/>
        <v/>
      </c>
      <c r="U474" s="1189" t="str">
        <f t="shared" ca="1" si="176"/>
        <v/>
      </c>
      <c r="V474" s="1190" t="str">
        <f t="shared" ca="1" si="177"/>
        <v/>
      </c>
      <c r="X474" s="1191" t="str">
        <f t="shared" ca="1" si="178"/>
        <v/>
      </c>
      <c r="Y474" s="1191" t="str">
        <f t="shared" ca="1" si="179"/>
        <v/>
      </c>
      <c r="Z474" s="1191" t="str">
        <f t="shared" ca="1" si="180"/>
        <v/>
      </c>
      <c r="AA474" s="1189" t="str">
        <f t="shared" ca="1" si="181"/>
        <v/>
      </c>
      <c r="AB474" s="1162"/>
    </row>
    <row r="475" spans="1:28">
      <c r="A475" s="1201">
        <f>Calendar!J464</f>
        <v>59047</v>
      </c>
      <c r="C475" s="1161"/>
      <c r="D475" s="1182" t="str">
        <f t="shared" ca="1" si="182"/>
        <v/>
      </c>
      <c r="E475" s="1183" t="str">
        <f t="shared" ca="1" si="164"/>
        <v/>
      </c>
      <c r="F475" s="1184" t="str">
        <f t="shared" ca="1" si="165"/>
        <v/>
      </c>
      <c r="G475" s="1185" t="str">
        <f ca="1">IF(F475&lt;&gt;"",COUNTIF($F$11:F475,"&gt;0"),"")</f>
        <v/>
      </c>
      <c r="H475" s="1186"/>
      <c r="I475" s="1130"/>
      <c r="J475" s="1187" t="str">
        <f t="shared" ca="1" si="166"/>
        <v/>
      </c>
      <c r="K475" s="1764" t="e">
        <f t="shared" ca="1" si="167"/>
        <v>#VALUE!</v>
      </c>
      <c r="L475" s="1765" t="str">
        <f t="shared" ca="1" si="168"/>
        <v/>
      </c>
      <c r="M475" s="1765" t="e">
        <f t="shared" ca="1" si="169"/>
        <v>#VALUE!</v>
      </c>
      <c r="N475" s="1187" t="str">
        <f t="shared" ca="1" si="170"/>
        <v/>
      </c>
      <c r="O475" s="1130"/>
      <c r="P475" s="1187" t="str">
        <f t="shared" ca="1" si="171"/>
        <v/>
      </c>
      <c r="Q475" s="1187" t="str">
        <f t="shared" ca="1" si="172"/>
        <v/>
      </c>
      <c r="R475" s="1187" t="str">
        <f t="shared" ca="1" si="173"/>
        <v/>
      </c>
      <c r="S475" s="1187" t="str">
        <f t="shared" ca="1" si="174"/>
        <v/>
      </c>
      <c r="T475" s="1187" t="str">
        <f t="shared" ca="1" si="175"/>
        <v/>
      </c>
      <c r="U475" s="1189" t="str">
        <f t="shared" ca="1" si="176"/>
        <v/>
      </c>
      <c r="V475" s="1190" t="str">
        <f t="shared" ca="1" si="177"/>
        <v/>
      </c>
      <c r="X475" s="1191" t="str">
        <f t="shared" ca="1" si="178"/>
        <v/>
      </c>
      <c r="Y475" s="1191" t="str">
        <f t="shared" ca="1" si="179"/>
        <v/>
      </c>
      <c r="Z475" s="1191" t="str">
        <f t="shared" ca="1" si="180"/>
        <v/>
      </c>
      <c r="AA475" s="1189" t="str">
        <f t="shared" ca="1" si="181"/>
        <v/>
      </c>
      <c r="AB475" s="1162"/>
    </row>
    <row r="476" spans="1:28">
      <c r="A476" s="1201">
        <f>Calendar!J465</f>
        <v>59076</v>
      </c>
      <c r="C476" s="1161"/>
      <c r="D476" s="1182" t="str">
        <f t="shared" ca="1" si="182"/>
        <v/>
      </c>
      <c r="E476" s="1183" t="str">
        <f t="shared" ca="1" si="164"/>
        <v/>
      </c>
      <c r="F476" s="1184" t="str">
        <f t="shared" ca="1" si="165"/>
        <v/>
      </c>
      <c r="G476" s="1185" t="str">
        <f ca="1">IF(F476&lt;&gt;"",COUNTIF($F$11:F476,"&gt;0"),"")</f>
        <v/>
      </c>
      <c r="H476" s="1186"/>
      <c r="I476" s="1130"/>
      <c r="J476" s="1187" t="str">
        <f t="shared" ca="1" si="166"/>
        <v/>
      </c>
      <c r="K476" s="1764" t="e">
        <f t="shared" ca="1" si="167"/>
        <v>#VALUE!</v>
      </c>
      <c r="L476" s="1765" t="str">
        <f t="shared" ca="1" si="168"/>
        <v/>
      </c>
      <c r="M476" s="1765" t="e">
        <f t="shared" ca="1" si="169"/>
        <v>#VALUE!</v>
      </c>
      <c r="N476" s="1187" t="str">
        <f t="shared" ca="1" si="170"/>
        <v/>
      </c>
      <c r="O476" s="1130"/>
      <c r="P476" s="1187" t="str">
        <f t="shared" ca="1" si="171"/>
        <v/>
      </c>
      <c r="Q476" s="1187" t="str">
        <f t="shared" ca="1" si="172"/>
        <v/>
      </c>
      <c r="R476" s="1187" t="str">
        <f t="shared" ca="1" si="173"/>
        <v/>
      </c>
      <c r="S476" s="1187" t="str">
        <f t="shared" ca="1" si="174"/>
        <v/>
      </c>
      <c r="T476" s="1187" t="str">
        <f t="shared" ca="1" si="175"/>
        <v/>
      </c>
      <c r="U476" s="1189" t="str">
        <f t="shared" ca="1" si="176"/>
        <v/>
      </c>
      <c r="V476" s="1190" t="str">
        <f t="shared" ca="1" si="177"/>
        <v/>
      </c>
      <c r="X476" s="1191" t="str">
        <f t="shared" ca="1" si="178"/>
        <v/>
      </c>
      <c r="Y476" s="1191" t="str">
        <f t="shared" ca="1" si="179"/>
        <v/>
      </c>
      <c r="Z476" s="1191" t="str">
        <f t="shared" ca="1" si="180"/>
        <v/>
      </c>
      <c r="AA476" s="1189" t="str">
        <f t="shared" ca="1" si="181"/>
        <v/>
      </c>
      <c r="AB476" s="1162"/>
    </row>
    <row r="477" spans="1:28">
      <c r="A477" s="1201">
        <f>Calendar!J466</f>
        <v>59106</v>
      </c>
      <c r="C477" s="1161"/>
      <c r="D477" s="1182" t="str">
        <f t="shared" ca="1" si="182"/>
        <v/>
      </c>
      <c r="E477" s="1183" t="str">
        <f t="shared" ca="1" si="164"/>
        <v/>
      </c>
      <c r="F477" s="1184" t="str">
        <f t="shared" ca="1" si="165"/>
        <v/>
      </c>
      <c r="G477" s="1185" t="str">
        <f ca="1">IF(F477&lt;&gt;"",COUNTIF($F$11:F477,"&gt;0"),"")</f>
        <v/>
      </c>
      <c r="H477" s="1186"/>
      <c r="I477" s="1130"/>
      <c r="J477" s="1187" t="str">
        <f t="shared" ca="1" si="166"/>
        <v/>
      </c>
      <c r="K477" s="1764" t="e">
        <f t="shared" ca="1" si="167"/>
        <v>#VALUE!</v>
      </c>
      <c r="L477" s="1765" t="str">
        <f t="shared" ca="1" si="168"/>
        <v/>
      </c>
      <c r="M477" s="1765" t="e">
        <f t="shared" ca="1" si="169"/>
        <v>#VALUE!</v>
      </c>
      <c r="N477" s="1187" t="str">
        <f t="shared" ca="1" si="170"/>
        <v/>
      </c>
      <c r="O477" s="1130"/>
      <c r="P477" s="1187" t="str">
        <f t="shared" ca="1" si="171"/>
        <v/>
      </c>
      <c r="Q477" s="1187" t="str">
        <f t="shared" ca="1" si="172"/>
        <v/>
      </c>
      <c r="R477" s="1187" t="str">
        <f t="shared" ca="1" si="173"/>
        <v/>
      </c>
      <c r="S477" s="1187" t="str">
        <f t="shared" ca="1" si="174"/>
        <v/>
      </c>
      <c r="T477" s="1187" t="str">
        <f t="shared" ca="1" si="175"/>
        <v/>
      </c>
      <c r="U477" s="1189" t="str">
        <f t="shared" ca="1" si="176"/>
        <v/>
      </c>
      <c r="V477" s="1190" t="str">
        <f t="shared" ca="1" si="177"/>
        <v/>
      </c>
      <c r="X477" s="1191" t="str">
        <f t="shared" ca="1" si="178"/>
        <v/>
      </c>
      <c r="Y477" s="1191" t="str">
        <f t="shared" ca="1" si="179"/>
        <v/>
      </c>
      <c r="Z477" s="1191" t="str">
        <f t="shared" ca="1" si="180"/>
        <v/>
      </c>
      <c r="AA477" s="1189" t="str">
        <f t="shared" ca="1" si="181"/>
        <v/>
      </c>
      <c r="AB477" s="1162"/>
    </row>
    <row r="478" spans="1:28">
      <c r="A478" s="1201">
        <f>Calendar!J467</f>
        <v>59138</v>
      </c>
      <c r="C478" s="1161"/>
      <c r="D478" s="1182" t="str">
        <f t="shared" ca="1" si="182"/>
        <v/>
      </c>
      <c r="E478" s="1183" t="str">
        <f t="shared" ca="1" si="164"/>
        <v/>
      </c>
      <c r="F478" s="1184" t="str">
        <f t="shared" ca="1" si="165"/>
        <v/>
      </c>
      <c r="G478" s="1185" t="str">
        <f ca="1">IF(F478&lt;&gt;"",COUNTIF($F$11:F478,"&gt;0"),"")</f>
        <v/>
      </c>
      <c r="H478" s="1186"/>
      <c r="I478" s="1130"/>
      <c r="J478" s="1187" t="str">
        <f t="shared" ca="1" si="166"/>
        <v/>
      </c>
      <c r="K478" s="1764" t="e">
        <f t="shared" ca="1" si="167"/>
        <v>#VALUE!</v>
      </c>
      <c r="L478" s="1765" t="str">
        <f t="shared" ca="1" si="168"/>
        <v/>
      </c>
      <c r="M478" s="1765" t="e">
        <f t="shared" ca="1" si="169"/>
        <v>#VALUE!</v>
      </c>
      <c r="N478" s="1187" t="str">
        <f t="shared" ca="1" si="170"/>
        <v/>
      </c>
      <c r="O478" s="1130"/>
      <c r="P478" s="1187" t="str">
        <f t="shared" ca="1" si="171"/>
        <v/>
      </c>
      <c r="Q478" s="1187" t="str">
        <f t="shared" ca="1" si="172"/>
        <v/>
      </c>
      <c r="R478" s="1187" t="str">
        <f t="shared" ca="1" si="173"/>
        <v/>
      </c>
      <c r="S478" s="1187" t="str">
        <f t="shared" ca="1" si="174"/>
        <v/>
      </c>
      <c r="T478" s="1187" t="str">
        <f t="shared" ca="1" si="175"/>
        <v/>
      </c>
      <c r="U478" s="1189" t="str">
        <f t="shared" ca="1" si="176"/>
        <v/>
      </c>
      <c r="V478" s="1190" t="str">
        <f t="shared" ca="1" si="177"/>
        <v/>
      </c>
      <c r="X478" s="1191" t="str">
        <f t="shared" ca="1" si="178"/>
        <v/>
      </c>
      <c r="Y478" s="1191" t="str">
        <f t="shared" ca="1" si="179"/>
        <v/>
      </c>
      <c r="Z478" s="1191" t="str">
        <f t="shared" ca="1" si="180"/>
        <v/>
      </c>
      <c r="AA478" s="1189" t="str">
        <f t="shared" ca="1" si="181"/>
        <v/>
      </c>
      <c r="AB478" s="1162"/>
    </row>
    <row r="479" spans="1:28">
      <c r="A479" s="1201">
        <f>Calendar!J468</f>
        <v>59167</v>
      </c>
      <c r="C479" s="1161"/>
      <c r="D479" s="1182" t="str">
        <f t="shared" ca="1" si="182"/>
        <v/>
      </c>
      <c r="E479" s="1183" t="str">
        <f t="shared" ca="1" si="164"/>
        <v/>
      </c>
      <c r="F479" s="1184" t="str">
        <f t="shared" ca="1" si="165"/>
        <v/>
      </c>
      <c r="G479" s="1185" t="str">
        <f ca="1">IF(F479&lt;&gt;"",COUNTIF($F$11:F479,"&gt;0"),"")</f>
        <v/>
      </c>
      <c r="H479" s="1186"/>
      <c r="I479" s="1130"/>
      <c r="J479" s="1187" t="str">
        <f t="shared" ca="1" si="166"/>
        <v/>
      </c>
      <c r="K479" s="1764" t="e">
        <f t="shared" ca="1" si="167"/>
        <v>#VALUE!</v>
      </c>
      <c r="L479" s="1765" t="str">
        <f t="shared" ca="1" si="168"/>
        <v/>
      </c>
      <c r="M479" s="1765" t="e">
        <f t="shared" ca="1" si="169"/>
        <v>#VALUE!</v>
      </c>
      <c r="N479" s="1187" t="str">
        <f t="shared" ca="1" si="170"/>
        <v/>
      </c>
      <c r="O479" s="1130"/>
      <c r="P479" s="1187" t="str">
        <f t="shared" ca="1" si="171"/>
        <v/>
      </c>
      <c r="Q479" s="1187" t="str">
        <f t="shared" ca="1" si="172"/>
        <v/>
      </c>
      <c r="R479" s="1187" t="str">
        <f t="shared" ca="1" si="173"/>
        <v/>
      </c>
      <c r="S479" s="1187" t="str">
        <f t="shared" ca="1" si="174"/>
        <v/>
      </c>
      <c r="T479" s="1187" t="str">
        <f t="shared" ca="1" si="175"/>
        <v/>
      </c>
      <c r="U479" s="1189" t="str">
        <f t="shared" ca="1" si="176"/>
        <v/>
      </c>
      <c r="V479" s="1190" t="str">
        <f t="shared" ca="1" si="177"/>
        <v/>
      </c>
      <c r="X479" s="1191" t="str">
        <f t="shared" ca="1" si="178"/>
        <v/>
      </c>
      <c r="Y479" s="1191" t="str">
        <f t="shared" ca="1" si="179"/>
        <v/>
      </c>
      <c r="Z479" s="1191" t="str">
        <f t="shared" ca="1" si="180"/>
        <v/>
      </c>
      <c r="AA479" s="1189" t="str">
        <f t="shared" ca="1" si="181"/>
        <v/>
      </c>
      <c r="AB479" s="1162"/>
    </row>
    <row r="480" spans="1:28">
      <c r="A480" s="1201">
        <f>Calendar!J469</f>
        <v>59198</v>
      </c>
      <c r="C480" s="1161"/>
      <c r="D480" s="1182" t="str">
        <f t="shared" ca="1" si="182"/>
        <v/>
      </c>
      <c r="E480" s="1183" t="str">
        <f t="shared" ca="1" si="164"/>
        <v/>
      </c>
      <c r="F480" s="1184" t="str">
        <f t="shared" ca="1" si="165"/>
        <v/>
      </c>
      <c r="G480" s="1185" t="str">
        <f ca="1">IF(F480&lt;&gt;"",COUNTIF($F$11:F480,"&gt;0"),"")</f>
        <v/>
      </c>
      <c r="H480" s="1186"/>
      <c r="I480" s="1130"/>
      <c r="J480" s="1187" t="str">
        <f t="shared" ca="1" si="166"/>
        <v/>
      </c>
      <c r="K480" s="1764" t="e">
        <f t="shared" ca="1" si="167"/>
        <v>#VALUE!</v>
      </c>
      <c r="L480" s="1765" t="str">
        <f t="shared" ca="1" si="168"/>
        <v/>
      </c>
      <c r="M480" s="1765" t="e">
        <f t="shared" ca="1" si="169"/>
        <v>#VALUE!</v>
      </c>
      <c r="N480" s="1187" t="str">
        <f t="shared" ca="1" si="170"/>
        <v/>
      </c>
      <c r="O480" s="1130"/>
      <c r="P480" s="1187" t="str">
        <f t="shared" ca="1" si="171"/>
        <v/>
      </c>
      <c r="Q480" s="1187" t="str">
        <f t="shared" ca="1" si="172"/>
        <v/>
      </c>
      <c r="R480" s="1187" t="str">
        <f t="shared" ca="1" si="173"/>
        <v/>
      </c>
      <c r="S480" s="1187" t="str">
        <f t="shared" ca="1" si="174"/>
        <v/>
      </c>
      <c r="T480" s="1187" t="str">
        <f t="shared" ca="1" si="175"/>
        <v/>
      </c>
      <c r="U480" s="1189" t="str">
        <f t="shared" ca="1" si="176"/>
        <v/>
      </c>
      <c r="V480" s="1190" t="str">
        <f t="shared" ca="1" si="177"/>
        <v/>
      </c>
      <c r="X480" s="1191" t="str">
        <f t="shared" ca="1" si="178"/>
        <v/>
      </c>
      <c r="Y480" s="1191" t="str">
        <f t="shared" ca="1" si="179"/>
        <v/>
      </c>
      <c r="Z480" s="1191" t="str">
        <f t="shared" ca="1" si="180"/>
        <v/>
      </c>
      <c r="AA480" s="1189" t="str">
        <f t="shared" ca="1" si="181"/>
        <v/>
      </c>
      <c r="AB480" s="1162"/>
    </row>
    <row r="481" spans="1:28">
      <c r="A481" s="1201">
        <f>Calendar!J470</f>
        <v>59229</v>
      </c>
      <c r="C481" s="1161"/>
      <c r="D481" s="1182" t="str">
        <f t="shared" ca="1" si="182"/>
        <v/>
      </c>
      <c r="E481" s="1183" t="str">
        <f t="shared" ca="1" si="164"/>
        <v/>
      </c>
      <c r="F481" s="1184" t="str">
        <f t="shared" ca="1" si="165"/>
        <v/>
      </c>
      <c r="G481" s="1185" t="str">
        <f ca="1">IF(F481&lt;&gt;"",COUNTIF($F$11:F481,"&gt;0"),"")</f>
        <v/>
      </c>
      <c r="H481" s="1186"/>
      <c r="I481" s="1130"/>
      <c r="J481" s="1187" t="str">
        <f t="shared" ca="1" si="166"/>
        <v/>
      </c>
      <c r="K481" s="1764" t="e">
        <f t="shared" ca="1" si="167"/>
        <v>#VALUE!</v>
      </c>
      <c r="L481" s="1765" t="str">
        <f t="shared" ca="1" si="168"/>
        <v/>
      </c>
      <c r="M481" s="1765" t="e">
        <f t="shared" ca="1" si="169"/>
        <v>#VALUE!</v>
      </c>
      <c r="N481" s="1187" t="str">
        <f t="shared" ca="1" si="170"/>
        <v/>
      </c>
      <c r="O481" s="1130"/>
      <c r="P481" s="1187" t="str">
        <f t="shared" ca="1" si="171"/>
        <v/>
      </c>
      <c r="Q481" s="1187" t="str">
        <f t="shared" ca="1" si="172"/>
        <v/>
      </c>
      <c r="R481" s="1187" t="str">
        <f t="shared" ca="1" si="173"/>
        <v/>
      </c>
      <c r="S481" s="1187" t="str">
        <f t="shared" ca="1" si="174"/>
        <v/>
      </c>
      <c r="T481" s="1187" t="str">
        <f t="shared" ca="1" si="175"/>
        <v/>
      </c>
      <c r="U481" s="1189" t="str">
        <f t="shared" ca="1" si="176"/>
        <v/>
      </c>
      <c r="V481" s="1190" t="str">
        <f t="shared" ca="1" si="177"/>
        <v/>
      </c>
      <c r="X481" s="1191" t="str">
        <f t="shared" ca="1" si="178"/>
        <v/>
      </c>
      <c r="Y481" s="1191" t="str">
        <f t="shared" ca="1" si="179"/>
        <v/>
      </c>
      <c r="Z481" s="1191" t="str">
        <f t="shared" ca="1" si="180"/>
        <v/>
      </c>
      <c r="AA481" s="1189" t="str">
        <f t="shared" ca="1" si="181"/>
        <v/>
      </c>
      <c r="AB481" s="1162"/>
    </row>
    <row r="482" spans="1:28">
      <c r="A482" s="1201">
        <f>Calendar!J471</f>
        <v>59257</v>
      </c>
      <c r="C482" s="1161"/>
      <c r="D482" s="1182" t="str">
        <f t="shared" ca="1" si="182"/>
        <v/>
      </c>
      <c r="E482" s="1183" t="str">
        <f t="shared" ca="1" si="164"/>
        <v/>
      </c>
      <c r="F482" s="1184" t="str">
        <f t="shared" ca="1" si="165"/>
        <v/>
      </c>
      <c r="G482" s="1185" t="str">
        <f ca="1">IF(F482&lt;&gt;"",COUNTIF($F$11:F482,"&gt;0"),"")</f>
        <v/>
      </c>
      <c r="H482" s="1186"/>
      <c r="I482" s="1130"/>
      <c r="J482" s="1187" t="str">
        <f t="shared" ca="1" si="166"/>
        <v/>
      </c>
      <c r="K482" s="1764" t="e">
        <f t="shared" ca="1" si="167"/>
        <v>#VALUE!</v>
      </c>
      <c r="L482" s="1765" t="str">
        <f t="shared" ca="1" si="168"/>
        <v/>
      </c>
      <c r="M482" s="1765" t="e">
        <f t="shared" ca="1" si="169"/>
        <v>#VALUE!</v>
      </c>
      <c r="N482" s="1187" t="str">
        <f t="shared" ca="1" si="170"/>
        <v/>
      </c>
      <c r="O482" s="1130"/>
      <c r="P482" s="1187" t="str">
        <f t="shared" ca="1" si="171"/>
        <v/>
      </c>
      <c r="Q482" s="1187" t="str">
        <f t="shared" ca="1" si="172"/>
        <v/>
      </c>
      <c r="R482" s="1187" t="str">
        <f t="shared" ca="1" si="173"/>
        <v/>
      </c>
      <c r="S482" s="1187" t="str">
        <f t="shared" ca="1" si="174"/>
        <v/>
      </c>
      <c r="T482" s="1187" t="str">
        <f t="shared" ca="1" si="175"/>
        <v/>
      </c>
      <c r="U482" s="1189" t="str">
        <f t="shared" ca="1" si="176"/>
        <v/>
      </c>
      <c r="V482" s="1190" t="str">
        <f t="shared" ca="1" si="177"/>
        <v/>
      </c>
      <c r="X482" s="1191" t="str">
        <f t="shared" ca="1" si="178"/>
        <v/>
      </c>
      <c r="Y482" s="1191" t="str">
        <f t="shared" ca="1" si="179"/>
        <v/>
      </c>
      <c r="Z482" s="1191" t="str">
        <f t="shared" ca="1" si="180"/>
        <v/>
      </c>
      <c r="AA482" s="1189" t="str">
        <f t="shared" ca="1" si="181"/>
        <v/>
      </c>
      <c r="AB482" s="1162"/>
    </row>
    <row r="483" spans="1:28">
      <c r="A483" s="1201">
        <f>Calendar!J472</f>
        <v>59288</v>
      </c>
      <c r="C483" s="1161"/>
      <c r="D483" s="1182" t="str">
        <f t="shared" ca="1" si="182"/>
        <v/>
      </c>
      <c r="E483" s="1183" t="str">
        <f t="shared" ca="1" si="164"/>
        <v/>
      </c>
      <c r="F483" s="1184" t="str">
        <f t="shared" ca="1" si="165"/>
        <v/>
      </c>
      <c r="G483" s="1185" t="str">
        <f ca="1">IF(F483&lt;&gt;"",COUNTIF($F$11:F483,"&gt;0"),"")</f>
        <v/>
      </c>
      <c r="H483" s="1186"/>
      <c r="I483" s="1130"/>
      <c r="J483" s="1187" t="str">
        <f t="shared" ca="1" si="166"/>
        <v/>
      </c>
      <c r="K483" s="1764" t="e">
        <f t="shared" ca="1" si="167"/>
        <v>#VALUE!</v>
      </c>
      <c r="L483" s="1765" t="str">
        <f t="shared" ca="1" si="168"/>
        <v/>
      </c>
      <c r="M483" s="1765" t="e">
        <f t="shared" ca="1" si="169"/>
        <v>#VALUE!</v>
      </c>
      <c r="N483" s="1187" t="str">
        <f t="shared" ca="1" si="170"/>
        <v/>
      </c>
      <c r="O483" s="1130"/>
      <c r="P483" s="1187" t="str">
        <f t="shared" ca="1" si="171"/>
        <v/>
      </c>
      <c r="Q483" s="1187" t="str">
        <f t="shared" ca="1" si="172"/>
        <v/>
      </c>
      <c r="R483" s="1187" t="str">
        <f t="shared" ca="1" si="173"/>
        <v/>
      </c>
      <c r="S483" s="1187" t="str">
        <f t="shared" ca="1" si="174"/>
        <v/>
      </c>
      <c r="T483" s="1187" t="str">
        <f t="shared" ca="1" si="175"/>
        <v/>
      </c>
      <c r="U483" s="1189" t="str">
        <f t="shared" ca="1" si="176"/>
        <v/>
      </c>
      <c r="V483" s="1190" t="str">
        <f t="shared" ca="1" si="177"/>
        <v/>
      </c>
      <c r="X483" s="1191" t="str">
        <f t="shared" ca="1" si="178"/>
        <v/>
      </c>
      <c r="Y483" s="1191" t="str">
        <f t="shared" ca="1" si="179"/>
        <v/>
      </c>
      <c r="Z483" s="1191" t="str">
        <f t="shared" ca="1" si="180"/>
        <v/>
      </c>
      <c r="AA483" s="1189" t="str">
        <f t="shared" ca="1" si="181"/>
        <v/>
      </c>
      <c r="AB483" s="1162"/>
    </row>
    <row r="484" spans="1:28">
      <c r="A484" s="1201">
        <f>Calendar!J473</f>
        <v>59320</v>
      </c>
      <c r="C484" s="1161"/>
      <c r="D484" s="1182" t="str">
        <f t="shared" ca="1" si="182"/>
        <v/>
      </c>
      <c r="E484" s="1183" t="str">
        <f t="shared" ca="1" si="164"/>
        <v/>
      </c>
      <c r="F484" s="1184" t="str">
        <f t="shared" ca="1" si="165"/>
        <v/>
      </c>
      <c r="G484" s="1185" t="str">
        <f ca="1">IF(F484&lt;&gt;"",COUNTIF($F$11:F484,"&gt;0"),"")</f>
        <v/>
      </c>
      <c r="H484" s="1186"/>
      <c r="I484" s="1130"/>
      <c r="J484" s="1187" t="str">
        <f t="shared" ca="1" si="166"/>
        <v/>
      </c>
      <c r="K484" s="1764" t="e">
        <f t="shared" ca="1" si="167"/>
        <v>#VALUE!</v>
      </c>
      <c r="L484" s="1765" t="str">
        <f t="shared" ca="1" si="168"/>
        <v/>
      </c>
      <c r="M484" s="1765" t="e">
        <f t="shared" ca="1" si="169"/>
        <v>#VALUE!</v>
      </c>
      <c r="N484" s="1187" t="str">
        <f t="shared" ca="1" si="170"/>
        <v/>
      </c>
      <c r="O484" s="1130"/>
      <c r="P484" s="1187" t="str">
        <f t="shared" ca="1" si="171"/>
        <v/>
      </c>
      <c r="Q484" s="1187" t="str">
        <f t="shared" ca="1" si="172"/>
        <v/>
      </c>
      <c r="R484" s="1187" t="str">
        <f t="shared" ca="1" si="173"/>
        <v/>
      </c>
      <c r="S484" s="1187" t="str">
        <f t="shared" ca="1" si="174"/>
        <v/>
      </c>
      <c r="T484" s="1187" t="str">
        <f t="shared" ca="1" si="175"/>
        <v/>
      </c>
      <c r="U484" s="1189" t="str">
        <f t="shared" ca="1" si="176"/>
        <v/>
      </c>
      <c r="V484" s="1190" t="str">
        <f t="shared" ca="1" si="177"/>
        <v/>
      </c>
      <c r="X484" s="1191" t="str">
        <f t="shared" ca="1" si="178"/>
        <v/>
      </c>
      <c r="Y484" s="1191" t="str">
        <f t="shared" ca="1" si="179"/>
        <v/>
      </c>
      <c r="Z484" s="1191" t="str">
        <f t="shared" ca="1" si="180"/>
        <v/>
      </c>
      <c r="AA484" s="1189" t="str">
        <f t="shared" ca="1" si="181"/>
        <v/>
      </c>
      <c r="AB484" s="1162"/>
    </row>
    <row r="485" spans="1:28">
      <c r="A485" s="1201">
        <f>Calendar!J474</f>
        <v>59349</v>
      </c>
      <c r="C485" s="1161"/>
      <c r="D485" s="1182" t="str">
        <f t="shared" ca="1" si="182"/>
        <v/>
      </c>
      <c r="E485" s="1183" t="str">
        <f t="shared" ca="1" si="164"/>
        <v/>
      </c>
      <c r="F485" s="1184" t="str">
        <f t="shared" ca="1" si="165"/>
        <v/>
      </c>
      <c r="G485" s="1185" t="str">
        <f ca="1">IF(F485&lt;&gt;"",COUNTIF($F$11:F485,"&gt;0"),"")</f>
        <v/>
      </c>
      <c r="H485" s="1186"/>
      <c r="I485" s="1130"/>
      <c r="J485" s="1187" t="str">
        <f t="shared" ca="1" si="166"/>
        <v/>
      </c>
      <c r="K485" s="1764" t="e">
        <f t="shared" ca="1" si="167"/>
        <v>#VALUE!</v>
      </c>
      <c r="L485" s="1765" t="str">
        <f t="shared" ca="1" si="168"/>
        <v/>
      </c>
      <c r="M485" s="1765" t="e">
        <f t="shared" ca="1" si="169"/>
        <v>#VALUE!</v>
      </c>
      <c r="N485" s="1187" t="str">
        <f t="shared" ca="1" si="170"/>
        <v/>
      </c>
      <c r="O485" s="1130"/>
      <c r="P485" s="1187" t="str">
        <f t="shared" ca="1" si="171"/>
        <v/>
      </c>
      <c r="Q485" s="1187" t="str">
        <f t="shared" ca="1" si="172"/>
        <v/>
      </c>
      <c r="R485" s="1187" t="str">
        <f t="shared" ca="1" si="173"/>
        <v/>
      </c>
      <c r="S485" s="1187" t="str">
        <f t="shared" ca="1" si="174"/>
        <v/>
      </c>
      <c r="T485" s="1187" t="str">
        <f t="shared" ca="1" si="175"/>
        <v/>
      </c>
      <c r="U485" s="1189" t="str">
        <f t="shared" ca="1" si="176"/>
        <v/>
      </c>
      <c r="V485" s="1190" t="str">
        <f t="shared" ca="1" si="177"/>
        <v/>
      </c>
      <c r="X485" s="1191" t="str">
        <f t="shared" ca="1" si="178"/>
        <v/>
      </c>
      <c r="Y485" s="1191" t="str">
        <f t="shared" ca="1" si="179"/>
        <v/>
      </c>
      <c r="Z485" s="1191" t="str">
        <f t="shared" ca="1" si="180"/>
        <v/>
      </c>
      <c r="AA485" s="1189" t="str">
        <f t="shared" ca="1" si="181"/>
        <v/>
      </c>
      <c r="AB485" s="1162"/>
    </row>
    <row r="486" spans="1:28">
      <c r="A486" s="1201">
        <f>Calendar!J475</f>
        <v>59379</v>
      </c>
      <c r="C486" s="1161"/>
      <c r="D486" s="1182" t="str">
        <f t="shared" ca="1" si="182"/>
        <v/>
      </c>
      <c r="E486" s="1183" t="str">
        <f t="shared" ca="1" si="164"/>
        <v/>
      </c>
      <c r="F486" s="1184" t="str">
        <f t="shared" ca="1" si="165"/>
        <v/>
      </c>
      <c r="G486" s="1185" t="str">
        <f ca="1">IF(F486&lt;&gt;"",COUNTIF($F$11:F486,"&gt;0"),"")</f>
        <v/>
      </c>
      <c r="H486" s="1186"/>
      <c r="I486" s="1130"/>
      <c r="J486" s="1187" t="str">
        <f t="shared" ca="1" si="166"/>
        <v/>
      </c>
      <c r="K486" s="1764" t="e">
        <f t="shared" ca="1" si="167"/>
        <v>#VALUE!</v>
      </c>
      <c r="L486" s="1765" t="str">
        <f t="shared" ca="1" si="168"/>
        <v/>
      </c>
      <c r="M486" s="1765" t="e">
        <f t="shared" ca="1" si="169"/>
        <v>#VALUE!</v>
      </c>
      <c r="N486" s="1187" t="str">
        <f t="shared" ca="1" si="170"/>
        <v/>
      </c>
      <c r="O486" s="1130"/>
      <c r="P486" s="1187" t="str">
        <f t="shared" ca="1" si="171"/>
        <v/>
      </c>
      <c r="Q486" s="1187" t="str">
        <f t="shared" ca="1" si="172"/>
        <v/>
      </c>
      <c r="R486" s="1187" t="str">
        <f t="shared" ca="1" si="173"/>
        <v/>
      </c>
      <c r="S486" s="1187" t="str">
        <f t="shared" ca="1" si="174"/>
        <v/>
      </c>
      <c r="T486" s="1187" t="str">
        <f t="shared" ca="1" si="175"/>
        <v/>
      </c>
      <c r="U486" s="1189" t="str">
        <f t="shared" ca="1" si="176"/>
        <v/>
      </c>
      <c r="V486" s="1190" t="str">
        <f t="shared" ca="1" si="177"/>
        <v/>
      </c>
      <c r="X486" s="1191" t="str">
        <f t="shared" ca="1" si="178"/>
        <v/>
      </c>
      <c r="Y486" s="1191" t="str">
        <f t="shared" ca="1" si="179"/>
        <v/>
      </c>
      <c r="Z486" s="1191" t="str">
        <f t="shared" ca="1" si="180"/>
        <v/>
      </c>
      <c r="AA486" s="1189" t="str">
        <f t="shared" ca="1" si="181"/>
        <v/>
      </c>
      <c r="AB486" s="1162"/>
    </row>
    <row r="487" spans="1:28">
      <c r="A487" s="1201">
        <f>Calendar!J476</f>
        <v>59411</v>
      </c>
      <c r="C487" s="1161"/>
      <c r="D487" s="1182" t="str">
        <f t="shared" ca="1" si="182"/>
        <v/>
      </c>
      <c r="E487" s="1183" t="str">
        <f t="shared" ca="1" si="164"/>
        <v/>
      </c>
      <c r="F487" s="1184" t="str">
        <f t="shared" ca="1" si="165"/>
        <v/>
      </c>
      <c r="G487" s="1185" t="str">
        <f ca="1">IF(F487&lt;&gt;"",COUNTIF($F$11:F487,"&gt;0"),"")</f>
        <v/>
      </c>
      <c r="H487" s="1186"/>
      <c r="I487" s="1130"/>
      <c r="J487" s="1187" t="str">
        <f t="shared" ca="1" si="166"/>
        <v/>
      </c>
      <c r="K487" s="1764" t="e">
        <f t="shared" ca="1" si="167"/>
        <v>#VALUE!</v>
      </c>
      <c r="L487" s="1765" t="str">
        <f t="shared" ca="1" si="168"/>
        <v/>
      </c>
      <c r="M487" s="1765" t="e">
        <f t="shared" ca="1" si="169"/>
        <v>#VALUE!</v>
      </c>
      <c r="N487" s="1187" t="str">
        <f t="shared" ca="1" si="170"/>
        <v/>
      </c>
      <c r="O487" s="1130"/>
      <c r="P487" s="1187" t="str">
        <f t="shared" ca="1" si="171"/>
        <v/>
      </c>
      <c r="Q487" s="1187" t="str">
        <f t="shared" ca="1" si="172"/>
        <v/>
      </c>
      <c r="R487" s="1187" t="str">
        <f t="shared" ca="1" si="173"/>
        <v/>
      </c>
      <c r="S487" s="1187" t="str">
        <f t="shared" ca="1" si="174"/>
        <v/>
      </c>
      <c r="T487" s="1187" t="str">
        <f t="shared" ca="1" si="175"/>
        <v/>
      </c>
      <c r="U487" s="1189" t="str">
        <f t="shared" ca="1" si="176"/>
        <v/>
      </c>
      <c r="V487" s="1190" t="str">
        <f t="shared" ca="1" si="177"/>
        <v/>
      </c>
      <c r="X487" s="1191" t="str">
        <f t="shared" ca="1" si="178"/>
        <v/>
      </c>
      <c r="Y487" s="1191" t="str">
        <f t="shared" ca="1" si="179"/>
        <v/>
      </c>
      <c r="Z487" s="1191" t="str">
        <f t="shared" ca="1" si="180"/>
        <v/>
      </c>
      <c r="AA487" s="1189" t="str">
        <f t="shared" ca="1" si="181"/>
        <v/>
      </c>
      <c r="AB487" s="1162"/>
    </row>
    <row r="488" spans="1:28">
      <c r="A488" s="1201">
        <f>Calendar!J477</f>
        <v>59441</v>
      </c>
      <c r="C488" s="1161"/>
      <c r="D488" s="1182" t="str">
        <f t="shared" ca="1" si="182"/>
        <v/>
      </c>
      <c r="E488" s="1183" t="str">
        <f t="shared" ca="1" si="164"/>
        <v/>
      </c>
      <c r="F488" s="1184" t="str">
        <f t="shared" ca="1" si="165"/>
        <v/>
      </c>
      <c r="G488" s="1185" t="str">
        <f ca="1">IF(F488&lt;&gt;"",COUNTIF($F$11:F488,"&gt;0"),"")</f>
        <v/>
      </c>
      <c r="H488" s="1186"/>
      <c r="I488" s="1130"/>
      <c r="J488" s="1187" t="str">
        <f t="shared" ca="1" si="166"/>
        <v/>
      </c>
      <c r="K488" s="1764" t="e">
        <f t="shared" ca="1" si="167"/>
        <v>#VALUE!</v>
      </c>
      <c r="L488" s="1765" t="str">
        <f t="shared" ca="1" si="168"/>
        <v/>
      </c>
      <c r="M488" s="1765" t="e">
        <f t="shared" ca="1" si="169"/>
        <v>#VALUE!</v>
      </c>
      <c r="N488" s="1187" t="str">
        <f t="shared" ca="1" si="170"/>
        <v/>
      </c>
      <c r="O488" s="1130"/>
      <c r="P488" s="1187" t="str">
        <f t="shared" ca="1" si="171"/>
        <v/>
      </c>
      <c r="Q488" s="1187" t="str">
        <f t="shared" ca="1" si="172"/>
        <v/>
      </c>
      <c r="R488" s="1187" t="str">
        <f t="shared" ca="1" si="173"/>
        <v/>
      </c>
      <c r="S488" s="1187" t="str">
        <f t="shared" ca="1" si="174"/>
        <v/>
      </c>
      <c r="T488" s="1187" t="str">
        <f t="shared" ca="1" si="175"/>
        <v/>
      </c>
      <c r="U488" s="1189" t="str">
        <f t="shared" ca="1" si="176"/>
        <v/>
      </c>
      <c r="V488" s="1190" t="str">
        <f t="shared" ca="1" si="177"/>
        <v/>
      </c>
      <c r="X488" s="1191" t="str">
        <f t="shared" ca="1" si="178"/>
        <v/>
      </c>
      <c r="Y488" s="1191" t="str">
        <f t="shared" ca="1" si="179"/>
        <v/>
      </c>
      <c r="Z488" s="1191" t="str">
        <f t="shared" ca="1" si="180"/>
        <v/>
      </c>
      <c r="AA488" s="1189" t="str">
        <f t="shared" ca="1" si="181"/>
        <v/>
      </c>
      <c r="AB488" s="1162"/>
    </row>
    <row r="489" spans="1:28">
      <c r="A489" s="1201">
        <f>Calendar!J478</f>
        <v>59471</v>
      </c>
      <c r="C489" s="1161"/>
      <c r="D489" s="1182" t="str">
        <f t="shared" ca="1" si="182"/>
        <v/>
      </c>
      <c r="E489" s="1183" t="str">
        <f t="shared" ca="1" si="164"/>
        <v/>
      </c>
      <c r="F489" s="1184" t="str">
        <f t="shared" ca="1" si="165"/>
        <v/>
      </c>
      <c r="G489" s="1185" t="str">
        <f ca="1">IF(F489&lt;&gt;"",COUNTIF($F$11:F489,"&gt;0"),"")</f>
        <v/>
      </c>
      <c r="H489" s="1186"/>
      <c r="I489" s="1130"/>
      <c r="J489" s="1187" t="str">
        <f t="shared" ca="1" si="166"/>
        <v/>
      </c>
      <c r="K489" s="1764" t="e">
        <f t="shared" ca="1" si="167"/>
        <v>#VALUE!</v>
      </c>
      <c r="L489" s="1765" t="str">
        <f t="shared" ca="1" si="168"/>
        <v/>
      </c>
      <c r="M489" s="1765" t="e">
        <f t="shared" ca="1" si="169"/>
        <v>#VALUE!</v>
      </c>
      <c r="N489" s="1187" t="str">
        <f t="shared" ca="1" si="170"/>
        <v/>
      </c>
      <c r="O489" s="1130"/>
      <c r="P489" s="1187" t="str">
        <f t="shared" ca="1" si="171"/>
        <v/>
      </c>
      <c r="Q489" s="1187" t="str">
        <f t="shared" ca="1" si="172"/>
        <v/>
      </c>
      <c r="R489" s="1187" t="str">
        <f t="shared" ca="1" si="173"/>
        <v/>
      </c>
      <c r="S489" s="1187" t="str">
        <f t="shared" ca="1" si="174"/>
        <v/>
      </c>
      <c r="T489" s="1187" t="str">
        <f t="shared" ca="1" si="175"/>
        <v/>
      </c>
      <c r="U489" s="1189" t="str">
        <f t="shared" ca="1" si="176"/>
        <v/>
      </c>
      <c r="V489" s="1190" t="str">
        <f t="shared" ca="1" si="177"/>
        <v/>
      </c>
      <c r="X489" s="1191" t="str">
        <f t="shared" ca="1" si="178"/>
        <v/>
      </c>
      <c r="Y489" s="1191" t="str">
        <f t="shared" ca="1" si="179"/>
        <v/>
      </c>
      <c r="Z489" s="1191" t="str">
        <f t="shared" ca="1" si="180"/>
        <v/>
      </c>
      <c r="AA489" s="1189" t="str">
        <f t="shared" ca="1" si="181"/>
        <v/>
      </c>
      <c r="AB489" s="1162"/>
    </row>
    <row r="490" spans="1:28" ht="15.75" thickBot="1">
      <c r="C490" s="1204"/>
      <c r="D490" s="1205"/>
      <c r="E490" s="1205"/>
      <c r="F490" s="1206"/>
      <c r="G490" s="1207"/>
      <c r="H490" s="1208"/>
      <c r="I490" s="1205"/>
      <c r="J490" s="1205"/>
      <c r="K490" s="1209"/>
      <c r="L490" s="1205"/>
      <c r="M490" s="1205"/>
      <c r="N490" s="1205"/>
      <c r="O490" s="1205"/>
      <c r="P490" s="1205"/>
      <c r="Q490" s="1205"/>
      <c r="R490" s="1205"/>
      <c r="S490" s="1205"/>
      <c r="T490" s="1205"/>
      <c r="U490" s="1205"/>
      <c r="V490" s="1210"/>
      <c r="W490" s="1205"/>
      <c r="X490" s="1205"/>
      <c r="Y490" s="1205"/>
      <c r="Z490" s="1205"/>
      <c r="AA490" s="1205"/>
      <c r="AB490" s="1205"/>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tabColor theme="3" tint="-0.249977111117893"/>
    <pageSetUpPr fitToPage="1"/>
  </sheetPr>
  <dimension ref="A1:AC490"/>
  <sheetViews>
    <sheetView showGridLines="0" zoomScale="80" zoomScaleNormal="80" workbookViewId="0">
      <selection activeCell="H8" sqref="H8"/>
    </sheetView>
  </sheetViews>
  <sheetFormatPr baseColWidth="10" defaultColWidth="9.140625" defaultRowHeight="15"/>
  <cols>
    <col min="1" max="1" width="59.85546875" style="1129" customWidth="1"/>
    <col min="2" max="2" width="2.7109375" style="1130" customWidth="1"/>
    <col min="3" max="3" width="1.28515625" style="1130" customWidth="1"/>
    <col min="4" max="4" width="16.42578125" style="1131" bestFit="1" customWidth="1"/>
    <col min="5" max="5" width="13.5703125" style="1131" bestFit="1" customWidth="1"/>
    <col min="6" max="6" width="15.28515625" style="1132" bestFit="1" customWidth="1"/>
    <col min="7" max="7" width="8.42578125" style="1133" bestFit="1" customWidth="1"/>
    <col min="8" max="8" width="22.140625" style="1134" bestFit="1" customWidth="1"/>
    <col min="9" max="9" width="2.7109375" style="1131" customWidth="1"/>
    <col min="10" max="10" width="17.5703125" style="1131" bestFit="1" customWidth="1"/>
    <col min="11" max="11" width="14.85546875" style="1135" bestFit="1" customWidth="1"/>
    <col min="12" max="12" width="14.85546875" style="1131" bestFit="1" customWidth="1"/>
    <col min="13" max="13" width="15.42578125" style="1131" bestFit="1" customWidth="1"/>
    <col min="14" max="14" width="16.42578125" style="1131" bestFit="1" customWidth="1"/>
    <col min="15" max="15" width="2.42578125" style="1131" customWidth="1"/>
    <col min="16" max="17" width="29.5703125" style="1131" customWidth="1"/>
    <col min="18" max="18" width="16.42578125" style="1131" bestFit="1" customWidth="1"/>
    <col min="19" max="19" width="20.42578125" style="1131" bestFit="1" customWidth="1"/>
    <col min="20" max="20" width="16.42578125" style="1131" bestFit="1" customWidth="1"/>
    <col min="21" max="21" width="8.5703125" style="1131" bestFit="1" customWidth="1"/>
    <col min="22" max="22" width="7.7109375" style="1136" bestFit="1" customWidth="1"/>
    <col min="23" max="23" width="4.28515625" style="1131" customWidth="1"/>
    <col min="24" max="24" width="15.42578125" style="1131" bestFit="1" customWidth="1"/>
    <col min="25" max="25" width="20.42578125" style="1131" bestFit="1" customWidth="1"/>
    <col min="26" max="26" width="15.42578125" style="1131" bestFit="1" customWidth="1"/>
    <col min="27" max="27" width="11.85546875" style="1131" bestFit="1" customWidth="1"/>
    <col min="28" max="28" width="4.28515625" style="1131" customWidth="1"/>
    <col min="29" max="16384" width="9.140625" style="1131"/>
  </cols>
  <sheetData>
    <row r="1" spans="1:28" ht="15" customHeight="1" thickBot="1"/>
    <row r="2" spans="1:28" s="1150" customFormat="1" ht="39.950000000000003" customHeight="1" thickTop="1">
      <c r="A2" s="1137" t="s">
        <v>629</v>
      </c>
      <c r="B2" s="1138"/>
      <c r="C2" s="1139"/>
      <c r="D2" s="1140"/>
      <c r="E2" s="1141"/>
      <c r="F2" s="1142"/>
      <c r="G2" s="1143"/>
      <c r="H2" s="1144"/>
      <c r="I2" s="1145"/>
      <c r="J2" s="1145"/>
      <c r="K2" s="1146"/>
      <c r="L2" s="1145"/>
      <c r="M2" s="1145"/>
      <c r="N2" s="1145"/>
      <c r="O2" s="1145"/>
      <c r="P2" s="1147"/>
      <c r="Q2" s="1145"/>
      <c r="R2" s="1145"/>
      <c r="S2" s="1145"/>
      <c r="T2" s="1145"/>
      <c r="U2" s="1145"/>
      <c r="V2" s="1148"/>
      <c r="W2" s="1145"/>
      <c r="X2" s="1145"/>
      <c r="Y2" s="1147"/>
      <c r="Z2" s="572"/>
      <c r="AA2" s="661"/>
      <c r="AB2" s="1149"/>
    </row>
    <row r="3" spans="1:28" s="1150" customFormat="1" ht="15.75">
      <c r="A3" s="1151" t="s">
        <v>630</v>
      </c>
      <c r="B3" s="1138"/>
      <c r="C3" s="1152"/>
      <c r="F3" s="1153"/>
      <c r="G3" s="1154"/>
      <c r="H3" s="1155"/>
      <c r="K3" s="1156"/>
      <c r="V3" s="1157"/>
      <c r="Y3" s="1158"/>
      <c r="Z3" s="578"/>
      <c r="AA3" s="664"/>
      <c r="AB3" s="1159"/>
    </row>
    <row r="4" spans="1:28" s="1150" customFormat="1">
      <c r="A4" s="1160" t="s">
        <v>631</v>
      </c>
      <c r="B4" s="1138"/>
      <c r="C4" s="1152"/>
      <c r="D4" s="2035"/>
      <c r="E4" s="2035"/>
      <c r="F4" s="2035"/>
      <c r="G4" s="1154"/>
      <c r="H4" s="2036" t="s">
        <v>656</v>
      </c>
      <c r="I4" s="2036"/>
      <c r="J4" s="2036"/>
      <c r="K4" s="2036"/>
      <c r="L4" s="2036"/>
      <c r="M4" s="2036"/>
      <c r="N4" s="2036"/>
      <c r="O4" s="2036"/>
      <c r="P4" s="2036"/>
      <c r="Q4" s="2036"/>
      <c r="R4" s="2036"/>
      <c r="S4" s="2036"/>
      <c r="T4" s="2036"/>
      <c r="U4" s="2036"/>
      <c r="V4" s="2036"/>
      <c r="W4" s="2036"/>
      <c r="X4" s="2036"/>
      <c r="Y4" s="1158"/>
      <c r="Z4" s="578"/>
      <c r="AA4" s="664"/>
      <c r="AB4" s="1159"/>
    </row>
    <row r="5" spans="1:28" s="1150" customFormat="1">
      <c r="A5" s="1255">
        <f>'09 - Default &amp; Recovery Stat'!D12</f>
        <v>8182368484.4700003</v>
      </c>
      <c r="B5" s="1138"/>
      <c r="C5" s="1152"/>
      <c r="D5" s="2035"/>
      <c r="E5" s="2035"/>
      <c r="F5" s="2035"/>
      <c r="G5" s="1154"/>
      <c r="H5" s="2036"/>
      <c r="I5" s="2036"/>
      <c r="J5" s="2036"/>
      <c r="K5" s="2036"/>
      <c r="L5" s="2036"/>
      <c r="M5" s="2036"/>
      <c r="N5" s="2036"/>
      <c r="O5" s="2036"/>
      <c r="P5" s="2036"/>
      <c r="Q5" s="2036"/>
      <c r="R5" s="2036"/>
      <c r="S5" s="2036"/>
      <c r="T5" s="2036"/>
      <c r="U5" s="2036"/>
      <c r="V5" s="2036"/>
      <c r="W5" s="2036"/>
      <c r="X5" s="2036"/>
      <c r="Y5" s="1158"/>
      <c r="Z5" s="578"/>
      <c r="AA5" s="664"/>
      <c r="AB5" s="1159"/>
    </row>
    <row r="6" spans="1:28" s="1150" customFormat="1" ht="16.5" customHeight="1">
      <c r="A6" s="1160" t="s">
        <v>633</v>
      </c>
      <c r="B6" s="1138"/>
      <c r="C6" s="1152"/>
      <c r="F6" s="1153"/>
      <c r="G6" s="1154"/>
      <c r="H6" s="1155"/>
      <c r="K6" s="1156"/>
      <c r="V6" s="1157"/>
      <c r="Y6" s="1158"/>
      <c r="Z6" s="578"/>
      <c r="AA6" s="667"/>
      <c r="AB6" s="1159"/>
    </row>
    <row r="7" spans="1:28">
      <c r="A7" s="1255">
        <f>'03 - Monthly Asset Follow up'!P17</f>
        <v>8182368484.4700003</v>
      </c>
      <c r="C7" s="1161"/>
      <c r="H7" s="1769" t="s">
        <v>1394</v>
      </c>
      <c r="AB7" s="1162"/>
    </row>
    <row r="8" spans="1:28" s="1163" customFormat="1">
      <c r="B8" s="1164"/>
      <c r="C8" s="1165"/>
      <c r="D8" s="1166"/>
      <c r="E8" s="1166"/>
      <c r="F8" s="1167"/>
      <c r="G8" s="1168"/>
      <c r="H8" s="1768" t="s">
        <v>634</v>
      </c>
      <c r="I8" s="1168"/>
      <c r="J8" s="2037" t="s">
        <v>635</v>
      </c>
      <c r="K8" s="2037"/>
      <c r="L8" s="2037"/>
      <c r="M8" s="2037"/>
      <c r="N8" s="2037"/>
      <c r="O8" s="1168"/>
      <c r="P8" s="2037" t="s">
        <v>125</v>
      </c>
      <c r="Q8" s="2037"/>
      <c r="R8" s="2037"/>
      <c r="S8" s="2037"/>
      <c r="T8" s="2037"/>
      <c r="U8" s="2037"/>
      <c r="V8" s="2037"/>
      <c r="X8" s="2037" t="s">
        <v>126</v>
      </c>
      <c r="Y8" s="2037"/>
      <c r="Z8" s="2037"/>
      <c r="AA8" s="2037"/>
      <c r="AB8" s="1169"/>
    </row>
    <row r="9" spans="1:28" ht="15.75">
      <c r="A9" s="1151" t="s">
        <v>636</v>
      </c>
      <c r="B9" s="1170"/>
      <c r="C9" s="1171"/>
      <c r="D9" s="1172"/>
      <c r="E9" s="1172"/>
      <c r="F9" s="1172"/>
      <c r="G9" s="1173"/>
      <c r="H9" s="1174"/>
      <c r="I9" s="1173"/>
      <c r="J9" s="1173"/>
      <c r="K9" s="1175"/>
      <c r="L9" s="1173"/>
      <c r="M9" s="1173"/>
      <c r="N9" s="1173"/>
      <c r="O9" s="1173"/>
      <c r="P9" s="1173"/>
      <c r="Q9" s="1173"/>
      <c r="R9" s="1173"/>
      <c r="S9" s="1173"/>
      <c r="T9" s="1173"/>
      <c r="X9" s="1173"/>
      <c r="Y9" s="1173"/>
      <c r="Z9" s="1173"/>
      <c r="AB9" s="1162"/>
    </row>
    <row r="10" spans="1:28" s="1163" customFormat="1" ht="18" customHeight="1">
      <c r="A10" s="1160" t="s">
        <v>631</v>
      </c>
      <c r="B10" s="1176"/>
      <c r="C10" s="1177"/>
      <c r="D10" s="1178" t="s">
        <v>637</v>
      </c>
      <c r="E10" s="1251" t="s">
        <v>5</v>
      </c>
      <c r="F10" s="1252" t="s">
        <v>638</v>
      </c>
      <c r="G10" s="1179"/>
      <c r="H10" s="1253" t="s">
        <v>639</v>
      </c>
      <c r="J10" s="1251" t="s">
        <v>640</v>
      </c>
      <c r="K10" s="1254" t="s">
        <v>75</v>
      </c>
      <c r="L10" s="1251" t="s">
        <v>641</v>
      </c>
      <c r="M10" s="1251" t="s">
        <v>642</v>
      </c>
      <c r="N10" s="1251" t="s">
        <v>643</v>
      </c>
      <c r="P10" s="1251" t="s">
        <v>644</v>
      </c>
      <c r="Q10" s="1251" t="s">
        <v>645</v>
      </c>
      <c r="R10" s="1251" t="s">
        <v>640</v>
      </c>
      <c r="S10" s="1251" t="s">
        <v>646</v>
      </c>
      <c r="T10" s="1251" t="s">
        <v>643</v>
      </c>
      <c r="U10" s="1251" t="s">
        <v>647</v>
      </c>
      <c r="V10" s="1251" t="s">
        <v>648</v>
      </c>
      <c r="X10" s="1251" t="s">
        <v>640</v>
      </c>
      <c r="Y10" s="1251" t="s">
        <v>646</v>
      </c>
      <c r="Z10" s="1251" t="s">
        <v>643</v>
      </c>
      <c r="AA10" s="1251" t="s">
        <v>647</v>
      </c>
      <c r="AB10" s="1169"/>
    </row>
    <row r="11" spans="1:28">
      <c r="A11" s="1255">
        <f>'11 - Notes Follow-up'!E16</f>
        <v>7773200000</v>
      </c>
      <c r="B11" s="1180"/>
      <c r="C11" s="1181"/>
      <c r="D11" s="1182">
        <f ca="1">IF(E11&lt;&gt;"",EOMONTH(E11,-1),"")</f>
        <v>45596</v>
      </c>
      <c r="E11" s="1183">
        <f ca="1">IF(INDIRECT("A"&amp;(IFERROR(MATCH(A31,A:A),999)+1))&gt;0,INDIRECT("A"&amp;(IFERROR(MATCH(A31,A:A),999)+1)),"")</f>
        <v>45623</v>
      </c>
      <c r="F11" s="1184">
        <f ca="1">IF(E11&lt;&gt;"",E11-$A$31,"")</f>
        <v>35</v>
      </c>
      <c r="G11" s="1185">
        <f ca="1">IF(F11&lt;&gt;"",COUNTIF($F$11:F11,"&gt;0"),"")</f>
        <v>1</v>
      </c>
      <c r="H11" s="1186">
        <v>5.7045189783785418E-3</v>
      </c>
      <c r="I11" s="1185"/>
      <c r="J11" s="1187">
        <f ca="1">IF(G11=1,$A$7,N10)</f>
        <v>8182368484.4700003</v>
      </c>
      <c r="K11" s="1188">
        <f ca="1">H11*J11</f>
        <v>46676476.307745583</v>
      </c>
      <c r="L11" s="1187">
        <f ca="1">IF(E11&lt;&gt;"",(1-(1-$A$25)^(1/12))*(J11-K11),"")</f>
        <v>56334644.410513133</v>
      </c>
      <c r="M11" s="1187">
        <f ca="1">IF(J11-K11-L11&lt;$A$27*$A$5,J11-K11-L11,0)</f>
        <v>0</v>
      </c>
      <c r="N11" s="1187">
        <f ca="1">IF(E11&lt;&gt;"",J11-K11-L11-M11,"")</f>
        <v>8079357363.7517414</v>
      </c>
      <c r="O11" s="1130"/>
      <c r="P11" s="1187">
        <f ca="1">IF(G11&lt;&gt; "", R11+X11-N11, "")</f>
        <v>103042636.24825859</v>
      </c>
      <c r="Q11" s="1187">
        <f ca="1">IF(E11&lt;&gt;"", N11*(1-$A$15), "")</f>
        <v>7675389495.5641537</v>
      </c>
      <c r="R11" s="1187">
        <f>$A$13</f>
        <v>7773200000</v>
      </c>
      <c r="S11" s="1187">
        <f ca="1">IF(E11&lt;&gt;"", MIN(P11,MAX(R11-Q11,0)), "")</f>
        <v>97810504.435846329</v>
      </c>
      <c r="T11" s="1187">
        <f ca="1">IF(E11&lt;&gt;"", R11-S11, "")</f>
        <v>7675389495.5641537</v>
      </c>
      <c r="U11" s="1189">
        <f ca="1">IF(E11&lt;&gt;"", R11/$A$11, "")</f>
        <v>1</v>
      </c>
      <c r="V11" s="1190">
        <f ca="1">IF(E11&lt;&gt;"", IFERROR(1-T11/N11, "n.a."), "")</f>
        <v>5.0000000000000044E-2</v>
      </c>
      <c r="X11" s="1191">
        <f>$A$21</f>
        <v>409200000</v>
      </c>
      <c r="Y11" s="1191">
        <f ca="1">IF(E11&lt;&gt;"", P11-S11, "")</f>
        <v>5232131.812412262</v>
      </c>
      <c r="Z11" s="1191">
        <f ca="1">IF(E11&lt;&gt;"", X11-Y11, "")</f>
        <v>403967868.18758774</v>
      </c>
      <c r="AA11" s="1189">
        <f ca="1">IF(E11&lt;&gt;"", X11/$A$19, "")</f>
        <v>1</v>
      </c>
      <c r="AB11" s="1162"/>
    </row>
    <row r="12" spans="1:28">
      <c r="A12" s="1160" t="s">
        <v>633</v>
      </c>
      <c r="B12" s="1192"/>
      <c r="C12" s="1181"/>
      <c r="D12" s="1182">
        <f t="shared" ref="D12:D75" ca="1" si="0">IF(E12&lt;&gt;"",EOMONTH(E12,-1),"")</f>
        <v>45626</v>
      </c>
      <c r="E12" s="1183">
        <f t="shared" ref="E12:E75" ca="1" si="1">IF(INDIRECT("A"&amp;(IFERROR(MATCH(E11,A:A),999)+1))&gt;0,INDIRECT("A"&amp;(IFERROR(MATCH(E11,A:A),999)+1)),"")</f>
        <v>45653</v>
      </c>
      <c r="F12" s="1184">
        <f t="shared" ref="F12:F75" ca="1" si="2">IF(E12&lt;&gt;"",E12-$A$31,"")</f>
        <v>65</v>
      </c>
      <c r="G12" s="1185">
        <f ca="1">IF(F12&lt;&gt;"",COUNTIF($F$11:F12,"&gt;0"),"")</f>
        <v>2</v>
      </c>
      <c r="H12" s="1186">
        <v>5.7662737037847715E-3</v>
      </c>
      <c r="I12" s="1185"/>
      <c r="J12" s="1187">
        <f t="shared" ref="J12:J75" ca="1" si="3">IF(G12=1,$A$7,N11)</f>
        <v>8079357363.7517414</v>
      </c>
      <c r="K12" s="1188">
        <f t="shared" ref="K12:K75" ca="1" si="4">H12*J12</f>
        <v>46587785.910081521</v>
      </c>
      <c r="L12" s="1187">
        <f t="shared" ref="L12:L75" ca="1" si="5">IF(E12&lt;&gt;"",(1-(1-$A$25)^(1/12))*(J12-K12),"")</f>
        <v>55621970.121938847</v>
      </c>
      <c r="M12" s="1187">
        <f t="shared" ref="M12:M75" ca="1" si="6">IF(J12-K12-L12&lt;$A$27*$A$5,J12-K12-L12,0)</f>
        <v>0</v>
      </c>
      <c r="N12" s="1187">
        <f ca="1">IF(E12&lt;&gt;"",J12-K12-L12-M12,"")</f>
        <v>7977147607.7197208</v>
      </c>
      <c r="O12" s="1130"/>
      <c r="P12" s="1187">
        <f t="shared" ref="P12:P75" ca="1" si="7">IF(G12&lt;&gt; "", R12+X12-N12, "")</f>
        <v>102209756.03202057</v>
      </c>
      <c r="Q12" s="1187">
        <f t="shared" ref="Q12:Q75" ca="1" si="8">IF(E12&lt;&gt;"", N12*(1-$A$15), "")</f>
        <v>7578290227.3337345</v>
      </c>
      <c r="R12" s="1187">
        <f ca="1">IF(E12&lt;&gt;"", T11, "")</f>
        <v>7675389495.5641537</v>
      </c>
      <c r="S12" s="1187">
        <f ca="1">IF(E12&lt;&gt;"", MIN(P12,MAX(R12-Q12,0)), "")</f>
        <v>97099268.230419159</v>
      </c>
      <c r="T12" s="1187">
        <f t="shared" ref="T12:T75" ca="1" si="9">IF(E12&lt;&gt;"", R12-S12, "")</f>
        <v>7578290227.3337345</v>
      </c>
      <c r="U12" s="1189">
        <f t="shared" ref="U12:U75" ca="1" si="10">IF(E12&lt;&gt;"", R12/$A$11, "")</f>
        <v>0.98741695769620663</v>
      </c>
      <c r="V12" s="1190">
        <f t="shared" ref="V12:V75" ca="1" si="11">IF(E12&lt;&gt;"", IFERROR(1-T12/N12, "n.a."), "")</f>
        <v>5.0000000000000044E-2</v>
      </c>
      <c r="X12" s="1191">
        <f ca="1">IF(E12&lt;&gt;"", Z11, "")</f>
        <v>403967868.18758774</v>
      </c>
      <c r="Y12" s="1191">
        <f t="shared" ref="Y12:Y75" ca="1" si="12">IF(E12&lt;&gt;"", P12-S12, "")</f>
        <v>5110487.8016014099</v>
      </c>
      <c r="Z12" s="1191">
        <f t="shared" ref="Z12:Z75" ca="1" si="13">IF(E12&lt;&gt;"", X12-Y12, "")</f>
        <v>398857380.38598633</v>
      </c>
      <c r="AA12" s="1189">
        <f t="shared" ref="AA12:AA75" ca="1" si="14">IF(E12&lt;&gt;"", X12/$A$19, "")</f>
        <v>0.98721375412411472</v>
      </c>
      <c r="AB12" s="1162"/>
    </row>
    <row r="13" spans="1:28">
      <c r="A13" s="1255">
        <f>'11 - Notes Follow-up'!G25</f>
        <v>7773200000</v>
      </c>
      <c r="B13" s="1193"/>
      <c r="C13" s="1194"/>
      <c r="D13" s="1182">
        <f t="shared" ca="1" si="0"/>
        <v>45657</v>
      </c>
      <c r="E13" s="1183">
        <f t="shared" ca="1" si="1"/>
        <v>45684</v>
      </c>
      <c r="F13" s="1184">
        <f t="shared" ca="1" si="2"/>
        <v>96</v>
      </c>
      <c r="G13" s="1185">
        <f ca="1">IF(F13&lt;&gt;"",COUNTIF($F$11:F13,"&gt;0"),"")</f>
        <v>3</v>
      </c>
      <c r="H13" s="1186">
        <v>5.7983312736019704E-3</v>
      </c>
      <c r="I13" s="1185"/>
      <c r="J13" s="1187">
        <f t="shared" ca="1" si="3"/>
        <v>7977147607.7197208</v>
      </c>
      <c r="K13" s="1188">
        <f t="shared" ca="1" si="4"/>
        <v>46254144.447980404</v>
      </c>
      <c r="L13" s="1187">
        <f t="shared" ca="1" si="5"/>
        <v>54916540.923972256</v>
      </c>
      <c r="M13" s="1187">
        <f t="shared" ca="1" si="6"/>
        <v>0</v>
      </c>
      <c r="N13" s="1187">
        <f t="shared" ref="N13:N76" ca="1" si="15">IF(E13&lt;&gt;"",J13-K13-L13-M13,"")</f>
        <v>7875976922.3477678</v>
      </c>
      <c r="O13" s="1130"/>
      <c r="P13" s="1187">
        <f t="shared" ca="1" si="7"/>
        <v>101170685.37195301</v>
      </c>
      <c r="Q13" s="1187">
        <f t="shared" ca="1" si="8"/>
        <v>7482178076.2303791</v>
      </c>
      <c r="R13" s="1187">
        <f t="shared" ref="R13:R76" ca="1" si="16">IF(E13&lt;&gt;"", T12, "")</f>
        <v>7578290227.3337345</v>
      </c>
      <c r="S13" s="1187">
        <f t="shared" ref="S13:S76" ca="1" si="17">IF(E13&lt;&gt;"", MIN(P13,MAX(R13-Q13,0)), "")</f>
        <v>96112151.103355408</v>
      </c>
      <c r="T13" s="1187">
        <f t="shared" ca="1" si="9"/>
        <v>7482178076.2303791</v>
      </c>
      <c r="U13" s="1189">
        <f t="shared" ca="1" si="10"/>
        <v>0.97492541390080467</v>
      </c>
      <c r="V13" s="1190">
        <f t="shared" ca="1" si="11"/>
        <v>5.0000000000000044E-2</v>
      </c>
      <c r="X13" s="1191">
        <f t="shared" ref="X13:X76" ca="1" si="18">IF(E13&lt;&gt;"", Z12, "")</f>
        <v>398857380.38598633</v>
      </c>
      <c r="Y13" s="1191">
        <f t="shared" ca="1" si="12"/>
        <v>5058534.2685976028</v>
      </c>
      <c r="Z13" s="1191">
        <f t="shared" ca="1" si="13"/>
        <v>393798846.11738873</v>
      </c>
      <c r="AA13" s="1189">
        <f t="shared" ca="1" si="14"/>
        <v>0.97472478100192161</v>
      </c>
      <c r="AB13" s="1162"/>
    </row>
    <row r="14" spans="1:28">
      <c r="A14" s="1160" t="s">
        <v>649</v>
      </c>
      <c r="B14" s="1195"/>
      <c r="C14" s="1196"/>
      <c r="D14" s="1182">
        <f t="shared" ca="1" si="0"/>
        <v>45688</v>
      </c>
      <c r="E14" s="1183">
        <f t="shared" ca="1" si="1"/>
        <v>45715</v>
      </c>
      <c r="F14" s="1184">
        <f t="shared" ca="1" si="2"/>
        <v>127</v>
      </c>
      <c r="G14" s="1185">
        <f ca="1">IF(F14&lt;&gt;"",COUNTIF($F$11:F14,"&gt;0"),"")</f>
        <v>4</v>
      </c>
      <c r="H14" s="1186">
        <v>5.8450978549635232E-3</v>
      </c>
      <c r="I14" s="1185"/>
      <c r="J14" s="1187">
        <f t="shared" ca="1" si="3"/>
        <v>7875976922.3477678</v>
      </c>
      <c r="K14" s="1188">
        <f t="shared" ca="1" si="4"/>
        <v>46035855.81455715</v>
      </c>
      <c r="L14" s="1187">
        <f t="shared" ca="1" si="5"/>
        <v>54217507.901710793</v>
      </c>
      <c r="M14" s="1187">
        <f t="shared" ca="1" si="6"/>
        <v>0</v>
      </c>
      <c r="N14" s="1187">
        <f t="shared" ca="1" si="15"/>
        <v>7775723558.6315002</v>
      </c>
      <c r="O14" s="1130"/>
      <c r="P14" s="1187">
        <f t="shared" ca="1" si="7"/>
        <v>100253363.71626759</v>
      </c>
      <c r="Q14" s="1187">
        <f t="shared" ca="1" si="8"/>
        <v>7386937380.6999245</v>
      </c>
      <c r="R14" s="1187">
        <f t="shared" ca="1" si="16"/>
        <v>7482178076.2303791</v>
      </c>
      <c r="S14" s="1187">
        <f t="shared" ca="1" si="17"/>
        <v>95240695.530454636</v>
      </c>
      <c r="T14" s="1187">
        <f t="shared" ca="1" si="9"/>
        <v>7386937380.6999245</v>
      </c>
      <c r="U14" s="1189">
        <f t="shared" ca="1" si="10"/>
        <v>0.96256085990716556</v>
      </c>
      <c r="V14" s="1190">
        <f t="shared" ca="1" si="11"/>
        <v>5.0000000000000044E-2</v>
      </c>
      <c r="X14" s="1191">
        <f t="shared" ca="1" si="18"/>
        <v>393798846.11738873</v>
      </c>
      <c r="Y14" s="1191">
        <f t="shared" ca="1" si="12"/>
        <v>5012668.1858129501</v>
      </c>
      <c r="Z14" s="1191">
        <f t="shared" ca="1" si="13"/>
        <v>388786177.93157578</v>
      </c>
      <c r="AA14" s="1189">
        <f t="shared" ca="1" si="14"/>
        <v>0.96236277154787075</v>
      </c>
      <c r="AB14" s="1162"/>
    </row>
    <row r="15" spans="1:28">
      <c r="A15" s="1256">
        <f>'11 bis-Notes Calculation'!N17</f>
        <v>0.05</v>
      </c>
      <c r="B15" s="1193"/>
      <c r="C15" s="1197"/>
      <c r="D15" s="1182">
        <f t="shared" ca="1" si="0"/>
        <v>45716</v>
      </c>
      <c r="E15" s="1183">
        <f t="shared" ca="1" si="1"/>
        <v>45743</v>
      </c>
      <c r="F15" s="1184">
        <f t="shared" ca="1" si="2"/>
        <v>155</v>
      </c>
      <c r="G15" s="1185">
        <f ca="1">IF(F15&lt;&gt;"",COUNTIF($F$11:F15,"&gt;0"),"")</f>
        <v>5</v>
      </c>
      <c r="H15" s="1186">
        <v>5.8812501649786412E-3</v>
      </c>
      <c r="I15" s="1185"/>
      <c r="J15" s="1187">
        <f t="shared" ca="1" si="3"/>
        <v>7775723558.6315002</v>
      </c>
      <c r="K15" s="1188">
        <f t="shared" ca="1" si="4"/>
        <v>45730975.462029815</v>
      </c>
      <c r="L15" s="1187">
        <f t="shared" ca="1" si="5"/>
        <v>53525426.35978204</v>
      </c>
      <c r="M15" s="1187">
        <f t="shared" ca="1" si="6"/>
        <v>0</v>
      </c>
      <c r="N15" s="1187">
        <f t="shared" ca="1" si="15"/>
        <v>7676467156.8096886</v>
      </c>
      <c r="O15" s="1130"/>
      <c r="P15" s="1187">
        <f t="shared" ca="1" si="7"/>
        <v>99256401.821811676</v>
      </c>
      <c r="Q15" s="1187">
        <f t="shared" ca="1" si="8"/>
        <v>7292643798.9692039</v>
      </c>
      <c r="R15" s="1187">
        <f t="shared" ca="1" si="16"/>
        <v>7386937380.6999245</v>
      </c>
      <c r="S15" s="1187">
        <f t="shared" ca="1" si="17"/>
        <v>94293581.73072052</v>
      </c>
      <c r="T15" s="1187">
        <f t="shared" ca="1" si="9"/>
        <v>7292643798.9692039</v>
      </c>
      <c r="U15" s="1189">
        <f t="shared" ca="1" si="10"/>
        <v>0.95030841618637429</v>
      </c>
      <c r="V15" s="1190">
        <f t="shared" ca="1" si="11"/>
        <v>5.0000000000000044E-2</v>
      </c>
      <c r="X15" s="1191">
        <f t="shared" ca="1" si="18"/>
        <v>388786177.93157578</v>
      </c>
      <c r="Y15" s="1191">
        <f t="shared" ca="1" si="12"/>
        <v>4962820.091091156</v>
      </c>
      <c r="Z15" s="1191">
        <f t="shared" ca="1" si="13"/>
        <v>383823357.84048462</v>
      </c>
      <c r="AA15" s="1189">
        <f t="shared" ca="1" si="14"/>
        <v>0.95011284929515094</v>
      </c>
      <c r="AB15" s="1162"/>
    </row>
    <row r="16" spans="1:28">
      <c r="C16" s="1196"/>
      <c r="D16" s="1182">
        <f t="shared" ca="1" si="0"/>
        <v>45747</v>
      </c>
      <c r="E16" s="1183">
        <f t="shared" ca="1" si="1"/>
        <v>45775</v>
      </c>
      <c r="F16" s="1184">
        <f t="shared" ca="1" si="2"/>
        <v>187</v>
      </c>
      <c r="G16" s="1185">
        <f ca="1">IF(F16&lt;&gt;"",COUNTIF($F$11:F16,"&gt;0"),"")</f>
        <v>6</v>
      </c>
      <c r="H16" s="1186">
        <v>5.9276766132720128E-3</v>
      </c>
      <c r="I16" s="1185"/>
      <c r="J16" s="1187">
        <f t="shared" ca="1" si="3"/>
        <v>7676467156.8096886</v>
      </c>
      <c r="K16" s="1188">
        <f t="shared" ca="1" si="4"/>
        <v>45503614.837971494</v>
      </c>
      <c r="L16" s="1187">
        <f t="shared" ca="1" si="5"/>
        <v>52839711.38721516</v>
      </c>
      <c r="M16" s="1187">
        <f t="shared" ca="1" si="6"/>
        <v>0</v>
      </c>
      <c r="N16" s="1187">
        <f t="shared" ca="1" si="15"/>
        <v>7578123830.5845013</v>
      </c>
      <c r="O16" s="1130"/>
      <c r="P16" s="1187">
        <f t="shared" ca="1" si="7"/>
        <v>98343326.225187302</v>
      </c>
      <c r="Q16" s="1187">
        <f t="shared" ca="1" si="8"/>
        <v>7199217639.0552759</v>
      </c>
      <c r="R16" s="1187">
        <f t="shared" ca="1" si="16"/>
        <v>7292643798.9692039</v>
      </c>
      <c r="S16" s="1187">
        <f t="shared" ca="1" si="17"/>
        <v>93426159.913928032</v>
      </c>
      <c r="T16" s="1187">
        <f t="shared" ca="1" si="9"/>
        <v>7199217639.0552759</v>
      </c>
      <c r="U16" s="1189">
        <f t="shared" ca="1" si="10"/>
        <v>0.93817781595343019</v>
      </c>
      <c r="V16" s="1190">
        <f t="shared" ca="1" si="11"/>
        <v>5.0000000000000044E-2</v>
      </c>
      <c r="X16" s="1191">
        <f t="shared" ca="1" si="18"/>
        <v>383823357.84048462</v>
      </c>
      <c r="Y16" s="1191">
        <f t="shared" ca="1" si="12"/>
        <v>4917166.3112592697</v>
      </c>
      <c r="Z16" s="1191">
        <f t="shared" ca="1" si="13"/>
        <v>378906191.52922535</v>
      </c>
      <c r="AA16" s="1189">
        <f t="shared" ca="1" si="14"/>
        <v>0.93798474545572974</v>
      </c>
      <c r="AB16" s="1162"/>
    </row>
    <row r="17" spans="1:28" ht="15.75">
      <c r="A17" s="1151" t="s">
        <v>650</v>
      </c>
      <c r="C17" s="1161"/>
      <c r="D17" s="1182">
        <f t="shared" ca="1" si="0"/>
        <v>45777</v>
      </c>
      <c r="E17" s="1183">
        <f t="shared" ca="1" si="1"/>
        <v>45804</v>
      </c>
      <c r="F17" s="1184">
        <f t="shared" ca="1" si="2"/>
        <v>216</v>
      </c>
      <c r="G17" s="1185">
        <f ca="1">IF(F17&lt;&gt;"",COUNTIF($F$11:F17,"&gt;0"),"")</f>
        <v>7</v>
      </c>
      <c r="H17" s="1186">
        <v>5.9647273934845015E-3</v>
      </c>
      <c r="I17" s="1185"/>
      <c r="J17" s="1187">
        <f t="shared" ca="1" si="3"/>
        <v>7578123830.5845013</v>
      </c>
      <c r="K17" s="1188">
        <f t="shared" ca="1" si="4"/>
        <v>45201442.803505078</v>
      </c>
      <c r="L17" s="1187">
        <f t="shared" ca="1" si="5"/>
        <v>52160836.922278509</v>
      </c>
      <c r="M17" s="1187">
        <f t="shared" ca="1" si="6"/>
        <v>0</v>
      </c>
      <c r="N17" s="1187">
        <f t="shared" ca="1" si="15"/>
        <v>7480761550.8587179</v>
      </c>
      <c r="O17" s="1130"/>
      <c r="P17" s="1187">
        <f t="shared" ca="1" si="7"/>
        <v>97362279.725783348</v>
      </c>
      <c r="Q17" s="1187">
        <f t="shared" ca="1" si="8"/>
        <v>7106723473.3157816</v>
      </c>
      <c r="R17" s="1187">
        <f t="shared" ca="1" si="16"/>
        <v>7199217639.0552759</v>
      </c>
      <c r="S17" s="1187">
        <f t="shared" ca="1" si="17"/>
        <v>92494165.739494324</v>
      </c>
      <c r="T17" s="1187">
        <f t="shared" ca="1" si="9"/>
        <v>7106723473.3157816</v>
      </c>
      <c r="U17" s="1189">
        <f t="shared" ca="1" si="10"/>
        <v>0.92615880706212061</v>
      </c>
      <c r="V17" s="1190">
        <f t="shared" ca="1" si="11"/>
        <v>5.0000000000000044E-2</v>
      </c>
      <c r="X17" s="1191">
        <f t="shared" ca="1" si="18"/>
        <v>378906191.52922535</v>
      </c>
      <c r="Y17" s="1191">
        <f t="shared" ca="1" si="12"/>
        <v>4868113.9862890244</v>
      </c>
      <c r="Z17" s="1191">
        <f t="shared" ca="1" si="13"/>
        <v>374038077.54293633</v>
      </c>
      <c r="AA17" s="1189">
        <f t="shared" ca="1" si="14"/>
        <v>0.92596820999321938</v>
      </c>
      <c r="AB17" s="1162"/>
    </row>
    <row r="18" spans="1:28">
      <c r="A18" s="1160" t="s">
        <v>631</v>
      </c>
      <c r="C18" s="1161"/>
      <c r="D18" s="1182">
        <f t="shared" ca="1" si="0"/>
        <v>45808</v>
      </c>
      <c r="E18" s="1183">
        <f t="shared" ca="1" si="1"/>
        <v>45835</v>
      </c>
      <c r="F18" s="1184">
        <f t="shared" ca="1" si="2"/>
        <v>247</v>
      </c>
      <c r="G18" s="1185">
        <f ca="1">IF(F18&lt;&gt;"",COUNTIF($F$11:F18,"&gt;0"),"")</f>
        <v>8</v>
      </c>
      <c r="H18" s="1186">
        <v>6.0052876992465311E-3</v>
      </c>
      <c r="I18" s="1185"/>
      <c r="J18" s="1187">
        <f t="shared" ca="1" si="3"/>
        <v>7480761550.8587179</v>
      </c>
      <c r="K18" s="1188">
        <f t="shared" ca="1" si="4"/>
        <v>44924125.322368264</v>
      </c>
      <c r="L18" s="1187">
        <f t="shared" ca="1" si="5"/>
        <v>51488583.496242575</v>
      </c>
      <c r="M18" s="1187">
        <f t="shared" ca="1" si="6"/>
        <v>0</v>
      </c>
      <c r="N18" s="1187">
        <f t="shared" ca="1" si="15"/>
        <v>7384348842.0401068</v>
      </c>
      <c r="O18" s="1130"/>
      <c r="P18" s="1187">
        <f t="shared" ca="1" si="7"/>
        <v>96412708.818611145</v>
      </c>
      <c r="Q18" s="1187">
        <f t="shared" ca="1" si="8"/>
        <v>7015131399.9381008</v>
      </c>
      <c r="R18" s="1187">
        <f t="shared" ca="1" si="16"/>
        <v>7106723473.3157816</v>
      </c>
      <c r="S18" s="1187">
        <f t="shared" ca="1" si="17"/>
        <v>91592073.377680779</v>
      </c>
      <c r="T18" s="1187">
        <f t="shared" ca="1" si="9"/>
        <v>7015131399.9381008</v>
      </c>
      <c r="U18" s="1189">
        <f t="shared" ca="1" si="10"/>
        <v>0.91425969656200556</v>
      </c>
      <c r="V18" s="1190">
        <f t="shared" ca="1" si="11"/>
        <v>5.0000000000000044E-2</v>
      </c>
      <c r="X18" s="1191">
        <f t="shared" ca="1" si="18"/>
        <v>374038077.54293633</v>
      </c>
      <c r="Y18" s="1191">
        <f t="shared" ca="1" si="12"/>
        <v>4820635.4409303665</v>
      </c>
      <c r="Z18" s="1191">
        <f t="shared" ca="1" si="13"/>
        <v>369217442.10200596</v>
      </c>
      <c r="AA18" s="1189">
        <f t="shared" ca="1" si="14"/>
        <v>0.91407154824764503</v>
      </c>
      <c r="AB18" s="1162"/>
    </row>
    <row r="19" spans="1:28">
      <c r="A19" s="1255">
        <f>'11 - Notes Follow-up'!M16</f>
        <v>409200000</v>
      </c>
      <c r="C19" s="1161"/>
      <c r="D19" s="1182">
        <f t="shared" ca="1" si="0"/>
        <v>45838</v>
      </c>
      <c r="E19" s="1183">
        <f t="shared" ca="1" si="1"/>
        <v>45866</v>
      </c>
      <c r="F19" s="1184">
        <f t="shared" ca="1" si="2"/>
        <v>278</v>
      </c>
      <c r="G19" s="1185">
        <f ca="1">IF(F19&lt;&gt;"",COUNTIF($F$11:F19,"&gt;0"),"")</f>
        <v>9</v>
      </c>
      <c r="H19" s="1186">
        <v>6.0525303175296792E-3</v>
      </c>
      <c r="I19" s="1185"/>
      <c r="J19" s="1187">
        <f t="shared" ca="1" si="3"/>
        <v>7384348842.0401068</v>
      </c>
      <c r="K19" s="1188">
        <f t="shared" ca="1" si="4"/>
        <v>44693995.241662927</v>
      </c>
      <c r="L19" s="1187">
        <f t="shared" ca="1" si="5"/>
        <v>50822578.518884778</v>
      </c>
      <c r="M19" s="1187">
        <f t="shared" ca="1" si="6"/>
        <v>0</v>
      </c>
      <c r="N19" s="1187">
        <f t="shared" ca="1" si="15"/>
        <v>7288832268.2795591</v>
      </c>
      <c r="O19" s="1130"/>
      <c r="P19" s="1187">
        <f t="shared" ca="1" si="7"/>
        <v>95516573.760547638</v>
      </c>
      <c r="Q19" s="1187">
        <f t="shared" ca="1" si="8"/>
        <v>6924390654.8655806</v>
      </c>
      <c r="R19" s="1187">
        <f t="shared" ca="1" si="16"/>
        <v>7015131399.9381008</v>
      </c>
      <c r="S19" s="1187">
        <f t="shared" ca="1" si="17"/>
        <v>90740745.072520256</v>
      </c>
      <c r="T19" s="1187">
        <f t="shared" ca="1" si="9"/>
        <v>6924390654.8655806</v>
      </c>
      <c r="U19" s="1189">
        <f t="shared" ca="1" si="10"/>
        <v>0.90247663767021313</v>
      </c>
      <c r="V19" s="1190">
        <f t="shared" ca="1" si="11"/>
        <v>5.0000000000000044E-2</v>
      </c>
      <c r="X19" s="1191">
        <f t="shared" ca="1" si="18"/>
        <v>369217442.10200596</v>
      </c>
      <c r="Y19" s="1191">
        <f t="shared" ca="1" si="12"/>
        <v>4775828.6880273819</v>
      </c>
      <c r="Z19" s="1191">
        <f t="shared" ca="1" si="13"/>
        <v>364441613.41397858</v>
      </c>
      <c r="AA19" s="1189">
        <f t="shared" ca="1" si="14"/>
        <v>0.90229091422777608</v>
      </c>
      <c r="AB19" s="1162"/>
    </row>
    <row r="20" spans="1:28">
      <c r="A20" s="1160" t="s">
        <v>633</v>
      </c>
      <c r="C20" s="1161"/>
      <c r="D20" s="1182">
        <f t="shared" ca="1" si="0"/>
        <v>45869</v>
      </c>
      <c r="E20" s="1183">
        <f t="shared" ca="1" si="1"/>
        <v>45896</v>
      </c>
      <c r="F20" s="1184">
        <f t="shared" ca="1" si="2"/>
        <v>308</v>
      </c>
      <c r="G20" s="1185">
        <f ca="1">IF(F20&lt;&gt;"",COUNTIF($F$11:F20,"&gt;0"),"")</f>
        <v>10</v>
      </c>
      <c r="H20" s="1186">
        <v>6.088585956135875E-3</v>
      </c>
      <c r="I20" s="1185"/>
      <c r="J20" s="1187">
        <f t="shared" ca="1" si="3"/>
        <v>7288832268.2795591</v>
      </c>
      <c r="K20" s="1188">
        <f t="shared" ca="1" si="4"/>
        <v>44378681.78527692</v>
      </c>
      <c r="L20" s="1187">
        <f t="shared" ca="1" si="5"/>
        <v>50163368.565842427</v>
      </c>
      <c r="M20" s="1187">
        <f t="shared" ca="1" si="6"/>
        <v>0</v>
      </c>
      <c r="N20" s="1187">
        <f t="shared" ca="1" si="15"/>
        <v>7194290217.9284391</v>
      </c>
      <c r="O20" s="1130"/>
      <c r="P20" s="1187">
        <f t="shared" ca="1" si="7"/>
        <v>94542050.351119995</v>
      </c>
      <c r="Q20" s="1187">
        <f t="shared" ca="1" si="8"/>
        <v>6834575707.0320168</v>
      </c>
      <c r="R20" s="1187">
        <f t="shared" ca="1" si="16"/>
        <v>6924390654.8655806</v>
      </c>
      <c r="S20" s="1187">
        <f t="shared" ca="1" si="17"/>
        <v>89814947.833563805</v>
      </c>
      <c r="T20" s="1187">
        <f t="shared" ca="1" si="9"/>
        <v>6834575707.0320168</v>
      </c>
      <c r="U20" s="1189">
        <f t="shared" ca="1" si="10"/>
        <v>0.89080309973570482</v>
      </c>
      <c r="V20" s="1190">
        <f t="shared" ca="1" si="11"/>
        <v>5.0000000000000044E-2</v>
      </c>
      <c r="X20" s="1191">
        <f t="shared" ca="1" si="18"/>
        <v>364441613.41397858</v>
      </c>
      <c r="Y20" s="1191">
        <f t="shared" ca="1" si="12"/>
        <v>4727102.5175561905</v>
      </c>
      <c r="Z20" s="1191">
        <f t="shared" ca="1" si="13"/>
        <v>359714510.89642239</v>
      </c>
      <c r="AA20" s="1189">
        <f t="shared" ca="1" si="14"/>
        <v>0.89061977862653607</v>
      </c>
      <c r="AB20" s="1162"/>
    </row>
    <row r="21" spans="1:28">
      <c r="A21" s="1255">
        <f>'11 - Notes Follow-up'!O25</f>
        <v>409200000</v>
      </c>
      <c r="C21" s="1161"/>
      <c r="D21" s="1182">
        <f t="shared" ca="1" si="0"/>
        <v>45900</v>
      </c>
      <c r="E21" s="1183">
        <f t="shared" ca="1" si="1"/>
        <v>45929</v>
      </c>
      <c r="F21" s="1184">
        <f t="shared" ca="1" si="2"/>
        <v>341</v>
      </c>
      <c r="G21" s="1185">
        <f ca="1">IF(F21&lt;&gt;"",COUNTIF($F$11:F21,"&gt;0"),"")</f>
        <v>11</v>
      </c>
      <c r="H21" s="1198">
        <v>6.133374550511099E-3</v>
      </c>
      <c r="I21" s="1185"/>
      <c r="J21" s="1187">
        <f t="shared" ca="1" si="3"/>
        <v>7194290217.9284391</v>
      </c>
      <c r="K21" s="1188">
        <f t="shared" ca="1" si="4"/>
        <v>44125276.531633236</v>
      </c>
      <c r="L21" s="1187">
        <f t="shared" ca="1" si="5"/>
        <v>49510477.909683578</v>
      </c>
      <c r="M21" s="1187">
        <f t="shared" ca="1" si="6"/>
        <v>0</v>
      </c>
      <c r="N21" s="1187">
        <f t="shared" ca="1" si="15"/>
        <v>7100654463.4871225</v>
      </c>
      <c r="O21" s="1130"/>
      <c r="P21" s="1187">
        <f t="shared" ca="1" si="7"/>
        <v>93635754.441316605</v>
      </c>
      <c r="Q21" s="1187">
        <f t="shared" ca="1" si="8"/>
        <v>6745621740.3127661</v>
      </c>
      <c r="R21" s="1187">
        <f t="shared" ca="1" si="16"/>
        <v>6834575707.0320168</v>
      </c>
      <c r="S21" s="1187">
        <f t="shared" ca="1" si="17"/>
        <v>88953966.719250679</v>
      </c>
      <c r="T21" s="1187">
        <f t="shared" ca="1" si="9"/>
        <v>6745621740.3127661</v>
      </c>
      <c r="U21" s="1189">
        <f t="shared" ca="1" si="10"/>
        <v>0.87924866297432414</v>
      </c>
      <c r="V21" s="1190">
        <f t="shared" ca="1" si="11"/>
        <v>5.0000000000000044E-2</v>
      </c>
      <c r="X21" s="1191">
        <f t="shared" ca="1" si="18"/>
        <v>359714510.89642239</v>
      </c>
      <c r="Y21" s="1191">
        <f t="shared" ca="1" si="12"/>
        <v>4681787.7220659256</v>
      </c>
      <c r="Z21" s="1191">
        <f t="shared" ca="1" si="13"/>
        <v>355032723.17435646</v>
      </c>
      <c r="AA21" s="1189">
        <f t="shared" ca="1" si="14"/>
        <v>0.87906771968822672</v>
      </c>
      <c r="AB21" s="1162"/>
    </row>
    <row r="22" spans="1:28">
      <c r="A22" s="1199"/>
      <c r="C22" s="1161"/>
      <c r="D22" s="1182">
        <f t="shared" ca="1" si="0"/>
        <v>45930</v>
      </c>
      <c r="E22" s="1183">
        <f t="shared" ca="1" si="1"/>
        <v>45957</v>
      </c>
      <c r="F22" s="1184">
        <f t="shared" ca="1" si="2"/>
        <v>369</v>
      </c>
      <c r="G22" s="1185">
        <f ca="1">IF(F22&lt;&gt;"",COUNTIF($F$11:F22,"&gt;0"),"")</f>
        <v>12</v>
      </c>
      <c r="H22" s="1186">
        <v>6.1692309126794949E-3</v>
      </c>
      <c r="I22" s="1185"/>
      <c r="J22" s="1187">
        <f t="shared" ca="1" si="3"/>
        <v>7100654463.4871225</v>
      </c>
      <c r="K22" s="1188">
        <f t="shared" ca="1" si="4"/>
        <v>43805577.016400389</v>
      </c>
      <c r="L22" s="1187">
        <f t="shared" ca="1" si="5"/>
        <v>48864321.840011969</v>
      </c>
      <c r="M22" s="1187">
        <f t="shared" ca="1" si="6"/>
        <v>0</v>
      </c>
      <c r="N22" s="1187">
        <f t="shared" ca="1" si="15"/>
        <v>7007984564.6307106</v>
      </c>
      <c r="O22" s="1130"/>
      <c r="P22" s="1187">
        <f t="shared" ca="1" si="7"/>
        <v>92669898.856411934</v>
      </c>
      <c r="Q22" s="1187">
        <f t="shared" ca="1" si="8"/>
        <v>6657585336.3991747</v>
      </c>
      <c r="R22" s="1187">
        <f t="shared" ca="1" si="16"/>
        <v>6745621740.3127661</v>
      </c>
      <c r="S22" s="1187">
        <f t="shared" ca="1" si="17"/>
        <v>88036403.913591385</v>
      </c>
      <c r="T22" s="1187">
        <f t="shared" ca="1" si="9"/>
        <v>6657585336.3991747</v>
      </c>
      <c r="U22" s="1189">
        <f t="shared" ca="1" si="10"/>
        <v>0.86780498897658187</v>
      </c>
      <c r="V22" s="1190">
        <f t="shared" ca="1" si="11"/>
        <v>5.0000000000000044E-2</v>
      </c>
      <c r="X22" s="1191">
        <f t="shared" ca="1" si="18"/>
        <v>355032723.17435646</v>
      </c>
      <c r="Y22" s="1191">
        <f t="shared" ca="1" si="12"/>
        <v>4633494.942820549</v>
      </c>
      <c r="Z22" s="1191">
        <f t="shared" ca="1" si="13"/>
        <v>350399228.23153591</v>
      </c>
      <c r="AA22" s="1189">
        <f t="shared" ca="1" si="14"/>
        <v>0.86762640071934616</v>
      </c>
      <c r="AB22" s="1162"/>
    </row>
    <row r="23" spans="1:28" ht="15.75">
      <c r="A23" s="1151" t="s">
        <v>651</v>
      </c>
      <c r="C23" s="1161"/>
      <c r="D23" s="1182">
        <f t="shared" ca="1" si="0"/>
        <v>45961</v>
      </c>
      <c r="E23" s="1183">
        <f t="shared" ca="1" si="1"/>
        <v>45988</v>
      </c>
      <c r="F23" s="1184">
        <f t="shared" ca="1" si="2"/>
        <v>400</v>
      </c>
      <c r="G23" s="1185">
        <f ca="1">IF(F23&lt;&gt;"",COUNTIF($F$11:F23,"&gt;0"),"")</f>
        <v>13</v>
      </c>
      <c r="H23" s="1186">
        <v>6.211379484955426E-3</v>
      </c>
      <c r="I23" s="1185"/>
      <c r="J23" s="1187">
        <f t="shared" ca="1" si="3"/>
        <v>7007984564.6307106</v>
      </c>
      <c r="K23" s="1188">
        <f t="shared" ca="1" si="4"/>
        <v>43529251.555631481</v>
      </c>
      <c r="L23" s="1187">
        <f t="shared" ca="1" si="5"/>
        <v>48224553.385424666</v>
      </c>
      <c r="M23" s="1187">
        <f t="shared" ca="1" si="6"/>
        <v>0</v>
      </c>
      <c r="N23" s="1187">
        <f t="shared" ca="1" si="15"/>
        <v>6916230759.6896544</v>
      </c>
      <c r="O23" s="1130"/>
      <c r="P23" s="1187">
        <f t="shared" ca="1" si="7"/>
        <v>91753804.941056252</v>
      </c>
      <c r="Q23" s="1187">
        <f t="shared" ca="1" si="8"/>
        <v>6570419221.7051716</v>
      </c>
      <c r="R23" s="1187">
        <f t="shared" ca="1" si="16"/>
        <v>6657585336.3991747</v>
      </c>
      <c r="S23" s="1187">
        <f t="shared" ca="1" si="17"/>
        <v>87166114.694003105</v>
      </c>
      <c r="T23" s="1187">
        <f t="shared" ca="1" si="9"/>
        <v>6570419221.7051716</v>
      </c>
      <c r="U23" s="1189">
        <f t="shared" ca="1" si="10"/>
        <v>0.85647935681561971</v>
      </c>
      <c r="V23" s="1190">
        <f t="shared" ca="1" si="11"/>
        <v>5.0000000000000044E-2</v>
      </c>
      <c r="X23" s="1191">
        <f t="shared" ca="1" si="18"/>
        <v>350399228.23153591</v>
      </c>
      <c r="Y23" s="1191">
        <f t="shared" ca="1" si="12"/>
        <v>4587690.2470531464</v>
      </c>
      <c r="Z23" s="1191">
        <f t="shared" ca="1" si="13"/>
        <v>345811537.98448277</v>
      </c>
      <c r="AA23" s="1189">
        <f t="shared" ca="1" si="14"/>
        <v>0.85630309929505355</v>
      </c>
      <c r="AB23" s="1162"/>
    </row>
    <row r="24" spans="1:28">
      <c r="A24" s="1160" t="s">
        <v>270</v>
      </c>
      <c r="C24" s="1161"/>
      <c r="D24" s="1182">
        <f t="shared" ca="1" si="0"/>
        <v>45991</v>
      </c>
      <c r="E24" s="1183">
        <f t="shared" ca="1" si="1"/>
        <v>46020</v>
      </c>
      <c r="F24" s="1184">
        <f t="shared" ca="1" si="2"/>
        <v>432</v>
      </c>
      <c r="G24" s="1185">
        <f ca="1">IF(F24&lt;&gt;"",COUNTIF($F$11:F24,"&gt;0"),"")</f>
        <v>14</v>
      </c>
      <c r="H24" s="1186">
        <v>6.2630015066440572E-3</v>
      </c>
      <c r="I24" s="1185"/>
      <c r="J24" s="1187">
        <f t="shared" ca="1" si="3"/>
        <v>6916230759.6896544</v>
      </c>
      <c r="K24" s="1188">
        <f t="shared" ca="1" si="4"/>
        <v>43316363.668234281</v>
      </c>
      <c r="L24" s="1187">
        <f t="shared" ca="1" si="5"/>
        <v>47590689.049599722</v>
      </c>
      <c r="M24" s="1187">
        <f t="shared" ca="1" si="6"/>
        <v>0</v>
      </c>
      <c r="N24" s="1187">
        <f t="shared" ca="1" si="15"/>
        <v>6825323706.9718208</v>
      </c>
      <c r="O24" s="1130"/>
      <c r="P24" s="1187">
        <f t="shared" ca="1" si="7"/>
        <v>90907052.717833519</v>
      </c>
      <c r="Q24" s="1187">
        <f t="shared" ca="1" si="8"/>
        <v>6484057521.623229</v>
      </c>
      <c r="R24" s="1187">
        <f t="shared" ca="1" si="16"/>
        <v>6570419221.7051716</v>
      </c>
      <c r="S24" s="1187">
        <f t="shared" ca="1" si="17"/>
        <v>86361700.081942558</v>
      </c>
      <c r="T24" s="1187">
        <f t="shared" ca="1" si="9"/>
        <v>6484057521.623229</v>
      </c>
      <c r="U24" s="1189">
        <f t="shared" ca="1" si="10"/>
        <v>0.84526568487947973</v>
      </c>
      <c r="V24" s="1190">
        <f t="shared" ca="1" si="11"/>
        <v>5.0000000000000155E-2</v>
      </c>
      <c r="X24" s="1191">
        <f t="shared" ca="1" si="18"/>
        <v>345811537.98448277</v>
      </c>
      <c r="Y24" s="1191">
        <f t="shared" ca="1" si="12"/>
        <v>4545352.6358909607</v>
      </c>
      <c r="Z24" s="1191">
        <f t="shared" ca="1" si="13"/>
        <v>341266185.3485918</v>
      </c>
      <c r="AA24" s="1189">
        <f t="shared" ca="1" si="14"/>
        <v>0.84509173505494317</v>
      </c>
      <c r="AB24" s="1162"/>
    </row>
    <row r="25" spans="1:28">
      <c r="A25" s="1256">
        <v>0.08</v>
      </c>
      <c r="C25" s="1161"/>
      <c r="D25" s="1182">
        <f t="shared" ca="1" si="0"/>
        <v>46022</v>
      </c>
      <c r="E25" s="1183">
        <f t="shared" ca="1" si="1"/>
        <v>46049</v>
      </c>
      <c r="F25" s="1184">
        <f t="shared" ca="1" si="2"/>
        <v>461</v>
      </c>
      <c r="G25" s="1185">
        <f ca="1">IF(F25&lt;&gt;"",COUNTIF($F$11:F25,"&gt;0"),"")</f>
        <v>15</v>
      </c>
      <c r="H25" s="1186">
        <v>6.292677908475707E-3</v>
      </c>
      <c r="I25" s="1185"/>
      <c r="J25" s="1187">
        <f t="shared" ca="1" si="3"/>
        <v>6825323706.9718208</v>
      </c>
      <c r="K25" s="1188">
        <f t="shared" ca="1" si="4"/>
        <v>42949563.7090571</v>
      </c>
      <c r="L25" s="1187">
        <f t="shared" ca="1" si="5"/>
        <v>46963753.696235836</v>
      </c>
      <c r="M25" s="1187">
        <f t="shared" ca="1" si="6"/>
        <v>0</v>
      </c>
      <c r="N25" s="1187">
        <f t="shared" ca="1" si="15"/>
        <v>6735410389.5665283</v>
      </c>
      <c r="O25" s="1130"/>
      <c r="P25" s="1187">
        <f t="shared" ca="1" si="7"/>
        <v>89913317.405292511</v>
      </c>
      <c r="Q25" s="1187">
        <f t="shared" ca="1" si="8"/>
        <v>6398639870.0882015</v>
      </c>
      <c r="R25" s="1187">
        <f t="shared" ca="1" si="16"/>
        <v>6484057521.623229</v>
      </c>
      <c r="S25" s="1187">
        <f t="shared" ca="1" si="17"/>
        <v>85417651.535027504</v>
      </c>
      <c r="T25" s="1187">
        <f t="shared" ca="1" si="9"/>
        <v>6398639870.0882015</v>
      </c>
      <c r="U25" s="1189">
        <f t="shared" ca="1" si="10"/>
        <v>0.83415549858786975</v>
      </c>
      <c r="V25" s="1190">
        <f t="shared" ca="1" si="11"/>
        <v>5.0000000000000044E-2</v>
      </c>
      <c r="X25" s="1191">
        <f t="shared" ca="1" si="18"/>
        <v>341266185.3485918</v>
      </c>
      <c r="Y25" s="1191">
        <f t="shared" ca="1" si="12"/>
        <v>4495665.870265007</v>
      </c>
      <c r="Z25" s="1191">
        <f t="shared" ca="1" si="13"/>
        <v>336770519.4783268</v>
      </c>
      <c r="AA25" s="1189">
        <f t="shared" ca="1" si="14"/>
        <v>0.83398383516273655</v>
      </c>
      <c r="AB25" s="1162"/>
    </row>
    <row r="26" spans="1:28">
      <c r="A26" s="1160" t="s">
        <v>652</v>
      </c>
      <c r="C26" s="1161"/>
      <c r="D26" s="1182">
        <f t="shared" ca="1" si="0"/>
        <v>46053</v>
      </c>
      <c r="E26" s="1183">
        <f t="shared" ca="1" si="1"/>
        <v>46080</v>
      </c>
      <c r="F26" s="1184">
        <f t="shared" ca="1" si="2"/>
        <v>492</v>
      </c>
      <c r="G26" s="1185">
        <f ca="1">IF(F26&lt;&gt;"",COUNTIF($F$11:F26,"&gt;0"),"")</f>
        <v>16</v>
      </c>
      <c r="H26" s="1186">
        <v>6.3358665088783829E-3</v>
      </c>
      <c r="I26" s="1185"/>
      <c r="J26" s="1187">
        <f t="shared" ca="1" si="3"/>
        <v>6735410389.5665283</v>
      </c>
      <c r="K26" s="1188">
        <f t="shared" ca="1" si="4"/>
        <v>42674661.11080607</v>
      </c>
      <c r="L26" s="1187">
        <f t="shared" ca="1" si="5"/>
        <v>46343063.013917662</v>
      </c>
      <c r="M26" s="1187">
        <f t="shared" ca="1" si="6"/>
        <v>0</v>
      </c>
      <c r="N26" s="1187">
        <f t="shared" ca="1" si="15"/>
        <v>6646392665.4418039</v>
      </c>
      <c r="O26" s="1130"/>
      <c r="P26" s="1187">
        <f t="shared" ca="1" si="7"/>
        <v>89017724.124724388</v>
      </c>
      <c r="Q26" s="1187">
        <f t="shared" ca="1" si="8"/>
        <v>6314073032.169713</v>
      </c>
      <c r="R26" s="1187">
        <f t="shared" ca="1" si="16"/>
        <v>6398639870.0882015</v>
      </c>
      <c r="S26" s="1187">
        <f t="shared" ca="1" si="17"/>
        <v>84566837.918488503</v>
      </c>
      <c r="T26" s="1187">
        <f t="shared" ca="1" si="9"/>
        <v>6314073032.169713</v>
      </c>
      <c r="U26" s="1189">
        <f t="shared" ca="1" si="10"/>
        <v>0.82316676144807821</v>
      </c>
      <c r="V26" s="1190">
        <f t="shared" ca="1" si="11"/>
        <v>5.0000000000000155E-2</v>
      </c>
      <c r="X26" s="1191">
        <f t="shared" ca="1" si="18"/>
        <v>336770519.4783268</v>
      </c>
      <c r="Y26" s="1191">
        <f t="shared" ca="1" si="12"/>
        <v>4450886.2062358856</v>
      </c>
      <c r="Z26" s="1191">
        <f t="shared" ca="1" si="13"/>
        <v>332319633.27209091</v>
      </c>
      <c r="AA26" s="1189">
        <f t="shared" ca="1" si="14"/>
        <v>0.82299735942895114</v>
      </c>
      <c r="AB26" s="1162"/>
    </row>
    <row r="27" spans="1:28">
      <c r="A27" s="1256">
        <v>0.1</v>
      </c>
      <c r="C27" s="1161"/>
      <c r="D27" s="1182">
        <f t="shared" ca="1" si="0"/>
        <v>46081</v>
      </c>
      <c r="E27" s="1183">
        <f t="shared" ca="1" si="1"/>
        <v>46108</v>
      </c>
      <c r="F27" s="1184">
        <f t="shared" ca="1" si="2"/>
        <v>520</v>
      </c>
      <c r="G27" s="1185">
        <f ca="1">IF(F27&lt;&gt;"",COUNTIF($F$11:F27,"&gt;0"),"")</f>
        <v>17</v>
      </c>
      <c r="H27" s="1186">
        <v>6.3739095470263527E-3</v>
      </c>
      <c r="I27" s="1185"/>
      <c r="J27" s="1187">
        <f t="shared" ca="1" si="3"/>
        <v>6646392665.4418039</v>
      </c>
      <c r="K27" s="1188">
        <f t="shared" ca="1" si="4"/>
        <v>42363505.663545445</v>
      </c>
      <c r="L27" s="1187">
        <f t="shared" ca="1" si="5"/>
        <v>45728824.790751383</v>
      </c>
      <c r="M27" s="1187">
        <f t="shared" ca="1" si="6"/>
        <v>0</v>
      </c>
      <c r="N27" s="1187">
        <f t="shared" ca="1" si="15"/>
        <v>6558300334.9875069</v>
      </c>
      <c r="O27" s="1130"/>
      <c r="P27" s="1187">
        <f t="shared" ca="1" si="7"/>
        <v>88092330.454297066</v>
      </c>
      <c r="Q27" s="1187">
        <f t="shared" ca="1" si="8"/>
        <v>6230385318.2381315</v>
      </c>
      <c r="R27" s="1187">
        <f t="shared" ca="1" si="16"/>
        <v>6314073032.169713</v>
      </c>
      <c r="S27" s="1187">
        <f t="shared" ca="1" si="17"/>
        <v>83687713.931581497</v>
      </c>
      <c r="T27" s="1187">
        <f t="shared" ca="1" si="9"/>
        <v>6230385318.2381315</v>
      </c>
      <c r="U27" s="1189">
        <f t="shared" ca="1" si="10"/>
        <v>0.81228747905234822</v>
      </c>
      <c r="V27" s="1190">
        <f t="shared" ca="1" si="11"/>
        <v>5.0000000000000044E-2</v>
      </c>
      <c r="X27" s="1191">
        <f t="shared" ca="1" si="18"/>
        <v>332319633.27209091</v>
      </c>
      <c r="Y27" s="1191">
        <f t="shared" ca="1" si="12"/>
        <v>4404616.5227155685</v>
      </c>
      <c r="Z27" s="1191">
        <f t="shared" ca="1" si="13"/>
        <v>327915016.74937534</v>
      </c>
      <c r="AA27" s="1189">
        <f t="shared" ca="1" si="14"/>
        <v>0.81212031591420064</v>
      </c>
      <c r="AB27" s="1162"/>
    </row>
    <row r="28" spans="1:28">
      <c r="C28" s="1161"/>
      <c r="D28" s="1182">
        <f t="shared" ca="1" si="0"/>
        <v>46112</v>
      </c>
      <c r="E28" s="1183">
        <f t="shared" ca="1" si="1"/>
        <v>46139</v>
      </c>
      <c r="F28" s="1184">
        <f t="shared" ca="1" si="2"/>
        <v>551</v>
      </c>
      <c r="G28" s="1185">
        <f ca="1">IF(F28&lt;&gt;"",COUNTIF($F$11:F28,"&gt;0"),"")</f>
        <v>18</v>
      </c>
      <c r="H28" s="1186">
        <v>6.4206566612116898E-3</v>
      </c>
      <c r="I28" s="1185"/>
      <c r="J28" s="1187">
        <f t="shared" ca="1" si="3"/>
        <v>6558300334.9875069</v>
      </c>
      <c r="K28" s="1188">
        <f t="shared" ca="1" si="4"/>
        <v>42108594.732064396</v>
      </c>
      <c r="L28" s="1187">
        <f t="shared" ca="1" si="5"/>
        <v>45120604.888892949</v>
      </c>
      <c r="M28" s="1187">
        <f t="shared" ca="1" si="6"/>
        <v>0</v>
      </c>
      <c r="N28" s="1187">
        <f t="shared" ca="1" si="15"/>
        <v>6471071135.3665495</v>
      </c>
      <c r="O28" s="1130"/>
      <c r="P28" s="1187">
        <f t="shared" ca="1" si="7"/>
        <v>87229199.620957375</v>
      </c>
      <c r="Q28" s="1187">
        <f t="shared" ca="1" si="8"/>
        <v>6147517578.5982218</v>
      </c>
      <c r="R28" s="1187">
        <f t="shared" ca="1" si="16"/>
        <v>6230385318.2381315</v>
      </c>
      <c r="S28" s="1187">
        <f t="shared" ca="1" si="17"/>
        <v>82867739.639909744</v>
      </c>
      <c r="T28" s="1187">
        <f t="shared" ca="1" si="9"/>
        <v>6147517578.5982218</v>
      </c>
      <c r="U28" s="1189">
        <f t="shared" ca="1" si="10"/>
        <v>0.80152129344904688</v>
      </c>
      <c r="V28" s="1190">
        <f t="shared" ca="1" si="11"/>
        <v>5.0000000000000044E-2</v>
      </c>
      <c r="X28" s="1191">
        <f t="shared" ca="1" si="18"/>
        <v>327915016.74937534</v>
      </c>
      <c r="Y28" s="1191">
        <f t="shared" ca="1" si="12"/>
        <v>4361459.9810476303</v>
      </c>
      <c r="Z28" s="1191">
        <f t="shared" ca="1" si="13"/>
        <v>323553556.76832771</v>
      </c>
      <c r="AA28" s="1189">
        <f t="shared" ca="1" si="14"/>
        <v>0.80135634591733951</v>
      </c>
      <c r="AB28" s="1162"/>
    </row>
    <row r="29" spans="1:28" ht="15.75">
      <c r="A29" s="1151" t="s">
        <v>653</v>
      </c>
      <c r="C29" s="1161"/>
      <c r="D29" s="1182">
        <f t="shared" ca="1" si="0"/>
        <v>46142</v>
      </c>
      <c r="E29" s="1183">
        <f t="shared" ca="1" si="1"/>
        <v>46169</v>
      </c>
      <c r="F29" s="1184">
        <f t="shared" ca="1" si="2"/>
        <v>581</v>
      </c>
      <c r="G29" s="1185">
        <f ca="1">IF(F29&lt;&gt;"",COUNTIF($F$11:F29,"&gt;0"),"")</f>
        <v>19</v>
      </c>
      <c r="H29" s="1186">
        <v>6.457233226186688E-3</v>
      </c>
      <c r="I29" s="1185"/>
      <c r="J29" s="1187">
        <f t="shared" ca="1" si="3"/>
        <v>6471071135.3665495</v>
      </c>
      <c r="K29" s="1188">
        <f t="shared" ca="1" si="4"/>
        <v>41785215.544306502</v>
      </c>
      <c r="L29" s="1187">
        <f t="shared" ca="1" si="5"/>
        <v>44518835.735587187</v>
      </c>
      <c r="M29" s="1187">
        <f t="shared" ca="1" si="6"/>
        <v>0</v>
      </c>
      <c r="N29" s="1187">
        <f t="shared" ca="1" si="15"/>
        <v>6384767084.0866556</v>
      </c>
      <c r="O29" s="1130"/>
      <c r="P29" s="1187">
        <f t="shared" ca="1" si="7"/>
        <v>86304051.279893875</v>
      </c>
      <c r="Q29" s="1187">
        <f t="shared" ca="1" si="8"/>
        <v>6065528729.8823223</v>
      </c>
      <c r="R29" s="1187">
        <f t="shared" ca="1" si="16"/>
        <v>6147517578.5982218</v>
      </c>
      <c r="S29" s="1187">
        <f t="shared" ca="1" si="17"/>
        <v>81988848.715899467</v>
      </c>
      <c r="T29" s="1187">
        <f t="shared" ca="1" si="9"/>
        <v>6065528729.8823223</v>
      </c>
      <c r="U29" s="1189">
        <f t="shared" ca="1" si="10"/>
        <v>0.7908605951986597</v>
      </c>
      <c r="V29" s="1190">
        <f t="shared" ca="1" si="11"/>
        <v>5.0000000000000044E-2</v>
      </c>
      <c r="X29" s="1191">
        <f t="shared" ca="1" si="18"/>
        <v>323553556.76832771</v>
      </c>
      <c r="Y29" s="1191">
        <f t="shared" ca="1" si="12"/>
        <v>4315202.5639944077</v>
      </c>
      <c r="Z29" s="1191">
        <f t="shared" ca="1" si="13"/>
        <v>319238354.20433331</v>
      </c>
      <c r="AA29" s="1189">
        <f t="shared" ca="1" si="14"/>
        <v>0.79069784156482825</v>
      </c>
      <c r="AB29" s="1162"/>
    </row>
    <row r="30" spans="1:28">
      <c r="A30" s="1160" t="s">
        <v>654</v>
      </c>
      <c r="C30" s="1161"/>
      <c r="D30" s="1182">
        <f t="shared" ca="1" si="0"/>
        <v>46173</v>
      </c>
      <c r="E30" s="1183">
        <f t="shared" ca="1" si="1"/>
        <v>46202</v>
      </c>
      <c r="F30" s="1184">
        <f t="shared" ca="1" si="2"/>
        <v>614</v>
      </c>
      <c r="G30" s="1185">
        <f ca="1">IF(F30&lt;&gt;"",COUNTIF($F$11:F30,"&gt;0"),"")</f>
        <v>20</v>
      </c>
      <c r="H30" s="1186">
        <v>6.4969380648127462E-3</v>
      </c>
      <c r="I30" s="1185"/>
      <c r="J30" s="1187">
        <f t="shared" ca="1" si="3"/>
        <v>6384767084.0866556</v>
      </c>
      <c r="K30" s="1188">
        <f t="shared" ca="1" si="4"/>
        <v>41481436.303566076</v>
      </c>
      <c r="L30" s="1187">
        <f t="shared" ca="1" si="5"/>
        <v>43923336.945850253</v>
      </c>
      <c r="M30" s="1187">
        <f t="shared" ca="1" si="6"/>
        <v>0</v>
      </c>
      <c r="N30" s="1187">
        <f t="shared" ca="1" si="15"/>
        <v>6299362310.8372393</v>
      </c>
      <c r="O30" s="1130"/>
      <c r="P30" s="1187">
        <f t="shared" ca="1" si="7"/>
        <v>85404773.249416351</v>
      </c>
      <c r="Q30" s="1187">
        <f t="shared" ca="1" si="8"/>
        <v>5984394195.2953768</v>
      </c>
      <c r="R30" s="1187">
        <f t="shared" ca="1" si="16"/>
        <v>6065528729.8823223</v>
      </c>
      <c r="S30" s="1187">
        <f t="shared" ca="1" si="17"/>
        <v>81134534.586945534</v>
      </c>
      <c r="T30" s="1187">
        <f t="shared" ca="1" si="9"/>
        <v>5984394195.2953768</v>
      </c>
      <c r="U30" s="1189">
        <f t="shared" ca="1" si="10"/>
        <v>0.78031296375782466</v>
      </c>
      <c r="V30" s="1190">
        <f t="shared" ca="1" si="11"/>
        <v>5.0000000000000044E-2</v>
      </c>
      <c r="X30" s="1191">
        <f t="shared" ca="1" si="18"/>
        <v>319238354.20433331</v>
      </c>
      <c r="Y30" s="1191">
        <f t="shared" ca="1" si="12"/>
        <v>4270238.6624708176</v>
      </c>
      <c r="Z30" s="1191">
        <f t="shared" ca="1" si="13"/>
        <v>314968115.54186249</v>
      </c>
      <c r="AA30" s="1189">
        <f t="shared" ca="1" si="14"/>
        <v>0.78015238075350268</v>
      </c>
      <c r="AB30" s="1162"/>
    </row>
    <row r="31" spans="1:28">
      <c r="A31" s="1257">
        <f>'AMORT. PROFILE 0% CPR'!A31</f>
        <v>45588</v>
      </c>
      <c r="C31" s="1161"/>
      <c r="D31" s="1182">
        <f t="shared" ca="1" si="0"/>
        <v>46203</v>
      </c>
      <c r="E31" s="1183">
        <f t="shared" ca="1" si="1"/>
        <v>46230</v>
      </c>
      <c r="F31" s="1184">
        <f t="shared" ca="1" si="2"/>
        <v>642</v>
      </c>
      <c r="G31" s="1185">
        <f ca="1">IF(F31&lt;&gt;"",COUNTIF($F$11:F31,"&gt;0"),"")</f>
        <v>21</v>
      </c>
      <c r="H31" s="1186">
        <v>6.5436261874657333E-3</v>
      </c>
      <c r="I31" s="1185"/>
      <c r="J31" s="1187">
        <f t="shared" ca="1" si="3"/>
        <v>6299362310.8372393</v>
      </c>
      <c r="K31" s="1188">
        <f t="shared" ca="1" si="4"/>
        <v>41220672.181529216</v>
      </c>
      <c r="L31" s="1187">
        <f t="shared" ca="1" si="5"/>
        <v>43333767.248144858</v>
      </c>
      <c r="M31" s="1187">
        <f t="shared" ca="1" si="6"/>
        <v>0</v>
      </c>
      <c r="N31" s="1187">
        <f t="shared" ca="1" si="15"/>
        <v>6214807871.4075651</v>
      </c>
      <c r="O31" s="1130"/>
      <c r="P31" s="1187">
        <f t="shared" ca="1" si="7"/>
        <v>84554439.429674149</v>
      </c>
      <c r="Q31" s="1187">
        <f t="shared" ca="1" si="8"/>
        <v>5904067477.8371868</v>
      </c>
      <c r="R31" s="1187">
        <f t="shared" ca="1" si="16"/>
        <v>5984394195.2953768</v>
      </c>
      <c r="S31" s="1187">
        <f t="shared" ca="1" si="17"/>
        <v>80326717.458189964</v>
      </c>
      <c r="T31" s="1187">
        <f t="shared" ca="1" si="9"/>
        <v>5904067477.8371868</v>
      </c>
      <c r="U31" s="1189">
        <f t="shared" ca="1" si="10"/>
        <v>0.76987523739198482</v>
      </c>
      <c r="V31" s="1190">
        <f t="shared" ca="1" si="11"/>
        <v>5.0000000000000044E-2</v>
      </c>
      <c r="X31" s="1191">
        <f t="shared" ca="1" si="18"/>
        <v>314968115.54186249</v>
      </c>
      <c r="Y31" s="1191">
        <f t="shared" ca="1" si="12"/>
        <v>4227721.9714841843</v>
      </c>
      <c r="Z31" s="1191">
        <f t="shared" ca="1" si="13"/>
        <v>310740393.5703783</v>
      </c>
      <c r="AA31" s="1189">
        <f t="shared" ca="1" si="14"/>
        <v>0.76971680239946849</v>
      </c>
      <c r="AB31" s="1162"/>
    </row>
    <row r="32" spans="1:28">
      <c r="A32" s="1160" t="s">
        <v>655</v>
      </c>
      <c r="C32" s="1161"/>
      <c r="D32" s="1182">
        <f t="shared" ca="1" si="0"/>
        <v>46234</v>
      </c>
      <c r="E32" s="1183">
        <f t="shared" ca="1" si="1"/>
        <v>46261</v>
      </c>
      <c r="F32" s="1184">
        <f t="shared" ca="1" si="2"/>
        <v>673</v>
      </c>
      <c r="G32" s="1185">
        <f ca="1">IF(F32&lt;&gt;"",COUNTIF($F$11:F32,"&gt;0"),"")</f>
        <v>22</v>
      </c>
      <c r="H32" s="1186">
        <v>6.5780392457232386E-3</v>
      </c>
      <c r="I32" s="1185"/>
      <c r="J32" s="1187">
        <f t="shared" ca="1" si="3"/>
        <v>6214807871.4075651</v>
      </c>
      <c r="K32" s="1188">
        <f t="shared" ca="1" si="4"/>
        <v>40881250.082748666</v>
      </c>
      <c r="L32" s="1187">
        <f t="shared" ca="1" si="5"/>
        <v>42750630.245096885</v>
      </c>
      <c r="M32" s="1187">
        <f t="shared" ca="1" si="6"/>
        <v>0</v>
      </c>
      <c r="N32" s="1187">
        <f t="shared" ca="1" si="15"/>
        <v>6131175991.0797195</v>
      </c>
      <c r="O32" s="1130"/>
      <c r="P32" s="1187">
        <f t="shared" ca="1" si="7"/>
        <v>83631880.327845573</v>
      </c>
      <c r="Q32" s="1187">
        <f t="shared" ca="1" si="8"/>
        <v>5824617191.525733</v>
      </c>
      <c r="R32" s="1187">
        <f t="shared" ca="1" si="16"/>
        <v>5904067477.8371868</v>
      </c>
      <c r="S32" s="1187">
        <f t="shared" ca="1" si="17"/>
        <v>79450286.311453819</v>
      </c>
      <c r="T32" s="1187">
        <f t="shared" ca="1" si="9"/>
        <v>5824617191.525733</v>
      </c>
      <c r="U32" s="1189">
        <f t="shared" ca="1" si="10"/>
        <v>0.7595414343947392</v>
      </c>
      <c r="V32" s="1190">
        <f t="shared" ca="1" si="11"/>
        <v>5.0000000000000044E-2</v>
      </c>
      <c r="X32" s="1191">
        <f t="shared" ca="1" si="18"/>
        <v>310740393.5703783</v>
      </c>
      <c r="Y32" s="1191">
        <f t="shared" ca="1" si="12"/>
        <v>4181594.0163917542</v>
      </c>
      <c r="Z32" s="1191">
        <f t="shared" ca="1" si="13"/>
        <v>306558799.55398655</v>
      </c>
      <c r="AA32" s="1189">
        <f t="shared" ca="1" si="14"/>
        <v>0.75938512602731745</v>
      </c>
      <c r="AB32" s="1162"/>
    </row>
    <row r="33" spans="1:28">
      <c r="A33" s="1200">
        <f>A31</f>
        <v>45588</v>
      </c>
      <c r="C33" s="1161"/>
      <c r="D33" s="1182">
        <f t="shared" ca="1" si="0"/>
        <v>46265</v>
      </c>
      <c r="E33" s="1183">
        <f t="shared" ca="1" si="1"/>
        <v>46293</v>
      </c>
      <c r="F33" s="1184">
        <f t="shared" ca="1" si="2"/>
        <v>705</v>
      </c>
      <c r="G33" s="1185">
        <f ca="1">IF(F33&lt;&gt;"",COUNTIF($F$11:F33,"&gt;0"),"")</f>
        <v>23</v>
      </c>
      <c r="H33" s="1186">
        <v>6.6273728883381152E-3</v>
      </c>
      <c r="I33" s="1185"/>
      <c r="J33" s="1187">
        <f t="shared" ca="1" si="3"/>
        <v>6131175991.0797195</v>
      </c>
      <c r="K33" s="1188">
        <f t="shared" ca="1" si="4"/>
        <v>40633589.536911309</v>
      </c>
      <c r="L33" s="1187">
        <f t="shared" ca="1" si="5"/>
        <v>42173246.002164051</v>
      </c>
      <c r="M33" s="1187">
        <f t="shared" ca="1" si="6"/>
        <v>0</v>
      </c>
      <c r="N33" s="1187">
        <f t="shared" ca="1" si="15"/>
        <v>6048369155.5406446</v>
      </c>
      <c r="O33" s="1130"/>
      <c r="P33" s="1187">
        <f t="shared" ca="1" si="7"/>
        <v>82806835.539074898</v>
      </c>
      <c r="Q33" s="1187">
        <f t="shared" ca="1" si="8"/>
        <v>5745950697.7636118</v>
      </c>
      <c r="R33" s="1187">
        <f t="shared" ca="1" si="16"/>
        <v>5824617191.525733</v>
      </c>
      <c r="S33" s="1187">
        <f t="shared" ca="1" si="17"/>
        <v>78666493.762121201</v>
      </c>
      <c r="T33" s="1187">
        <f t="shared" ca="1" si="9"/>
        <v>5745950697.7636118</v>
      </c>
      <c r="U33" s="1189">
        <f t="shared" ca="1" si="10"/>
        <v>0.74932038176371807</v>
      </c>
      <c r="V33" s="1190">
        <f t="shared" ca="1" si="11"/>
        <v>5.0000000000000155E-2</v>
      </c>
      <c r="X33" s="1191">
        <f t="shared" ca="1" si="18"/>
        <v>306558799.55398655</v>
      </c>
      <c r="Y33" s="1191">
        <f t="shared" ca="1" si="12"/>
        <v>4140341.7769536972</v>
      </c>
      <c r="Z33" s="1191">
        <f t="shared" ca="1" si="13"/>
        <v>302418457.77703285</v>
      </c>
      <c r="AA33" s="1189">
        <f t="shared" ca="1" si="14"/>
        <v>0.7491661768181489</v>
      </c>
      <c r="AB33" s="1162"/>
    </row>
    <row r="34" spans="1:28">
      <c r="A34" s="1201">
        <f>'AMORT. PROFILE 0% CPR'!A34</f>
        <v>45623</v>
      </c>
      <c r="C34" s="1161"/>
      <c r="D34" s="1182">
        <f t="shared" ca="1" si="0"/>
        <v>46295</v>
      </c>
      <c r="E34" s="1183">
        <f t="shared" ca="1" si="1"/>
        <v>46322</v>
      </c>
      <c r="F34" s="1184">
        <f t="shared" ca="1" si="2"/>
        <v>734</v>
      </c>
      <c r="G34" s="1185">
        <f ca="1">IF(F34&lt;&gt;"",COUNTIF($F$11:F34,"&gt;0"),"")</f>
        <v>24</v>
      </c>
      <c r="H34" s="1186">
        <v>6.6642395070978582E-3</v>
      </c>
      <c r="I34" s="1185"/>
      <c r="J34" s="1187">
        <f t="shared" ca="1" si="3"/>
        <v>6048369155.5406446</v>
      </c>
      <c r="K34" s="1188">
        <f t="shared" ca="1" si="4"/>
        <v>40307780.679866076</v>
      </c>
      <c r="L34" s="1187">
        <f t="shared" ca="1" si="5"/>
        <v>41602115.813842699</v>
      </c>
      <c r="M34" s="1187">
        <f t="shared" ca="1" si="6"/>
        <v>0</v>
      </c>
      <c r="N34" s="1187">
        <f t="shared" ca="1" si="15"/>
        <v>5966459259.046936</v>
      </c>
      <c r="O34" s="1130"/>
      <c r="P34" s="1187">
        <f t="shared" ca="1" si="7"/>
        <v>81909896.493708611</v>
      </c>
      <c r="Q34" s="1187">
        <f t="shared" ca="1" si="8"/>
        <v>5668136296.0945892</v>
      </c>
      <c r="R34" s="1187">
        <f t="shared" ca="1" si="16"/>
        <v>5745950697.7636118</v>
      </c>
      <c r="S34" s="1187">
        <f t="shared" ca="1" si="17"/>
        <v>77814401.66902256</v>
      </c>
      <c r="T34" s="1187">
        <f t="shared" ca="1" si="9"/>
        <v>5668136296.0945892</v>
      </c>
      <c r="U34" s="1189">
        <f t="shared" ca="1" si="10"/>
        <v>0.73920016180769976</v>
      </c>
      <c r="V34" s="1190">
        <f t="shared" ca="1" si="11"/>
        <v>5.0000000000000044E-2</v>
      </c>
      <c r="X34" s="1191">
        <f t="shared" ca="1" si="18"/>
        <v>302418457.77703285</v>
      </c>
      <c r="Y34" s="1191">
        <f t="shared" ca="1" si="12"/>
        <v>4095494.8246860504</v>
      </c>
      <c r="Z34" s="1191">
        <f t="shared" ca="1" si="13"/>
        <v>298322962.9523468</v>
      </c>
      <c r="AA34" s="1189">
        <f t="shared" ca="1" si="14"/>
        <v>0.73904803953331588</v>
      </c>
      <c r="AB34" s="1162"/>
    </row>
    <row r="35" spans="1:28">
      <c r="A35" s="1201">
        <f>'AMORT. PROFILE 0% CPR'!A35</f>
        <v>45653</v>
      </c>
      <c r="C35" s="1161"/>
      <c r="D35" s="1182">
        <f t="shared" ca="1" si="0"/>
        <v>46326</v>
      </c>
      <c r="E35" s="1183">
        <f t="shared" ca="1" si="1"/>
        <v>46353</v>
      </c>
      <c r="F35" s="1184">
        <f t="shared" ca="1" si="2"/>
        <v>765</v>
      </c>
      <c r="G35" s="1185">
        <f ca="1">IF(F35&lt;&gt;"",COUNTIF($F$11:F35,"&gt;0"),"")</f>
        <v>25</v>
      </c>
      <c r="H35" s="1186">
        <v>6.7086781094206106E-3</v>
      </c>
      <c r="I35" s="1185"/>
      <c r="J35" s="1187">
        <f t="shared" ca="1" si="3"/>
        <v>5966459259.046936</v>
      </c>
      <c r="K35" s="1188">
        <f t="shared" ca="1" si="4"/>
        <v>40027054.621918097</v>
      </c>
      <c r="L35" s="1187">
        <f t="shared" ca="1" si="5"/>
        <v>41036884.204114832</v>
      </c>
      <c r="M35" s="1187">
        <f t="shared" ca="1" si="6"/>
        <v>0</v>
      </c>
      <c r="N35" s="1187">
        <f t="shared" ca="1" si="15"/>
        <v>5885395320.2209034</v>
      </c>
      <c r="O35" s="1130"/>
      <c r="P35" s="1187">
        <f t="shared" ca="1" si="7"/>
        <v>81063938.826032639</v>
      </c>
      <c r="Q35" s="1187">
        <f t="shared" ca="1" si="8"/>
        <v>5591125554.2098579</v>
      </c>
      <c r="R35" s="1187">
        <f t="shared" ca="1" si="16"/>
        <v>5668136296.0945892</v>
      </c>
      <c r="S35" s="1187">
        <f t="shared" ca="1" si="17"/>
        <v>77010741.884731293</v>
      </c>
      <c r="T35" s="1187">
        <f t="shared" ca="1" si="9"/>
        <v>5591125554.2098579</v>
      </c>
      <c r="U35" s="1189">
        <f t="shared" ca="1" si="10"/>
        <v>0.7291895610681044</v>
      </c>
      <c r="V35" s="1190">
        <f t="shared" ca="1" si="11"/>
        <v>5.0000000000000044E-2</v>
      </c>
      <c r="X35" s="1191">
        <f t="shared" ca="1" si="18"/>
        <v>298322962.9523468</v>
      </c>
      <c r="Y35" s="1191">
        <f t="shared" ca="1" si="12"/>
        <v>4053196.9413013458</v>
      </c>
      <c r="Z35" s="1191">
        <f t="shared" ca="1" si="13"/>
        <v>294269766.01104546</v>
      </c>
      <c r="AA35" s="1189">
        <f t="shared" ca="1" si="14"/>
        <v>0.72903949890602837</v>
      </c>
      <c r="AB35" s="1162"/>
    </row>
    <row r="36" spans="1:28">
      <c r="A36" s="1201">
        <f>'AMORT. PROFILE 0% CPR'!A36</f>
        <v>45684</v>
      </c>
      <c r="C36" s="1161"/>
      <c r="D36" s="1182">
        <f t="shared" ca="1" si="0"/>
        <v>46356</v>
      </c>
      <c r="E36" s="1183">
        <f t="shared" ca="1" si="1"/>
        <v>46384</v>
      </c>
      <c r="F36" s="1184">
        <f t="shared" ca="1" si="2"/>
        <v>796</v>
      </c>
      <c r="G36" s="1185">
        <f ca="1">IF(F36&lt;&gt;"",COUNTIF($F$11:F36,"&gt;0"),"")</f>
        <v>26</v>
      </c>
      <c r="H36" s="1186">
        <v>6.757731939292801E-3</v>
      </c>
      <c r="I36" s="1185"/>
      <c r="J36" s="1187">
        <f t="shared" ca="1" si="3"/>
        <v>5885395320.2209034</v>
      </c>
      <c r="K36" s="1188">
        <f t="shared" ca="1" si="4"/>
        <v>39771923.93082118</v>
      </c>
      <c r="L36" s="1187">
        <f t="shared" ca="1" si="5"/>
        <v>40477333.096851692</v>
      </c>
      <c r="M36" s="1187">
        <f t="shared" ca="1" si="6"/>
        <v>0</v>
      </c>
      <c r="N36" s="1187">
        <f t="shared" ca="1" si="15"/>
        <v>5805146063.1932306</v>
      </c>
      <c r="O36" s="1130"/>
      <c r="P36" s="1187">
        <f t="shared" ca="1" si="7"/>
        <v>80249257.027672768</v>
      </c>
      <c r="Q36" s="1187">
        <f t="shared" ca="1" si="8"/>
        <v>5514888760.0335684</v>
      </c>
      <c r="R36" s="1187">
        <f t="shared" ca="1" si="16"/>
        <v>5591125554.2098579</v>
      </c>
      <c r="S36" s="1187">
        <f t="shared" ca="1" si="17"/>
        <v>76236794.176289558</v>
      </c>
      <c r="T36" s="1187">
        <f t="shared" ca="1" si="9"/>
        <v>5514888760.0335684</v>
      </c>
      <c r="U36" s="1189">
        <f t="shared" ca="1" si="10"/>
        <v>0.71928234886660036</v>
      </c>
      <c r="V36" s="1190">
        <f t="shared" ca="1" si="11"/>
        <v>5.0000000000000155E-2</v>
      </c>
      <c r="X36" s="1191">
        <f t="shared" ca="1" si="18"/>
        <v>294269766.01104546</v>
      </c>
      <c r="Y36" s="1191">
        <f t="shared" ca="1" si="12"/>
        <v>4012462.8513832092</v>
      </c>
      <c r="Z36" s="1191">
        <f t="shared" ca="1" si="13"/>
        <v>290257303.15966225</v>
      </c>
      <c r="AA36" s="1189">
        <f t="shared" ca="1" si="14"/>
        <v>0.7191343255401893</v>
      </c>
      <c r="AB36" s="1162"/>
    </row>
    <row r="37" spans="1:28">
      <c r="A37" s="1201">
        <f>'AMORT. PROFILE 0% CPR'!A37</f>
        <v>45715</v>
      </c>
      <c r="C37" s="1161"/>
      <c r="D37" s="1182">
        <f t="shared" ca="1" si="0"/>
        <v>46387</v>
      </c>
      <c r="E37" s="1183">
        <f t="shared" ca="1" si="1"/>
        <v>46414</v>
      </c>
      <c r="F37" s="1184">
        <f t="shared" ca="1" si="2"/>
        <v>826</v>
      </c>
      <c r="G37" s="1185">
        <f ca="1">IF(F37&lt;&gt;"",COUNTIF($F$11:F37,"&gt;0"),"")</f>
        <v>27</v>
      </c>
      <c r="H37" s="1186">
        <v>6.7922906992823944E-3</v>
      </c>
      <c r="I37" s="1185"/>
      <c r="J37" s="1187">
        <f t="shared" ca="1" si="3"/>
        <v>5805146063.1932306</v>
      </c>
      <c r="K37" s="1188">
        <f t="shared" ca="1" si="4"/>
        <v>39430239.613003187</v>
      </c>
      <c r="L37" s="1187">
        <f t="shared" ca="1" si="5"/>
        <v>39924022.488510005</v>
      </c>
      <c r="M37" s="1187">
        <f t="shared" ca="1" si="6"/>
        <v>0</v>
      </c>
      <c r="N37" s="1187">
        <f t="shared" ca="1" si="15"/>
        <v>5725791801.0917177</v>
      </c>
      <c r="O37" s="1130"/>
      <c r="P37" s="1187">
        <f t="shared" ca="1" si="7"/>
        <v>79354262.101512909</v>
      </c>
      <c r="Q37" s="1187">
        <f t="shared" ca="1" si="8"/>
        <v>5439502211.0371313</v>
      </c>
      <c r="R37" s="1187">
        <f t="shared" ca="1" si="16"/>
        <v>5514888760.0335684</v>
      </c>
      <c r="S37" s="1187">
        <f t="shared" ca="1" si="17"/>
        <v>75386548.996437073</v>
      </c>
      <c r="T37" s="1187">
        <f t="shared" ca="1" si="9"/>
        <v>5439502211.0371313</v>
      </c>
      <c r="U37" s="1189">
        <f t="shared" ca="1" si="10"/>
        <v>0.70947470282940983</v>
      </c>
      <c r="V37" s="1190">
        <f t="shared" ca="1" si="11"/>
        <v>5.0000000000000044E-2</v>
      </c>
      <c r="X37" s="1191">
        <f t="shared" ca="1" si="18"/>
        <v>290257303.15966225</v>
      </c>
      <c r="Y37" s="1191">
        <f t="shared" ca="1" si="12"/>
        <v>3967713.1050758362</v>
      </c>
      <c r="Z37" s="1191">
        <f t="shared" ca="1" si="13"/>
        <v>286289590.05458641</v>
      </c>
      <c r="AA37" s="1189">
        <f t="shared" ca="1" si="14"/>
        <v>0.70932869784863695</v>
      </c>
      <c r="AB37" s="1162"/>
    </row>
    <row r="38" spans="1:28">
      <c r="A38" s="1201">
        <f>'AMORT. PROFILE 0% CPR'!A38</f>
        <v>45743</v>
      </c>
      <c r="C38" s="1161"/>
      <c r="D38" s="1182">
        <f t="shared" ca="1" si="0"/>
        <v>46418</v>
      </c>
      <c r="E38" s="1183">
        <f t="shared" ca="1" si="1"/>
        <v>46444</v>
      </c>
      <c r="F38" s="1184">
        <f t="shared" ca="1" si="2"/>
        <v>856</v>
      </c>
      <c r="G38" s="1185">
        <f ca="1">IF(F38&lt;&gt;"",COUNTIF($F$11:F38,"&gt;0"),"")</f>
        <v>28</v>
      </c>
      <c r="H38" s="1186">
        <v>6.8390234381432852E-3</v>
      </c>
      <c r="I38" s="1185"/>
      <c r="J38" s="1187">
        <f t="shared" ca="1" si="3"/>
        <v>5725791801.0917177</v>
      </c>
      <c r="K38" s="1188">
        <f t="shared" ca="1" si="4"/>
        <v>39158824.32959491</v>
      </c>
      <c r="L38" s="1187">
        <f t="shared" ca="1" si="5"/>
        <v>39376422.59780626</v>
      </c>
      <c r="M38" s="1187">
        <f t="shared" ca="1" si="6"/>
        <v>0</v>
      </c>
      <c r="N38" s="1187">
        <f t="shared" ca="1" si="15"/>
        <v>5647256554.1643171</v>
      </c>
      <c r="O38" s="1130"/>
      <c r="P38" s="1187">
        <f t="shared" ca="1" si="7"/>
        <v>78535246.927400589</v>
      </c>
      <c r="Q38" s="1187">
        <f t="shared" ca="1" si="8"/>
        <v>5364893726.4561014</v>
      </c>
      <c r="R38" s="1187">
        <f t="shared" ca="1" si="16"/>
        <v>5439502211.0371313</v>
      </c>
      <c r="S38" s="1187">
        <f t="shared" ca="1" si="17"/>
        <v>74608484.581029892</v>
      </c>
      <c r="T38" s="1187">
        <f t="shared" ca="1" si="9"/>
        <v>5364893726.4561014</v>
      </c>
      <c r="U38" s="1189">
        <f t="shared" ca="1" si="10"/>
        <v>0.69977643840852299</v>
      </c>
      <c r="V38" s="1190">
        <f t="shared" ca="1" si="11"/>
        <v>4.9999999999999933E-2</v>
      </c>
      <c r="X38" s="1191">
        <f t="shared" ca="1" si="18"/>
        <v>286289590.05458641</v>
      </c>
      <c r="Y38" s="1191">
        <f t="shared" ca="1" si="12"/>
        <v>3926762.346370697</v>
      </c>
      <c r="Z38" s="1191">
        <f t="shared" ca="1" si="13"/>
        <v>282362827.70821571</v>
      </c>
      <c r="AA38" s="1189">
        <f t="shared" ca="1" si="14"/>
        <v>0.69963242926340763</v>
      </c>
      <c r="AB38" s="1162"/>
    </row>
    <row r="39" spans="1:28">
      <c r="A39" s="1201">
        <f>'AMORT. PROFILE 0% CPR'!A39</f>
        <v>45775</v>
      </c>
      <c r="C39" s="1161"/>
      <c r="D39" s="1182">
        <f t="shared" ca="1" si="0"/>
        <v>46446</v>
      </c>
      <c r="E39" s="1183">
        <f t="shared" ca="1" si="1"/>
        <v>46476</v>
      </c>
      <c r="F39" s="1184">
        <f t="shared" ca="1" si="2"/>
        <v>888</v>
      </c>
      <c r="G39" s="1185">
        <f ca="1">IF(F39&lt;&gt;"",COUNTIF($F$11:F39,"&gt;0"),"")</f>
        <v>29</v>
      </c>
      <c r="H39" s="1186">
        <v>6.8759064053799078E-3</v>
      </c>
      <c r="I39" s="1185"/>
      <c r="J39" s="1187">
        <f t="shared" ca="1" si="3"/>
        <v>5647256554.1643171</v>
      </c>
      <c r="K39" s="1188">
        <f t="shared" ca="1" si="4"/>
        <v>38830007.513602093</v>
      </c>
      <c r="L39" s="1187">
        <f t="shared" ca="1" si="5"/>
        <v>38834891.35172151</v>
      </c>
      <c r="M39" s="1187">
        <f t="shared" ca="1" si="6"/>
        <v>0</v>
      </c>
      <c r="N39" s="1187">
        <f t="shared" ca="1" si="15"/>
        <v>5569591655.2989931</v>
      </c>
      <c r="O39" s="1130"/>
      <c r="P39" s="1187">
        <f t="shared" ca="1" si="7"/>
        <v>77664898.86532402</v>
      </c>
      <c r="Q39" s="1187">
        <f t="shared" ca="1" si="8"/>
        <v>5291112072.5340433</v>
      </c>
      <c r="R39" s="1187">
        <f t="shared" ca="1" si="16"/>
        <v>5364893726.4561014</v>
      </c>
      <c r="S39" s="1187">
        <f t="shared" ca="1" si="17"/>
        <v>73781653.922058105</v>
      </c>
      <c r="T39" s="1187">
        <f t="shared" ca="1" si="9"/>
        <v>5291112072.5340433</v>
      </c>
      <c r="U39" s="1189">
        <f t="shared" ca="1" si="10"/>
        <v>0.69017826975455432</v>
      </c>
      <c r="V39" s="1190">
        <f t="shared" ca="1" si="11"/>
        <v>5.0000000000000044E-2</v>
      </c>
      <c r="X39" s="1191">
        <f t="shared" ca="1" si="18"/>
        <v>282362827.70821571</v>
      </c>
      <c r="Y39" s="1191">
        <f t="shared" ca="1" si="12"/>
        <v>3883244.9432659149</v>
      </c>
      <c r="Z39" s="1191">
        <f t="shared" ca="1" si="13"/>
        <v>278479582.7649498</v>
      </c>
      <c r="AA39" s="1189">
        <f t="shared" ca="1" si="14"/>
        <v>0.69003623584607943</v>
      </c>
      <c r="AB39" s="1162"/>
    </row>
    <row r="40" spans="1:28">
      <c r="A40" s="1201">
        <f>'AMORT. PROFILE 0% CPR'!A40</f>
        <v>45804</v>
      </c>
      <c r="C40" s="1161"/>
      <c r="D40" s="1182">
        <f t="shared" ca="1" si="0"/>
        <v>46477</v>
      </c>
      <c r="E40" s="1183">
        <f t="shared" ca="1" si="1"/>
        <v>46504</v>
      </c>
      <c r="F40" s="1184">
        <f t="shared" ca="1" si="2"/>
        <v>916</v>
      </c>
      <c r="G40" s="1185">
        <f ca="1">IF(F40&lt;&gt;"",COUNTIF($F$11:F40,"&gt;0"),"")</f>
        <v>30</v>
      </c>
      <c r="H40" s="1186">
        <v>6.9259289520733781E-3</v>
      </c>
      <c r="I40" s="1185"/>
      <c r="J40" s="1187">
        <f t="shared" ca="1" si="3"/>
        <v>5569591655.2989931</v>
      </c>
      <c r="K40" s="1188">
        <f t="shared" ca="1" si="4"/>
        <v>38574596.09666159</v>
      </c>
      <c r="L40" s="1187">
        <f t="shared" ca="1" si="5"/>
        <v>38298878.441568367</v>
      </c>
      <c r="M40" s="1187">
        <f t="shared" ca="1" si="6"/>
        <v>0</v>
      </c>
      <c r="N40" s="1187">
        <f t="shared" ca="1" si="15"/>
        <v>5492718180.7607632</v>
      </c>
      <c r="O40" s="1130"/>
      <c r="P40" s="1187">
        <f t="shared" ca="1" si="7"/>
        <v>76873474.538229942</v>
      </c>
      <c r="Q40" s="1187">
        <f t="shared" ca="1" si="8"/>
        <v>5218082271.7227249</v>
      </c>
      <c r="R40" s="1187">
        <f t="shared" ca="1" si="16"/>
        <v>5291112072.5340433</v>
      </c>
      <c r="S40" s="1187">
        <f t="shared" ca="1" si="17"/>
        <v>73029800.811318398</v>
      </c>
      <c r="T40" s="1187">
        <f t="shared" ca="1" si="9"/>
        <v>5218082271.7227249</v>
      </c>
      <c r="U40" s="1189">
        <f t="shared" ca="1" si="10"/>
        <v>0.68068647050558884</v>
      </c>
      <c r="V40" s="1190">
        <f t="shared" ca="1" si="11"/>
        <v>5.0000000000000044E-2</v>
      </c>
      <c r="X40" s="1191">
        <f t="shared" ca="1" si="18"/>
        <v>278479582.7649498</v>
      </c>
      <c r="Y40" s="1191">
        <f t="shared" ca="1" si="12"/>
        <v>3843673.7269115448</v>
      </c>
      <c r="Z40" s="1191">
        <f t="shared" ca="1" si="13"/>
        <v>274635909.03803825</v>
      </c>
      <c r="AA40" s="1189">
        <f t="shared" ca="1" si="14"/>
        <v>0.68054638994367012</v>
      </c>
      <c r="AB40" s="1162"/>
    </row>
    <row r="41" spans="1:28">
      <c r="A41" s="1201">
        <f>'AMORT. PROFILE 0% CPR'!A41</f>
        <v>45835</v>
      </c>
      <c r="C41" s="1161"/>
      <c r="D41" s="1182">
        <f t="shared" ca="1" si="0"/>
        <v>46507</v>
      </c>
      <c r="E41" s="1183">
        <f t="shared" ca="1" si="1"/>
        <v>46534</v>
      </c>
      <c r="F41" s="1184">
        <f t="shared" ca="1" si="2"/>
        <v>946</v>
      </c>
      <c r="G41" s="1185">
        <f ca="1">IF(F41&lt;&gt;"",COUNTIF($F$11:F41,"&gt;0"),"")</f>
        <v>31</v>
      </c>
      <c r="H41" s="1186">
        <v>6.968380032368336E-3</v>
      </c>
      <c r="I41" s="1185"/>
      <c r="J41" s="1187">
        <f t="shared" ca="1" si="3"/>
        <v>5492718180.7607632</v>
      </c>
      <c r="K41" s="1188">
        <f t="shared" ca="1" si="4"/>
        <v>38275347.694239832</v>
      </c>
      <c r="L41" s="1187">
        <f t="shared" ca="1" si="5"/>
        <v>37768649.200338103</v>
      </c>
      <c r="M41" s="1187">
        <f t="shared" ca="1" si="6"/>
        <v>0</v>
      </c>
      <c r="N41" s="1187">
        <f t="shared" ca="1" si="15"/>
        <v>5416674183.8661852</v>
      </c>
      <c r="O41" s="1130"/>
      <c r="P41" s="1187">
        <f t="shared" ca="1" si="7"/>
        <v>76043996.89457798</v>
      </c>
      <c r="Q41" s="1187">
        <f t="shared" ca="1" si="8"/>
        <v>5145840474.6728754</v>
      </c>
      <c r="R41" s="1187">
        <f t="shared" ca="1" si="16"/>
        <v>5218082271.7227249</v>
      </c>
      <c r="S41" s="1187">
        <f t="shared" ca="1" si="17"/>
        <v>72241797.04984951</v>
      </c>
      <c r="T41" s="1187">
        <f t="shared" ca="1" si="9"/>
        <v>5145840474.6728754</v>
      </c>
      <c r="U41" s="1189">
        <f t="shared" ca="1" si="10"/>
        <v>0.67129139501398716</v>
      </c>
      <c r="V41" s="1190">
        <f t="shared" ca="1" si="11"/>
        <v>5.0000000000000044E-2</v>
      </c>
      <c r="X41" s="1191">
        <f t="shared" ca="1" si="18"/>
        <v>274635909.03803825</v>
      </c>
      <c r="Y41" s="1191">
        <f t="shared" ca="1" si="12"/>
        <v>3802199.8447284698</v>
      </c>
      <c r="Z41" s="1191">
        <f t="shared" ca="1" si="13"/>
        <v>270833709.19330978</v>
      </c>
      <c r="AA41" s="1189">
        <f t="shared" ca="1" si="14"/>
        <v>0.67115324789354414</v>
      </c>
      <c r="AB41" s="1162"/>
    </row>
    <row r="42" spans="1:28">
      <c r="A42" s="1201">
        <f>'AMORT. PROFILE 0% CPR'!A42</f>
        <v>45866</v>
      </c>
      <c r="C42" s="1161"/>
      <c r="D42" s="1182">
        <f t="shared" ca="1" si="0"/>
        <v>46538</v>
      </c>
      <c r="E42" s="1183">
        <f t="shared" ca="1" si="1"/>
        <v>46566</v>
      </c>
      <c r="F42" s="1184">
        <f t="shared" ca="1" si="2"/>
        <v>978</v>
      </c>
      <c r="G42" s="1185">
        <f ca="1">IF(F42&lt;&gt;"",COUNTIF($F$11:F42,"&gt;0"),"")</f>
        <v>32</v>
      </c>
      <c r="H42" s="1186">
        <v>7.012340494481766E-3</v>
      </c>
      <c r="I42" s="1185"/>
      <c r="J42" s="1187">
        <f t="shared" ca="1" si="3"/>
        <v>5416674183.8661852</v>
      </c>
      <c r="K42" s="1188">
        <f t="shared" ca="1" si="4"/>
        <v>37983563.724938825</v>
      </c>
      <c r="L42" s="1187">
        <f t="shared" ca="1" si="5"/>
        <v>37244111.893103078</v>
      </c>
      <c r="M42" s="1187">
        <f t="shared" ca="1" si="6"/>
        <v>0</v>
      </c>
      <c r="N42" s="1187">
        <f t="shared" ca="1" si="15"/>
        <v>5341446508.2481441</v>
      </c>
      <c r="O42" s="1130"/>
      <c r="P42" s="1187">
        <f t="shared" ca="1" si="7"/>
        <v>75227675.618041039</v>
      </c>
      <c r="Q42" s="1187">
        <f t="shared" ca="1" si="8"/>
        <v>5074374182.8357363</v>
      </c>
      <c r="R42" s="1187">
        <f t="shared" ca="1" si="16"/>
        <v>5145840474.6728754</v>
      </c>
      <c r="S42" s="1187">
        <f t="shared" ca="1" si="17"/>
        <v>71466291.83713913</v>
      </c>
      <c r="T42" s="1187">
        <f t="shared" ca="1" si="9"/>
        <v>5074374182.8357363</v>
      </c>
      <c r="U42" s="1189">
        <f t="shared" ca="1" si="10"/>
        <v>0.66199769395781338</v>
      </c>
      <c r="V42" s="1190">
        <f t="shared" ca="1" si="11"/>
        <v>5.0000000000000155E-2</v>
      </c>
      <c r="X42" s="1191">
        <f t="shared" ca="1" si="18"/>
        <v>270833709.19330978</v>
      </c>
      <c r="Y42" s="1191">
        <f t="shared" ca="1" si="12"/>
        <v>3761383.7809019089</v>
      </c>
      <c r="Z42" s="1191">
        <f t="shared" ca="1" si="13"/>
        <v>267072325.41240788</v>
      </c>
      <c r="AA42" s="1189">
        <f t="shared" ca="1" si="14"/>
        <v>0.66186145941669061</v>
      </c>
      <c r="AB42" s="1162"/>
    </row>
    <row r="43" spans="1:28">
      <c r="A43" s="1201">
        <f>'AMORT. PROFILE 0% CPR'!A43</f>
        <v>45896</v>
      </c>
      <c r="C43" s="1161"/>
      <c r="D43" s="1182">
        <f t="shared" ca="1" si="0"/>
        <v>46568</v>
      </c>
      <c r="E43" s="1183">
        <f t="shared" ca="1" si="1"/>
        <v>46595</v>
      </c>
      <c r="F43" s="1184">
        <f t="shared" ca="1" si="2"/>
        <v>1007</v>
      </c>
      <c r="G43" s="1185">
        <f ca="1">IF(F43&lt;&gt;"",COUNTIF($F$11:F43,"&gt;0"),"")</f>
        <v>33</v>
      </c>
      <c r="H43" s="1186">
        <v>7.0620336687723436E-3</v>
      </c>
      <c r="I43" s="1185"/>
      <c r="J43" s="1187">
        <f t="shared" ca="1" si="3"/>
        <v>5341446508.2481441</v>
      </c>
      <c r="K43" s="1188">
        <f t="shared" ca="1" si="4"/>
        <v>37721475.081194863</v>
      </c>
      <c r="L43" s="1187">
        <f t="shared" ca="1" si="5"/>
        <v>36725021.484937981</v>
      </c>
      <c r="M43" s="1187">
        <f t="shared" ca="1" si="6"/>
        <v>0</v>
      </c>
      <c r="N43" s="1187">
        <f t="shared" ca="1" si="15"/>
        <v>5267000011.6820116</v>
      </c>
      <c r="O43" s="1130"/>
      <c r="P43" s="1187">
        <f t="shared" ca="1" si="7"/>
        <v>74446496.566132545</v>
      </c>
      <c r="Q43" s="1187">
        <f t="shared" ca="1" si="8"/>
        <v>5003650011.0979109</v>
      </c>
      <c r="R43" s="1187">
        <f t="shared" ca="1" si="16"/>
        <v>5074374182.8357363</v>
      </c>
      <c r="S43" s="1187">
        <f t="shared" ca="1" si="17"/>
        <v>70724171.737825394</v>
      </c>
      <c r="T43" s="1187">
        <f t="shared" ca="1" si="9"/>
        <v>5003650011.0979109</v>
      </c>
      <c r="U43" s="1189">
        <f t="shared" ca="1" si="10"/>
        <v>0.65280375943443325</v>
      </c>
      <c r="V43" s="1190">
        <f t="shared" ca="1" si="11"/>
        <v>5.0000000000000044E-2</v>
      </c>
      <c r="X43" s="1191">
        <f t="shared" ca="1" si="18"/>
        <v>267072325.41240788</v>
      </c>
      <c r="Y43" s="1191">
        <f t="shared" ca="1" si="12"/>
        <v>3722324.8283071518</v>
      </c>
      <c r="Z43" s="1191">
        <f t="shared" ca="1" si="13"/>
        <v>263350000.58410072</v>
      </c>
      <c r="AA43" s="1189">
        <f t="shared" ca="1" si="14"/>
        <v>0.65266941694136826</v>
      </c>
      <c r="AB43" s="1162"/>
    </row>
    <row r="44" spans="1:28">
      <c r="A44" s="1201">
        <f>'AMORT. PROFILE 0% CPR'!A44</f>
        <v>45929</v>
      </c>
      <c r="C44" s="1161"/>
      <c r="D44" s="1182">
        <f t="shared" ca="1" si="0"/>
        <v>46599</v>
      </c>
      <c r="E44" s="1183">
        <f t="shared" ca="1" si="1"/>
        <v>46626</v>
      </c>
      <c r="F44" s="1184">
        <f t="shared" ca="1" si="2"/>
        <v>1038</v>
      </c>
      <c r="G44" s="1185">
        <f ca="1">IF(F44&lt;&gt;"",COUNTIF($F$11:F44,"&gt;0"),"")</f>
        <v>34</v>
      </c>
      <c r="H44" s="1186">
        <v>7.1038307982606843E-3</v>
      </c>
      <c r="I44" s="1185"/>
      <c r="J44" s="1187">
        <f t="shared" ca="1" si="3"/>
        <v>5267000011.6820116</v>
      </c>
      <c r="K44" s="1188">
        <f t="shared" ca="1" si="4"/>
        <v>37415876.897426061</v>
      </c>
      <c r="L44" s="1187">
        <f t="shared" ca="1" si="5"/>
        <v>36211641.536132634</v>
      </c>
      <c r="M44" s="1187">
        <f t="shared" ca="1" si="6"/>
        <v>0</v>
      </c>
      <c r="N44" s="1187">
        <f t="shared" ca="1" si="15"/>
        <v>5193372493.2484531</v>
      </c>
      <c r="O44" s="1130"/>
      <c r="P44" s="1187">
        <f t="shared" ca="1" si="7"/>
        <v>73627518.433558464</v>
      </c>
      <c r="Q44" s="1187">
        <f t="shared" ca="1" si="8"/>
        <v>4933703868.58603</v>
      </c>
      <c r="R44" s="1187">
        <f t="shared" ca="1" si="16"/>
        <v>5003650011.0979109</v>
      </c>
      <c r="S44" s="1187">
        <f t="shared" ca="1" si="17"/>
        <v>69946142.511880875</v>
      </c>
      <c r="T44" s="1187">
        <f t="shared" ca="1" si="9"/>
        <v>4933703868.58603</v>
      </c>
      <c r="U44" s="1189">
        <f t="shared" ca="1" si="10"/>
        <v>0.64370529654426889</v>
      </c>
      <c r="V44" s="1190">
        <f t="shared" ca="1" si="11"/>
        <v>5.0000000000000044E-2</v>
      </c>
      <c r="X44" s="1191">
        <f t="shared" ca="1" si="18"/>
        <v>263350000.58410072</v>
      </c>
      <c r="Y44" s="1191">
        <f t="shared" ca="1" si="12"/>
        <v>3681375.9216775894</v>
      </c>
      <c r="Z44" s="1191">
        <f t="shared" ca="1" si="13"/>
        <v>259668624.66242313</v>
      </c>
      <c r="AA44" s="1189">
        <f t="shared" ca="1" si="14"/>
        <v>0.64357282645185909</v>
      </c>
      <c r="AB44" s="1162"/>
    </row>
    <row r="45" spans="1:28">
      <c r="A45" s="1201">
        <f>'AMORT. PROFILE 0% CPR'!A45</f>
        <v>45957</v>
      </c>
      <c r="C45" s="1161"/>
      <c r="D45" s="1182">
        <f t="shared" ca="1" si="0"/>
        <v>46630</v>
      </c>
      <c r="E45" s="1183">
        <f t="shared" ca="1" si="1"/>
        <v>46657</v>
      </c>
      <c r="F45" s="1184">
        <f t="shared" ca="1" si="2"/>
        <v>1069</v>
      </c>
      <c r="G45" s="1185">
        <f ca="1">IF(F45&lt;&gt;"",COUNTIF($F$11:F45,"&gt;0"),"")</f>
        <v>35</v>
      </c>
      <c r="H45" s="1186">
        <v>7.1527899564139772E-3</v>
      </c>
      <c r="I45" s="1185"/>
      <c r="J45" s="1187">
        <f t="shared" ca="1" si="3"/>
        <v>5193372493.2484531</v>
      </c>
      <c r="K45" s="1188">
        <f t="shared" ca="1" si="4"/>
        <v>37147102.609624155</v>
      </c>
      <c r="L45" s="1187">
        <f t="shared" ca="1" si="5"/>
        <v>35703677.522535898</v>
      </c>
      <c r="M45" s="1187">
        <f t="shared" ca="1" si="6"/>
        <v>0</v>
      </c>
      <c r="N45" s="1187">
        <f t="shared" ca="1" si="15"/>
        <v>5120521713.116293</v>
      </c>
      <c r="O45" s="1130"/>
      <c r="P45" s="1187">
        <f t="shared" ca="1" si="7"/>
        <v>72850780.132160187</v>
      </c>
      <c r="Q45" s="1187">
        <f t="shared" ca="1" si="8"/>
        <v>4864495627.4604778</v>
      </c>
      <c r="R45" s="1187">
        <f t="shared" ca="1" si="16"/>
        <v>4933703868.58603</v>
      </c>
      <c r="S45" s="1187">
        <f t="shared" ca="1" si="17"/>
        <v>69208241.125552177</v>
      </c>
      <c r="T45" s="1187">
        <f t="shared" ca="1" si="9"/>
        <v>4864495627.4604778</v>
      </c>
      <c r="U45" s="1189">
        <f t="shared" ca="1" si="10"/>
        <v>0.6347069248939986</v>
      </c>
      <c r="V45" s="1190">
        <f t="shared" ca="1" si="11"/>
        <v>5.0000000000000044E-2</v>
      </c>
      <c r="X45" s="1191">
        <f t="shared" ca="1" si="18"/>
        <v>259668624.66242313</v>
      </c>
      <c r="Y45" s="1191">
        <f t="shared" ca="1" si="12"/>
        <v>3642539.0066080093</v>
      </c>
      <c r="Z45" s="1191">
        <f t="shared" ca="1" si="13"/>
        <v>256026085.65581512</v>
      </c>
      <c r="AA45" s="1189">
        <f t="shared" ca="1" si="14"/>
        <v>0.63457630660416209</v>
      </c>
      <c r="AB45" s="1162"/>
    </row>
    <row r="46" spans="1:28">
      <c r="A46" s="1201">
        <f>'AMORT. PROFILE 0% CPR'!A46</f>
        <v>45988</v>
      </c>
      <c r="C46" s="1161"/>
      <c r="D46" s="1182">
        <f t="shared" ca="1" si="0"/>
        <v>46660</v>
      </c>
      <c r="E46" s="1183">
        <f t="shared" ca="1" si="1"/>
        <v>46687</v>
      </c>
      <c r="F46" s="1184">
        <f t="shared" ca="1" si="2"/>
        <v>1099</v>
      </c>
      <c r="G46" s="1185">
        <f ca="1">IF(F46&lt;&gt;"",COUNTIF($F$11:F46,"&gt;0"),"")</f>
        <v>36</v>
      </c>
      <c r="H46" s="1186">
        <v>7.1967674030143786E-3</v>
      </c>
      <c r="I46" s="1185"/>
      <c r="J46" s="1187">
        <f t="shared" ca="1" si="3"/>
        <v>5120521713.116293</v>
      </c>
      <c r="K46" s="1188">
        <f t="shared" ca="1" si="4"/>
        <v>36851203.751382679</v>
      </c>
      <c r="L46" s="1187">
        <f t="shared" ca="1" si="5"/>
        <v>35201279.763044447</v>
      </c>
      <c r="M46" s="1187">
        <f t="shared" ca="1" si="6"/>
        <v>0</v>
      </c>
      <c r="N46" s="1187">
        <f t="shared" ca="1" si="15"/>
        <v>5048469229.6018658</v>
      </c>
      <c r="O46" s="1130"/>
      <c r="P46" s="1187">
        <f t="shared" ca="1" si="7"/>
        <v>72052483.514427185</v>
      </c>
      <c r="Q46" s="1187">
        <f t="shared" ca="1" si="8"/>
        <v>4796045768.1217718</v>
      </c>
      <c r="R46" s="1187">
        <f t="shared" ca="1" si="16"/>
        <v>4864495627.4604778</v>
      </c>
      <c r="S46" s="1187">
        <f t="shared" ca="1" si="17"/>
        <v>68449859.338706017</v>
      </c>
      <c r="T46" s="1187">
        <f t="shared" ca="1" si="9"/>
        <v>4796045768.1217718</v>
      </c>
      <c r="U46" s="1189">
        <f t="shared" ca="1" si="10"/>
        <v>0.62580348215155635</v>
      </c>
      <c r="V46" s="1190">
        <f t="shared" ca="1" si="11"/>
        <v>5.0000000000000155E-2</v>
      </c>
      <c r="X46" s="1191">
        <f t="shared" ca="1" si="18"/>
        <v>256026085.65581512</v>
      </c>
      <c r="Y46" s="1191">
        <f t="shared" ca="1" si="12"/>
        <v>3602624.1757211685</v>
      </c>
      <c r="Z46" s="1191">
        <f t="shared" ca="1" si="13"/>
        <v>252423461.48009396</v>
      </c>
      <c r="AA46" s="1189">
        <f t="shared" ca="1" si="14"/>
        <v>0.62567469612858051</v>
      </c>
      <c r="AB46" s="1162"/>
    </row>
    <row r="47" spans="1:28">
      <c r="A47" s="1201">
        <f>'AMORT. PROFILE 0% CPR'!A47</f>
        <v>46020</v>
      </c>
      <c r="C47" s="1161"/>
      <c r="D47" s="1182">
        <f t="shared" ca="1" si="0"/>
        <v>46691</v>
      </c>
      <c r="E47" s="1183">
        <f t="shared" ca="1" si="1"/>
        <v>46720</v>
      </c>
      <c r="F47" s="1184">
        <f t="shared" ca="1" si="2"/>
        <v>1132</v>
      </c>
      <c r="G47" s="1185">
        <f ca="1">IF(F47&lt;&gt;"",COUNTIF($F$11:F47,"&gt;0"),"")</f>
        <v>37</v>
      </c>
      <c r="H47" s="1186">
        <v>7.241597406579146E-3</v>
      </c>
      <c r="I47" s="1185"/>
      <c r="J47" s="1187">
        <f t="shared" ca="1" si="3"/>
        <v>5048469229.6018658</v>
      </c>
      <c r="K47" s="1188">
        <f t="shared" ca="1" si="4"/>
        <v>36558981.680279493</v>
      </c>
      <c r="L47" s="1187">
        <f t="shared" ca="1" si="5"/>
        <v>34704384.255304068</v>
      </c>
      <c r="M47" s="1187">
        <f t="shared" ca="1" si="6"/>
        <v>0</v>
      </c>
      <c r="N47" s="1187">
        <f t="shared" ca="1" si="15"/>
        <v>4977205863.6662817</v>
      </c>
      <c r="O47" s="1130"/>
      <c r="P47" s="1187">
        <f t="shared" ca="1" si="7"/>
        <v>71263365.935584068</v>
      </c>
      <c r="Q47" s="1187">
        <f t="shared" ca="1" si="8"/>
        <v>4728345570.4829674</v>
      </c>
      <c r="R47" s="1187">
        <f t="shared" ca="1" si="16"/>
        <v>4796045768.1217718</v>
      </c>
      <c r="S47" s="1187">
        <f t="shared" ca="1" si="17"/>
        <v>67700197.638804436</v>
      </c>
      <c r="T47" s="1187">
        <f t="shared" ca="1" si="9"/>
        <v>4728345570.4829674</v>
      </c>
      <c r="U47" s="1189">
        <f t="shared" ca="1" si="10"/>
        <v>0.61699760306203</v>
      </c>
      <c r="V47" s="1190">
        <f t="shared" ca="1" si="11"/>
        <v>5.0000000000000044E-2</v>
      </c>
      <c r="X47" s="1191">
        <f t="shared" ca="1" si="18"/>
        <v>252423461.48009396</v>
      </c>
      <c r="Y47" s="1191">
        <f t="shared" ca="1" si="12"/>
        <v>3563168.2967796326</v>
      </c>
      <c r="Z47" s="1191">
        <f t="shared" ca="1" si="13"/>
        <v>248860293.18331432</v>
      </c>
      <c r="AA47" s="1189">
        <f t="shared" ca="1" si="14"/>
        <v>0.61687062922799107</v>
      </c>
      <c r="AB47" s="1162"/>
    </row>
    <row r="48" spans="1:28">
      <c r="A48" s="1201">
        <f>'AMORT. PROFILE 0% CPR'!A48</f>
        <v>46049</v>
      </c>
      <c r="C48" s="1161"/>
      <c r="D48" s="1182">
        <f t="shared" ca="1" si="0"/>
        <v>46721</v>
      </c>
      <c r="E48" s="1183">
        <f t="shared" ca="1" si="1"/>
        <v>46748</v>
      </c>
      <c r="F48" s="1184">
        <f t="shared" ca="1" si="2"/>
        <v>1160</v>
      </c>
      <c r="G48" s="1185">
        <f ca="1">IF(F48&lt;&gt;"",COUNTIF($F$11:F48,"&gt;0"),"")</f>
        <v>38</v>
      </c>
      <c r="H48" s="1186">
        <v>7.301176100127843E-3</v>
      </c>
      <c r="I48" s="1185"/>
      <c r="J48" s="1187">
        <f t="shared" ca="1" si="3"/>
        <v>4977205863.6662817</v>
      </c>
      <c r="K48" s="1188">
        <f t="shared" ca="1" si="4"/>
        <v>36339456.497216418</v>
      </c>
      <c r="L48" s="1187">
        <f t="shared" ca="1" si="5"/>
        <v>34212449.518549643</v>
      </c>
      <c r="M48" s="1187">
        <f t="shared" ca="1" si="6"/>
        <v>0</v>
      </c>
      <c r="N48" s="1187">
        <f t="shared" ca="1" si="15"/>
        <v>4906653957.6505156</v>
      </c>
      <c r="O48" s="1130"/>
      <c r="P48" s="1187">
        <f t="shared" ca="1" si="7"/>
        <v>70551906.015766144</v>
      </c>
      <c r="Q48" s="1187">
        <f t="shared" ca="1" si="8"/>
        <v>4661321259.7679892</v>
      </c>
      <c r="R48" s="1187">
        <f t="shared" ca="1" si="16"/>
        <v>4728345570.4829674</v>
      </c>
      <c r="S48" s="1187">
        <f t="shared" ca="1" si="17"/>
        <v>67024310.714978218</v>
      </c>
      <c r="T48" s="1187">
        <f t="shared" ca="1" si="9"/>
        <v>4661321259.7679892</v>
      </c>
      <c r="U48" s="1189">
        <f t="shared" ca="1" si="10"/>
        <v>0.60828816581111611</v>
      </c>
      <c r="V48" s="1190">
        <f t="shared" ca="1" si="11"/>
        <v>5.0000000000000155E-2</v>
      </c>
      <c r="X48" s="1191">
        <f t="shared" ca="1" si="18"/>
        <v>248860293.18331432</v>
      </c>
      <c r="Y48" s="1191">
        <f t="shared" ca="1" si="12"/>
        <v>3527595.3007879257</v>
      </c>
      <c r="Z48" s="1191">
        <f t="shared" ca="1" si="13"/>
        <v>245332697.8825264</v>
      </c>
      <c r="AA48" s="1189">
        <f t="shared" ca="1" si="14"/>
        <v>0.60816298431895</v>
      </c>
      <c r="AB48" s="1162"/>
    </row>
    <row r="49" spans="1:28">
      <c r="A49" s="1201">
        <f>'AMORT. PROFILE 0% CPR'!A49</f>
        <v>46080</v>
      </c>
      <c r="C49" s="1161"/>
      <c r="D49" s="1182">
        <f t="shared" ca="1" si="0"/>
        <v>46752</v>
      </c>
      <c r="E49" s="1183">
        <f t="shared" ca="1" si="1"/>
        <v>46779</v>
      </c>
      <c r="F49" s="1184">
        <f t="shared" ca="1" si="2"/>
        <v>1191</v>
      </c>
      <c r="G49" s="1185">
        <f ca="1">IF(F49&lt;&gt;"",COUNTIF($F$11:F49,"&gt;0"),"")</f>
        <v>39</v>
      </c>
      <c r="H49" s="1186">
        <v>7.3377156243270942E-3</v>
      </c>
      <c r="I49" s="1185"/>
      <c r="J49" s="1187">
        <f t="shared" ca="1" si="3"/>
        <v>4906653957.6505156</v>
      </c>
      <c r="K49" s="1188">
        <f t="shared" ca="1" si="4"/>
        <v>36003631.408218563</v>
      </c>
      <c r="L49" s="1187">
        <f t="shared" ca="1" si="5"/>
        <v>33726246.507553063</v>
      </c>
      <c r="M49" s="1187">
        <f t="shared" ca="1" si="6"/>
        <v>0</v>
      </c>
      <c r="N49" s="1187">
        <f t="shared" ca="1" si="15"/>
        <v>4836924079.7347441</v>
      </c>
      <c r="O49" s="1130"/>
      <c r="P49" s="1187">
        <f t="shared" ca="1" si="7"/>
        <v>69729877.915771484</v>
      </c>
      <c r="Q49" s="1187">
        <f t="shared" ca="1" si="8"/>
        <v>4595077875.7480068</v>
      </c>
      <c r="R49" s="1187">
        <f t="shared" ca="1" si="16"/>
        <v>4661321259.7679892</v>
      </c>
      <c r="S49" s="1187">
        <f t="shared" ca="1" si="17"/>
        <v>66243384.019982338</v>
      </c>
      <c r="T49" s="1187">
        <f t="shared" ca="1" si="9"/>
        <v>4595077875.7480068</v>
      </c>
      <c r="U49" s="1189">
        <f t="shared" ca="1" si="10"/>
        <v>0.59966567948438088</v>
      </c>
      <c r="V49" s="1190">
        <f t="shared" ca="1" si="11"/>
        <v>5.0000000000000044E-2</v>
      </c>
      <c r="X49" s="1191">
        <f t="shared" ca="1" si="18"/>
        <v>245332697.8825264</v>
      </c>
      <c r="Y49" s="1191">
        <f t="shared" ca="1" si="12"/>
        <v>3486493.8957891464</v>
      </c>
      <c r="Z49" s="1191">
        <f t="shared" ca="1" si="13"/>
        <v>241846203.98673725</v>
      </c>
      <c r="AA49" s="1189">
        <f t="shared" ca="1" si="14"/>
        <v>0.59954227244019154</v>
      </c>
      <c r="AB49" s="1162"/>
    </row>
    <row r="50" spans="1:28">
      <c r="A50" s="1201">
        <f>'AMORT. PROFILE 0% CPR'!A50</f>
        <v>46108</v>
      </c>
      <c r="C50" s="1161"/>
      <c r="D50" s="1182">
        <f t="shared" ca="1" si="0"/>
        <v>46783</v>
      </c>
      <c r="E50" s="1183">
        <f t="shared" ca="1" si="1"/>
        <v>46811</v>
      </c>
      <c r="F50" s="1184">
        <f t="shared" ca="1" si="2"/>
        <v>1223</v>
      </c>
      <c r="G50" s="1185">
        <f ca="1">IF(F50&lt;&gt;"",COUNTIF($F$11:F50,"&gt;0"),"")</f>
        <v>40</v>
      </c>
      <c r="H50" s="1186">
        <v>7.3869780053145723E-3</v>
      </c>
      <c r="I50" s="1185"/>
      <c r="J50" s="1187">
        <f t="shared" ca="1" si="3"/>
        <v>4836924079.7347441</v>
      </c>
      <c r="K50" s="1188">
        <f t="shared" ca="1" si="4"/>
        <v>35730251.790376984</v>
      </c>
      <c r="L50" s="1187">
        <f t="shared" ca="1" si="5"/>
        <v>33245303.137316369</v>
      </c>
      <c r="M50" s="1187">
        <f t="shared" ca="1" si="6"/>
        <v>0</v>
      </c>
      <c r="N50" s="1187">
        <f t="shared" ca="1" si="15"/>
        <v>4767948524.8070507</v>
      </c>
      <c r="O50" s="1130"/>
      <c r="P50" s="1187">
        <f t="shared" ca="1" si="7"/>
        <v>68975554.927693367</v>
      </c>
      <c r="Q50" s="1187">
        <f t="shared" ca="1" si="8"/>
        <v>4529551098.5666981</v>
      </c>
      <c r="R50" s="1187">
        <f t="shared" ca="1" si="16"/>
        <v>4595077875.7480068</v>
      </c>
      <c r="S50" s="1187">
        <f t="shared" ca="1" si="17"/>
        <v>65526777.181308746</v>
      </c>
      <c r="T50" s="1187">
        <f t="shared" ca="1" si="9"/>
        <v>4529551098.5666981</v>
      </c>
      <c r="U50" s="1189">
        <f t="shared" ca="1" si="10"/>
        <v>0.59114365714866557</v>
      </c>
      <c r="V50" s="1190">
        <f t="shared" ca="1" si="11"/>
        <v>5.0000000000000044E-2</v>
      </c>
      <c r="X50" s="1191">
        <f t="shared" ca="1" si="18"/>
        <v>241846203.98673725</v>
      </c>
      <c r="Y50" s="1191">
        <f t="shared" ca="1" si="12"/>
        <v>3448777.7463846207</v>
      </c>
      <c r="Z50" s="1191">
        <f t="shared" ca="1" si="13"/>
        <v>238397426.24035263</v>
      </c>
      <c r="AA50" s="1189">
        <f t="shared" ca="1" si="14"/>
        <v>0.59102200387765702</v>
      </c>
      <c r="AB50" s="1162"/>
    </row>
    <row r="51" spans="1:28">
      <c r="A51" s="1201">
        <f>'AMORT. PROFILE 0% CPR'!A51</f>
        <v>46139</v>
      </c>
      <c r="C51" s="1161"/>
      <c r="D51" s="1182">
        <f t="shared" ca="1" si="0"/>
        <v>46812</v>
      </c>
      <c r="E51" s="1183">
        <f t="shared" ca="1" si="1"/>
        <v>46839</v>
      </c>
      <c r="F51" s="1184">
        <f t="shared" ca="1" si="2"/>
        <v>1251</v>
      </c>
      <c r="G51" s="1185">
        <f ca="1">IF(F51&lt;&gt;"",COUNTIF($F$11:F51,"&gt;0"),"")</f>
        <v>41</v>
      </c>
      <c r="H51" s="1186">
        <v>7.4268595772451918E-3</v>
      </c>
      <c r="I51" s="1185"/>
      <c r="J51" s="1187">
        <f t="shared" ca="1" si="3"/>
        <v>4767948524.8070507</v>
      </c>
      <c r="K51" s="1188">
        <f t="shared" ca="1" si="4"/>
        <v>35410884.165275328</v>
      </c>
      <c r="L51" s="1187">
        <f t="shared" ca="1" si="5"/>
        <v>32769901.426633026</v>
      </c>
      <c r="M51" s="1187">
        <f t="shared" ca="1" si="6"/>
        <v>0</v>
      </c>
      <c r="N51" s="1187">
        <f t="shared" ca="1" si="15"/>
        <v>4699767739.2151423</v>
      </c>
      <c r="O51" s="1130"/>
      <c r="P51" s="1187">
        <f t="shared" ca="1" si="7"/>
        <v>68180785.591908455</v>
      </c>
      <c r="Q51" s="1187">
        <f t="shared" ca="1" si="8"/>
        <v>4464779352.254385</v>
      </c>
      <c r="R51" s="1187">
        <f t="shared" ca="1" si="16"/>
        <v>4529551098.5666981</v>
      </c>
      <c r="S51" s="1187">
        <f t="shared" ca="1" si="17"/>
        <v>64771746.31231308</v>
      </c>
      <c r="T51" s="1187">
        <f t="shared" ca="1" si="9"/>
        <v>4464779352.254385</v>
      </c>
      <c r="U51" s="1189">
        <f t="shared" ca="1" si="10"/>
        <v>0.58271382423798412</v>
      </c>
      <c r="V51" s="1190">
        <f t="shared" ca="1" si="11"/>
        <v>5.0000000000000044E-2</v>
      </c>
      <c r="X51" s="1191">
        <f t="shared" ca="1" si="18"/>
        <v>238397426.24035263</v>
      </c>
      <c r="Y51" s="1191">
        <f t="shared" ca="1" si="12"/>
        <v>3409039.2795953751</v>
      </c>
      <c r="Z51" s="1191">
        <f t="shared" ca="1" si="13"/>
        <v>234988386.96075726</v>
      </c>
      <c r="AA51" s="1189">
        <f t="shared" ca="1" si="14"/>
        <v>0.58259390576821268</v>
      </c>
      <c r="AB51" s="1162"/>
    </row>
    <row r="52" spans="1:28">
      <c r="A52" s="1201">
        <f>'AMORT. PROFILE 0% CPR'!A52</f>
        <v>46169</v>
      </c>
      <c r="C52" s="1161"/>
      <c r="D52" s="1182">
        <f t="shared" ca="1" si="0"/>
        <v>46843</v>
      </c>
      <c r="E52" s="1183">
        <f t="shared" ca="1" si="1"/>
        <v>46870</v>
      </c>
      <c r="F52" s="1184">
        <f t="shared" ca="1" si="2"/>
        <v>1282</v>
      </c>
      <c r="G52" s="1185">
        <f ca="1">IF(F52&lt;&gt;"",COUNTIF($F$11:F52,"&gt;0"),"")</f>
        <v>42</v>
      </c>
      <c r="H52" s="1186">
        <v>7.4774122960432118E-3</v>
      </c>
      <c r="I52" s="1185"/>
      <c r="J52" s="1187">
        <f t="shared" ca="1" si="3"/>
        <v>4699767739.2151423</v>
      </c>
      <c r="K52" s="1188">
        <f t="shared" ca="1" si="4"/>
        <v>35142101.081754513</v>
      </c>
      <c r="L52" s="1187">
        <f t="shared" ca="1" si="5"/>
        <v>32299652.73621092</v>
      </c>
      <c r="M52" s="1187">
        <f t="shared" ca="1" si="6"/>
        <v>0</v>
      </c>
      <c r="N52" s="1187">
        <f t="shared" ca="1" si="15"/>
        <v>4632325985.3971767</v>
      </c>
      <c r="O52" s="1130"/>
      <c r="P52" s="1187">
        <f t="shared" ca="1" si="7"/>
        <v>67441753.817965508</v>
      </c>
      <c r="Q52" s="1187">
        <f t="shared" ca="1" si="8"/>
        <v>4400709686.1273174</v>
      </c>
      <c r="R52" s="1187">
        <f t="shared" ca="1" si="16"/>
        <v>4464779352.254385</v>
      </c>
      <c r="S52" s="1187">
        <f t="shared" ca="1" si="17"/>
        <v>64069666.127067566</v>
      </c>
      <c r="T52" s="1187">
        <f t="shared" ca="1" si="9"/>
        <v>4400709686.1273174</v>
      </c>
      <c r="U52" s="1189">
        <f t="shared" ca="1" si="10"/>
        <v>0.57438112389419871</v>
      </c>
      <c r="V52" s="1190">
        <f t="shared" ca="1" si="11"/>
        <v>5.0000000000000155E-2</v>
      </c>
      <c r="X52" s="1191">
        <f t="shared" ca="1" si="18"/>
        <v>234988386.96075726</v>
      </c>
      <c r="Y52" s="1191">
        <f t="shared" ca="1" si="12"/>
        <v>3372087.6908979416</v>
      </c>
      <c r="Z52" s="1191">
        <f t="shared" ca="1" si="13"/>
        <v>231616299.26985931</v>
      </c>
      <c r="AA52" s="1189">
        <f t="shared" ca="1" si="14"/>
        <v>0.57426292023645464</v>
      </c>
      <c r="AB52" s="1162"/>
    </row>
    <row r="53" spans="1:28">
      <c r="A53" s="1201">
        <f>'AMORT. PROFILE 0% CPR'!A53</f>
        <v>46202</v>
      </c>
      <c r="C53" s="1161"/>
      <c r="D53" s="1182">
        <f t="shared" ca="1" si="0"/>
        <v>46873</v>
      </c>
      <c r="E53" s="1183">
        <f t="shared" ca="1" si="1"/>
        <v>46902</v>
      </c>
      <c r="F53" s="1184">
        <f t="shared" ca="1" si="2"/>
        <v>1314</v>
      </c>
      <c r="G53" s="1185">
        <f ca="1">IF(F53&lt;&gt;"",COUNTIF($F$11:F53,"&gt;0"),"")</f>
        <v>43</v>
      </c>
      <c r="H53" s="1186">
        <v>7.5155713887695976E-3</v>
      </c>
      <c r="I53" s="1185"/>
      <c r="J53" s="1187">
        <f t="shared" ca="1" si="3"/>
        <v>4632325985.3971767</v>
      </c>
      <c r="K53" s="1188">
        <f t="shared" ca="1" si="4"/>
        <v>34814576.639304951</v>
      </c>
      <c r="L53" s="1187">
        <f t="shared" ca="1" si="5"/>
        <v>31834928.132211398</v>
      </c>
      <c r="M53" s="1187">
        <f t="shared" ca="1" si="6"/>
        <v>0</v>
      </c>
      <c r="N53" s="1187">
        <f t="shared" ca="1" si="15"/>
        <v>4565676480.6256599</v>
      </c>
      <c r="O53" s="1130"/>
      <c r="P53" s="1187">
        <f t="shared" ca="1" si="7"/>
        <v>66649504.7715168</v>
      </c>
      <c r="Q53" s="1187">
        <f t="shared" ca="1" si="8"/>
        <v>4337392656.5943766</v>
      </c>
      <c r="R53" s="1187">
        <f t="shared" ca="1" si="16"/>
        <v>4400709686.1273174</v>
      </c>
      <c r="S53" s="1187">
        <f t="shared" ca="1" si="17"/>
        <v>63317029.532940865</v>
      </c>
      <c r="T53" s="1187">
        <f t="shared" ca="1" si="9"/>
        <v>4337392656.5943766</v>
      </c>
      <c r="U53" s="1189">
        <f t="shared" ca="1" si="10"/>
        <v>0.56613874416293386</v>
      </c>
      <c r="V53" s="1190">
        <f t="shared" ca="1" si="11"/>
        <v>5.0000000000000044E-2</v>
      </c>
      <c r="X53" s="1191">
        <f t="shared" ca="1" si="18"/>
        <v>231616299.26985931</v>
      </c>
      <c r="Y53" s="1191">
        <f t="shared" ca="1" si="12"/>
        <v>3332475.2385759354</v>
      </c>
      <c r="Z53" s="1191">
        <f t="shared" ca="1" si="13"/>
        <v>228283824.03128338</v>
      </c>
      <c r="AA53" s="1189">
        <f t="shared" ca="1" si="14"/>
        <v>0.56602223672986152</v>
      </c>
      <c r="AB53" s="1162"/>
    </row>
    <row r="54" spans="1:28">
      <c r="A54" s="1201">
        <f>'AMORT. PROFILE 0% CPR'!A54</f>
        <v>46230</v>
      </c>
      <c r="C54" s="1161"/>
      <c r="D54" s="1182">
        <f t="shared" ca="1" si="0"/>
        <v>46904</v>
      </c>
      <c r="E54" s="1183">
        <f t="shared" ca="1" si="1"/>
        <v>46931</v>
      </c>
      <c r="F54" s="1184">
        <f t="shared" ca="1" si="2"/>
        <v>1343</v>
      </c>
      <c r="G54" s="1185">
        <f ca="1">IF(F54&lt;&gt;"",COUNTIF($F$11:F54,"&gt;0"),"")</f>
        <v>44</v>
      </c>
      <c r="H54" s="1186">
        <v>7.5564666893313251E-3</v>
      </c>
      <c r="I54" s="1185"/>
      <c r="J54" s="1187">
        <f t="shared" ca="1" si="3"/>
        <v>4565676480.6256599</v>
      </c>
      <c r="K54" s="1188">
        <f t="shared" ca="1" si="4"/>
        <v>34500382.240111277</v>
      </c>
      <c r="L54" s="1187">
        <f t="shared" ca="1" si="5"/>
        <v>31375597.061426431</v>
      </c>
      <c r="M54" s="1187">
        <f t="shared" ca="1" si="6"/>
        <v>0</v>
      </c>
      <c r="N54" s="1187">
        <f t="shared" ca="1" si="15"/>
        <v>4499800501.3241224</v>
      </c>
      <c r="O54" s="1130"/>
      <c r="P54" s="1187">
        <f t="shared" ca="1" si="7"/>
        <v>65875979.301537514</v>
      </c>
      <c r="Q54" s="1187">
        <f t="shared" ca="1" si="8"/>
        <v>4274810476.257916</v>
      </c>
      <c r="R54" s="1187">
        <f t="shared" ca="1" si="16"/>
        <v>4337392656.5943766</v>
      </c>
      <c r="S54" s="1187">
        <f t="shared" ca="1" si="17"/>
        <v>62582180.33646059</v>
      </c>
      <c r="T54" s="1187">
        <f t="shared" ca="1" si="9"/>
        <v>4274810476.257916</v>
      </c>
      <c r="U54" s="1189">
        <f t="shared" ca="1" si="10"/>
        <v>0.55799318898193495</v>
      </c>
      <c r="V54" s="1190">
        <f t="shared" ca="1" si="11"/>
        <v>5.0000000000000044E-2</v>
      </c>
      <c r="X54" s="1191">
        <f t="shared" ca="1" si="18"/>
        <v>228283824.03128338</v>
      </c>
      <c r="Y54" s="1191">
        <f t="shared" ca="1" si="12"/>
        <v>3293798.9650769234</v>
      </c>
      <c r="Z54" s="1191">
        <f t="shared" ca="1" si="13"/>
        <v>224990025.06620646</v>
      </c>
      <c r="AA54" s="1189">
        <f t="shared" ca="1" si="14"/>
        <v>0.55787835784771111</v>
      </c>
      <c r="AB54" s="1162"/>
    </row>
    <row r="55" spans="1:28">
      <c r="A55" s="1201">
        <f>'AMORT. PROFILE 0% CPR'!A55</f>
        <v>46261</v>
      </c>
      <c r="C55" s="1161"/>
      <c r="D55" s="1182">
        <f t="shared" ca="1" si="0"/>
        <v>46934</v>
      </c>
      <c r="E55" s="1183">
        <f t="shared" ca="1" si="1"/>
        <v>46961</v>
      </c>
      <c r="F55" s="1184">
        <f t="shared" ca="1" si="2"/>
        <v>1373</v>
      </c>
      <c r="G55" s="1185">
        <f ca="1">IF(F55&lt;&gt;"",COUNTIF($F$11:F55,"&gt;0"),"")</f>
        <v>45</v>
      </c>
      <c r="H55" s="1186">
        <v>7.6021845839023836E-3</v>
      </c>
      <c r="I55" s="1185"/>
      <c r="J55" s="1187">
        <f t="shared" ca="1" si="3"/>
        <v>4499800501.3241224</v>
      </c>
      <c r="K55" s="1188">
        <f t="shared" ca="1" si="4"/>
        <v>34208314.001802459</v>
      </c>
      <c r="L55" s="1187">
        <f t="shared" ca="1" si="5"/>
        <v>30921468.966964278</v>
      </c>
      <c r="M55" s="1187">
        <f t="shared" ca="1" si="6"/>
        <v>0</v>
      </c>
      <c r="N55" s="1187">
        <f t="shared" ca="1" si="15"/>
        <v>4434670718.3553553</v>
      </c>
      <c r="O55" s="1130"/>
      <c r="P55" s="1187">
        <f t="shared" ca="1" si="7"/>
        <v>65129782.968767166</v>
      </c>
      <c r="Q55" s="1187">
        <f t="shared" ca="1" si="8"/>
        <v>4212937182.4375873</v>
      </c>
      <c r="R55" s="1187">
        <f t="shared" ca="1" si="16"/>
        <v>4274810476.257916</v>
      </c>
      <c r="S55" s="1187">
        <f t="shared" ca="1" si="17"/>
        <v>61873293.820328712</v>
      </c>
      <c r="T55" s="1187">
        <f t="shared" ca="1" si="9"/>
        <v>4212937182.4375873</v>
      </c>
      <c r="U55" s="1189">
        <f t="shared" ca="1" si="10"/>
        <v>0.54994217005324908</v>
      </c>
      <c r="V55" s="1190">
        <f t="shared" ca="1" si="11"/>
        <v>5.0000000000000044E-2</v>
      </c>
      <c r="X55" s="1191">
        <f t="shared" ca="1" si="18"/>
        <v>224990025.06620646</v>
      </c>
      <c r="Y55" s="1191">
        <f t="shared" ca="1" si="12"/>
        <v>3256489.1484384537</v>
      </c>
      <c r="Z55" s="1191">
        <f t="shared" ca="1" si="13"/>
        <v>221733535.917768</v>
      </c>
      <c r="AA55" s="1189">
        <f t="shared" ca="1" si="14"/>
        <v>0.54982899576296784</v>
      </c>
      <c r="AB55" s="1162"/>
    </row>
    <row r="56" spans="1:28">
      <c r="A56" s="1201">
        <f>'AMORT. PROFILE 0% CPR'!A56</f>
        <v>46293</v>
      </c>
      <c r="C56" s="1161"/>
      <c r="D56" s="1182">
        <f t="shared" ca="1" si="0"/>
        <v>46965</v>
      </c>
      <c r="E56" s="1183">
        <f t="shared" ca="1" si="1"/>
        <v>46993</v>
      </c>
      <c r="F56" s="1184">
        <f t="shared" ca="1" si="2"/>
        <v>1405</v>
      </c>
      <c r="G56" s="1185">
        <f ca="1">IF(F56&lt;&gt;"",COUNTIF($F$11:F56,"&gt;0"),"")</f>
        <v>46</v>
      </c>
      <c r="H56" s="1186">
        <v>7.6384267972855018E-3</v>
      </c>
      <c r="I56" s="1185"/>
      <c r="J56" s="1187">
        <f t="shared" ca="1" si="3"/>
        <v>4434670718.3553553</v>
      </c>
      <c r="K56" s="1188">
        <f t="shared" ca="1" si="4"/>
        <v>33873907.652222894</v>
      </c>
      <c r="L56" s="1187">
        <f t="shared" ca="1" si="5"/>
        <v>30472800.986708257</v>
      </c>
      <c r="M56" s="1187">
        <f t="shared" ca="1" si="6"/>
        <v>0</v>
      </c>
      <c r="N56" s="1187">
        <f t="shared" ca="1" si="15"/>
        <v>4370324009.716424</v>
      </c>
      <c r="O56" s="1130"/>
      <c r="P56" s="1187">
        <f t="shared" ca="1" si="7"/>
        <v>64346708.638931274</v>
      </c>
      <c r="Q56" s="1187">
        <f t="shared" ca="1" si="8"/>
        <v>4151807809.2306027</v>
      </c>
      <c r="R56" s="1187">
        <f t="shared" ca="1" si="16"/>
        <v>4212937182.4375873</v>
      </c>
      <c r="S56" s="1187">
        <f t="shared" ca="1" si="17"/>
        <v>61129373.20698452</v>
      </c>
      <c r="T56" s="1187">
        <f t="shared" ca="1" si="9"/>
        <v>4151807809.2306027</v>
      </c>
      <c r="U56" s="1189">
        <f t="shared" ca="1" si="10"/>
        <v>0.54198234735213136</v>
      </c>
      <c r="V56" s="1190">
        <f t="shared" ca="1" si="11"/>
        <v>5.0000000000000044E-2</v>
      </c>
      <c r="X56" s="1191">
        <f t="shared" ca="1" si="18"/>
        <v>221733535.917768</v>
      </c>
      <c r="Y56" s="1191">
        <f t="shared" ca="1" si="12"/>
        <v>3217335.4319467545</v>
      </c>
      <c r="Z56" s="1191">
        <f t="shared" ca="1" si="13"/>
        <v>218516200.48582125</v>
      </c>
      <c r="AA56" s="1189">
        <f t="shared" ca="1" si="14"/>
        <v>0.54187081113824043</v>
      </c>
      <c r="AB56" s="1162"/>
    </row>
    <row r="57" spans="1:28">
      <c r="A57" s="1201">
        <f>'AMORT. PROFILE 0% CPR'!A57</f>
        <v>46322</v>
      </c>
      <c r="C57" s="1161"/>
      <c r="D57" s="1182">
        <f t="shared" ca="1" si="0"/>
        <v>46996</v>
      </c>
      <c r="E57" s="1183">
        <f t="shared" ca="1" si="1"/>
        <v>47023</v>
      </c>
      <c r="F57" s="1184">
        <f t="shared" ca="1" si="2"/>
        <v>1435</v>
      </c>
      <c r="G57" s="1185">
        <f ca="1">IF(F57&lt;&gt;"",COUNTIF($F$11:F57,"&gt;0"),"")</f>
        <v>47</v>
      </c>
      <c r="H57" s="1186">
        <v>7.6781378872437739E-3</v>
      </c>
      <c r="I57" s="1185"/>
      <c r="J57" s="1187">
        <f t="shared" ca="1" si="3"/>
        <v>4370324009.716424</v>
      </c>
      <c r="K57" s="1188">
        <f t="shared" ca="1" si="4"/>
        <v>33555950.358534805</v>
      </c>
      <c r="L57" s="1187">
        <f t="shared" ca="1" si="5"/>
        <v>30029441.413181551</v>
      </c>
      <c r="M57" s="1187">
        <f t="shared" ca="1" si="6"/>
        <v>0</v>
      </c>
      <c r="N57" s="1187">
        <f t="shared" ca="1" si="15"/>
        <v>4306738617.9447079</v>
      </c>
      <c r="O57" s="1130"/>
      <c r="P57" s="1187">
        <f t="shared" ca="1" si="7"/>
        <v>63585391.771716118</v>
      </c>
      <c r="Q57" s="1187">
        <f t="shared" ca="1" si="8"/>
        <v>4091401687.0474725</v>
      </c>
      <c r="R57" s="1187">
        <f t="shared" ca="1" si="16"/>
        <v>4151807809.2306027</v>
      </c>
      <c r="S57" s="1187">
        <f t="shared" ca="1" si="17"/>
        <v>60406122.183130264</v>
      </c>
      <c r="T57" s="1187">
        <f t="shared" ca="1" si="9"/>
        <v>4091401687.0474725</v>
      </c>
      <c r="U57" s="1189">
        <f t="shared" ca="1" si="10"/>
        <v>0.5341182279152219</v>
      </c>
      <c r="V57" s="1190">
        <f t="shared" ca="1" si="11"/>
        <v>5.0000000000000044E-2</v>
      </c>
      <c r="X57" s="1191">
        <f t="shared" ca="1" si="18"/>
        <v>218516200.48582125</v>
      </c>
      <c r="Y57" s="1191">
        <f t="shared" ca="1" si="12"/>
        <v>3179269.5885858536</v>
      </c>
      <c r="Z57" s="1191">
        <f t="shared" ca="1" si="13"/>
        <v>215336930.89723539</v>
      </c>
      <c r="AA57" s="1189">
        <f t="shared" ca="1" si="14"/>
        <v>0.53400831008265215</v>
      </c>
      <c r="AB57" s="1162"/>
    </row>
    <row r="58" spans="1:28">
      <c r="A58" s="1201">
        <f>'AMORT. PROFILE 0% CPR'!A58</f>
        <v>46353</v>
      </c>
      <c r="C58" s="1161"/>
      <c r="D58" s="1182">
        <f t="shared" ca="1" si="0"/>
        <v>47026</v>
      </c>
      <c r="E58" s="1183">
        <f t="shared" ca="1" si="1"/>
        <v>47053</v>
      </c>
      <c r="F58" s="1184">
        <f t="shared" ca="1" si="2"/>
        <v>1465</v>
      </c>
      <c r="G58" s="1185">
        <f ca="1">IF(F58&lt;&gt;"",COUNTIF($F$11:F58,"&gt;0"),"")</f>
        <v>48</v>
      </c>
      <c r="H58" s="1186">
        <v>7.7188372572796829E-3</v>
      </c>
      <c r="I58" s="1185"/>
      <c r="J58" s="1187">
        <f t="shared" ca="1" si="3"/>
        <v>4306738617.9447079</v>
      </c>
      <c r="K58" s="1188">
        <f t="shared" ca="1" si="4"/>
        <v>33243014.501556821</v>
      </c>
      <c r="L58" s="1187">
        <f t="shared" ca="1" si="5"/>
        <v>29591318.718595698</v>
      </c>
      <c r="M58" s="1187">
        <f t="shared" ca="1" si="6"/>
        <v>0</v>
      </c>
      <c r="N58" s="1187">
        <f t="shared" ca="1" si="15"/>
        <v>4243904284.7245555</v>
      </c>
      <c r="O58" s="1130"/>
      <c r="P58" s="1187">
        <f t="shared" ca="1" si="7"/>
        <v>62834333.220152378</v>
      </c>
      <c r="Q58" s="1187">
        <f t="shared" ca="1" si="8"/>
        <v>4031709070.4883275</v>
      </c>
      <c r="R58" s="1187">
        <f t="shared" ca="1" si="16"/>
        <v>4091401687.0474725</v>
      </c>
      <c r="S58" s="1187">
        <f t="shared" ca="1" si="17"/>
        <v>59692616.559144974</v>
      </c>
      <c r="T58" s="1187">
        <f t="shared" ca="1" si="9"/>
        <v>4031709070.4883275</v>
      </c>
      <c r="U58" s="1189">
        <f t="shared" ca="1" si="10"/>
        <v>0.52634715265881138</v>
      </c>
      <c r="V58" s="1190">
        <f t="shared" ca="1" si="11"/>
        <v>5.0000000000000044E-2</v>
      </c>
      <c r="X58" s="1191">
        <f t="shared" ca="1" si="18"/>
        <v>215336930.89723539</v>
      </c>
      <c r="Y58" s="1191">
        <f t="shared" ca="1" si="12"/>
        <v>3141716.6610074043</v>
      </c>
      <c r="Z58" s="1191">
        <f t="shared" ca="1" si="13"/>
        <v>212195214.23622799</v>
      </c>
      <c r="AA58" s="1189">
        <f t="shared" ca="1" si="14"/>
        <v>0.52623883405971505</v>
      </c>
      <c r="AB58" s="1162"/>
    </row>
    <row r="59" spans="1:28">
      <c r="A59" s="1201">
        <f>'AMORT. PROFILE 0% CPR'!A59</f>
        <v>46384</v>
      </c>
      <c r="C59" s="1161"/>
      <c r="D59" s="1182">
        <f t="shared" ca="1" si="0"/>
        <v>47057</v>
      </c>
      <c r="E59" s="1183">
        <f t="shared" ca="1" si="1"/>
        <v>47084</v>
      </c>
      <c r="F59" s="1184">
        <f t="shared" ca="1" si="2"/>
        <v>1496</v>
      </c>
      <c r="G59" s="1185">
        <f ca="1">IF(F59&lt;&gt;"",COUNTIF($F$11:F59,"&gt;0"),"")</f>
        <v>49</v>
      </c>
      <c r="H59" s="1186">
        <v>7.7639577829733165E-3</v>
      </c>
      <c r="I59" s="1185"/>
      <c r="J59" s="1187">
        <f t="shared" ca="1" si="3"/>
        <v>4243904284.7245555</v>
      </c>
      <c r="K59" s="1188">
        <f t="shared" ca="1" si="4"/>
        <v>32949493.70158102</v>
      </c>
      <c r="L59" s="1187">
        <f t="shared" ca="1" si="5"/>
        <v>29158262.203513697</v>
      </c>
      <c r="M59" s="1187">
        <f t="shared" ca="1" si="6"/>
        <v>0</v>
      </c>
      <c r="N59" s="1187">
        <f t="shared" ca="1" si="15"/>
        <v>4181796528.8194609</v>
      </c>
      <c r="O59" s="1130"/>
      <c r="P59" s="1187">
        <f t="shared" ca="1" si="7"/>
        <v>62107755.905094624</v>
      </c>
      <c r="Q59" s="1187">
        <f t="shared" ca="1" si="8"/>
        <v>3972706702.3784876</v>
      </c>
      <c r="R59" s="1187">
        <f t="shared" ca="1" si="16"/>
        <v>4031709070.4883275</v>
      </c>
      <c r="S59" s="1187">
        <f t="shared" ca="1" si="17"/>
        <v>59002368.109839916</v>
      </c>
      <c r="T59" s="1187">
        <f t="shared" ca="1" si="9"/>
        <v>3972706702.3784876</v>
      </c>
      <c r="U59" s="1189">
        <f t="shared" ca="1" si="10"/>
        <v>0.51866786786501407</v>
      </c>
      <c r="V59" s="1190">
        <f t="shared" ca="1" si="11"/>
        <v>5.0000000000000044E-2</v>
      </c>
      <c r="X59" s="1191">
        <f t="shared" ca="1" si="18"/>
        <v>212195214.23622799</v>
      </c>
      <c r="Y59" s="1191">
        <f t="shared" ca="1" si="12"/>
        <v>3105387.7952547073</v>
      </c>
      <c r="Z59" s="1191">
        <f t="shared" ca="1" si="13"/>
        <v>209089826.44097328</v>
      </c>
      <c r="AA59" s="1189">
        <f t="shared" ca="1" si="14"/>
        <v>0.51856112960955036</v>
      </c>
      <c r="AB59" s="1162"/>
    </row>
    <row r="60" spans="1:28">
      <c r="A60" s="1201">
        <f>'AMORT. PROFILE 0% CPR'!A60</f>
        <v>46414</v>
      </c>
      <c r="C60" s="1161"/>
      <c r="D60" s="1182">
        <f t="shared" ca="1" si="0"/>
        <v>47087</v>
      </c>
      <c r="E60" s="1183">
        <f t="shared" ca="1" si="1"/>
        <v>47114</v>
      </c>
      <c r="F60" s="1184">
        <f t="shared" ca="1" si="2"/>
        <v>1526</v>
      </c>
      <c r="G60" s="1185">
        <f ca="1">IF(F60&lt;&gt;"",COUNTIF($F$11:F60,"&gt;0"),"")</f>
        <v>50</v>
      </c>
      <c r="H60" s="1186">
        <v>7.8246363860947302E-3</v>
      </c>
      <c r="I60" s="1185"/>
      <c r="J60" s="1187">
        <f t="shared" ca="1" si="3"/>
        <v>4181796528.8194609</v>
      </c>
      <c r="K60" s="1188">
        <f t="shared" ca="1" si="4"/>
        <v>32721037.278645393</v>
      </c>
      <c r="L60" s="1187">
        <f t="shared" ca="1" si="5"/>
        <v>28729786.257128097</v>
      </c>
      <c r="M60" s="1187">
        <f t="shared" ca="1" si="6"/>
        <v>0</v>
      </c>
      <c r="N60" s="1187">
        <f t="shared" ca="1" si="15"/>
        <v>4120345705.2836871</v>
      </c>
      <c r="O60" s="1130"/>
      <c r="P60" s="1187">
        <f t="shared" ca="1" si="7"/>
        <v>61450823.535773754</v>
      </c>
      <c r="Q60" s="1187">
        <f t="shared" ca="1" si="8"/>
        <v>3914328420.0195026</v>
      </c>
      <c r="R60" s="1187">
        <f t="shared" ca="1" si="16"/>
        <v>3972706702.3784876</v>
      </c>
      <c r="S60" s="1187">
        <f t="shared" ca="1" si="17"/>
        <v>58378282.358984947</v>
      </c>
      <c r="T60" s="1187">
        <f t="shared" ca="1" si="9"/>
        <v>3914328420.0195026</v>
      </c>
      <c r="U60" s="1189">
        <f t="shared" ca="1" si="10"/>
        <v>0.51107738156466931</v>
      </c>
      <c r="V60" s="1190">
        <f t="shared" ca="1" si="11"/>
        <v>5.0000000000000044E-2</v>
      </c>
      <c r="X60" s="1191">
        <f t="shared" ca="1" si="18"/>
        <v>209089826.44097328</v>
      </c>
      <c r="Y60" s="1191">
        <f t="shared" ca="1" si="12"/>
        <v>3072541.1767888069</v>
      </c>
      <c r="Z60" s="1191">
        <f t="shared" ca="1" si="13"/>
        <v>206017285.26418447</v>
      </c>
      <c r="AA60" s="1189">
        <f t="shared" ca="1" si="14"/>
        <v>0.51097220537872257</v>
      </c>
      <c r="AB60" s="1162"/>
    </row>
    <row r="61" spans="1:28">
      <c r="A61" s="1201">
        <f>'AMORT. PROFILE 0% CPR'!A61</f>
        <v>46444</v>
      </c>
      <c r="C61" s="1161"/>
      <c r="D61" s="1182">
        <f t="shared" ca="1" si="0"/>
        <v>47118</v>
      </c>
      <c r="E61" s="1183">
        <f t="shared" ca="1" si="1"/>
        <v>47147</v>
      </c>
      <c r="F61" s="1184">
        <f t="shared" ca="1" si="2"/>
        <v>1559</v>
      </c>
      <c r="G61" s="1185">
        <f ca="1">IF(F61&lt;&gt;"",COUNTIF($F$11:F61,"&gt;0"),"")</f>
        <v>51</v>
      </c>
      <c r="H61" s="1186">
        <v>7.86624215048249E-3</v>
      </c>
      <c r="I61" s="1185"/>
      <c r="J61" s="1187">
        <f t="shared" ca="1" si="3"/>
        <v>4120345705.2836871</v>
      </c>
      <c r="K61" s="1188">
        <f t="shared" ca="1" si="4"/>
        <v>32411637.061462045</v>
      </c>
      <c r="L61" s="1187">
        <f t="shared" ca="1" si="5"/>
        <v>28306419.647631347</v>
      </c>
      <c r="M61" s="1187">
        <f t="shared" ca="1" si="6"/>
        <v>0</v>
      </c>
      <c r="N61" s="1187">
        <f t="shared" ca="1" si="15"/>
        <v>4059627648.574594</v>
      </c>
      <c r="O61" s="1130"/>
      <c r="P61" s="1187">
        <f t="shared" ca="1" si="7"/>
        <v>60718056.709093094</v>
      </c>
      <c r="Q61" s="1187">
        <f t="shared" ca="1" si="8"/>
        <v>3856646266.145864</v>
      </c>
      <c r="R61" s="1187">
        <f t="shared" ca="1" si="16"/>
        <v>3914328420.0195026</v>
      </c>
      <c r="S61" s="1187">
        <f t="shared" ca="1" si="17"/>
        <v>57682153.87363863</v>
      </c>
      <c r="T61" s="1187">
        <f t="shared" ca="1" si="9"/>
        <v>3856646266.145864</v>
      </c>
      <c r="U61" s="1189">
        <f t="shared" ca="1" si="10"/>
        <v>0.50356718211540974</v>
      </c>
      <c r="V61" s="1190">
        <f t="shared" ca="1" si="11"/>
        <v>5.0000000000000044E-2</v>
      </c>
      <c r="X61" s="1191">
        <f t="shared" ca="1" si="18"/>
        <v>206017285.26418447</v>
      </c>
      <c r="Y61" s="1191">
        <f t="shared" ca="1" si="12"/>
        <v>3035902.835454464</v>
      </c>
      <c r="Z61" s="1191">
        <f t="shared" ca="1" si="13"/>
        <v>202981382.42873001</v>
      </c>
      <c r="AA61" s="1189">
        <f t="shared" ca="1" si="14"/>
        <v>0.50346355147650168</v>
      </c>
      <c r="AB61" s="1162"/>
    </row>
    <row r="62" spans="1:28">
      <c r="A62" s="1201">
        <f>'AMORT. PROFILE 0% CPR'!A62</f>
        <v>46476</v>
      </c>
      <c r="C62" s="1161"/>
      <c r="D62" s="1182">
        <f t="shared" ca="1" si="0"/>
        <v>47149</v>
      </c>
      <c r="E62" s="1183">
        <f t="shared" ca="1" si="1"/>
        <v>47176</v>
      </c>
      <c r="F62" s="1184">
        <f t="shared" ca="1" si="2"/>
        <v>1588</v>
      </c>
      <c r="G62" s="1185">
        <f ca="1">IF(F62&lt;&gt;"",COUNTIF($F$11:F62,"&gt;0"),"")</f>
        <v>52</v>
      </c>
      <c r="H62" s="1186">
        <v>7.9181245132533048E-3</v>
      </c>
      <c r="I62" s="1185"/>
      <c r="J62" s="1187">
        <f t="shared" ca="1" si="3"/>
        <v>4059627648.574594</v>
      </c>
      <c r="K62" s="1188">
        <f t="shared" ca="1" si="4"/>
        <v>32144637.198859364</v>
      </c>
      <c r="L62" s="1187">
        <f t="shared" ca="1" si="5"/>
        <v>27887833.399741169</v>
      </c>
      <c r="M62" s="1187">
        <f t="shared" ca="1" si="6"/>
        <v>0</v>
      </c>
      <c r="N62" s="1187">
        <f t="shared" ca="1" si="15"/>
        <v>3999595177.9759936</v>
      </c>
      <c r="O62" s="1130"/>
      <c r="P62" s="1187">
        <f t="shared" ca="1" si="7"/>
        <v>60032470.598600388</v>
      </c>
      <c r="Q62" s="1187">
        <f t="shared" ca="1" si="8"/>
        <v>3799615419.0771937</v>
      </c>
      <c r="R62" s="1187">
        <f t="shared" ca="1" si="16"/>
        <v>3856646266.145864</v>
      </c>
      <c r="S62" s="1187">
        <f t="shared" ca="1" si="17"/>
        <v>57030847.068670273</v>
      </c>
      <c r="T62" s="1187">
        <f t="shared" ca="1" si="9"/>
        <v>3799615419.0771937</v>
      </c>
      <c r="U62" s="1189">
        <f t="shared" ca="1" si="10"/>
        <v>0.4961465376094612</v>
      </c>
      <c r="V62" s="1190">
        <f t="shared" ca="1" si="11"/>
        <v>5.0000000000000044E-2</v>
      </c>
      <c r="X62" s="1191">
        <f t="shared" ca="1" si="18"/>
        <v>202981382.42873001</v>
      </c>
      <c r="Y62" s="1191">
        <f t="shared" ca="1" si="12"/>
        <v>3001623.5299301147</v>
      </c>
      <c r="Z62" s="1191">
        <f t="shared" ca="1" si="13"/>
        <v>199979758.8987999</v>
      </c>
      <c r="AA62" s="1189">
        <f t="shared" ca="1" si="14"/>
        <v>0.49604443408780552</v>
      </c>
      <c r="AB62" s="1162"/>
    </row>
    <row r="63" spans="1:28">
      <c r="A63" s="1201">
        <f>'AMORT. PROFILE 0% CPR'!A63</f>
        <v>46504</v>
      </c>
      <c r="C63" s="1161"/>
      <c r="D63" s="1182">
        <f t="shared" ca="1" si="0"/>
        <v>47177</v>
      </c>
      <c r="E63" s="1183">
        <f t="shared" ca="1" si="1"/>
        <v>47204</v>
      </c>
      <c r="F63" s="1184">
        <f t="shared" ca="1" si="2"/>
        <v>1616</v>
      </c>
      <c r="G63" s="1185">
        <f ca="1">IF(F63&lt;&gt;"",COUNTIF($F$11:F63,"&gt;0"),"")</f>
        <v>53</v>
      </c>
      <c r="H63" s="1186">
        <v>7.9633707574121373E-3</v>
      </c>
      <c r="I63" s="1185"/>
      <c r="J63" s="1187">
        <f t="shared" ca="1" si="3"/>
        <v>3999595177.9759936</v>
      </c>
      <c r="K63" s="1188">
        <f t="shared" ca="1" si="4"/>
        <v>31850259.281780619</v>
      </c>
      <c r="L63" s="1187">
        <f t="shared" ca="1" si="5"/>
        <v>27474183.9885295</v>
      </c>
      <c r="M63" s="1187">
        <f t="shared" ca="1" si="6"/>
        <v>0</v>
      </c>
      <c r="N63" s="1187">
        <f t="shared" ca="1" si="15"/>
        <v>3940270734.7056832</v>
      </c>
      <c r="O63" s="1130"/>
      <c r="P63" s="1187">
        <f t="shared" ca="1" si="7"/>
        <v>59324443.270310402</v>
      </c>
      <c r="Q63" s="1187">
        <f t="shared" ca="1" si="8"/>
        <v>3743257197.9703989</v>
      </c>
      <c r="R63" s="1187">
        <f t="shared" ca="1" si="16"/>
        <v>3799615419.0771937</v>
      </c>
      <c r="S63" s="1187">
        <f t="shared" ca="1" si="17"/>
        <v>56358221.106794834</v>
      </c>
      <c r="T63" s="1187">
        <f t="shared" ca="1" si="9"/>
        <v>3743257197.9703989</v>
      </c>
      <c r="U63" s="1189">
        <f t="shared" ca="1" si="10"/>
        <v>0.48880968186553719</v>
      </c>
      <c r="V63" s="1190">
        <f t="shared" ca="1" si="11"/>
        <v>5.0000000000000044E-2</v>
      </c>
      <c r="X63" s="1191">
        <f t="shared" ca="1" si="18"/>
        <v>199979758.8987999</v>
      </c>
      <c r="Y63" s="1191">
        <f t="shared" ca="1" si="12"/>
        <v>2966222.1635155678</v>
      </c>
      <c r="Z63" s="1191">
        <f t="shared" ca="1" si="13"/>
        <v>197013536.73528433</v>
      </c>
      <c r="AA63" s="1189">
        <f t="shared" ca="1" si="14"/>
        <v>0.48870908821798609</v>
      </c>
      <c r="AB63" s="1162"/>
    </row>
    <row r="64" spans="1:28">
      <c r="A64" s="1201">
        <f>'AMORT. PROFILE 0% CPR'!A64</f>
        <v>46534</v>
      </c>
      <c r="C64" s="1161"/>
      <c r="D64" s="1182">
        <f t="shared" ca="1" si="0"/>
        <v>47208</v>
      </c>
      <c r="E64" s="1183">
        <f t="shared" ca="1" si="1"/>
        <v>47235</v>
      </c>
      <c r="F64" s="1184">
        <f t="shared" ca="1" si="2"/>
        <v>1647</v>
      </c>
      <c r="G64" s="1185">
        <f ca="1">IF(F64&lt;&gt;"",COUNTIF($F$11:F64,"&gt;0"),"")</f>
        <v>54</v>
      </c>
      <c r="H64" s="1186">
        <v>8.0161210986723595E-3</v>
      </c>
      <c r="I64" s="1185"/>
      <c r="J64" s="1187">
        <f t="shared" ca="1" si="3"/>
        <v>3940270734.7056832</v>
      </c>
      <c r="K64" s="1188">
        <f t="shared" ca="1" si="4"/>
        <v>31585687.370955467</v>
      </c>
      <c r="L64" s="1187">
        <f t="shared" ca="1" si="5"/>
        <v>27065230.841258284</v>
      </c>
      <c r="M64" s="1187">
        <f t="shared" ca="1" si="6"/>
        <v>0</v>
      </c>
      <c r="N64" s="1187">
        <f t="shared" ca="1" si="15"/>
        <v>3881619816.4934697</v>
      </c>
      <c r="O64" s="1130"/>
      <c r="P64" s="1187">
        <f t="shared" ca="1" si="7"/>
        <v>58650918.212213516</v>
      </c>
      <c r="Q64" s="1187">
        <f t="shared" ca="1" si="8"/>
        <v>3687538825.6687961</v>
      </c>
      <c r="R64" s="1187">
        <f t="shared" ca="1" si="16"/>
        <v>3743257197.9703989</v>
      </c>
      <c r="S64" s="1187">
        <f t="shared" ca="1" si="17"/>
        <v>55718372.30160284</v>
      </c>
      <c r="T64" s="1187">
        <f t="shared" ca="1" si="9"/>
        <v>3687538825.6687961</v>
      </c>
      <c r="U64" s="1189">
        <f t="shared" ca="1" si="10"/>
        <v>0.48155935753234175</v>
      </c>
      <c r="V64" s="1190">
        <f t="shared" ca="1" si="11"/>
        <v>5.0000000000000044E-2</v>
      </c>
      <c r="X64" s="1191">
        <f t="shared" ca="1" si="18"/>
        <v>197013536.73528433</v>
      </c>
      <c r="Y64" s="1191">
        <f t="shared" ca="1" si="12"/>
        <v>2932545.9106106758</v>
      </c>
      <c r="Z64" s="1191">
        <f t="shared" ca="1" si="13"/>
        <v>194080990.82467365</v>
      </c>
      <c r="AA64" s="1189">
        <f t="shared" ca="1" si="14"/>
        <v>0.48146025595133024</v>
      </c>
      <c r="AB64" s="1162"/>
    </row>
    <row r="65" spans="1:29">
      <c r="A65" s="1201">
        <f>'AMORT. PROFILE 0% CPR'!A65</f>
        <v>46566</v>
      </c>
      <c r="C65" s="1161"/>
      <c r="D65" s="1182">
        <f t="shared" ca="1" si="0"/>
        <v>47238</v>
      </c>
      <c r="E65" s="1183">
        <f t="shared" ca="1" si="1"/>
        <v>47266</v>
      </c>
      <c r="F65" s="1184">
        <f t="shared" ca="1" si="2"/>
        <v>1678</v>
      </c>
      <c r="G65" s="1185">
        <f ca="1">IF(F65&lt;&gt;"",COUNTIF($F$11:F65,"&gt;0"),"")</f>
        <v>55</v>
      </c>
      <c r="H65" s="1186">
        <v>8.0604177340755125E-3</v>
      </c>
      <c r="I65" s="1185"/>
      <c r="J65" s="1187">
        <f t="shared" ca="1" si="3"/>
        <v>3881619816.4934697</v>
      </c>
      <c r="K65" s="1188">
        <f t="shared" ca="1" si="4"/>
        <v>31287477.205802899</v>
      </c>
      <c r="L65" s="1187">
        <f t="shared" ca="1" si="5"/>
        <v>26661174.363342986</v>
      </c>
      <c r="M65" s="1187">
        <f t="shared" ca="1" si="6"/>
        <v>0</v>
      </c>
      <c r="N65" s="1187">
        <f t="shared" ca="1" si="15"/>
        <v>3823671164.924324</v>
      </c>
      <c r="O65" s="1130"/>
      <c r="P65" s="1187">
        <f t="shared" ca="1" si="7"/>
        <v>57948651.569145679</v>
      </c>
      <c r="Q65" s="1187">
        <f t="shared" ca="1" si="8"/>
        <v>3632487606.6781077</v>
      </c>
      <c r="R65" s="1187">
        <f t="shared" ca="1" si="16"/>
        <v>3687538825.6687961</v>
      </c>
      <c r="S65" s="1187">
        <f t="shared" ca="1" si="17"/>
        <v>55051218.990688324</v>
      </c>
      <c r="T65" s="1187">
        <f t="shared" ca="1" si="9"/>
        <v>3632487606.6781077</v>
      </c>
      <c r="U65" s="1189">
        <f t="shared" ca="1" si="10"/>
        <v>0.47439134792219367</v>
      </c>
      <c r="V65" s="1190">
        <f t="shared" ca="1" si="11"/>
        <v>5.0000000000000044E-2</v>
      </c>
      <c r="X65" s="1191">
        <f t="shared" ca="1" si="18"/>
        <v>194080990.82467365</v>
      </c>
      <c r="Y65" s="1191">
        <f t="shared" ca="1" si="12"/>
        <v>2897432.5784573555</v>
      </c>
      <c r="Z65" s="1191">
        <f t="shared" ca="1" si="13"/>
        <v>191183558.2462163</v>
      </c>
      <c r="AA65" s="1189">
        <f t="shared" ca="1" si="14"/>
        <v>0.47429372146792192</v>
      </c>
      <c r="AB65" s="1162"/>
    </row>
    <row r="66" spans="1:29">
      <c r="A66" s="1201">
        <f>'AMORT. PROFILE 0% CPR'!A66</f>
        <v>46595</v>
      </c>
      <c r="C66" s="1161"/>
      <c r="D66" s="1182">
        <f t="shared" ca="1" si="0"/>
        <v>47269</v>
      </c>
      <c r="E66" s="1183">
        <f t="shared" ca="1" si="1"/>
        <v>47296</v>
      </c>
      <c r="F66" s="1184">
        <f t="shared" ca="1" si="2"/>
        <v>1708</v>
      </c>
      <c r="G66" s="1185">
        <f ca="1">IF(F66&lt;&gt;"",COUNTIF($F$11:F66,"&gt;0"),"")</f>
        <v>56</v>
      </c>
      <c r="H66" s="1186">
        <v>8.1077891435882166E-3</v>
      </c>
      <c r="I66" s="1185"/>
      <c r="J66" s="1187">
        <f t="shared" ca="1" si="3"/>
        <v>3823671164.924324</v>
      </c>
      <c r="K66" s="1188">
        <f t="shared" ca="1" si="4"/>
        <v>31001519.559624743</v>
      </c>
      <c r="L66" s="1187">
        <f t="shared" ca="1" si="5"/>
        <v>26261895.807241842</v>
      </c>
      <c r="M66" s="1187">
        <f t="shared" ca="1" si="6"/>
        <v>0</v>
      </c>
      <c r="N66" s="1187">
        <f t="shared" ca="1" si="15"/>
        <v>3766407749.5574574</v>
      </c>
      <c r="O66" s="1130"/>
      <c r="P66" s="1187">
        <f t="shared" ca="1" si="7"/>
        <v>57263415.366866589</v>
      </c>
      <c r="Q66" s="1187">
        <f t="shared" ca="1" si="8"/>
        <v>3578087362.0795846</v>
      </c>
      <c r="R66" s="1187">
        <f t="shared" ca="1" si="16"/>
        <v>3632487606.6781077</v>
      </c>
      <c r="S66" s="1187">
        <f t="shared" ca="1" si="17"/>
        <v>54400244.59852314</v>
      </c>
      <c r="T66" s="1187">
        <f t="shared" ca="1" si="9"/>
        <v>3578087362.0795846</v>
      </c>
      <c r="U66" s="1189">
        <f t="shared" ca="1" si="10"/>
        <v>0.46730916568184372</v>
      </c>
      <c r="V66" s="1190">
        <f t="shared" ca="1" si="11"/>
        <v>5.0000000000000044E-2</v>
      </c>
      <c r="X66" s="1191">
        <f t="shared" ca="1" si="18"/>
        <v>191183558.2462163</v>
      </c>
      <c r="Y66" s="1191">
        <f t="shared" ca="1" si="12"/>
        <v>2863170.7683434486</v>
      </c>
      <c r="Z66" s="1191">
        <f t="shared" ca="1" si="13"/>
        <v>188320387.47787285</v>
      </c>
      <c r="AA66" s="1189">
        <f t="shared" ca="1" si="14"/>
        <v>0.46721299669163319</v>
      </c>
      <c r="AB66" s="1162"/>
    </row>
    <row r="67" spans="1:29">
      <c r="A67" s="1201">
        <f>'AMORT. PROFILE 0% CPR'!A67</f>
        <v>46626</v>
      </c>
      <c r="C67" s="1161"/>
      <c r="D67" s="1182">
        <f t="shared" ca="1" si="0"/>
        <v>47299</v>
      </c>
      <c r="E67" s="1183">
        <f t="shared" ca="1" si="1"/>
        <v>47326</v>
      </c>
      <c r="F67" s="1184">
        <f t="shared" ca="1" si="2"/>
        <v>1738</v>
      </c>
      <c r="G67" s="1185">
        <f ca="1">IF(F67&lt;&gt;"",COUNTIF($F$11:F67,"&gt;0"),"")</f>
        <v>57</v>
      </c>
      <c r="H67" s="1186">
        <v>8.1599804012892924E-3</v>
      </c>
      <c r="I67" s="1185"/>
      <c r="J67" s="1187">
        <f t="shared" ca="1" si="3"/>
        <v>3766407749.5574574</v>
      </c>
      <c r="K67" s="1188">
        <f t="shared" ca="1" si="4"/>
        <v>30733813.419652961</v>
      </c>
      <c r="L67" s="1187">
        <f t="shared" ca="1" si="5"/>
        <v>25867235.708383527</v>
      </c>
      <c r="M67" s="1187">
        <f t="shared" ca="1" si="6"/>
        <v>0</v>
      </c>
      <c r="N67" s="1187">
        <f t="shared" ca="1" si="15"/>
        <v>3709806700.4294209</v>
      </c>
      <c r="O67" s="1130"/>
      <c r="P67" s="1187">
        <f t="shared" ca="1" si="7"/>
        <v>56601049.128036499</v>
      </c>
      <c r="Q67" s="1187">
        <f t="shared" ca="1" si="8"/>
        <v>3524316365.4079499</v>
      </c>
      <c r="R67" s="1187">
        <f t="shared" ca="1" si="16"/>
        <v>3578087362.0795846</v>
      </c>
      <c r="S67" s="1187">
        <f t="shared" ca="1" si="17"/>
        <v>53770996.671634674</v>
      </c>
      <c r="T67" s="1187">
        <f t="shared" ca="1" si="9"/>
        <v>3524316365.4079499</v>
      </c>
      <c r="U67" s="1189">
        <f t="shared" ca="1" si="10"/>
        <v>0.46031072943955958</v>
      </c>
      <c r="V67" s="1190">
        <f t="shared" ca="1" si="11"/>
        <v>5.0000000000000044E-2</v>
      </c>
      <c r="X67" s="1191">
        <f t="shared" ca="1" si="18"/>
        <v>188320387.47787285</v>
      </c>
      <c r="Y67" s="1191">
        <f t="shared" ca="1" si="12"/>
        <v>2830052.456401825</v>
      </c>
      <c r="Z67" s="1191">
        <f t="shared" ca="1" si="13"/>
        <v>185490335.02147102</v>
      </c>
      <c r="AA67" s="1189">
        <f t="shared" ca="1" si="14"/>
        <v>0.46021600067906365</v>
      </c>
      <c r="AB67" s="1162"/>
    </row>
    <row r="68" spans="1:29">
      <c r="A68" s="1201">
        <f>'AMORT. PROFILE 0% CPR'!A68</f>
        <v>46657</v>
      </c>
      <c r="C68" s="1161"/>
      <c r="D68" s="1182">
        <f t="shared" ca="1" si="0"/>
        <v>47330</v>
      </c>
      <c r="E68" s="1183">
        <f t="shared" ca="1" si="1"/>
        <v>47357</v>
      </c>
      <c r="F68" s="1184">
        <f t="shared" ca="1" si="2"/>
        <v>1769</v>
      </c>
      <c r="G68" s="1185">
        <f ca="1">IF(F68&lt;&gt;"",COUNTIF($F$11:F68,"&gt;0"),"")</f>
        <v>58</v>
      </c>
      <c r="H68" s="1186">
        <v>8.1913894371840826E-3</v>
      </c>
      <c r="I68" s="1185"/>
      <c r="J68" s="1187">
        <f t="shared" ca="1" si="3"/>
        <v>3709806700.4294209</v>
      </c>
      <c r="K68" s="1188">
        <f t="shared" ca="1" si="4"/>
        <v>30388471.419892292</v>
      </c>
      <c r="L68" s="1187">
        <f t="shared" ca="1" si="5"/>
        <v>25477699.667201795</v>
      </c>
      <c r="M68" s="1187">
        <f t="shared" ca="1" si="6"/>
        <v>0</v>
      </c>
      <c r="N68" s="1187">
        <f t="shared" ca="1" si="15"/>
        <v>3653940529.3423266</v>
      </c>
      <c r="O68" s="1130"/>
      <c r="P68" s="1187">
        <f t="shared" ca="1" si="7"/>
        <v>55866171.087094307</v>
      </c>
      <c r="Q68" s="1187">
        <f t="shared" ca="1" si="8"/>
        <v>3471243502.8752103</v>
      </c>
      <c r="R68" s="1187">
        <f t="shared" ca="1" si="16"/>
        <v>3524316365.4079499</v>
      </c>
      <c r="S68" s="1187">
        <f t="shared" ca="1" si="17"/>
        <v>53072862.532739639</v>
      </c>
      <c r="T68" s="1187">
        <f t="shared" ca="1" si="9"/>
        <v>3471243502.8752103</v>
      </c>
      <c r="U68" s="1189">
        <f t="shared" ca="1" si="10"/>
        <v>0.45339324414757759</v>
      </c>
      <c r="V68" s="1190">
        <f t="shared" ca="1" si="11"/>
        <v>5.0000000000000044E-2</v>
      </c>
      <c r="X68" s="1191">
        <f t="shared" ca="1" si="18"/>
        <v>185490335.02147102</v>
      </c>
      <c r="Y68" s="1191">
        <f t="shared" ca="1" si="12"/>
        <v>2793308.5543546677</v>
      </c>
      <c r="Z68" s="1191">
        <f t="shared" ca="1" si="13"/>
        <v>182697026.46711636</v>
      </c>
      <c r="AA68" s="1189">
        <f t="shared" ca="1" si="14"/>
        <v>0.45329993895765158</v>
      </c>
      <c r="AB68" s="1162"/>
    </row>
    <row r="69" spans="1:29">
      <c r="A69" s="1201">
        <f>'AMORT. PROFILE 0% CPR'!A69</f>
        <v>46687</v>
      </c>
      <c r="C69" s="1161"/>
      <c r="D69" s="1182">
        <f t="shared" ca="1" si="0"/>
        <v>47361</v>
      </c>
      <c r="E69" s="1183">
        <f t="shared" ca="1" si="1"/>
        <v>47388</v>
      </c>
      <c r="F69" s="1184">
        <f t="shared" ca="1" si="2"/>
        <v>1800</v>
      </c>
      <c r="G69" s="1185">
        <f ca="1">IF(F69&lt;&gt;"",COUNTIF($F$11:F69,"&gt;0"),"")</f>
        <v>59</v>
      </c>
      <c r="H69" s="1186">
        <v>8.2464933015456848E-3</v>
      </c>
      <c r="I69" s="1185"/>
      <c r="J69" s="1187">
        <f t="shared" ca="1" si="3"/>
        <v>3653940529.3423266</v>
      </c>
      <c r="K69" s="1188">
        <f t="shared" ca="1" si="4"/>
        <v>30132196.099467792</v>
      </c>
      <c r="L69" s="1187">
        <f t="shared" ca="1" si="5"/>
        <v>25092635.470993526</v>
      </c>
      <c r="M69" s="1187">
        <f t="shared" ca="1" si="6"/>
        <v>0</v>
      </c>
      <c r="N69" s="1187">
        <f t="shared" ca="1" si="15"/>
        <v>3598715697.7718654</v>
      </c>
      <c r="O69" s="1130"/>
      <c r="P69" s="1187">
        <f t="shared" ca="1" si="7"/>
        <v>55224831.570461273</v>
      </c>
      <c r="Q69" s="1187">
        <f t="shared" ca="1" si="8"/>
        <v>3418779912.8832722</v>
      </c>
      <c r="R69" s="1187">
        <f t="shared" ca="1" si="16"/>
        <v>3471243502.8752103</v>
      </c>
      <c r="S69" s="1187">
        <f t="shared" ca="1" si="17"/>
        <v>52463589.991938114</v>
      </c>
      <c r="T69" s="1187">
        <f t="shared" ca="1" si="9"/>
        <v>3418779912.8832722</v>
      </c>
      <c r="U69" s="1189">
        <f t="shared" ca="1" si="10"/>
        <v>0.44656557182051282</v>
      </c>
      <c r="V69" s="1190">
        <f t="shared" ca="1" si="11"/>
        <v>4.9999999999999933E-2</v>
      </c>
      <c r="X69" s="1191">
        <f t="shared" ca="1" si="18"/>
        <v>182697026.46711636</v>
      </c>
      <c r="Y69" s="1191">
        <f t="shared" ca="1" si="12"/>
        <v>2761241.578523159</v>
      </c>
      <c r="Z69" s="1191">
        <f t="shared" ca="1" si="13"/>
        <v>179935784.8885932</v>
      </c>
      <c r="AA69" s="1189">
        <f t="shared" ca="1" si="14"/>
        <v>0.44647367171827068</v>
      </c>
      <c r="AB69" s="1162"/>
    </row>
    <row r="70" spans="1:29">
      <c r="A70" s="1201">
        <f>'AMORT. PROFILE 0% CPR'!A70</f>
        <v>46720</v>
      </c>
      <c r="C70" s="1161"/>
      <c r="D70" s="1182">
        <f t="shared" ca="1" si="0"/>
        <v>47391</v>
      </c>
      <c r="E70" s="1183">
        <f t="shared" ca="1" si="1"/>
        <v>47420</v>
      </c>
      <c r="F70" s="1184">
        <f t="shared" ca="1" si="2"/>
        <v>1832</v>
      </c>
      <c r="G70" s="1185">
        <f ca="1">IF(F70&lt;&gt;"",COUNTIF($F$11:F70,"&gt;0"),"")</f>
        <v>60</v>
      </c>
      <c r="H70" s="1186">
        <v>8.287265658053232E-3</v>
      </c>
      <c r="I70" s="1185"/>
      <c r="J70" s="1187">
        <f t="shared" ca="1" si="3"/>
        <v>3598715697.7718654</v>
      </c>
      <c r="K70" s="1188">
        <f t="shared" ca="1" si="4"/>
        <v>29823513.015241854</v>
      </c>
      <c r="L70" s="1187">
        <f t="shared" ca="1" si="5"/>
        <v>24712375.046402328</v>
      </c>
      <c r="M70" s="1187">
        <f t="shared" ca="1" si="6"/>
        <v>0</v>
      </c>
      <c r="N70" s="1187">
        <f t="shared" ca="1" si="15"/>
        <v>3544179809.7102213</v>
      </c>
      <c r="O70" s="1130"/>
      <c r="P70" s="1187">
        <f t="shared" ca="1" si="7"/>
        <v>54535888.061644077</v>
      </c>
      <c r="Q70" s="1187">
        <f t="shared" ca="1" si="8"/>
        <v>3366970819.22471</v>
      </c>
      <c r="R70" s="1187">
        <f t="shared" ca="1" si="16"/>
        <v>3418779912.8832722</v>
      </c>
      <c r="S70" s="1187">
        <f t="shared" ca="1" si="17"/>
        <v>51809093.658562183</v>
      </c>
      <c r="T70" s="1187">
        <f t="shared" ca="1" si="9"/>
        <v>3366970819.22471</v>
      </c>
      <c r="U70" s="1189">
        <f t="shared" ca="1" si="10"/>
        <v>0.43981628066732775</v>
      </c>
      <c r="V70" s="1190">
        <f t="shared" ca="1" si="11"/>
        <v>5.0000000000000044E-2</v>
      </c>
      <c r="X70" s="1191">
        <f t="shared" ca="1" si="18"/>
        <v>179935784.8885932</v>
      </c>
      <c r="Y70" s="1191">
        <f t="shared" ca="1" si="12"/>
        <v>2726794.4030818939</v>
      </c>
      <c r="Z70" s="1191">
        <f t="shared" ca="1" si="13"/>
        <v>177208990.4855113</v>
      </c>
      <c r="AA70" s="1189">
        <f t="shared" ca="1" si="14"/>
        <v>0.43972576952246628</v>
      </c>
      <c r="AB70" s="1162"/>
    </row>
    <row r="71" spans="1:29">
      <c r="A71" s="1201">
        <f>'AMORT. PROFILE 0% CPR'!A71</f>
        <v>46748</v>
      </c>
      <c r="C71" s="1161"/>
      <c r="D71" s="1182">
        <f t="shared" ca="1" si="0"/>
        <v>47422</v>
      </c>
      <c r="E71" s="1183">
        <f t="shared" ca="1" si="1"/>
        <v>47449</v>
      </c>
      <c r="F71" s="1184">
        <f t="shared" ca="1" si="2"/>
        <v>1861</v>
      </c>
      <c r="G71" s="1185">
        <f ca="1">IF(F71&lt;&gt;"",COUNTIF($F$11:F71,"&gt;0"),"")</f>
        <v>61</v>
      </c>
      <c r="H71" s="1186">
        <v>8.3338356636277009E-3</v>
      </c>
      <c r="I71" s="1185"/>
      <c r="J71" s="1187">
        <f t="shared" ca="1" si="3"/>
        <v>3544179809.7102213</v>
      </c>
      <c r="K71" s="1188">
        <f t="shared" ca="1" si="4"/>
        <v>29536612.096472282</v>
      </c>
      <c r="L71" s="1187">
        <f t="shared" ca="1" si="5"/>
        <v>24336734.302227367</v>
      </c>
      <c r="M71" s="1187">
        <f t="shared" ca="1" si="6"/>
        <v>0</v>
      </c>
      <c r="N71" s="1187">
        <f t="shared" ca="1" si="15"/>
        <v>3490306463.3115215</v>
      </c>
      <c r="O71" s="1130"/>
      <c r="P71" s="1187">
        <f t="shared" ca="1" si="7"/>
        <v>53873346.39869976</v>
      </c>
      <c r="Q71" s="1187">
        <f t="shared" ca="1" si="8"/>
        <v>3315791140.1459451</v>
      </c>
      <c r="R71" s="1187">
        <f t="shared" ca="1" si="16"/>
        <v>3366970819.22471</v>
      </c>
      <c r="S71" s="1187">
        <f t="shared" ca="1" si="17"/>
        <v>51179679.078764915</v>
      </c>
      <c r="T71" s="1187">
        <f t="shared" ca="1" si="9"/>
        <v>3315791140.1459451</v>
      </c>
      <c r="U71" s="1189">
        <f t="shared" ca="1" si="10"/>
        <v>0.43315118859989582</v>
      </c>
      <c r="V71" s="1190">
        <f t="shared" ca="1" si="11"/>
        <v>5.0000000000000155E-2</v>
      </c>
      <c r="X71" s="1191">
        <f t="shared" ca="1" si="18"/>
        <v>177208990.4855113</v>
      </c>
      <c r="Y71" s="1191">
        <f t="shared" ca="1" si="12"/>
        <v>2693667.319934845</v>
      </c>
      <c r="Z71" s="1191">
        <f t="shared" ca="1" si="13"/>
        <v>174515323.16557646</v>
      </c>
      <c r="AA71" s="1189">
        <f t="shared" ca="1" si="14"/>
        <v>0.43306204908482721</v>
      </c>
      <c r="AB71" s="1162"/>
      <c r="AC71" s="1135"/>
    </row>
    <row r="72" spans="1:29">
      <c r="A72" s="1201">
        <f>'AMORT. PROFILE 0% CPR'!A72</f>
        <v>46779</v>
      </c>
      <c r="C72" s="1161"/>
      <c r="D72" s="1182">
        <f t="shared" ca="1" si="0"/>
        <v>47452</v>
      </c>
      <c r="E72" s="1183">
        <f t="shared" ca="1" si="1"/>
        <v>47479</v>
      </c>
      <c r="F72" s="1184">
        <f t="shared" ca="1" si="2"/>
        <v>1891</v>
      </c>
      <c r="G72" s="1185">
        <f ca="1">IF(F72&lt;&gt;"",COUNTIF($F$11:F72,"&gt;0"),"")</f>
        <v>62</v>
      </c>
      <c r="H72" s="1186">
        <v>8.3879594483353744E-3</v>
      </c>
      <c r="I72" s="1185"/>
      <c r="J72" s="1187">
        <f t="shared" ca="1" si="3"/>
        <v>3490306463.3115215</v>
      </c>
      <c r="K72" s="1188">
        <f t="shared" ca="1" si="4"/>
        <v>29276549.076519903</v>
      </c>
      <c r="L72" s="1187">
        <f t="shared" ca="1" si="5"/>
        <v>23965495.414153475</v>
      </c>
      <c r="M72" s="1187">
        <f t="shared" ca="1" si="6"/>
        <v>0</v>
      </c>
      <c r="N72" s="1187">
        <f t="shared" ca="1" si="15"/>
        <v>3437064418.820848</v>
      </c>
      <c r="O72" s="1130"/>
      <c r="P72" s="1187">
        <f t="shared" ca="1" si="7"/>
        <v>53242044.490673542</v>
      </c>
      <c r="Q72" s="1187">
        <f t="shared" ca="1" si="8"/>
        <v>3265211197.8798056</v>
      </c>
      <c r="R72" s="1187">
        <f t="shared" ca="1" si="16"/>
        <v>3315791140.1459451</v>
      </c>
      <c r="S72" s="1187">
        <f t="shared" ca="1" si="17"/>
        <v>50579942.266139507</v>
      </c>
      <c r="T72" s="1187">
        <f t="shared" ca="1" si="9"/>
        <v>3265211197.8798056</v>
      </c>
      <c r="U72" s="1189">
        <f t="shared" ca="1" si="10"/>
        <v>0.42656706892218715</v>
      </c>
      <c r="V72" s="1190">
        <f t="shared" ca="1" si="11"/>
        <v>5.0000000000000044E-2</v>
      </c>
      <c r="X72" s="1191">
        <f t="shared" ca="1" si="18"/>
        <v>174515323.16557646</v>
      </c>
      <c r="Y72" s="1191">
        <f t="shared" ca="1" si="12"/>
        <v>2662102.2245340347</v>
      </c>
      <c r="Z72" s="1191">
        <f t="shared" ca="1" si="13"/>
        <v>171853220.94104242</v>
      </c>
      <c r="AA72" s="1189">
        <f t="shared" ca="1" si="14"/>
        <v>0.42647928437335403</v>
      </c>
      <c r="AB72" s="1162"/>
      <c r="AC72" s="1135"/>
    </row>
    <row r="73" spans="1:29">
      <c r="A73" s="1201">
        <f>'AMORT. PROFILE 0% CPR'!A73</f>
        <v>46811</v>
      </c>
      <c r="C73" s="1161"/>
      <c r="D73" s="1182">
        <f t="shared" ca="1" si="0"/>
        <v>47483</v>
      </c>
      <c r="E73" s="1183">
        <f t="shared" ca="1" si="1"/>
        <v>47511</v>
      </c>
      <c r="F73" s="1184">
        <f t="shared" ca="1" si="2"/>
        <v>1923</v>
      </c>
      <c r="G73" s="1185">
        <f ca="1">IF(F73&lt;&gt;"",COUNTIF($F$11:F73,"&gt;0"),"")</f>
        <v>63</v>
      </c>
      <c r="H73" s="1186">
        <v>8.4259318894268839E-3</v>
      </c>
      <c r="I73" s="1185"/>
      <c r="J73" s="1187">
        <f t="shared" ca="1" si="3"/>
        <v>3437064418.820848</v>
      </c>
      <c r="K73" s="1188">
        <f t="shared" ca="1" si="4"/>
        <v>28960470.692557063</v>
      </c>
      <c r="L73" s="1187">
        <f t="shared" ca="1" si="5"/>
        <v>23599015.773858204</v>
      </c>
      <c r="M73" s="1187">
        <f t="shared" ca="1" si="6"/>
        <v>0</v>
      </c>
      <c r="N73" s="1187">
        <f t="shared" ca="1" si="15"/>
        <v>3384504932.3544331</v>
      </c>
      <c r="O73" s="1130"/>
      <c r="P73" s="1187">
        <f t="shared" ca="1" si="7"/>
        <v>52559486.466414928</v>
      </c>
      <c r="Q73" s="1187">
        <f t="shared" ca="1" si="8"/>
        <v>3215279685.736711</v>
      </c>
      <c r="R73" s="1187">
        <f t="shared" ca="1" si="16"/>
        <v>3265211197.8798056</v>
      </c>
      <c r="S73" s="1187">
        <f t="shared" ca="1" si="17"/>
        <v>49931512.14309454</v>
      </c>
      <c r="T73" s="1187">
        <f t="shared" ca="1" si="9"/>
        <v>3215279685.736711</v>
      </c>
      <c r="U73" s="1189">
        <f t="shared" ca="1" si="10"/>
        <v>0.42006010367413749</v>
      </c>
      <c r="V73" s="1190">
        <f t="shared" ca="1" si="11"/>
        <v>5.0000000000000155E-2</v>
      </c>
      <c r="X73" s="1191">
        <f t="shared" ca="1" si="18"/>
        <v>171853220.94104242</v>
      </c>
      <c r="Y73" s="1191">
        <f t="shared" ca="1" si="12"/>
        <v>2627974.3233203888</v>
      </c>
      <c r="Z73" s="1191">
        <f t="shared" ca="1" si="13"/>
        <v>169225246.61772203</v>
      </c>
      <c r="AA73" s="1189">
        <f t="shared" ca="1" si="14"/>
        <v>0.41997365821369115</v>
      </c>
      <c r="AB73" s="1162"/>
      <c r="AC73" s="1135"/>
    </row>
    <row r="74" spans="1:29">
      <c r="A74" s="1201">
        <f>'AMORT. PROFILE 0% CPR'!A74</f>
        <v>46839</v>
      </c>
      <c r="C74" s="1161"/>
      <c r="D74" s="1182">
        <f t="shared" ca="1" si="0"/>
        <v>47514</v>
      </c>
      <c r="E74" s="1183">
        <f t="shared" ca="1" si="1"/>
        <v>47541</v>
      </c>
      <c r="F74" s="1184">
        <f t="shared" ca="1" si="2"/>
        <v>1953</v>
      </c>
      <c r="G74" s="1185">
        <f ca="1">IF(F74&lt;&gt;"",COUNTIF($F$11:F74,"&gt;0"),"")</f>
        <v>64</v>
      </c>
      <c r="H74" s="1186">
        <v>8.4724727099141466E-3</v>
      </c>
      <c r="I74" s="1185"/>
      <c r="J74" s="1187">
        <f t="shared" ca="1" si="3"/>
        <v>3384504932.3544331</v>
      </c>
      <c r="K74" s="1188">
        <f t="shared" ca="1" si="4"/>
        <v>28675125.67594276</v>
      </c>
      <c r="L74" s="1187">
        <f t="shared" ca="1" si="5"/>
        <v>23237049.616893936</v>
      </c>
      <c r="M74" s="1187">
        <f t="shared" ca="1" si="6"/>
        <v>0</v>
      </c>
      <c r="N74" s="1187">
        <f t="shared" ca="1" si="15"/>
        <v>3332592757.0615964</v>
      </c>
      <c r="O74" s="1130"/>
      <c r="P74" s="1187">
        <f t="shared" ca="1" si="7"/>
        <v>51912175.292836666</v>
      </c>
      <c r="Q74" s="1187">
        <f t="shared" ca="1" si="8"/>
        <v>3165963119.2085166</v>
      </c>
      <c r="R74" s="1187">
        <f t="shared" ca="1" si="16"/>
        <v>3215279685.736711</v>
      </c>
      <c r="S74" s="1187">
        <f t="shared" ca="1" si="17"/>
        <v>49316566.528194427</v>
      </c>
      <c r="T74" s="1187">
        <f t="shared" ca="1" si="9"/>
        <v>3165963119.2085166</v>
      </c>
      <c r="U74" s="1189">
        <f t="shared" ca="1" si="10"/>
        <v>0.41363655711119113</v>
      </c>
      <c r="V74" s="1190">
        <f t="shared" ca="1" si="11"/>
        <v>5.0000000000000044E-2</v>
      </c>
      <c r="X74" s="1191">
        <f t="shared" ca="1" si="18"/>
        <v>169225246.61772203</v>
      </c>
      <c r="Y74" s="1191">
        <f t="shared" ca="1" si="12"/>
        <v>2595608.7646422386</v>
      </c>
      <c r="Z74" s="1191">
        <f t="shared" ca="1" si="13"/>
        <v>166629637.8530798</v>
      </c>
      <c r="AA74" s="1189">
        <f t="shared" ca="1" si="14"/>
        <v>0.41355143357214574</v>
      </c>
      <c r="AB74" s="1162"/>
      <c r="AC74" s="1135"/>
    </row>
    <row r="75" spans="1:29">
      <c r="A75" s="1201">
        <f>'AMORT. PROFILE 0% CPR'!A75</f>
        <v>46870</v>
      </c>
      <c r="C75" s="1161"/>
      <c r="D75" s="1182">
        <f t="shared" ca="1" si="0"/>
        <v>47542</v>
      </c>
      <c r="E75" s="1183">
        <f t="shared" ca="1" si="1"/>
        <v>47569</v>
      </c>
      <c r="F75" s="1184">
        <f t="shared" ca="1" si="2"/>
        <v>1981</v>
      </c>
      <c r="G75" s="1185">
        <f ca="1">IF(F75&lt;&gt;"",COUNTIF($F$11:F75,"&gt;0"),"")</f>
        <v>65</v>
      </c>
      <c r="H75" s="1186">
        <v>8.5119458346093087E-3</v>
      </c>
      <c r="I75" s="1185"/>
      <c r="J75" s="1187">
        <f t="shared" ca="1" si="3"/>
        <v>3332592757.0615964</v>
      </c>
      <c r="K75" s="1188">
        <f t="shared" ca="1" si="4"/>
        <v>28366849.036919609</v>
      </c>
      <c r="L75" s="1187">
        <f t="shared" ca="1" si="5"/>
        <v>22879724.477502946</v>
      </c>
      <c r="M75" s="1187">
        <f t="shared" ca="1" si="6"/>
        <v>0</v>
      </c>
      <c r="N75" s="1187">
        <f t="shared" ca="1" si="15"/>
        <v>3281346183.547174</v>
      </c>
      <c r="O75" s="1130"/>
      <c r="P75" s="1187">
        <f t="shared" ca="1" si="7"/>
        <v>51246573.514422417</v>
      </c>
      <c r="Q75" s="1187">
        <f t="shared" ca="1" si="8"/>
        <v>3117278874.3698153</v>
      </c>
      <c r="R75" s="1187">
        <f t="shared" ca="1" si="16"/>
        <v>3165963119.2085166</v>
      </c>
      <c r="S75" s="1187">
        <f t="shared" ca="1" si="17"/>
        <v>48684244.838701248</v>
      </c>
      <c r="T75" s="1187">
        <f t="shared" ca="1" si="9"/>
        <v>3117278874.3698153</v>
      </c>
      <c r="U75" s="1189">
        <f t="shared" ca="1" si="10"/>
        <v>0.40729212154691974</v>
      </c>
      <c r="V75" s="1190">
        <f t="shared" ca="1" si="11"/>
        <v>4.9999999999999933E-2</v>
      </c>
      <c r="X75" s="1191">
        <f t="shared" ca="1" si="18"/>
        <v>166629637.8530798</v>
      </c>
      <c r="Y75" s="1191">
        <f t="shared" ca="1" si="12"/>
        <v>2562328.6757211685</v>
      </c>
      <c r="Z75" s="1191">
        <f t="shared" ca="1" si="13"/>
        <v>164067309.17735863</v>
      </c>
      <c r="AA75" s="1189">
        <f t="shared" ca="1" si="14"/>
        <v>0.40720830364877758</v>
      </c>
      <c r="AB75" s="1162"/>
      <c r="AC75" s="1135"/>
    </row>
    <row r="76" spans="1:29">
      <c r="A76" s="1201">
        <f>'AMORT. PROFILE 0% CPR'!A76</f>
        <v>46902</v>
      </c>
      <c r="C76" s="1161"/>
      <c r="D76" s="1182">
        <f t="shared" ref="D76:D139" ca="1" si="19">IF(E76&lt;&gt;"",EOMONTH(E76,-1),"")</f>
        <v>47573</v>
      </c>
      <c r="E76" s="1183">
        <f t="shared" ref="E76:E139" ca="1" si="20">IF(INDIRECT("A"&amp;(IFERROR(MATCH(E75,A:A),999)+1))&gt;0,INDIRECT("A"&amp;(IFERROR(MATCH(E75,A:A),999)+1)),"")</f>
        <v>47602</v>
      </c>
      <c r="F76" s="1184">
        <f t="shared" ref="F76:F139" ca="1" si="21">IF(E76&lt;&gt;"",E76-$A$31,"")</f>
        <v>2014</v>
      </c>
      <c r="G76" s="1185">
        <f ca="1">IF(F76&lt;&gt;"",COUNTIF($F$11:F76,"&gt;0"),"")</f>
        <v>66</v>
      </c>
      <c r="H76" s="1186">
        <v>8.5598230167749263E-3</v>
      </c>
      <c r="I76" s="1185"/>
      <c r="J76" s="1187">
        <f t="shared" ref="J76:J139" ca="1" si="22">IF(G76=1,$A$7,N75)</f>
        <v>3281346183.547174</v>
      </c>
      <c r="K76" s="1188">
        <f t="shared" ref="K76:K139" ca="1" si="23">H76*J76</f>
        <v>28087742.587933663</v>
      </c>
      <c r="L76" s="1187">
        <f t="shared" ref="L76:L139" ca="1" si="24">IF(E76&lt;&gt;"",(1-(1-$A$25)^(1/12))*(J76-K76),"")</f>
        <v>22526806.233946618</v>
      </c>
      <c r="M76" s="1187">
        <f t="shared" ref="M76:M139" ca="1" si="25">IF(J76-K76-L76&lt;$A$27*$A$5,J76-K76-L76,0)</f>
        <v>0</v>
      </c>
      <c r="N76" s="1187">
        <f t="shared" ca="1" si="15"/>
        <v>3230731634.7252936</v>
      </c>
      <c r="O76" s="1130"/>
      <c r="P76" s="1187">
        <f t="shared" ref="P76:P139" ca="1" si="26">IF(G76&lt;&gt; "", R76+X76-N76, "")</f>
        <v>50614548.821880341</v>
      </c>
      <c r="Q76" s="1187">
        <f t="shared" ref="Q76:Q139" ca="1" si="27">IF(E76&lt;&gt;"", N76*(1-$A$15), "")</f>
        <v>3069195052.9890289</v>
      </c>
      <c r="R76" s="1187">
        <f t="shared" ca="1" si="16"/>
        <v>3117278874.3698153</v>
      </c>
      <c r="S76" s="1187">
        <f t="shared" ca="1" si="17"/>
        <v>48083821.380786419</v>
      </c>
      <c r="T76" s="1187">
        <f t="shared" ref="T76:T139" ca="1" si="28">IF(E76&lt;&gt;"", R76-S76, "")</f>
        <v>3069195052.9890289</v>
      </c>
      <c r="U76" s="1189">
        <f t="shared" ref="U76:U139" ca="1" si="29">IF(E76&lt;&gt;"", R76/$A$11, "")</f>
        <v>0.40102903236373894</v>
      </c>
      <c r="V76" s="1190">
        <f t="shared" ref="V76:V139" ca="1" si="30">IF(E76&lt;&gt;"", IFERROR(1-T76/N76, "n.a."), "")</f>
        <v>5.0000000000000044E-2</v>
      </c>
      <c r="X76" s="1191">
        <f t="shared" ca="1" si="18"/>
        <v>164067309.17735863</v>
      </c>
      <c r="Y76" s="1191">
        <f t="shared" ref="Y76:Y139" ca="1" si="31">IF(E76&lt;&gt;"", P76-S76, "")</f>
        <v>2530727.4410939217</v>
      </c>
      <c r="Z76" s="1191">
        <f t="shared" ref="Z76:Z139" ca="1" si="32">IF(E76&lt;&gt;"", X76-Y76, "")</f>
        <v>161536581.73626471</v>
      </c>
      <c r="AA76" s="1189">
        <f t="shared" ref="AA76:AA139" ca="1" si="33">IF(E76&lt;&gt;"", X76/$A$19, "")</f>
        <v>0.40094650336597903</v>
      </c>
      <c r="AB76" s="1162"/>
      <c r="AC76" s="1135"/>
    </row>
    <row r="77" spans="1:29">
      <c r="A77" s="1201">
        <f>'AMORT. PROFILE 0% CPR'!A77</f>
        <v>46931</v>
      </c>
      <c r="C77" s="1161"/>
      <c r="D77" s="1182">
        <f t="shared" ca="1" si="19"/>
        <v>47603</v>
      </c>
      <c r="E77" s="1183">
        <f t="shared" ca="1" si="20"/>
        <v>47630</v>
      </c>
      <c r="F77" s="1184">
        <f t="shared" ca="1" si="21"/>
        <v>2042</v>
      </c>
      <c r="G77" s="1185">
        <f ca="1">IF(F77&lt;&gt;"",COUNTIF($F$11:F77,"&gt;0"),"")</f>
        <v>67</v>
      </c>
      <c r="H77" s="1186">
        <v>8.6017040674281117E-3</v>
      </c>
      <c r="I77" s="1185"/>
      <c r="J77" s="1187">
        <f t="shared" ca="1" si="22"/>
        <v>3230731634.7252936</v>
      </c>
      <c r="K77" s="1188">
        <f t="shared" ca="1" si="23"/>
        <v>27789797.443185229</v>
      </c>
      <c r="L77" s="1187">
        <f t="shared" ca="1" si="24"/>
        <v>22178394.817529656</v>
      </c>
      <c r="M77" s="1187">
        <f t="shared" ca="1" si="25"/>
        <v>0</v>
      </c>
      <c r="N77" s="1187">
        <f t="shared" ref="N77:N140" ca="1" si="34">IF(E77&lt;&gt;"",J77-K77-L77-M77,"")</f>
        <v>3180763442.4645786</v>
      </c>
      <c r="O77" s="1130"/>
      <c r="P77" s="1187">
        <f t="shared" ca="1" si="26"/>
        <v>49968192.260715008</v>
      </c>
      <c r="Q77" s="1187">
        <f t="shared" ca="1" si="27"/>
        <v>3021725270.3413496</v>
      </c>
      <c r="R77" s="1187">
        <f t="shared" ref="R77:R140" ca="1" si="35">IF(E77&lt;&gt;"", T76, "")</f>
        <v>3069195052.9890289</v>
      </c>
      <c r="S77" s="1187">
        <f t="shared" ref="S77:S140" ca="1" si="36">IF(E77&lt;&gt;"", MIN(P77,MAX(R77-Q77,0)), "")</f>
        <v>47469782.647679329</v>
      </c>
      <c r="T77" s="1187">
        <f t="shared" ca="1" si="28"/>
        <v>3021725270.3413496</v>
      </c>
      <c r="U77" s="1189">
        <f t="shared" ca="1" si="29"/>
        <v>0.39484318594517431</v>
      </c>
      <c r="V77" s="1190">
        <f t="shared" ca="1" si="30"/>
        <v>5.0000000000000044E-2</v>
      </c>
      <c r="X77" s="1191">
        <f t="shared" ref="X77:X140" ca="1" si="37">IF(E77&lt;&gt;"", Z76, "")</f>
        <v>161536581.73626471</v>
      </c>
      <c r="Y77" s="1191">
        <f t="shared" ca="1" si="31"/>
        <v>2498409.6130356789</v>
      </c>
      <c r="Z77" s="1191">
        <f t="shared" ca="1" si="32"/>
        <v>159038172.12322903</v>
      </c>
      <c r="AA77" s="1189">
        <f t="shared" ca="1" si="33"/>
        <v>0.39476192995177101</v>
      </c>
      <c r="AB77" s="1162"/>
      <c r="AC77" s="1135"/>
    </row>
    <row r="78" spans="1:29">
      <c r="A78" s="1201">
        <f>'AMORT. PROFILE 0% CPR'!A78</f>
        <v>46961</v>
      </c>
      <c r="C78" s="1161"/>
      <c r="D78" s="1182">
        <f t="shared" ca="1" si="19"/>
        <v>47634</v>
      </c>
      <c r="E78" s="1183">
        <f t="shared" ca="1" si="20"/>
        <v>47661</v>
      </c>
      <c r="F78" s="1184">
        <f t="shared" ca="1" si="21"/>
        <v>2073</v>
      </c>
      <c r="G78" s="1185">
        <f ca="1">IF(F78&lt;&gt;"",COUNTIF($F$11:F78,"&gt;0"),"")</f>
        <v>68</v>
      </c>
      <c r="H78" s="1186">
        <v>8.6433014396991997E-3</v>
      </c>
      <c r="I78" s="1185"/>
      <c r="J78" s="1187">
        <f t="shared" ca="1" si="22"/>
        <v>3180763442.4645786</v>
      </c>
      <c r="K78" s="1188">
        <f t="shared" ca="1" si="23"/>
        <v>27492297.241596676</v>
      </c>
      <c r="L78" s="1187">
        <f t="shared" ca="1" si="24"/>
        <v>21834455.940299831</v>
      </c>
      <c r="M78" s="1187">
        <f t="shared" ca="1" si="25"/>
        <v>0</v>
      </c>
      <c r="N78" s="1187">
        <f t="shared" ca="1" si="34"/>
        <v>3131436689.2826819</v>
      </c>
      <c r="O78" s="1130"/>
      <c r="P78" s="1187">
        <f t="shared" ca="1" si="26"/>
        <v>49326753.181896687</v>
      </c>
      <c r="Q78" s="1187">
        <f t="shared" ca="1" si="27"/>
        <v>2974864854.8185477</v>
      </c>
      <c r="R78" s="1187">
        <f t="shared" ca="1" si="35"/>
        <v>3021725270.3413496</v>
      </c>
      <c r="S78" s="1187">
        <f t="shared" ca="1" si="36"/>
        <v>46860415.522801876</v>
      </c>
      <c r="T78" s="1187">
        <f t="shared" ca="1" si="28"/>
        <v>2974864854.8185477</v>
      </c>
      <c r="U78" s="1189">
        <f t="shared" ca="1" si="29"/>
        <v>0.38873633385752965</v>
      </c>
      <c r="V78" s="1190">
        <f t="shared" ca="1" si="30"/>
        <v>5.0000000000000044E-2</v>
      </c>
      <c r="X78" s="1191">
        <f t="shared" ca="1" si="37"/>
        <v>159038172.12322903</v>
      </c>
      <c r="Y78" s="1191">
        <f t="shared" ca="1" si="31"/>
        <v>2466337.6590948105</v>
      </c>
      <c r="Z78" s="1191">
        <f t="shared" ca="1" si="32"/>
        <v>156571834.46413422</v>
      </c>
      <c r="AA78" s="1189">
        <f t="shared" ca="1" si="33"/>
        <v>0.38865633461199667</v>
      </c>
      <c r="AB78" s="1162"/>
      <c r="AC78" s="1135"/>
    </row>
    <row r="79" spans="1:29">
      <c r="A79" s="1201">
        <f>'AMORT. PROFILE 0% CPR'!A79</f>
        <v>46993</v>
      </c>
      <c r="C79" s="1161"/>
      <c r="D79" s="1182">
        <f t="shared" ca="1" si="19"/>
        <v>47664</v>
      </c>
      <c r="E79" s="1183">
        <f t="shared" ca="1" si="20"/>
        <v>47693</v>
      </c>
      <c r="F79" s="1184">
        <f t="shared" ca="1" si="21"/>
        <v>2105</v>
      </c>
      <c r="G79" s="1185">
        <f ca="1">IF(F79&lt;&gt;"",COUNTIF($F$11:F79,"&gt;0"),"")</f>
        <v>69</v>
      </c>
      <c r="H79" s="1186">
        <v>8.6963022323994707E-3</v>
      </c>
      <c r="I79" s="1185"/>
      <c r="J79" s="1187">
        <f t="shared" ca="1" si="22"/>
        <v>3131436689.2826819</v>
      </c>
      <c r="K79" s="1188">
        <f t="shared" ca="1" si="23"/>
        <v>27231919.871626593</v>
      </c>
      <c r="L79" s="1187">
        <f t="shared" ca="1" si="24"/>
        <v>21494701.579994116</v>
      </c>
      <c r="M79" s="1187">
        <f t="shared" ca="1" si="25"/>
        <v>0</v>
      </c>
      <c r="N79" s="1187">
        <f t="shared" ca="1" si="34"/>
        <v>3082710067.8310614</v>
      </c>
      <c r="O79" s="1130"/>
      <c r="P79" s="1187">
        <f t="shared" ca="1" si="26"/>
        <v>48726621.451620579</v>
      </c>
      <c r="Q79" s="1187">
        <f t="shared" ca="1" si="27"/>
        <v>2928574564.439508</v>
      </c>
      <c r="R79" s="1187">
        <f t="shared" ca="1" si="35"/>
        <v>2974864854.8185477</v>
      </c>
      <c r="S79" s="1187">
        <f t="shared" ca="1" si="36"/>
        <v>46290290.379039764</v>
      </c>
      <c r="T79" s="1187">
        <f t="shared" ca="1" si="28"/>
        <v>2928574564.439508</v>
      </c>
      <c r="U79" s="1189">
        <f t="shared" ca="1" si="29"/>
        <v>0.38270787511173621</v>
      </c>
      <c r="V79" s="1190">
        <f t="shared" ca="1" si="30"/>
        <v>5.0000000000000155E-2</v>
      </c>
      <c r="X79" s="1191">
        <f t="shared" ca="1" si="37"/>
        <v>156571834.46413422</v>
      </c>
      <c r="Y79" s="1191">
        <f t="shared" ca="1" si="31"/>
        <v>2436331.0725808144</v>
      </c>
      <c r="Z79" s="1191">
        <f t="shared" ca="1" si="32"/>
        <v>154135503.3915534</v>
      </c>
      <c r="AA79" s="1189">
        <f t="shared" ca="1" si="33"/>
        <v>0.38262911648126641</v>
      </c>
      <c r="AB79" s="1162"/>
      <c r="AC79" s="1135"/>
    </row>
    <row r="80" spans="1:29">
      <c r="A80" s="1201">
        <f>'AMORT. PROFILE 0% CPR'!A80</f>
        <v>47023</v>
      </c>
      <c r="C80" s="1161"/>
      <c r="D80" s="1182">
        <f t="shared" ca="1" si="19"/>
        <v>47695</v>
      </c>
      <c r="E80" s="1183">
        <f t="shared" ca="1" si="20"/>
        <v>47722</v>
      </c>
      <c r="F80" s="1184">
        <f t="shared" ca="1" si="21"/>
        <v>2134</v>
      </c>
      <c r="G80" s="1185">
        <f ca="1">IF(F80&lt;&gt;"",COUNTIF($F$11:F80,"&gt;0"),"")</f>
        <v>70</v>
      </c>
      <c r="H80" s="1186">
        <v>8.7352661988350285E-3</v>
      </c>
      <c r="I80" s="1185"/>
      <c r="J80" s="1187">
        <f t="shared" ca="1" si="22"/>
        <v>3082710067.8310614</v>
      </c>
      <c r="K80" s="1188">
        <f t="shared" ca="1" si="23"/>
        <v>26928293.05633311</v>
      </c>
      <c r="L80" s="1187">
        <f t="shared" ca="1" si="24"/>
        <v>21159402.237124097</v>
      </c>
      <c r="M80" s="1187">
        <f t="shared" ca="1" si="25"/>
        <v>0</v>
      </c>
      <c r="N80" s="1187">
        <f t="shared" ca="1" si="34"/>
        <v>3034622372.5376043</v>
      </c>
      <c r="O80" s="1130"/>
      <c r="P80" s="1187">
        <f t="shared" ca="1" si="26"/>
        <v>48087695.293457031</v>
      </c>
      <c r="Q80" s="1187">
        <f t="shared" ca="1" si="27"/>
        <v>2882891253.9107242</v>
      </c>
      <c r="R80" s="1187">
        <f t="shared" ca="1" si="35"/>
        <v>2928574564.439508</v>
      </c>
      <c r="S80" s="1187">
        <f t="shared" ca="1" si="36"/>
        <v>45683310.528783798</v>
      </c>
      <c r="T80" s="1187">
        <f t="shared" ca="1" si="28"/>
        <v>2882891253.9107242</v>
      </c>
      <c r="U80" s="1189">
        <f t="shared" ca="1" si="29"/>
        <v>0.37675276133889618</v>
      </c>
      <c r="V80" s="1190">
        <f t="shared" ca="1" si="30"/>
        <v>4.9999999999999933E-2</v>
      </c>
      <c r="X80" s="1191">
        <f t="shared" ca="1" si="37"/>
        <v>154135503.3915534</v>
      </c>
      <c r="Y80" s="1191">
        <f t="shared" ca="1" si="31"/>
        <v>2404384.764673233</v>
      </c>
      <c r="Z80" s="1191">
        <f t="shared" ca="1" si="32"/>
        <v>151731118.62688017</v>
      </c>
      <c r="AA80" s="1189">
        <f t="shared" ca="1" si="33"/>
        <v>0.37667522822960264</v>
      </c>
      <c r="AB80" s="1162"/>
      <c r="AC80" s="1135"/>
    </row>
    <row r="81" spans="1:29">
      <c r="A81" s="1201">
        <f>'AMORT. PROFILE 0% CPR'!A81</f>
        <v>47053</v>
      </c>
      <c r="C81" s="1161"/>
      <c r="D81" s="1182">
        <f t="shared" ca="1" si="19"/>
        <v>47726</v>
      </c>
      <c r="E81" s="1183">
        <f t="shared" ca="1" si="20"/>
        <v>47753</v>
      </c>
      <c r="F81" s="1184">
        <f t="shared" ca="1" si="21"/>
        <v>2165</v>
      </c>
      <c r="G81" s="1185">
        <f ca="1">IF(F81&lt;&gt;"",COUNTIF($F$11:F81,"&gt;0"),"")</f>
        <v>71</v>
      </c>
      <c r="H81" s="1186">
        <v>8.7880372559361441E-3</v>
      </c>
      <c r="I81" s="1185"/>
      <c r="J81" s="1187">
        <f t="shared" ca="1" si="22"/>
        <v>3034622372.5376043</v>
      </c>
      <c r="K81" s="1188">
        <f t="shared" ca="1" si="23"/>
        <v>26668374.467557799</v>
      </c>
      <c r="L81" s="1187">
        <f t="shared" ca="1" si="24"/>
        <v>20828224.410960015</v>
      </c>
      <c r="M81" s="1187">
        <f t="shared" ca="1" si="25"/>
        <v>0</v>
      </c>
      <c r="N81" s="1187">
        <f t="shared" ca="1" si="34"/>
        <v>2987125773.6590862</v>
      </c>
      <c r="O81" s="1130"/>
      <c r="P81" s="1187">
        <f t="shared" ca="1" si="26"/>
        <v>47496598.878518105</v>
      </c>
      <c r="Q81" s="1187">
        <f t="shared" ca="1" si="27"/>
        <v>2837769484.9761319</v>
      </c>
      <c r="R81" s="1187">
        <f t="shared" ca="1" si="35"/>
        <v>2882891253.9107242</v>
      </c>
      <c r="S81" s="1187">
        <f t="shared" ca="1" si="36"/>
        <v>45121768.934592247</v>
      </c>
      <c r="T81" s="1187">
        <f t="shared" ca="1" si="28"/>
        <v>2837769484.9761319</v>
      </c>
      <c r="U81" s="1189">
        <f t="shared" ca="1" si="29"/>
        <v>0.37087573379183914</v>
      </c>
      <c r="V81" s="1190">
        <f t="shared" ca="1" si="30"/>
        <v>5.0000000000000044E-2</v>
      </c>
      <c r="X81" s="1191">
        <f t="shared" ca="1" si="37"/>
        <v>151731118.62688017</v>
      </c>
      <c r="Y81" s="1191">
        <f t="shared" ca="1" si="31"/>
        <v>2374829.9439258575</v>
      </c>
      <c r="Z81" s="1191">
        <f t="shared" ca="1" si="32"/>
        <v>149356288.68295431</v>
      </c>
      <c r="AA81" s="1189">
        <f t="shared" ca="1" si="33"/>
        <v>0.37079941013411577</v>
      </c>
      <c r="AB81" s="1162"/>
      <c r="AC81" s="1135"/>
    </row>
    <row r="82" spans="1:29">
      <c r="A82" s="1201">
        <f>'AMORT. PROFILE 0% CPR'!A82</f>
        <v>47084</v>
      </c>
      <c r="C82" s="1161"/>
      <c r="D82" s="1182">
        <f t="shared" ca="1" si="19"/>
        <v>47756</v>
      </c>
      <c r="E82" s="1183">
        <f t="shared" ca="1" si="20"/>
        <v>47784</v>
      </c>
      <c r="F82" s="1184">
        <f t="shared" ca="1" si="21"/>
        <v>2196</v>
      </c>
      <c r="G82" s="1185">
        <f ca="1">IF(F82&lt;&gt;"",COUNTIF($F$11:F82,"&gt;0"),"")</f>
        <v>72</v>
      </c>
      <c r="H82" s="1186">
        <v>8.840598743222336E-3</v>
      </c>
      <c r="I82" s="1185"/>
      <c r="J82" s="1187">
        <f t="shared" ca="1" si="22"/>
        <v>2987125773.6590862</v>
      </c>
      <c r="K82" s="1188">
        <f t="shared" ca="1" si="23"/>
        <v>26407980.360457566</v>
      </c>
      <c r="L82" s="1187">
        <f t="shared" ca="1" si="24"/>
        <v>20501142.855214015</v>
      </c>
      <c r="M82" s="1187">
        <f t="shared" ca="1" si="25"/>
        <v>0</v>
      </c>
      <c r="N82" s="1187">
        <f t="shared" ca="1" si="34"/>
        <v>2940216650.4434147</v>
      </c>
      <c r="O82" s="1130"/>
      <c r="P82" s="1187">
        <f t="shared" ca="1" si="26"/>
        <v>46909123.215671539</v>
      </c>
      <c r="Q82" s="1187">
        <f t="shared" ca="1" si="27"/>
        <v>2793205817.9212437</v>
      </c>
      <c r="R82" s="1187">
        <f t="shared" ca="1" si="35"/>
        <v>2837769484.9761319</v>
      </c>
      <c r="S82" s="1187">
        <f t="shared" ca="1" si="36"/>
        <v>44563667.054888248</v>
      </c>
      <c r="T82" s="1187">
        <f t="shared" ca="1" si="28"/>
        <v>2793205817.9212437</v>
      </c>
      <c r="U82" s="1189">
        <f t="shared" ca="1" si="29"/>
        <v>0.36507094696857562</v>
      </c>
      <c r="V82" s="1190">
        <f t="shared" ca="1" si="30"/>
        <v>5.0000000000000044E-2</v>
      </c>
      <c r="X82" s="1191">
        <f t="shared" ca="1" si="37"/>
        <v>149356288.68295431</v>
      </c>
      <c r="Y82" s="1191">
        <f t="shared" ca="1" si="31"/>
        <v>2345456.1607832909</v>
      </c>
      <c r="Z82" s="1191">
        <f t="shared" ca="1" si="32"/>
        <v>147010832.52217102</v>
      </c>
      <c r="AA82" s="1189">
        <f t="shared" ca="1" si="33"/>
        <v>0.36499581789578278</v>
      </c>
      <c r="AB82" s="1162"/>
      <c r="AC82" s="1135"/>
    </row>
    <row r="83" spans="1:29">
      <c r="A83" s="1201">
        <f>'AMORT. PROFILE 0% CPR'!A83</f>
        <v>47114</v>
      </c>
      <c r="C83" s="1161"/>
      <c r="D83" s="1182">
        <f t="shared" ca="1" si="19"/>
        <v>47787</v>
      </c>
      <c r="E83" s="1183">
        <f t="shared" ca="1" si="20"/>
        <v>47814</v>
      </c>
      <c r="F83" s="1184">
        <f t="shared" ca="1" si="21"/>
        <v>2226</v>
      </c>
      <c r="G83" s="1185">
        <f ca="1">IF(F83&lt;&gt;"",COUNTIF($F$11:F83,"&gt;0"),"")</f>
        <v>73</v>
      </c>
      <c r="H83" s="1186">
        <v>8.8999626012095639E-3</v>
      </c>
      <c r="I83" s="1185"/>
      <c r="J83" s="1187">
        <f t="shared" ca="1" si="22"/>
        <v>2940216650.4434147</v>
      </c>
      <c r="K83" s="1188">
        <f t="shared" ca="1" si="23"/>
        <v>26167818.228400044</v>
      </c>
      <c r="L83" s="1187">
        <f t="shared" ca="1" si="24"/>
        <v>20177989.111805856</v>
      </c>
      <c r="M83" s="1187">
        <f t="shared" ca="1" si="25"/>
        <v>0</v>
      </c>
      <c r="N83" s="1187">
        <f t="shared" ca="1" si="34"/>
        <v>2893870843.1032085</v>
      </c>
      <c r="O83" s="1130"/>
      <c r="P83" s="1187">
        <f t="shared" ca="1" si="26"/>
        <v>46345807.340206146</v>
      </c>
      <c r="Q83" s="1187">
        <f t="shared" ca="1" si="27"/>
        <v>2749177300.9480481</v>
      </c>
      <c r="R83" s="1187">
        <f t="shared" ca="1" si="35"/>
        <v>2793205817.9212437</v>
      </c>
      <c r="S83" s="1187">
        <f t="shared" ca="1" si="36"/>
        <v>44028516.973195553</v>
      </c>
      <c r="T83" s="1187">
        <f t="shared" ca="1" si="28"/>
        <v>2749177300.9480481</v>
      </c>
      <c r="U83" s="1189">
        <f t="shared" ca="1" si="29"/>
        <v>0.3593379583596516</v>
      </c>
      <c r="V83" s="1190">
        <f t="shared" ca="1" si="30"/>
        <v>5.0000000000000044E-2</v>
      </c>
      <c r="X83" s="1191">
        <f t="shared" ca="1" si="37"/>
        <v>147010832.52217102</v>
      </c>
      <c r="Y83" s="1191">
        <f t="shared" ca="1" si="31"/>
        <v>2317290.3670105934</v>
      </c>
      <c r="Z83" s="1191">
        <f t="shared" ca="1" si="32"/>
        <v>144693542.15516043</v>
      </c>
      <c r="AA83" s="1189">
        <f t="shared" ca="1" si="33"/>
        <v>0.35926400909621464</v>
      </c>
      <c r="AB83" s="1162"/>
      <c r="AC83" s="1135"/>
    </row>
    <row r="84" spans="1:29">
      <c r="A84" s="1201">
        <f>'AMORT. PROFILE 0% CPR'!A84</f>
        <v>47147</v>
      </c>
      <c r="C84" s="1161"/>
      <c r="D84" s="1182">
        <f t="shared" ca="1" si="19"/>
        <v>47817</v>
      </c>
      <c r="E84" s="1183">
        <f t="shared" ca="1" si="20"/>
        <v>47844</v>
      </c>
      <c r="F84" s="1184">
        <f t="shared" ca="1" si="21"/>
        <v>2256</v>
      </c>
      <c r="G84" s="1185">
        <f ca="1">IF(F84&lt;&gt;"",COUNTIF($F$11:F84,"&gt;0"),"")</f>
        <v>74</v>
      </c>
      <c r="H84" s="1186">
        <v>8.9664940180044853E-3</v>
      </c>
      <c r="I84" s="1130"/>
      <c r="J84" s="1187">
        <f t="shared" ca="1" si="22"/>
        <v>2893870843.1032085</v>
      </c>
      <c r="K84" s="1188">
        <f t="shared" ca="1" si="23"/>
        <v>25947875.603562515</v>
      </c>
      <c r="L84" s="1187">
        <f t="shared" ca="1" si="24"/>
        <v>19858595.97545547</v>
      </c>
      <c r="M84" s="1187">
        <f t="shared" ca="1" si="25"/>
        <v>0</v>
      </c>
      <c r="N84" s="1187">
        <f t="shared" ca="1" si="34"/>
        <v>2848064371.5241909</v>
      </c>
      <c r="O84" s="1130"/>
      <c r="P84" s="1187">
        <f t="shared" ca="1" si="26"/>
        <v>45806471.579017639</v>
      </c>
      <c r="Q84" s="1187">
        <f t="shared" ca="1" si="27"/>
        <v>2705661152.9479814</v>
      </c>
      <c r="R84" s="1187">
        <f t="shared" ca="1" si="35"/>
        <v>2749177300.9480481</v>
      </c>
      <c r="S84" s="1187">
        <f t="shared" ca="1" si="36"/>
        <v>43516148.000066757</v>
      </c>
      <c r="T84" s="1187">
        <f t="shared" ca="1" si="28"/>
        <v>2705661152.9479814</v>
      </c>
      <c r="U84" s="1189">
        <f t="shared" ca="1" si="29"/>
        <v>0.35367381528174346</v>
      </c>
      <c r="V84" s="1190">
        <f t="shared" ca="1" si="30"/>
        <v>5.0000000000000044E-2</v>
      </c>
      <c r="X84" s="1191">
        <f t="shared" ca="1" si="37"/>
        <v>144693542.15516043</v>
      </c>
      <c r="Y84" s="1191">
        <f t="shared" ca="1" si="31"/>
        <v>2290323.578950882</v>
      </c>
      <c r="Z84" s="1191">
        <f t="shared" ca="1" si="32"/>
        <v>142403218.57620955</v>
      </c>
      <c r="AA84" s="1189">
        <f t="shared" ca="1" si="33"/>
        <v>0.35360103165972734</v>
      </c>
      <c r="AB84" s="1162"/>
      <c r="AC84" s="1135"/>
    </row>
    <row r="85" spans="1:29">
      <c r="A85" s="1201">
        <f>'AMORT. PROFILE 0% CPR'!A85</f>
        <v>47176</v>
      </c>
      <c r="C85" s="1161"/>
      <c r="D85" s="1182">
        <f t="shared" ca="1" si="19"/>
        <v>47848</v>
      </c>
      <c r="E85" s="1183">
        <f t="shared" ca="1" si="20"/>
        <v>47875</v>
      </c>
      <c r="F85" s="1184">
        <f t="shared" ca="1" si="21"/>
        <v>2287</v>
      </c>
      <c r="G85" s="1185">
        <f ca="1">IF(F85&lt;&gt;"",COUNTIF($F$11:F85,"&gt;0"),"")</f>
        <v>75</v>
      </c>
      <c r="H85" s="1186">
        <v>9.022483991741834E-3</v>
      </c>
      <c r="I85" s="1130"/>
      <c r="J85" s="1187">
        <f t="shared" ca="1" si="22"/>
        <v>2848064371.5241909</v>
      </c>
      <c r="K85" s="1188">
        <f t="shared" ca="1" si="23"/>
        <v>25696615.199527279</v>
      </c>
      <c r="L85" s="1187">
        <f t="shared" ca="1" si="24"/>
        <v>19543154.262566909</v>
      </c>
      <c r="M85" s="1187">
        <f t="shared" ca="1" si="25"/>
        <v>0</v>
      </c>
      <c r="N85" s="1187">
        <f t="shared" ca="1" si="34"/>
        <v>2802824602.0620966</v>
      </c>
      <c r="O85" s="1130"/>
      <c r="P85" s="1187">
        <f t="shared" ca="1" si="26"/>
        <v>45239769.462094307</v>
      </c>
      <c r="Q85" s="1187">
        <f t="shared" ca="1" si="27"/>
        <v>2662683371.9589915</v>
      </c>
      <c r="R85" s="1187">
        <f t="shared" ca="1" si="35"/>
        <v>2705661152.9479814</v>
      </c>
      <c r="S85" s="1187">
        <f t="shared" ca="1" si="36"/>
        <v>42977780.98898983</v>
      </c>
      <c r="T85" s="1187">
        <f t="shared" ca="1" si="28"/>
        <v>2662683371.9589915</v>
      </c>
      <c r="U85" s="1189">
        <f t="shared" ca="1" si="29"/>
        <v>0.34807558701023794</v>
      </c>
      <c r="V85" s="1190">
        <f t="shared" ca="1" si="30"/>
        <v>5.0000000000000044E-2</v>
      </c>
      <c r="X85" s="1191">
        <f t="shared" ca="1" si="37"/>
        <v>142403218.57620955</v>
      </c>
      <c r="Y85" s="1191">
        <f t="shared" ca="1" si="31"/>
        <v>2261988.4731044769</v>
      </c>
      <c r="Z85" s="1191">
        <f t="shared" ca="1" si="32"/>
        <v>140141230.10310507</v>
      </c>
      <c r="AA85" s="1189">
        <f t="shared" ca="1" si="33"/>
        <v>0.3480039554648327</v>
      </c>
      <c r="AB85" s="1162"/>
      <c r="AC85" s="1135"/>
    </row>
    <row r="86" spans="1:29">
      <c r="A86" s="1201">
        <f>'AMORT. PROFILE 0% CPR'!A86</f>
        <v>47204</v>
      </c>
      <c r="C86" s="1161"/>
      <c r="D86" s="1182">
        <f t="shared" ca="1" si="19"/>
        <v>47879</v>
      </c>
      <c r="E86" s="1183">
        <f t="shared" ca="1" si="20"/>
        <v>47906</v>
      </c>
      <c r="F86" s="1184">
        <f t="shared" ca="1" si="21"/>
        <v>2318</v>
      </c>
      <c r="G86" s="1185">
        <f ca="1">IF(F86&lt;&gt;"",COUNTIF($F$11:F86,"&gt;0"),"")</f>
        <v>76</v>
      </c>
      <c r="H86" s="1186">
        <v>9.0906429830009908E-3</v>
      </c>
      <c r="I86" s="1130"/>
      <c r="J86" s="1187">
        <f t="shared" ca="1" si="22"/>
        <v>2802824602.0620966</v>
      </c>
      <c r="K86" s="1188">
        <f t="shared" ca="1" si="23"/>
        <v>25479477.801318344</v>
      </c>
      <c r="L86" s="1187">
        <f t="shared" ca="1" si="24"/>
        <v>19231400.331223425</v>
      </c>
      <c r="M86" s="1187">
        <f t="shared" ca="1" si="25"/>
        <v>0</v>
      </c>
      <c r="N86" s="1187">
        <f t="shared" ca="1" si="34"/>
        <v>2758113723.9295549</v>
      </c>
      <c r="O86" s="1130"/>
      <c r="P86" s="1187">
        <f t="shared" ca="1" si="26"/>
        <v>44710878.132541656</v>
      </c>
      <c r="Q86" s="1187">
        <f t="shared" ca="1" si="27"/>
        <v>2620208037.733077</v>
      </c>
      <c r="R86" s="1187">
        <f t="shared" ca="1" si="35"/>
        <v>2662683371.9589915</v>
      </c>
      <c r="S86" s="1187">
        <f t="shared" ca="1" si="36"/>
        <v>42475334.225914478</v>
      </c>
      <c r="T86" s="1187">
        <f t="shared" ca="1" si="28"/>
        <v>2620208037.733077</v>
      </c>
      <c r="U86" s="1189">
        <f t="shared" ca="1" si="29"/>
        <v>0.34254661811853437</v>
      </c>
      <c r="V86" s="1190">
        <f t="shared" ca="1" si="30"/>
        <v>5.0000000000000044E-2</v>
      </c>
      <c r="X86" s="1191">
        <f t="shared" ca="1" si="37"/>
        <v>140141230.10310507</v>
      </c>
      <c r="Y86" s="1191">
        <f t="shared" ca="1" si="31"/>
        <v>2235543.9066271782</v>
      </c>
      <c r="Z86" s="1191">
        <f t="shared" ca="1" si="32"/>
        <v>137905686.19647789</v>
      </c>
      <c r="AA86" s="1189">
        <f t="shared" ca="1" si="33"/>
        <v>0.34247612439663994</v>
      </c>
      <c r="AB86" s="1162"/>
      <c r="AC86" s="1135"/>
    </row>
    <row r="87" spans="1:29">
      <c r="A87" s="1201">
        <f>'AMORT. PROFILE 0% CPR'!A87</f>
        <v>47235</v>
      </c>
      <c r="C87" s="1161"/>
      <c r="D87" s="1182">
        <f t="shared" ca="1" si="19"/>
        <v>47907</v>
      </c>
      <c r="E87" s="1183">
        <f t="shared" ca="1" si="20"/>
        <v>47934</v>
      </c>
      <c r="F87" s="1184">
        <f t="shared" ca="1" si="21"/>
        <v>2346</v>
      </c>
      <c r="G87" s="1185">
        <f ca="1">IF(F87&lt;&gt;"",COUNTIF($F$11:F87,"&gt;0"),"")</f>
        <v>77</v>
      </c>
      <c r="H87" s="1186">
        <v>9.1467158097798887E-3</v>
      </c>
      <c r="I87" s="1130"/>
      <c r="J87" s="1187">
        <f t="shared" ca="1" si="22"/>
        <v>2758113723.9295549</v>
      </c>
      <c r="K87" s="1188">
        <f t="shared" ca="1" si="23"/>
        <v>25227682.403837342</v>
      </c>
      <c r="L87" s="1187">
        <f t="shared" ca="1" si="24"/>
        <v>18923548.631062645</v>
      </c>
      <c r="M87" s="1187">
        <f t="shared" ca="1" si="25"/>
        <v>0</v>
      </c>
      <c r="N87" s="1187">
        <f t="shared" ca="1" si="34"/>
        <v>2713962492.8946552</v>
      </c>
      <c r="O87" s="1130"/>
      <c r="P87" s="1187">
        <f t="shared" ca="1" si="26"/>
        <v>44151231.034899712</v>
      </c>
      <c r="Q87" s="1187">
        <f t="shared" ca="1" si="27"/>
        <v>2578264368.2499223</v>
      </c>
      <c r="R87" s="1187">
        <f t="shared" ca="1" si="35"/>
        <v>2620208037.733077</v>
      </c>
      <c r="S87" s="1187">
        <f t="shared" ca="1" si="36"/>
        <v>41943669.483154774</v>
      </c>
      <c r="T87" s="1187">
        <f t="shared" ca="1" si="28"/>
        <v>2578264368.2499223</v>
      </c>
      <c r="U87" s="1189">
        <f t="shared" ca="1" si="29"/>
        <v>0.33708228756922209</v>
      </c>
      <c r="V87" s="1190">
        <f t="shared" ca="1" si="30"/>
        <v>5.0000000000000044E-2</v>
      </c>
      <c r="X87" s="1191">
        <f t="shared" ca="1" si="37"/>
        <v>137905686.19647789</v>
      </c>
      <c r="Y87" s="1191">
        <f t="shared" ca="1" si="31"/>
        <v>2207561.5517449379</v>
      </c>
      <c r="Z87" s="1191">
        <f t="shared" ca="1" si="32"/>
        <v>135698124.64473295</v>
      </c>
      <c r="AA87" s="1189">
        <f t="shared" ca="1" si="33"/>
        <v>0.33701291836871428</v>
      </c>
      <c r="AB87" s="1162"/>
      <c r="AC87" s="1135"/>
    </row>
    <row r="88" spans="1:29">
      <c r="A88" s="1201">
        <f>'AMORT. PROFILE 0% CPR'!A88</f>
        <v>47266</v>
      </c>
      <c r="C88" s="1161"/>
      <c r="D88" s="1182">
        <f t="shared" ca="1" si="19"/>
        <v>47938</v>
      </c>
      <c r="E88" s="1183">
        <f t="shared" ca="1" si="20"/>
        <v>47966</v>
      </c>
      <c r="F88" s="1184">
        <f t="shared" ca="1" si="21"/>
        <v>2378</v>
      </c>
      <c r="G88" s="1185">
        <f ca="1">IF(F88&lt;&gt;"",COUNTIF($F$11:F88,"&gt;0"),"")</f>
        <v>78</v>
      </c>
      <c r="H88" s="1186">
        <v>9.2122950644957374E-3</v>
      </c>
      <c r="I88" s="1130"/>
      <c r="J88" s="1187">
        <f t="shared" ca="1" si="22"/>
        <v>2713962492.8946552</v>
      </c>
      <c r="K88" s="1188">
        <f t="shared" ca="1" si="23"/>
        <v>25001823.278519981</v>
      </c>
      <c r="L88" s="1187">
        <f t="shared" ca="1" si="24"/>
        <v>18619392.54887034</v>
      </c>
      <c r="M88" s="1187">
        <f t="shared" ca="1" si="25"/>
        <v>0</v>
      </c>
      <c r="N88" s="1187">
        <f t="shared" ca="1" si="34"/>
        <v>2670341277.0672646</v>
      </c>
      <c r="O88" s="1130"/>
      <c r="P88" s="1187">
        <f t="shared" ca="1" si="26"/>
        <v>43621215.827390671</v>
      </c>
      <c r="Q88" s="1187">
        <f t="shared" ca="1" si="27"/>
        <v>2536824213.213901</v>
      </c>
      <c r="R88" s="1187">
        <f t="shared" ca="1" si="35"/>
        <v>2578264368.2499223</v>
      </c>
      <c r="S88" s="1187">
        <f t="shared" ca="1" si="36"/>
        <v>41440155.036021233</v>
      </c>
      <c r="T88" s="1187">
        <f t="shared" ca="1" si="28"/>
        <v>2536824213.213901</v>
      </c>
      <c r="U88" s="1189">
        <f t="shared" ca="1" si="29"/>
        <v>0.33168635417201697</v>
      </c>
      <c r="V88" s="1190">
        <f t="shared" ca="1" si="30"/>
        <v>5.0000000000000155E-2</v>
      </c>
      <c r="X88" s="1191">
        <f t="shared" ca="1" si="37"/>
        <v>135698124.64473295</v>
      </c>
      <c r="Y88" s="1191">
        <f t="shared" ca="1" si="31"/>
        <v>2181060.7913694382</v>
      </c>
      <c r="Z88" s="1191">
        <f t="shared" ca="1" si="32"/>
        <v>133517063.85336351</v>
      </c>
      <c r="AA88" s="1189">
        <f t="shared" ca="1" si="33"/>
        <v>0.33161809541723597</v>
      </c>
      <c r="AB88" s="1162"/>
    </row>
    <row r="89" spans="1:29">
      <c r="A89" s="1201">
        <f>'AMORT. PROFILE 0% CPR'!A89</f>
        <v>47296</v>
      </c>
      <c r="C89" s="1161"/>
      <c r="D89" s="1182">
        <f t="shared" ca="1" si="19"/>
        <v>47968</v>
      </c>
      <c r="E89" s="1183">
        <f t="shared" ca="1" si="20"/>
        <v>47995</v>
      </c>
      <c r="F89" s="1184">
        <f t="shared" ca="1" si="21"/>
        <v>2407</v>
      </c>
      <c r="G89" s="1185">
        <f ca="1">IF(F89&lt;&gt;"",COUNTIF($F$11:F89,"&gt;0"),"")</f>
        <v>79</v>
      </c>
      <c r="H89" s="1186">
        <v>9.2730509460333659E-3</v>
      </c>
      <c r="I89" s="1130"/>
      <c r="J89" s="1187">
        <f t="shared" ca="1" si="22"/>
        <v>2670341277.0672646</v>
      </c>
      <c r="K89" s="1188">
        <f t="shared" ca="1" si="23"/>
        <v>24762210.705540545</v>
      </c>
      <c r="L89" s="1187">
        <f t="shared" ca="1" si="24"/>
        <v>18319001.728907716</v>
      </c>
      <c r="M89" s="1187">
        <f t="shared" ca="1" si="25"/>
        <v>0</v>
      </c>
      <c r="N89" s="1187">
        <f t="shared" ca="1" si="34"/>
        <v>2627260064.6328163</v>
      </c>
      <c r="O89" s="1130"/>
      <c r="P89" s="1187">
        <f t="shared" ca="1" si="26"/>
        <v>43081212.434448242</v>
      </c>
      <c r="Q89" s="1187">
        <f t="shared" ca="1" si="27"/>
        <v>2495897061.4011755</v>
      </c>
      <c r="R89" s="1187">
        <f t="shared" ca="1" si="35"/>
        <v>2536824213.213901</v>
      </c>
      <c r="S89" s="1187">
        <f t="shared" ca="1" si="36"/>
        <v>40927151.812725544</v>
      </c>
      <c r="T89" s="1187">
        <f t="shared" ca="1" si="28"/>
        <v>2495897061.4011755</v>
      </c>
      <c r="U89" s="1189">
        <f t="shared" ca="1" si="29"/>
        <v>0.32635519647171063</v>
      </c>
      <c r="V89" s="1190">
        <f t="shared" ca="1" si="30"/>
        <v>5.0000000000000044E-2</v>
      </c>
      <c r="X89" s="1191">
        <f t="shared" ca="1" si="37"/>
        <v>133517063.85336351</v>
      </c>
      <c r="Y89" s="1191">
        <f t="shared" ca="1" si="31"/>
        <v>2154060.6217226982</v>
      </c>
      <c r="Z89" s="1191">
        <f t="shared" ca="1" si="32"/>
        <v>131363003.23164082</v>
      </c>
      <c r="AA89" s="1189">
        <f t="shared" ca="1" si="33"/>
        <v>0.32628803483226665</v>
      </c>
      <c r="AB89" s="1162"/>
    </row>
    <row r="90" spans="1:29">
      <c r="A90" s="1201">
        <f>'AMORT. PROFILE 0% CPR'!A90</f>
        <v>47326</v>
      </c>
      <c r="C90" s="1161"/>
      <c r="D90" s="1182">
        <f t="shared" ca="1" si="19"/>
        <v>47999</v>
      </c>
      <c r="E90" s="1183">
        <f t="shared" ca="1" si="20"/>
        <v>48026</v>
      </c>
      <c r="F90" s="1184">
        <f t="shared" ca="1" si="21"/>
        <v>2438</v>
      </c>
      <c r="G90" s="1185">
        <f ca="1">IF(F90&lt;&gt;"",COUNTIF($F$11:F90,"&gt;0"),"")</f>
        <v>80</v>
      </c>
      <c r="H90" s="1186">
        <v>9.3325615661931996E-3</v>
      </c>
      <c r="I90" s="1130"/>
      <c r="J90" s="1187">
        <f t="shared" ca="1" si="22"/>
        <v>2627260064.6328163</v>
      </c>
      <c r="K90" s="1188">
        <f t="shared" ca="1" si="23"/>
        <v>24519066.303586483</v>
      </c>
      <c r="L90" s="1187">
        <f t="shared" ca="1" si="24"/>
        <v>18022374.554793607</v>
      </c>
      <c r="M90" s="1187">
        <f t="shared" ca="1" si="25"/>
        <v>0</v>
      </c>
      <c r="N90" s="1187">
        <f t="shared" ca="1" si="34"/>
        <v>2584718623.774436</v>
      </c>
      <c r="O90" s="1130"/>
      <c r="P90" s="1187">
        <f t="shared" ca="1" si="26"/>
        <v>42541440.858380318</v>
      </c>
      <c r="Q90" s="1187">
        <f t="shared" ca="1" si="27"/>
        <v>2455482692.5857139</v>
      </c>
      <c r="R90" s="1187">
        <f t="shared" ca="1" si="35"/>
        <v>2495897061.4011755</v>
      </c>
      <c r="S90" s="1187">
        <f t="shared" ca="1" si="36"/>
        <v>40414368.815461636</v>
      </c>
      <c r="T90" s="1187">
        <f t="shared" ca="1" si="28"/>
        <v>2455482692.5857139</v>
      </c>
      <c r="U90" s="1189">
        <f t="shared" ca="1" si="29"/>
        <v>0.32109003517228113</v>
      </c>
      <c r="V90" s="1190">
        <f t="shared" ca="1" si="30"/>
        <v>5.0000000000000155E-2</v>
      </c>
      <c r="X90" s="1191">
        <f t="shared" ca="1" si="37"/>
        <v>131363003.23164082</v>
      </c>
      <c r="Y90" s="1191">
        <f t="shared" ca="1" si="31"/>
        <v>2127072.0429186821</v>
      </c>
      <c r="Z90" s="1191">
        <f t="shared" ca="1" si="32"/>
        <v>129235931.18872213</v>
      </c>
      <c r="AA90" s="1189">
        <f t="shared" ca="1" si="33"/>
        <v>0.32102395706657089</v>
      </c>
      <c r="AB90" s="1162"/>
    </row>
    <row r="91" spans="1:29">
      <c r="A91" s="1201">
        <f>'AMORT. PROFILE 0% CPR'!A91</f>
        <v>47357</v>
      </c>
      <c r="C91" s="1161"/>
      <c r="D91" s="1182">
        <f t="shared" ca="1" si="19"/>
        <v>48029</v>
      </c>
      <c r="E91" s="1183">
        <f t="shared" ca="1" si="20"/>
        <v>48057</v>
      </c>
      <c r="F91" s="1184">
        <f t="shared" ca="1" si="21"/>
        <v>2469</v>
      </c>
      <c r="G91" s="1185">
        <f ca="1">IF(F91&lt;&gt;"",COUNTIF($F$11:F91,"&gt;0"),"")</f>
        <v>81</v>
      </c>
      <c r="H91" s="1186">
        <v>9.3924952872224948E-3</v>
      </c>
      <c r="I91" s="1130"/>
      <c r="J91" s="1187">
        <f t="shared" ca="1" si="22"/>
        <v>2584718623.774436</v>
      </c>
      <c r="K91" s="1188">
        <f t="shared" ca="1" si="23"/>
        <v>24276957.492597602</v>
      </c>
      <c r="L91" s="1187">
        <f t="shared" ca="1" si="24"/>
        <v>17729477.794775981</v>
      </c>
      <c r="M91" s="1187">
        <f t="shared" ca="1" si="25"/>
        <v>0</v>
      </c>
      <c r="N91" s="1187">
        <f t="shared" ca="1" si="34"/>
        <v>2542712188.4870625</v>
      </c>
      <c r="O91" s="1130"/>
      <c r="P91" s="1187">
        <f t="shared" ca="1" si="26"/>
        <v>42006435.287373543</v>
      </c>
      <c r="Q91" s="1187">
        <f t="shared" ca="1" si="27"/>
        <v>2415576579.0627093</v>
      </c>
      <c r="R91" s="1187">
        <f t="shared" ca="1" si="35"/>
        <v>2455482692.5857139</v>
      </c>
      <c r="S91" s="1187">
        <f t="shared" ca="1" si="36"/>
        <v>39906113.523004532</v>
      </c>
      <c r="T91" s="1187">
        <f t="shared" ca="1" si="28"/>
        <v>2415576579.0627093</v>
      </c>
      <c r="U91" s="1189">
        <f t="shared" ca="1" si="29"/>
        <v>0.31589084194227779</v>
      </c>
      <c r="V91" s="1190">
        <f t="shared" ca="1" si="30"/>
        <v>5.0000000000000044E-2</v>
      </c>
      <c r="X91" s="1191">
        <f t="shared" ca="1" si="37"/>
        <v>129235931.18872213</v>
      </c>
      <c r="Y91" s="1191">
        <f t="shared" ca="1" si="31"/>
        <v>2100321.7643690109</v>
      </c>
      <c r="Z91" s="1191">
        <f t="shared" ca="1" si="32"/>
        <v>127135609.42435312</v>
      </c>
      <c r="AA91" s="1189">
        <f t="shared" ca="1" si="33"/>
        <v>0.31582583379453111</v>
      </c>
      <c r="AB91" s="1162"/>
    </row>
    <row r="92" spans="1:29">
      <c r="A92" s="1201">
        <f>'AMORT. PROFILE 0% CPR'!A92</f>
        <v>47388</v>
      </c>
      <c r="C92" s="1161"/>
      <c r="D92" s="1182">
        <f t="shared" ca="1" si="19"/>
        <v>48060</v>
      </c>
      <c r="E92" s="1183">
        <f t="shared" ca="1" si="20"/>
        <v>48087</v>
      </c>
      <c r="F92" s="1184">
        <f t="shared" ca="1" si="21"/>
        <v>2499</v>
      </c>
      <c r="G92" s="1185">
        <f ca="1">IF(F92&lt;&gt;"",COUNTIF($F$11:F92,"&gt;0"),"")</f>
        <v>82</v>
      </c>
      <c r="H92" s="1186">
        <v>9.4410513236365939E-3</v>
      </c>
      <c r="I92" s="1130"/>
      <c r="J92" s="1187">
        <f t="shared" ca="1" si="22"/>
        <v>2542712188.4870625</v>
      </c>
      <c r="K92" s="1188">
        <f t="shared" ca="1" si="23"/>
        <v>24005876.272742681</v>
      </c>
      <c r="L92" s="1187">
        <f t="shared" ca="1" si="24"/>
        <v>17440486.23408493</v>
      </c>
      <c r="M92" s="1187">
        <f t="shared" ca="1" si="25"/>
        <v>0</v>
      </c>
      <c r="N92" s="1187">
        <f t="shared" ca="1" si="34"/>
        <v>2501265825.9802346</v>
      </c>
      <c r="O92" s="1130"/>
      <c r="P92" s="1187">
        <f t="shared" ca="1" si="26"/>
        <v>41446362.506827831</v>
      </c>
      <c r="Q92" s="1187">
        <f t="shared" ca="1" si="27"/>
        <v>2376202534.6812229</v>
      </c>
      <c r="R92" s="1187">
        <f t="shared" ca="1" si="35"/>
        <v>2415576579.0627093</v>
      </c>
      <c r="S92" s="1187">
        <f t="shared" ca="1" si="36"/>
        <v>39374044.381486416</v>
      </c>
      <c r="T92" s="1187">
        <f t="shared" ca="1" si="28"/>
        <v>2376202534.6812229</v>
      </c>
      <c r="U92" s="1189">
        <f t="shared" ca="1" si="29"/>
        <v>0.31075703430539664</v>
      </c>
      <c r="V92" s="1190">
        <f t="shared" ca="1" si="30"/>
        <v>5.0000000000000044E-2</v>
      </c>
      <c r="X92" s="1191">
        <f t="shared" ca="1" si="37"/>
        <v>127135609.42435312</v>
      </c>
      <c r="Y92" s="1191">
        <f t="shared" ca="1" si="31"/>
        <v>2072318.1253414154</v>
      </c>
      <c r="Z92" s="1191">
        <f t="shared" ca="1" si="32"/>
        <v>125063291.29901171</v>
      </c>
      <c r="AA92" s="1189">
        <f t="shared" ca="1" si="33"/>
        <v>0.31069308265970946</v>
      </c>
      <c r="AB92" s="1162"/>
    </row>
    <row r="93" spans="1:29">
      <c r="A93" s="1201">
        <f>'AMORT. PROFILE 0% CPR'!A93</f>
        <v>47420</v>
      </c>
      <c r="C93" s="1161"/>
      <c r="D93" s="1182">
        <f t="shared" ca="1" si="19"/>
        <v>48091</v>
      </c>
      <c r="E93" s="1183">
        <f t="shared" ca="1" si="20"/>
        <v>48120</v>
      </c>
      <c r="F93" s="1184">
        <f t="shared" ca="1" si="21"/>
        <v>2532</v>
      </c>
      <c r="G93" s="1185">
        <f ca="1">IF(F93&lt;&gt;"",COUNTIF($F$11:F93,"&gt;0"),"")</f>
        <v>83</v>
      </c>
      <c r="H93" s="1186">
        <v>9.4894260607976642E-3</v>
      </c>
      <c r="I93" s="1130"/>
      <c r="J93" s="1187">
        <f t="shared" ca="1" si="22"/>
        <v>2501265825.9802346</v>
      </c>
      <c r="K93" s="1188">
        <f t="shared" ca="1" si="23"/>
        <v>23735577.114039432</v>
      </c>
      <c r="L93" s="1187">
        <f t="shared" ca="1" si="24"/>
        <v>17155367.416335419</v>
      </c>
      <c r="M93" s="1187">
        <f t="shared" ca="1" si="25"/>
        <v>0</v>
      </c>
      <c r="N93" s="1187">
        <f t="shared" ca="1" si="34"/>
        <v>2460374881.4498596</v>
      </c>
      <c r="O93" s="1130"/>
      <c r="P93" s="1187">
        <f t="shared" ca="1" si="26"/>
        <v>40890944.530375004</v>
      </c>
      <c r="Q93" s="1187">
        <f t="shared" ca="1" si="27"/>
        <v>2337356137.3773665</v>
      </c>
      <c r="R93" s="1187">
        <f t="shared" ca="1" si="35"/>
        <v>2376202534.6812229</v>
      </c>
      <c r="S93" s="1187">
        <f t="shared" ca="1" si="36"/>
        <v>38846397.303856373</v>
      </c>
      <c r="T93" s="1187">
        <f t="shared" ca="1" si="28"/>
        <v>2337356137.3773665</v>
      </c>
      <c r="U93" s="1189">
        <f t="shared" ca="1" si="29"/>
        <v>0.3056916758453691</v>
      </c>
      <c r="V93" s="1190">
        <f t="shared" ca="1" si="30"/>
        <v>5.0000000000000044E-2</v>
      </c>
      <c r="X93" s="1191">
        <f t="shared" ca="1" si="37"/>
        <v>125063291.29901171</v>
      </c>
      <c r="Y93" s="1191">
        <f t="shared" ca="1" si="31"/>
        <v>2044547.226518631</v>
      </c>
      <c r="Z93" s="1191">
        <f t="shared" ca="1" si="32"/>
        <v>123018744.07249308</v>
      </c>
      <c r="AA93" s="1189">
        <f t="shared" ca="1" si="33"/>
        <v>0.30562876661537564</v>
      </c>
      <c r="AB93" s="1162"/>
    </row>
    <row r="94" spans="1:29">
      <c r="A94" s="1201">
        <f>'AMORT. PROFILE 0% CPR'!A94</f>
        <v>47449</v>
      </c>
      <c r="C94" s="1161"/>
      <c r="D94" s="1182">
        <f t="shared" ca="1" si="19"/>
        <v>48121</v>
      </c>
      <c r="E94" s="1183">
        <f t="shared" ca="1" si="20"/>
        <v>48148</v>
      </c>
      <c r="F94" s="1184">
        <f t="shared" ca="1" si="21"/>
        <v>2560</v>
      </c>
      <c r="G94" s="1185">
        <f ca="1">IF(F94&lt;&gt;"",COUNTIF($F$11:F94,"&gt;0"),"")</f>
        <v>84</v>
      </c>
      <c r="H94" s="1186">
        <v>9.5446780838907511E-3</v>
      </c>
      <c r="I94" s="1130"/>
      <c r="J94" s="1187">
        <f t="shared" ca="1" si="22"/>
        <v>2460374881.4498596</v>
      </c>
      <c r="K94" s="1188">
        <f t="shared" ca="1" si="23"/>
        <v>23483486.209129781</v>
      </c>
      <c r="L94" s="1187">
        <f t="shared" ca="1" si="24"/>
        <v>16873968.444257244</v>
      </c>
      <c r="M94" s="1187">
        <f t="shared" ca="1" si="25"/>
        <v>0</v>
      </c>
      <c r="N94" s="1187">
        <f t="shared" ca="1" si="34"/>
        <v>2420017426.7964725</v>
      </c>
      <c r="O94" s="1130"/>
      <c r="P94" s="1187">
        <f t="shared" ca="1" si="26"/>
        <v>40357454.65338707</v>
      </c>
      <c r="Q94" s="1187">
        <f t="shared" ca="1" si="27"/>
        <v>2299016555.4566488</v>
      </c>
      <c r="R94" s="1187">
        <f t="shared" ca="1" si="35"/>
        <v>2337356137.3773665</v>
      </c>
      <c r="S94" s="1187">
        <f t="shared" ca="1" si="36"/>
        <v>38339581.920717716</v>
      </c>
      <c r="T94" s="1187">
        <f t="shared" ca="1" si="28"/>
        <v>2299016555.4566488</v>
      </c>
      <c r="U94" s="1189">
        <f t="shared" ca="1" si="29"/>
        <v>0.30069419767629374</v>
      </c>
      <c r="V94" s="1190">
        <f t="shared" ca="1" si="30"/>
        <v>5.0000000000000044E-2</v>
      </c>
      <c r="X94" s="1191">
        <f t="shared" ca="1" si="37"/>
        <v>123018744.07249308</v>
      </c>
      <c r="Y94" s="1191">
        <f t="shared" ca="1" si="31"/>
        <v>2017872.7326693535</v>
      </c>
      <c r="Z94" s="1191">
        <f t="shared" ca="1" si="32"/>
        <v>121000871.33982372</v>
      </c>
      <c r="AA94" s="1189">
        <f t="shared" ca="1" si="33"/>
        <v>0.30063231689270059</v>
      </c>
      <c r="AB94" s="1162"/>
    </row>
    <row r="95" spans="1:29">
      <c r="A95" s="1201">
        <f>'AMORT. PROFILE 0% CPR'!A95</f>
        <v>47479</v>
      </c>
      <c r="C95" s="1161"/>
      <c r="D95" s="1182">
        <f t="shared" ca="1" si="19"/>
        <v>48152</v>
      </c>
      <c r="E95" s="1183">
        <f t="shared" ca="1" si="20"/>
        <v>48179</v>
      </c>
      <c r="F95" s="1184">
        <f t="shared" ca="1" si="21"/>
        <v>2591</v>
      </c>
      <c r="G95" s="1185">
        <f ca="1">IF(F95&lt;&gt;"",COUNTIF($F$11:F95,"&gt;0"),"")</f>
        <v>85</v>
      </c>
      <c r="H95" s="1186">
        <v>9.5921706937073109E-3</v>
      </c>
      <c r="I95" s="1130"/>
      <c r="J95" s="1187">
        <f t="shared" ca="1" si="22"/>
        <v>2420017426.7964725</v>
      </c>
      <c r="K95" s="1188">
        <f t="shared" ca="1" si="23"/>
        <v>23213220.239578102</v>
      </c>
      <c r="L95" s="1187">
        <f t="shared" ca="1" si="24"/>
        <v>16596389.411317531</v>
      </c>
      <c r="M95" s="1187">
        <f t="shared" ca="1" si="25"/>
        <v>0</v>
      </c>
      <c r="N95" s="1187">
        <f t="shared" ca="1" si="34"/>
        <v>2380207817.145577</v>
      </c>
      <c r="O95" s="1130"/>
      <c r="P95" s="1187">
        <f t="shared" ca="1" si="26"/>
        <v>39809609.650895596</v>
      </c>
      <c r="Q95" s="1187">
        <f t="shared" ca="1" si="27"/>
        <v>2261197426.2882981</v>
      </c>
      <c r="R95" s="1187">
        <f t="shared" ca="1" si="35"/>
        <v>2299016555.4566488</v>
      </c>
      <c r="S95" s="1187">
        <f t="shared" ca="1" si="36"/>
        <v>37819129.168350697</v>
      </c>
      <c r="T95" s="1187">
        <f t="shared" ca="1" si="28"/>
        <v>2261197426.2882981</v>
      </c>
      <c r="U95" s="1189">
        <f t="shared" ca="1" si="29"/>
        <v>0.29576191986011535</v>
      </c>
      <c r="V95" s="1190">
        <f t="shared" ca="1" si="30"/>
        <v>5.0000000000000044E-2</v>
      </c>
      <c r="X95" s="1191">
        <f t="shared" ca="1" si="37"/>
        <v>121000871.33982372</v>
      </c>
      <c r="Y95" s="1191">
        <f t="shared" ca="1" si="31"/>
        <v>1990480.482544899</v>
      </c>
      <c r="Z95" s="1191">
        <f t="shared" ca="1" si="32"/>
        <v>119010390.85727882</v>
      </c>
      <c r="AA95" s="1189">
        <f t="shared" ca="1" si="33"/>
        <v>0.29570105410514108</v>
      </c>
      <c r="AB95" s="1162"/>
    </row>
    <row r="96" spans="1:29">
      <c r="A96" s="1201">
        <f>'AMORT. PROFILE 0% CPR'!A96</f>
        <v>47511</v>
      </c>
      <c r="C96" s="1161"/>
      <c r="D96" s="1182">
        <f t="shared" ca="1" si="19"/>
        <v>48182</v>
      </c>
      <c r="E96" s="1183">
        <f t="shared" ca="1" si="20"/>
        <v>48211</v>
      </c>
      <c r="F96" s="1184">
        <f t="shared" ca="1" si="21"/>
        <v>2623</v>
      </c>
      <c r="G96" s="1185">
        <f ca="1">IF(F96&lt;&gt;"",COUNTIF($F$11:F96,"&gt;0"),"")</f>
        <v>86</v>
      </c>
      <c r="H96" s="1186">
        <v>9.661662876957966E-3</v>
      </c>
      <c r="I96" s="1130"/>
      <c r="J96" s="1187">
        <f t="shared" ca="1" si="22"/>
        <v>2380207817.145577</v>
      </c>
      <c r="K96" s="1188">
        <f t="shared" ca="1" si="23"/>
        <v>22996765.506360576</v>
      </c>
      <c r="L96" s="1187">
        <f t="shared" ca="1" si="24"/>
        <v>16322231.257205995</v>
      </c>
      <c r="M96" s="1187">
        <f t="shared" ca="1" si="25"/>
        <v>0</v>
      </c>
      <c r="N96" s="1187">
        <f t="shared" ca="1" si="34"/>
        <v>2340888820.3820105</v>
      </c>
      <c r="O96" s="1130"/>
      <c r="P96" s="1187">
        <f t="shared" ca="1" si="26"/>
        <v>39318996.763566494</v>
      </c>
      <c r="Q96" s="1187">
        <f t="shared" ca="1" si="27"/>
        <v>2223844379.3629098</v>
      </c>
      <c r="R96" s="1187">
        <f t="shared" ca="1" si="35"/>
        <v>2261197426.2882981</v>
      </c>
      <c r="S96" s="1187">
        <f t="shared" ca="1" si="36"/>
        <v>37353046.925388336</v>
      </c>
      <c r="T96" s="1187">
        <f t="shared" ca="1" si="28"/>
        <v>2223844379.3629098</v>
      </c>
      <c r="U96" s="1189">
        <f t="shared" ca="1" si="29"/>
        <v>0.29089659680547242</v>
      </c>
      <c r="V96" s="1190">
        <f t="shared" ca="1" si="30"/>
        <v>5.0000000000000044E-2</v>
      </c>
      <c r="X96" s="1191">
        <f t="shared" ca="1" si="37"/>
        <v>119010390.85727882</v>
      </c>
      <c r="Y96" s="1191">
        <f t="shared" ca="1" si="31"/>
        <v>1965949.8381781578</v>
      </c>
      <c r="Z96" s="1191">
        <f t="shared" ca="1" si="32"/>
        <v>117044441.01910067</v>
      </c>
      <c r="AA96" s="1189">
        <f t="shared" ca="1" si="33"/>
        <v>0.29083673230029039</v>
      </c>
      <c r="AB96" s="1162"/>
    </row>
    <row r="97" spans="1:28">
      <c r="A97" s="1201">
        <f>'AMORT. PROFILE 0% CPR'!A97</f>
        <v>47541</v>
      </c>
      <c r="C97" s="1161"/>
      <c r="D97" s="1182">
        <f t="shared" ca="1" si="19"/>
        <v>48213</v>
      </c>
      <c r="E97" s="1183">
        <f t="shared" ca="1" si="20"/>
        <v>48240</v>
      </c>
      <c r="F97" s="1184">
        <f t="shared" ca="1" si="21"/>
        <v>2652</v>
      </c>
      <c r="G97" s="1185">
        <f ca="1">IF(F97&lt;&gt;"",COUNTIF($F$11:F97,"&gt;0"),"")</f>
        <v>87</v>
      </c>
      <c r="H97" s="1186">
        <v>9.7202625010779555E-3</v>
      </c>
      <c r="I97" s="1130"/>
      <c r="J97" s="1187">
        <f t="shared" ca="1" si="22"/>
        <v>2340888820.3820105</v>
      </c>
      <c r="K97" s="1188">
        <f t="shared" ca="1" si="23"/>
        <v>22754053.819951866</v>
      </c>
      <c r="L97" s="1187">
        <f t="shared" ca="1" si="24"/>
        <v>16051652.107639248</v>
      </c>
      <c r="M97" s="1187">
        <f t="shared" ca="1" si="25"/>
        <v>0</v>
      </c>
      <c r="N97" s="1187">
        <f t="shared" ca="1" si="34"/>
        <v>2302083114.4544191</v>
      </c>
      <c r="O97" s="1130"/>
      <c r="P97" s="1187">
        <f t="shared" ca="1" si="26"/>
        <v>38805705.927591324</v>
      </c>
      <c r="Q97" s="1187">
        <f t="shared" ca="1" si="27"/>
        <v>2186978958.731698</v>
      </c>
      <c r="R97" s="1187">
        <f t="shared" ca="1" si="35"/>
        <v>2223844379.3629098</v>
      </c>
      <c r="S97" s="1187">
        <f t="shared" ca="1" si="36"/>
        <v>36865420.631211758</v>
      </c>
      <c r="T97" s="1187">
        <f t="shared" ca="1" si="28"/>
        <v>2186978958.731698</v>
      </c>
      <c r="U97" s="1189">
        <f t="shared" ca="1" si="29"/>
        <v>0.2860912339014704</v>
      </c>
      <c r="V97" s="1190">
        <f t="shared" ca="1" si="30"/>
        <v>5.0000000000000044E-2</v>
      </c>
      <c r="X97" s="1191">
        <f t="shared" ca="1" si="37"/>
        <v>117044441.01910067</v>
      </c>
      <c r="Y97" s="1191">
        <f t="shared" ca="1" si="31"/>
        <v>1940285.2963795662</v>
      </c>
      <c r="Z97" s="1191">
        <f t="shared" ca="1" si="32"/>
        <v>115104155.7227211</v>
      </c>
      <c r="AA97" s="1189">
        <f t="shared" ca="1" si="33"/>
        <v>0.2860323583066976</v>
      </c>
      <c r="AB97" s="1162"/>
    </row>
    <row r="98" spans="1:28">
      <c r="A98" s="1201">
        <f>'AMORT. PROFILE 0% CPR'!A98</f>
        <v>47569</v>
      </c>
      <c r="C98" s="1161"/>
      <c r="D98" s="1182">
        <f t="shared" ca="1" si="19"/>
        <v>48244</v>
      </c>
      <c r="E98" s="1183">
        <f t="shared" ca="1" si="20"/>
        <v>48271</v>
      </c>
      <c r="F98" s="1184">
        <f t="shared" ca="1" si="21"/>
        <v>2683</v>
      </c>
      <c r="G98" s="1185">
        <f ca="1">IF(F98&lt;&gt;"",COUNTIF($F$11:F98,"&gt;0"),"")</f>
        <v>88</v>
      </c>
      <c r="H98" s="1186">
        <v>9.7800217095957136E-3</v>
      </c>
      <c r="I98" s="1130"/>
      <c r="J98" s="1187">
        <f t="shared" ca="1" si="22"/>
        <v>2302083114.4544191</v>
      </c>
      <c r="K98" s="1188">
        <f t="shared" ca="1" si="23"/>
        <v>22514422.836657934</v>
      </c>
      <c r="L98" s="1187">
        <f t="shared" ca="1" si="24"/>
        <v>15784605.848253261</v>
      </c>
      <c r="M98" s="1187">
        <f t="shared" ca="1" si="25"/>
        <v>0</v>
      </c>
      <c r="N98" s="1187">
        <f t="shared" ca="1" si="34"/>
        <v>2263784085.7695079</v>
      </c>
      <c r="O98" s="1130"/>
      <c r="P98" s="1187">
        <f t="shared" ca="1" si="26"/>
        <v>38299028.684911251</v>
      </c>
      <c r="Q98" s="1187">
        <f t="shared" ca="1" si="27"/>
        <v>2150594881.4810324</v>
      </c>
      <c r="R98" s="1187">
        <f t="shared" ca="1" si="35"/>
        <v>2186978958.731698</v>
      </c>
      <c r="S98" s="1187">
        <f t="shared" ca="1" si="36"/>
        <v>36384077.250665665</v>
      </c>
      <c r="T98" s="1187">
        <f t="shared" ca="1" si="28"/>
        <v>2150594881.4810324</v>
      </c>
      <c r="U98" s="1189">
        <f t="shared" ca="1" si="29"/>
        <v>0.28134860272882445</v>
      </c>
      <c r="V98" s="1190">
        <f t="shared" ca="1" si="30"/>
        <v>5.0000000000000044E-2</v>
      </c>
      <c r="X98" s="1191">
        <f t="shared" ca="1" si="37"/>
        <v>115104155.7227211</v>
      </c>
      <c r="Y98" s="1191">
        <f t="shared" ca="1" si="31"/>
        <v>1914951.4342455864</v>
      </c>
      <c r="Z98" s="1191">
        <f t="shared" ca="1" si="32"/>
        <v>113189204.28847551</v>
      </c>
      <c r="AA98" s="1189">
        <f t="shared" ca="1" si="33"/>
        <v>0.28129070313470456</v>
      </c>
      <c r="AB98" s="1162"/>
    </row>
    <row r="99" spans="1:28">
      <c r="A99" s="1201">
        <f>'AMORT. PROFILE 0% CPR'!A99</f>
        <v>47602</v>
      </c>
      <c r="C99" s="1161"/>
      <c r="D99" s="1182">
        <f t="shared" ca="1" si="19"/>
        <v>48273</v>
      </c>
      <c r="E99" s="1183">
        <f t="shared" ca="1" si="20"/>
        <v>48303</v>
      </c>
      <c r="F99" s="1184">
        <f t="shared" ca="1" si="21"/>
        <v>2715</v>
      </c>
      <c r="G99" s="1185">
        <f ca="1">IF(F99&lt;&gt;"",COUNTIF($F$11:F99,"&gt;0"),"")</f>
        <v>89</v>
      </c>
      <c r="H99" s="1186">
        <v>9.8395058437742034E-3</v>
      </c>
      <c r="I99" s="1130"/>
      <c r="J99" s="1187">
        <f t="shared" ca="1" si="22"/>
        <v>2263784085.7695079</v>
      </c>
      <c r="K99" s="1188">
        <f t="shared" ca="1" si="23"/>
        <v>22274516.740972117</v>
      </c>
      <c r="L99" s="1187">
        <f t="shared" ca="1" si="24"/>
        <v>15521069.920948111</v>
      </c>
      <c r="M99" s="1187">
        <f t="shared" ca="1" si="25"/>
        <v>0</v>
      </c>
      <c r="N99" s="1187">
        <f t="shared" ca="1" si="34"/>
        <v>2225988499.1075878</v>
      </c>
      <c r="O99" s="1130"/>
      <c r="P99" s="1187">
        <f t="shared" ca="1" si="26"/>
        <v>37795586.661920071</v>
      </c>
      <c r="Q99" s="1187">
        <f t="shared" ca="1" si="27"/>
        <v>2114689074.1522083</v>
      </c>
      <c r="R99" s="1187">
        <f t="shared" ca="1" si="35"/>
        <v>2150594881.4810324</v>
      </c>
      <c r="S99" s="1187">
        <f t="shared" ca="1" si="36"/>
        <v>35905807.328824043</v>
      </c>
      <c r="T99" s="1187">
        <f t="shared" ca="1" si="28"/>
        <v>2114689074.1522083</v>
      </c>
      <c r="U99" s="1189">
        <f t="shared" ca="1" si="29"/>
        <v>0.27666789500862354</v>
      </c>
      <c r="V99" s="1190">
        <f t="shared" ca="1" si="30"/>
        <v>5.0000000000000044E-2</v>
      </c>
      <c r="X99" s="1191">
        <f t="shared" ca="1" si="37"/>
        <v>113189204.28847551</v>
      </c>
      <c r="Y99" s="1191">
        <f t="shared" ca="1" si="31"/>
        <v>1889779.3330960274</v>
      </c>
      <c r="Z99" s="1191">
        <f t="shared" ca="1" si="32"/>
        <v>111299424.95537949</v>
      </c>
      <c r="AA99" s="1189">
        <f t="shared" ca="1" si="33"/>
        <v>0.27661095867173879</v>
      </c>
      <c r="AB99" s="1162"/>
    </row>
    <row r="100" spans="1:28">
      <c r="A100" s="1201">
        <f>'AMORT. PROFILE 0% CPR'!A100</f>
        <v>47630</v>
      </c>
      <c r="C100" s="1161"/>
      <c r="D100" s="1182">
        <f t="shared" ca="1" si="19"/>
        <v>48304</v>
      </c>
      <c r="E100" s="1183">
        <f t="shared" ca="1" si="20"/>
        <v>48331</v>
      </c>
      <c r="F100" s="1184">
        <f t="shared" ca="1" si="21"/>
        <v>2743</v>
      </c>
      <c r="G100" s="1185">
        <f ca="1">IF(F100&lt;&gt;"",COUNTIF($F$11:F100,"&gt;0"),"")</f>
        <v>90</v>
      </c>
      <c r="H100" s="1186">
        <v>9.8993835338828818E-3</v>
      </c>
      <c r="I100" s="1130"/>
      <c r="J100" s="1187">
        <f t="shared" ca="1" si="22"/>
        <v>2225988499.1075878</v>
      </c>
      <c r="K100" s="1188">
        <f t="shared" ca="1" si="23"/>
        <v>22035913.894678324</v>
      </c>
      <c r="L100" s="1187">
        <f t="shared" ca="1" si="24"/>
        <v>15261010.994643867</v>
      </c>
      <c r="M100" s="1187">
        <f t="shared" ca="1" si="25"/>
        <v>0</v>
      </c>
      <c r="N100" s="1187">
        <f t="shared" ca="1" si="34"/>
        <v>2188691574.218266</v>
      </c>
      <c r="O100" s="1130"/>
      <c r="P100" s="1187">
        <f t="shared" ca="1" si="26"/>
        <v>37296924.889321804</v>
      </c>
      <c r="Q100" s="1187">
        <f t="shared" ca="1" si="27"/>
        <v>2079256995.5073526</v>
      </c>
      <c r="R100" s="1187">
        <f t="shared" ca="1" si="35"/>
        <v>2114689074.1522083</v>
      </c>
      <c r="S100" s="1187">
        <f t="shared" ca="1" si="36"/>
        <v>35432078.644855738</v>
      </c>
      <c r="T100" s="1187">
        <f t="shared" ca="1" si="28"/>
        <v>2079256995.5073526</v>
      </c>
      <c r="U100" s="1189">
        <f t="shared" ca="1" si="29"/>
        <v>0.27204871534917513</v>
      </c>
      <c r="V100" s="1190">
        <f t="shared" ca="1" si="30"/>
        <v>5.0000000000000044E-2</v>
      </c>
      <c r="X100" s="1191">
        <f t="shared" ca="1" si="37"/>
        <v>111299424.95537949</v>
      </c>
      <c r="Y100" s="1191">
        <f t="shared" ca="1" si="31"/>
        <v>1864846.2444660664</v>
      </c>
      <c r="Z100" s="1191">
        <f t="shared" ca="1" si="32"/>
        <v>109434578.71091342</v>
      </c>
      <c r="AA100" s="1189">
        <f t="shared" ca="1" si="33"/>
        <v>0.27199272960747672</v>
      </c>
      <c r="AB100" s="1162"/>
    </row>
    <row r="101" spans="1:28">
      <c r="A101" s="1201">
        <f>'AMORT. PROFILE 0% CPR'!A101</f>
        <v>47661</v>
      </c>
      <c r="C101" s="1161"/>
      <c r="D101" s="1182">
        <f t="shared" ca="1" si="19"/>
        <v>48334</v>
      </c>
      <c r="E101" s="1183">
        <f t="shared" ca="1" si="20"/>
        <v>48361</v>
      </c>
      <c r="F101" s="1184">
        <f t="shared" ca="1" si="21"/>
        <v>2773</v>
      </c>
      <c r="G101" s="1185">
        <f ca="1">IF(F101&lt;&gt;"",COUNTIF($F$11:F101,"&gt;0"),"")</f>
        <v>91</v>
      </c>
      <c r="H101" s="1186">
        <v>9.9561697940096401E-3</v>
      </c>
      <c r="I101" s="1130"/>
      <c r="J101" s="1187">
        <f t="shared" ca="1" si="22"/>
        <v>2188691574.218266</v>
      </c>
      <c r="K101" s="1188">
        <f t="shared" ca="1" si="23"/>
        <v>21790984.939635307</v>
      </c>
      <c r="L101" s="1187">
        <f t="shared" ca="1" si="24"/>
        <v>15004448.797652725</v>
      </c>
      <c r="M101" s="1187">
        <f t="shared" ca="1" si="25"/>
        <v>0</v>
      </c>
      <c r="N101" s="1187">
        <f t="shared" ca="1" si="34"/>
        <v>2151896140.480978</v>
      </c>
      <c r="O101" s="1130"/>
      <c r="P101" s="1187">
        <f t="shared" ca="1" si="26"/>
        <v>36795433.737287998</v>
      </c>
      <c r="Q101" s="1187">
        <f t="shared" ca="1" si="27"/>
        <v>2044301333.456929</v>
      </c>
      <c r="R101" s="1187">
        <f t="shared" ca="1" si="35"/>
        <v>2079256995.5073526</v>
      </c>
      <c r="S101" s="1187">
        <f t="shared" ca="1" si="36"/>
        <v>34955662.050423622</v>
      </c>
      <c r="T101" s="1187">
        <f t="shared" ca="1" si="28"/>
        <v>2044301333.456929</v>
      </c>
      <c r="U101" s="1189">
        <f t="shared" ca="1" si="29"/>
        <v>0.26749047953318489</v>
      </c>
      <c r="V101" s="1190">
        <f t="shared" ca="1" si="30"/>
        <v>5.0000000000000044E-2</v>
      </c>
      <c r="X101" s="1191">
        <f t="shared" ca="1" si="37"/>
        <v>109434578.71091342</v>
      </c>
      <c r="Y101" s="1191">
        <f t="shared" ca="1" si="31"/>
        <v>1839771.6868643761</v>
      </c>
      <c r="Z101" s="1191">
        <f t="shared" ca="1" si="32"/>
        <v>107594807.02404904</v>
      </c>
      <c r="AA101" s="1189">
        <f t="shared" ca="1" si="33"/>
        <v>0.26743543184485197</v>
      </c>
      <c r="AB101" s="1162"/>
    </row>
    <row r="102" spans="1:28">
      <c r="A102" s="1201">
        <f>'AMORT. PROFILE 0% CPR'!A102</f>
        <v>47693</v>
      </c>
      <c r="C102" s="1161"/>
      <c r="D102" s="1182">
        <f t="shared" ca="1" si="19"/>
        <v>48365</v>
      </c>
      <c r="E102" s="1183">
        <f t="shared" ca="1" si="20"/>
        <v>48393</v>
      </c>
      <c r="F102" s="1184">
        <f t="shared" ca="1" si="21"/>
        <v>2805</v>
      </c>
      <c r="G102" s="1185">
        <f ca="1">IF(F102&lt;&gt;"",COUNTIF($F$11:F102,"&gt;0"),"")</f>
        <v>92</v>
      </c>
      <c r="H102" s="1186">
        <v>1.0011079015101747E-2</v>
      </c>
      <c r="I102" s="1130"/>
      <c r="J102" s="1187">
        <f t="shared" ca="1" si="22"/>
        <v>2151896140.480978</v>
      </c>
      <c r="K102" s="1188">
        <f t="shared" ca="1" si="23"/>
        <v>21542802.29464756</v>
      </c>
      <c r="L102" s="1187">
        <f t="shared" ca="1" si="24"/>
        <v>14751381.647077106</v>
      </c>
      <c r="M102" s="1187">
        <f t="shared" ca="1" si="25"/>
        <v>0</v>
      </c>
      <c r="N102" s="1187">
        <f t="shared" ca="1" si="34"/>
        <v>2115601956.5392535</v>
      </c>
      <c r="O102" s="1130"/>
      <c r="P102" s="1187">
        <f t="shared" ca="1" si="26"/>
        <v>36294183.941724539</v>
      </c>
      <c r="Q102" s="1187">
        <f t="shared" ca="1" si="27"/>
        <v>2009821858.7122908</v>
      </c>
      <c r="R102" s="1187">
        <f t="shared" ca="1" si="35"/>
        <v>2044301333.456929</v>
      </c>
      <c r="S102" s="1187">
        <f t="shared" ca="1" si="36"/>
        <v>34479474.744638205</v>
      </c>
      <c r="T102" s="1187">
        <f t="shared" ca="1" si="28"/>
        <v>2009821858.7122908</v>
      </c>
      <c r="U102" s="1189">
        <f t="shared" ca="1" si="29"/>
        <v>0.26299353335266418</v>
      </c>
      <c r="V102" s="1190">
        <f t="shared" ca="1" si="30"/>
        <v>5.0000000000000044E-2</v>
      </c>
      <c r="X102" s="1191">
        <f t="shared" ca="1" si="37"/>
        <v>107594807.02404904</v>
      </c>
      <c r="Y102" s="1191">
        <f t="shared" ca="1" si="31"/>
        <v>1814709.1970863342</v>
      </c>
      <c r="Z102" s="1191">
        <f t="shared" ca="1" si="32"/>
        <v>105780097.82696271</v>
      </c>
      <c r="AA102" s="1189">
        <f t="shared" ca="1" si="33"/>
        <v>0.26293941110471419</v>
      </c>
      <c r="AB102" s="1162"/>
    </row>
    <row r="103" spans="1:28">
      <c r="A103" s="1201">
        <f>'AMORT. PROFILE 0% CPR'!A103</f>
        <v>47722</v>
      </c>
      <c r="C103" s="1161"/>
      <c r="D103" s="1182">
        <f t="shared" ca="1" si="19"/>
        <v>48395</v>
      </c>
      <c r="E103" s="1183">
        <f t="shared" ca="1" si="20"/>
        <v>48422</v>
      </c>
      <c r="F103" s="1184">
        <f t="shared" ca="1" si="21"/>
        <v>2834</v>
      </c>
      <c r="G103" s="1185">
        <f ca="1">IF(F103&lt;&gt;"",COUNTIF($F$11:F103,"&gt;0"),"")</f>
        <v>93</v>
      </c>
      <c r="H103" s="1186">
        <v>1.0084905084903981E-2</v>
      </c>
      <c r="I103" s="1130"/>
      <c r="J103" s="1187">
        <f t="shared" ca="1" si="22"/>
        <v>2115601956.5392535</v>
      </c>
      <c r="K103" s="1188">
        <f t="shared" ca="1" si="23"/>
        <v>21335644.929135527</v>
      </c>
      <c r="L103" s="1187">
        <f t="shared" ca="1" si="24"/>
        <v>14501501.267145799</v>
      </c>
      <c r="M103" s="1187">
        <f t="shared" ca="1" si="25"/>
        <v>0</v>
      </c>
      <c r="N103" s="1187">
        <f t="shared" ca="1" si="34"/>
        <v>2079764810.342972</v>
      </c>
      <c r="O103" s="1130"/>
      <c r="P103" s="1187">
        <f t="shared" ca="1" si="26"/>
        <v>35837146.196281433</v>
      </c>
      <c r="Q103" s="1187">
        <f t="shared" ca="1" si="27"/>
        <v>1975776569.8258233</v>
      </c>
      <c r="R103" s="1187">
        <f t="shared" ca="1" si="35"/>
        <v>2009821858.7122908</v>
      </c>
      <c r="S103" s="1187">
        <f t="shared" ca="1" si="36"/>
        <v>34045288.886467457</v>
      </c>
      <c r="T103" s="1187">
        <f t="shared" ca="1" si="28"/>
        <v>1975776569.8258233</v>
      </c>
      <c r="U103" s="1189">
        <f t="shared" ca="1" si="29"/>
        <v>0.25855784731028286</v>
      </c>
      <c r="V103" s="1190">
        <f t="shared" ca="1" si="30"/>
        <v>5.0000000000000044E-2</v>
      </c>
      <c r="X103" s="1191">
        <f t="shared" ca="1" si="37"/>
        <v>105780097.82696271</v>
      </c>
      <c r="Y103" s="1191">
        <f t="shared" ca="1" si="31"/>
        <v>1791857.3098139763</v>
      </c>
      <c r="Z103" s="1191">
        <f t="shared" ca="1" si="32"/>
        <v>103988240.51714873</v>
      </c>
      <c r="AA103" s="1189">
        <f t="shared" ca="1" si="33"/>
        <v>0.2585046378958033</v>
      </c>
      <c r="AB103" s="1162"/>
    </row>
    <row r="104" spans="1:28">
      <c r="A104" s="1201">
        <f>'AMORT. PROFILE 0% CPR'!A104</f>
        <v>47753</v>
      </c>
      <c r="C104" s="1161"/>
      <c r="D104" s="1182">
        <f t="shared" ca="1" si="19"/>
        <v>48426</v>
      </c>
      <c r="E104" s="1183">
        <f t="shared" ca="1" si="20"/>
        <v>48453</v>
      </c>
      <c r="F104" s="1184">
        <f t="shared" ca="1" si="21"/>
        <v>2865</v>
      </c>
      <c r="G104" s="1185">
        <f ca="1">IF(F104&lt;&gt;"",COUNTIF($F$11:F104,"&gt;0"),"")</f>
        <v>94</v>
      </c>
      <c r="H104" s="1186">
        <v>1.0142221653639991E-2</v>
      </c>
      <c r="I104" s="1130"/>
      <c r="J104" s="1187">
        <f t="shared" ca="1" si="22"/>
        <v>2079764810.342972</v>
      </c>
      <c r="K104" s="1188">
        <f t="shared" ca="1" si="23"/>
        <v>21093435.693938959</v>
      </c>
      <c r="L104" s="1187">
        <f t="shared" ca="1" si="24"/>
        <v>14255028.303997049</v>
      </c>
      <c r="M104" s="1187">
        <f t="shared" ca="1" si="25"/>
        <v>0</v>
      </c>
      <c r="N104" s="1187">
        <f t="shared" ca="1" si="34"/>
        <v>2044416346.345036</v>
      </c>
      <c r="O104" s="1130"/>
      <c r="P104" s="1187">
        <f t="shared" ca="1" si="26"/>
        <v>35348463.99793601</v>
      </c>
      <c r="Q104" s="1187">
        <f t="shared" ca="1" si="27"/>
        <v>1942195529.0277841</v>
      </c>
      <c r="R104" s="1187">
        <f t="shared" ca="1" si="35"/>
        <v>1975776569.8258233</v>
      </c>
      <c r="S104" s="1187">
        <f t="shared" ca="1" si="36"/>
        <v>33581040.798039198</v>
      </c>
      <c r="T104" s="1187">
        <f t="shared" ca="1" si="28"/>
        <v>1942195529.0277841</v>
      </c>
      <c r="U104" s="1189">
        <f t="shared" ca="1" si="29"/>
        <v>0.25417801803965206</v>
      </c>
      <c r="V104" s="1190">
        <f t="shared" ca="1" si="30"/>
        <v>5.0000000000000044E-2</v>
      </c>
      <c r="X104" s="1191">
        <f t="shared" ca="1" si="37"/>
        <v>103988240.51714873</v>
      </c>
      <c r="Y104" s="1191">
        <f t="shared" ca="1" si="31"/>
        <v>1767423.1998968124</v>
      </c>
      <c r="Z104" s="1191">
        <f t="shared" ca="1" si="32"/>
        <v>102220817.31725192</v>
      </c>
      <c r="AA104" s="1189">
        <f t="shared" ca="1" si="33"/>
        <v>0.25412570996370659</v>
      </c>
      <c r="AB104" s="1162"/>
    </row>
    <row r="105" spans="1:28">
      <c r="A105" s="1201">
        <f>'AMORT. PROFILE 0% CPR'!A105</f>
        <v>47784</v>
      </c>
      <c r="C105" s="1161"/>
      <c r="D105" s="1182">
        <f t="shared" ca="1" si="19"/>
        <v>48457</v>
      </c>
      <c r="E105" s="1183">
        <f t="shared" ca="1" si="20"/>
        <v>48484</v>
      </c>
      <c r="F105" s="1184">
        <f t="shared" ca="1" si="21"/>
        <v>2896</v>
      </c>
      <c r="G105" s="1185">
        <f ca="1">IF(F105&lt;&gt;"",COUNTIF($F$11:F105,"&gt;0"),"")</f>
        <v>95</v>
      </c>
      <c r="H105" s="1186">
        <v>1.0206235338456701E-2</v>
      </c>
      <c r="I105" s="1130"/>
      <c r="J105" s="1187">
        <f t="shared" ca="1" si="22"/>
        <v>2044416346.345036</v>
      </c>
      <c r="K105" s="1188">
        <f t="shared" ca="1" si="23"/>
        <v>20865794.360585243</v>
      </c>
      <c r="L105" s="1187">
        <f t="shared" ca="1" si="24"/>
        <v>14011838.289646832</v>
      </c>
      <c r="M105" s="1187">
        <f t="shared" ca="1" si="25"/>
        <v>0</v>
      </c>
      <c r="N105" s="1187">
        <f t="shared" ca="1" si="34"/>
        <v>2009538713.694804</v>
      </c>
      <c r="O105" s="1130"/>
      <c r="P105" s="1187">
        <f t="shared" ca="1" si="26"/>
        <v>34877632.650232077</v>
      </c>
      <c r="Q105" s="1187">
        <f t="shared" ca="1" si="27"/>
        <v>1909061778.0100636</v>
      </c>
      <c r="R105" s="1187">
        <f t="shared" ca="1" si="35"/>
        <v>1942195529.0277841</v>
      </c>
      <c r="S105" s="1187">
        <f t="shared" ca="1" si="36"/>
        <v>33133751.017720461</v>
      </c>
      <c r="T105" s="1187">
        <f t="shared" ca="1" si="28"/>
        <v>1909061778.0100636</v>
      </c>
      <c r="U105" s="1189">
        <f t="shared" ca="1" si="29"/>
        <v>0.24985791296091495</v>
      </c>
      <c r="V105" s="1190">
        <f t="shared" ca="1" si="30"/>
        <v>5.0000000000000044E-2</v>
      </c>
      <c r="X105" s="1191">
        <f t="shared" ca="1" si="37"/>
        <v>102220817.31725192</v>
      </c>
      <c r="Y105" s="1191">
        <f t="shared" ca="1" si="31"/>
        <v>1743881.6325116158</v>
      </c>
      <c r="Z105" s="1191">
        <f t="shared" ca="1" si="32"/>
        <v>100476935.6847403</v>
      </c>
      <c r="AA105" s="1189">
        <f t="shared" ca="1" si="33"/>
        <v>0.2498064939326782</v>
      </c>
      <c r="AB105" s="1162"/>
    </row>
    <row r="106" spans="1:28">
      <c r="A106" s="1201">
        <f>'AMORT. PROFILE 0% CPR'!A106</f>
        <v>47814</v>
      </c>
      <c r="C106" s="1161"/>
      <c r="D106" s="1182">
        <f t="shared" ca="1" si="19"/>
        <v>48487</v>
      </c>
      <c r="E106" s="1183">
        <f t="shared" ca="1" si="20"/>
        <v>48514</v>
      </c>
      <c r="F106" s="1184">
        <f t="shared" ca="1" si="21"/>
        <v>2926</v>
      </c>
      <c r="G106" s="1185">
        <f ca="1">IF(F106&lt;&gt;"",COUNTIF($F$11:F106,"&gt;0"),"")</f>
        <v>96</v>
      </c>
      <c r="H106" s="1186">
        <v>1.0266860205826534E-2</v>
      </c>
      <c r="I106" s="1130"/>
      <c r="J106" s="1187">
        <f t="shared" ca="1" si="22"/>
        <v>2009538713.694804</v>
      </c>
      <c r="K106" s="1188">
        <f t="shared" ca="1" si="23"/>
        <v>20631653.051701024</v>
      </c>
      <c r="L106" s="1187">
        <f t="shared" ca="1" si="24"/>
        <v>13771953.500019161</v>
      </c>
      <c r="M106" s="1187">
        <f t="shared" ca="1" si="25"/>
        <v>0</v>
      </c>
      <c r="N106" s="1187">
        <f t="shared" ca="1" si="34"/>
        <v>1975135107.1430838</v>
      </c>
      <c r="O106" s="1130"/>
      <c r="P106" s="1187">
        <f t="shared" ca="1" si="26"/>
        <v>34403606.551720142</v>
      </c>
      <c r="Q106" s="1187">
        <f t="shared" ca="1" si="27"/>
        <v>1876378351.7859294</v>
      </c>
      <c r="R106" s="1187">
        <f t="shared" ca="1" si="35"/>
        <v>1909061778.0100636</v>
      </c>
      <c r="S106" s="1187">
        <f t="shared" ca="1" si="36"/>
        <v>32683426.224134207</v>
      </c>
      <c r="T106" s="1187">
        <f t="shared" ca="1" si="28"/>
        <v>1876378351.7859294</v>
      </c>
      <c r="U106" s="1189">
        <f t="shared" ca="1" si="29"/>
        <v>0.24559535043612202</v>
      </c>
      <c r="V106" s="1190">
        <f t="shared" ca="1" si="30"/>
        <v>5.0000000000000044E-2</v>
      </c>
      <c r="X106" s="1191">
        <f t="shared" ca="1" si="37"/>
        <v>100476935.6847403</v>
      </c>
      <c r="Y106" s="1191">
        <f t="shared" ca="1" si="31"/>
        <v>1720180.3275859356</v>
      </c>
      <c r="Z106" s="1191">
        <f t="shared" ca="1" si="32"/>
        <v>98756755.357154369</v>
      </c>
      <c r="AA106" s="1189">
        <f t="shared" ca="1" si="33"/>
        <v>0.24554480861373487</v>
      </c>
      <c r="AB106" s="1162"/>
    </row>
    <row r="107" spans="1:28">
      <c r="A107" s="1201">
        <f>'AMORT. PROFILE 0% CPR'!A107</f>
        <v>47844</v>
      </c>
      <c r="C107" s="1161"/>
      <c r="D107" s="1182">
        <f t="shared" ca="1" si="19"/>
        <v>48518</v>
      </c>
      <c r="E107" s="1183">
        <f t="shared" ca="1" si="20"/>
        <v>48547</v>
      </c>
      <c r="F107" s="1184">
        <f t="shared" ca="1" si="21"/>
        <v>2959</v>
      </c>
      <c r="G107" s="1185">
        <f ca="1">IF(F107&lt;&gt;"",COUNTIF($F$11:F107,"&gt;0"),"")</f>
        <v>97</v>
      </c>
      <c r="H107" s="1186">
        <v>1.0335059755144243E-2</v>
      </c>
      <c r="I107" s="1130"/>
      <c r="J107" s="1187">
        <f t="shared" ca="1" si="22"/>
        <v>1975135107.1430838</v>
      </c>
      <c r="K107" s="1188">
        <f t="shared" ca="1" si="23"/>
        <v>20413139.356806997</v>
      </c>
      <c r="L107" s="1187">
        <f t="shared" ca="1" si="24"/>
        <v>13535242.836894551</v>
      </c>
      <c r="M107" s="1187">
        <f t="shared" ca="1" si="25"/>
        <v>0</v>
      </c>
      <c r="N107" s="1187">
        <f t="shared" ca="1" si="34"/>
        <v>1941186724.9493823</v>
      </c>
      <c r="O107" s="1130"/>
      <c r="P107" s="1187">
        <f t="shared" ca="1" si="26"/>
        <v>33948382.193701506</v>
      </c>
      <c r="Q107" s="1187">
        <f t="shared" ca="1" si="27"/>
        <v>1844127388.7019131</v>
      </c>
      <c r="R107" s="1187">
        <f t="shared" ca="1" si="35"/>
        <v>1876378351.7859294</v>
      </c>
      <c r="S107" s="1187">
        <f t="shared" ca="1" si="36"/>
        <v>32250963.084016323</v>
      </c>
      <c r="T107" s="1187">
        <f t="shared" ca="1" si="28"/>
        <v>1844127388.7019131</v>
      </c>
      <c r="U107" s="1189">
        <f t="shared" ca="1" si="29"/>
        <v>0.24139072091107003</v>
      </c>
      <c r="V107" s="1190">
        <f t="shared" ca="1" si="30"/>
        <v>5.0000000000000044E-2</v>
      </c>
      <c r="X107" s="1191">
        <f t="shared" ca="1" si="37"/>
        <v>98756755.357154369</v>
      </c>
      <c r="Y107" s="1191">
        <f t="shared" ca="1" si="31"/>
        <v>1697419.1096851826</v>
      </c>
      <c r="Z107" s="1191">
        <f t="shared" ca="1" si="32"/>
        <v>97059336.247469187</v>
      </c>
      <c r="AA107" s="1189">
        <f t="shared" ca="1" si="33"/>
        <v>0.24134104437232251</v>
      </c>
      <c r="AB107" s="1162"/>
    </row>
    <row r="108" spans="1:28">
      <c r="A108" s="1201">
        <f>'AMORT. PROFILE 0% CPR'!A108</f>
        <v>47875</v>
      </c>
      <c r="C108" s="1161"/>
      <c r="D108" s="1182">
        <f t="shared" ca="1" si="19"/>
        <v>48548</v>
      </c>
      <c r="E108" s="1183">
        <f t="shared" ca="1" si="20"/>
        <v>48575</v>
      </c>
      <c r="F108" s="1184">
        <f t="shared" ca="1" si="21"/>
        <v>2987</v>
      </c>
      <c r="G108" s="1185">
        <f ca="1">IF(F108&lt;&gt;"",COUNTIF($F$11:F108,"&gt;0"),"")</f>
        <v>98</v>
      </c>
      <c r="H108" s="1186">
        <v>1.0408245221072806E-2</v>
      </c>
      <c r="I108" s="1130"/>
      <c r="J108" s="1187">
        <f t="shared" ca="1" si="22"/>
        <v>1941186724.9493823</v>
      </c>
      <c r="K108" s="1188">
        <f t="shared" ca="1" si="23"/>
        <v>20204347.45316438</v>
      </c>
      <c r="L108" s="1187">
        <f t="shared" ca="1" si="24"/>
        <v>13301617.004004128</v>
      </c>
      <c r="M108" s="1187">
        <f t="shared" ca="1" si="25"/>
        <v>0</v>
      </c>
      <c r="N108" s="1187">
        <f t="shared" ca="1" si="34"/>
        <v>1907680760.4922137</v>
      </c>
      <c r="O108" s="1130"/>
      <c r="P108" s="1187">
        <f t="shared" ca="1" si="26"/>
        <v>33505964.457168579</v>
      </c>
      <c r="Q108" s="1187">
        <f t="shared" ca="1" si="27"/>
        <v>1812296722.467603</v>
      </c>
      <c r="R108" s="1187">
        <f t="shared" ca="1" si="35"/>
        <v>1844127388.7019131</v>
      </c>
      <c r="S108" s="1187">
        <f t="shared" ca="1" si="36"/>
        <v>31830666.23431015</v>
      </c>
      <c r="T108" s="1187">
        <f t="shared" ca="1" si="28"/>
        <v>1812296722.467603</v>
      </c>
      <c r="U108" s="1189">
        <f t="shared" ca="1" si="29"/>
        <v>0.23724172653500658</v>
      </c>
      <c r="V108" s="1190">
        <f t="shared" ca="1" si="30"/>
        <v>5.0000000000000044E-2</v>
      </c>
      <c r="X108" s="1191">
        <f t="shared" ca="1" si="37"/>
        <v>97059336.247469187</v>
      </c>
      <c r="Y108" s="1191">
        <f t="shared" ca="1" si="31"/>
        <v>1675298.222858429</v>
      </c>
      <c r="Z108" s="1191">
        <f t="shared" ca="1" si="32"/>
        <v>95384038.024610758</v>
      </c>
      <c r="AA108" s="1189">
        <f t="shared" ca="1" si="33"/>
        <v>0.23719290383056987</v>
      </c>
      <c r="AB108" s="1162"/>
    </row>
    <row r="109" spans="1:28">
      <c r="A109" s="1201">
        <f>'AMORT. PROFILE 0% CPR'!A109</f>
        <v>47906</v>
      </c>
      <c r="C109" s="1161"/>
      <c r="D109" s="1182">
        <f t="shared" ca="1" si="19"/>
        <v>48579</v>
      </c>
      <c r="E109" s="1183">
        <f t="shared" ca="1" si="20"/>
        <v>48606</v>
      </c>
      <c r="F109" s="1184">
        <f t="shared" ca="1" si="21"/>
        <v>3018</v>
      </c>
      <c r="G109" s="1185">
        <f ca="1">IF(F109&lt;&gt;"",COUNTIF($F$11:F109,"&gt;0"),"")</f>
        <v>99</v>
      </c>
      <c r="H109" s="1186">
        <v>1.0460068996684183E-2</v>
      </c>
      <c r="I109" s="1130"/>
      <c r="J109" s="1187">
        <f t="shared" ca="1" si="22"/>
        <v>1907680760.4922137</v>
      </c>
      <c r="K109" s="1188">
        <f t="shared" ca="1" si="23"/>
        <v>19954472.378395509</v>
      </c>
      <c r="L109" s="1187">
        <f t="shared" ca="1" si="24"/>
        <v>13071339.116399467</v>
      </c>
      <c r="M109" s="1187">
        <f t="shared" ca="1" si="25"/>
        <v>0</v>
      </c>
      <c r="N109" s="1187">
        <f t="shared" ca="1" si="34"/>
        <v>1874654948.9974186</v>
      </c>
      <c r="O109" s="1130"/>
      <c r="P109" s="1187">
        <f t="shared" ca="1" si="26"/>
        <v>33025811.494795084</v>
      </c>
      <c r="Q109" s="1187">
        <f t="shared" ca="1" si="27"/>
        <v>1780922201.5475476</v>
      </c>
      <c r="R109" s="1187">
        <f t="shared" ca="1" si="35"/>
        <v>1812296722.467603</v>
      </c>
      <c r="S109" s="1187">
        <f t="shared" ca="1" si="36"/>
        <v>31374520.920055389</v>
      </c>
      <c r="T109" s="1187">
        <f t="shared" ca="1" si="28"/>
        <v>1780922201.5475476</v>
      </c>
      <c r="U109" s="1189">
        <f t="shared" ca="1" si="29"/>
        <v>0.23314680214938543</v>
      </c>
      <c r="V109" s="1190">
        <f t="shared" ca="1" si="30"/>
        <v>5.0000000000000044E-2</v>
      </c>
      <c r="X109" s="1191">
        <f t="shared" ca="1" si="37"/>
        <v>95384038.024610758</v>
      </c>
      <c r="Y109" s="1191">
        <f t="shared" ca="1" si="31"/>
        <v>1651290.5747396946</v>
      </c>
      <c r="Z109" s="1191">
        <f t="shared" ca="1" si="32"/>
        <v>93732747.449871063</v>
      </c>
      <c r="AA109" s="1189">
        <f t="shared" ca="1" si="33"/>
        <v>0.23309882215203021</v>
      </c>
      <c r="AB109" s="1162"/>
    </row>
    <row r="110" spans="1:28">
      <c r="A110" s="1201">
        <f>'AMORT. PROFILE 0% CPR'!A110</f>
        <v>47934</v>
      </c>
      <c r="C110" s="1161"/>
      <c r="D110" s="1182">
        <f t="shared" ca="1" si="19"/>
        <v>48610</v>
      </c>
      <c r="E110" s="1183">
        <f t="shared" ca="1" si="20"/>
        <v>48638</v>
      </c>
      <c r="F110" s="1184">
        <f t="shared" ca="1" si="21"/>
        <v>3050</v>
      </c>
      <c r="G110" s="1185">
        <f ca="1">IF(F110&lt;&gt;"",COUNTIF($F$11:F110,"&gt;0"),"")</f>
        <v>100</v>
      </c>
      <c r="H110" s="1186">
        <v>1.0528787347237506E-2</v>
      </c>
      <c r="I110" s="1130"/>
      <c r="J110" s="1187">
        <f t="shared" ca="1" si="22"/>
        <v>1874654948.9974186</v>
      </c>
      <c r="K110" s="1188">
        <f t="shared" ca="1" si="23"/>
        <v>19737843.307440192</v>
      </c>
      <c r="L110" s="1187">
        <f t="shared" ca="1" si="24"/>
        <v>12844155.783575123</v>
      </c>
      <c r="M110" s="1187">
        <f t="shared" ca="1" si="25"/>
        <v>0</v>
      </c>
      <c r="N110" s="1187">
        <f t="shared" ca="1" si="34"/>
        <v>1842072949.9064033</v>
      </c>
      <c r="O110" s="1130"/>
      <c r="P110" s="1187">
        <f t="shared" ca="1" si="26"/>
        <v>32581999.091015339</v>
      </c>
      <c r="Q110" s="1187">
        <f t="shared" ca="1" si="27"/>
        <v>1749969302.411083</v>
      </c>
      <c r="R110" s="1187">
        <f t="shared" ca="1" si="35"/>
        <v>1780922201.5475476</v>
      </c>
      <c r="S110" s="1187">
        <f t="shared" ca="1" si="36"/>
        <v>30952899.136464596</v>
      </c>
      <c r="T110" s="1187">
        <f t="shared" ca="1" si="28"/>
        <v>1749969302.411083</v>
      </c>
      <c r="U110" s="1189">
        <f t="shared" ca="1" si="29"/>
        <v>0.22911055955688103</v>
      </c>
      <c r="V110" s="1190">
        <f t="shared" ca="1" si="30"/>
        <v>5.0000000000000044E-2</v>
      </c>
      <c r="X110" s="1191">
        <f t="shared" ca="1" si="37"/>
        <v>93732747.449871063</v>
      </c>
      <c r="Y110" s="1191">
        <f t="shared" ca="1" si="31"/>
        <v>1629099.9545507431</v>
      </c>
      <c r="Z110" s="1191">
        <f t="shared" ca="1" si="32"/>
        <v>92103647.49532032</v>
      </c>
      <c r="AA110" s="1189">
        <f t="shared" ca="1" si="33"/>
        <v>0.22906341019030074</v>
      </c>
      <c r="AB110" s="1162"/>
    </row>
    <row r="111" spans="1:28">
      <c r="A111" s="1201">
        <f>'AMORT. PROFILE 0% CPR'!A111</f>
        <v>47966</v>
      </c>
      <c r="C111" s="1161"/>
      <c r="D111" s="1182">
        <f t="shared" ca="1" si="19"/>
        <v>48638</v>
      </c>
      <c r="E111" s="1183">
        <f t="shared" ca="1" si="20"/>
        <v>48666</v>
      </c>
      <c r="F111" s="1184">
        <f t="shared" ca="1" si="21"/>
        <v>3078</v>
      </c>
      <c r="G111" s="1185">
        <f ca="1">IF(F111&lt;&gt;"",COUNTIF($F$11:F111,"&gt;0"),"")</f>
        <v>101</v>
      </c>
      <c r="H111" s="1186">
        <v>1.0586099687577125E-2</v>
      </c>
      <c r="I111" s="1130"/>
      <c r="J111" s="1187">
        <f t="shared" ca="1" si="22"/>
        <v>1842072949.9064033</v>
      </c>
      <c r="K111" s="1188">
        <f t="shared" ca="1" si="23"/>
        <v>19500367.879498448</v>
      </c>
      <c r="L111" s="1187">
        <f t="shared" ca="1" si="24"/>
        <v>12620189.925801918</v>
      </c>
      <c r="M111" s="1187">
        <f t="shared" ca="1" si="25"/>
        <v>0</v>
      </c>
      <c r="N111" s="1187">
        <f t="shared" ca="1" si="34"/>
        <v>1809952392.1011028</v>
      </c>
      <c r="O111" s="1130"/>
      <c r="P111" s="1187">
        <f t="shared" ca="1" si="26"/>
        <v>32120557.805300474</v>
      </c>
      <c r="Q111" s="1187">
        <f t="shared" ca="1" si="27"/>
        <v>1719454772.4960475</v>
      </c>
      <c r="R111" s="1187">
        <f t="shared" ca="1" si="35"/>
        <v>1749969302.411083</v>
      </c>
      <c r="S111" s="1187">
        <f t="shared" ca="1" si="36"/>
        <v>30514529.915035486</v>
      </c>
      <c r="T111" s="1187">
        <f t="shared" ca="1" si="28"/>
        <v>1719454772.4960475</v>
      </c>
      <c r="U111" s="1189">
        <f t="shared" ca="1" si="29"/>
        <v>0.2251285574037826</v>
      </c>
      <c r="V111" s="1190">
        <f t="shared" ca="1" si="30"/>
        <v>5.0000000000000155E-2</v>
      </c>
      <c r="X111" s="1191">
        <f t="shared" ca="1" si="37"/>
        <v>92103647.49532032</v>
      </c>
      <c r="Y111" s="1191">
        <f t="shared" ca="1" si="31"/>
        <v>1606027.8902649879</v>
      </c>
      <c r="Z111" s="1191">
        <f t="shared" ca="1" si="32"/>
        <v>90497619.605055332</v>
      </c>
      <c r="AA111" s="1189">
        <f t="shared" ca="1" si="33"/>
        <v>0.22508222750567039</v>
      </c>
      <c r="AB111" s="1162"/>
    </row>
    <row r="112" spans="1:28">
      <c r="A112" s="1201">
        <f>'AMORT. PROFILE 0% CPR'!A112</f>
        <v>47995</v>
      </c>
      <c r="C112" s="1161"/>
      <c r="D112" s="1182">
        <f t="shared" ca="1" si="19"/>
        <v>48669</v>
      </c>
      <c r="E112" s="1183">
        <f t="shared" ca="1" si="20"/>
        <v>48696</v>
      </c>
      <c r="F112" s="1184">
        <f t="shared" ca="1" si="21"/>
        <v>3108</v>
      </c>
      <c r="G112" s="1185">
        <f ca="1">IF(F112&lt;&gt;"",COUNTIF($F$11:F112,"&gt;0"),"")</f>
        <v>102</v>
      </c>
      <c r="H112" s="1186">
        <v>1.0648424617451045E-2</v>
      </c>
      <c r="I112" s="1130"/>
      <c r="J112" s="1187">
        <f t="shared" ca="1" si="22"/>
        <v>1809952392.1011028</v>
      </c>
      <c r="K112" s="1188">
        <f t="shared" ca="1" si="23"/>
        <v>19273141.60846379</v>
      </c>
      <c r="L112" s="1187">
        <f t="shared" ca="1" si="24"/>
        <v>12399348.294967454</v>
      </c>
      <c r="M112" s="1187">
        <f t="shared" ca="1" si="25"/>
        <v>0</v>
      </c>
      <c r="N112" s="1187">
        <f t="shared" ca="1" si="34"/>
        <v>1778279902.1976717</v>
      </c>
      <c r="O112" s="1130"/>
      <c r="P112" s="1187">
        <f t="shared" ca="1" si="26"/>
        <v>31672489.903431177</v>
      </c>
      <c r="Q112" s="1187">
        <f t="shared" ca="1" si="27"/>
        <v>1689365907.0877881</v>
      </c>
      <c r="R112" s="1187">
        <f t="shared" ca="1" si="35"/>
        <v>1719454772.4960475</v>
      </c>
      <c r="S112" s="1187">
        <f t="shared" ca="1" si="36"/>
        <v>30088865.408259392</v>
      </c>
      <c r="T112" s="1187">
        <f t="shared" ca="1" si="28"/>
        <v>1689365907.0877881</v>
      </c>
      <c r="U112" s="1189">
        <f t="shared" ca="1" si="29"/>
        <v>0.22120295020018108</v>
      </c>
      <c r="V112" s="1190">
        <f t="shared" ca="1" si="30"/>
        <v>4.9999999999999933E-2</v>
      </c>
      <c r="X112" s="1191">
        <f t="shared" ca="1" si="37"/>
        <v>90497619.605055332</v>
      </c>
      <c r="Y112" s="1191">
        <f t="shared" ca="1" si="31"/>
        <v>1583624.4951717854</v>
      </c>
      <c r="Z112" s="1191">
        <f t="shared" ca="1" si="32"/>
        <v>88913995.109883547</v>
      </c>
      <c r="AA112" s="1189">
        <f t="shared" ca="1" si="33"/>
        <v>0.22115742816484685</v>
      </c>
      <c r="AB112" s="1162"/>
    </row>
    <row r="113" spans="1:28">
      <c r="A113" s="1201">
        <f>'AMORT. PROFILE 0% CPR'!A113</f>
        <v>48026</v>
      </c>
      <c r="C113" s="1161"/>
      <c r="D113" s="1182">
        <f t="shared" ca="1" si="19"/>
        <v>48699</v>
      </c>
      <c r="E113" s="1183">
        <f t="shared" ca="1" si="20"/>
        <v>48726</v>
      </c>
      <c r="F113" s="1184">
        <f t="shared" ca="1" si="21"/>
        <v>3138</v>
      </c>
      <c r="G113" s="1185">
        <f ca="1">IF(F113&lt;&gt;"",COUNTIF($F$11:F113,"&gt;0"),"")</f>
        <v>103</v>
      </c>
      <c r="H113" s="1186">
        <v>1.0696179559403711E-2</v>
      </c>
      <c r="I113" s="1130"/>
      <c r="J113" s="1187">
        <f t="shared" ca="1" si="22"/>
        <v>1778279902.1976717</v>
      </c>
      <c r="K113" s="1188">
        <f t="shared" ca="1" si="23"/>
        <v>19020801.140785165</v>
      </c>
      <c r="L113" s="1187">
        <f t="shared" ca="1" si="24"/>
        <v>12181783.158035956</v>
      </c>
      <c r="M113" s="1187">
        <f t="shared" ca="1" si="25"/>
        <v>0</v>
      </c>
      <c r="N113" s="1187">
        <f t="shared" ca="1" si="34"/>
        <v>1747077317.8988504</v>
      </c>
      <c r="O113" s="1130"/>
      <c r="P113" s="1187">
        <f t="shared" ca="1" si="26"/>
        <v>31202584.298821211</v>
      </c>
      <c r="Q113" s="1187">
        <f t="shared" ca="1" si="27"/>
        <v>1659723452.0039079</v>
      </c>
      <c r="R113" s="1187">
        <f t="shared" ca="1" si="35"/>
        <v>1689365907.0877881</v>
      </c>
      <c r="S113" s="1187">
        <f t="shared" ca="1" si="36"/>
        <v>29642455.083880186</v>
      </c>
      <c r="T113" s="1187">
        <f t="shared" ca="1" si="28"/>
        <v>1659723452.0039079</v>
      </c>
      <c r="U113" s="1189">
        <f t="shared" ca="1" si="29"/>
        <v>0.21733210352078786</v>
      </c>
      <c r="V113" s="1190">
        <f t="shared" ca="1" si="30"/>
        <v>5.0000000000000044E-2</v>
      </c>
      <c r="X113" s="1191">
        <f t="shared" ca="1" si="37"/>
        <v>88913995.109883547</v>
      </c>
      <c r="Y113" s="1191">
        <f t="shared" ca="1" si="31"/>
        <v>1560129.2149410248</v>
      </c>
      <c r="Z113" s="1191">
        <f t="shared" ca="1" si="32"/>
        <v>87353865.894942522</v>
      </c>
      <c r="AA113" s="1189">
        <f t="shared" ca="1" si="33"/>
        <v>0.21728737807889431</v>
      </c>
      <c r="AB113" s="1162"/>
    </row>
    <row r="114" spans="1:28">
      <c r="A114" s="1201">
        <f>'AMORT. PROFILE 0% CPR'!A114</f>
        <v>48057</v>
      </c>
      <c r="C114" s="1161"/>
      <c r="D114" s="1182">
        <f t="shared" ca="1" si="19"/>
        <v>48730</v>
      </c>
      <c r="E114" s="1183">
        <f t="shared" ca="1" si="20"/>
        <v>48757</v>
      </c>
      <c r="F114" s="1184">
        <f t="shared" ca="1" si="21"/>
        <v>3169</v>
      </c>
      <c r="G114" s="1185">
        <f ca="1">IF(F114&lt;&gt;"",COUNTIF($F$11:F114,"&gt;0"),"")</f>
        <v>104</v>
      </c>
      <c r="H114" s="1186">
        <v>1.0740697734351535E-2</v>
      </c>
      <c r="I114" s="1130"/>
      <c r="J114" s="1187">
        <f t="shared" ca="1" si="22"/>
        <v>1747077317.8988504</v>
      </c>
      <c r="K114" s="1188">
        <f t="shared" ca="1" si="23"/>
        <v>18764829.39009314</v>
      </c>
      <c r="L114" s="1187">
        <f t="shared" ca="1" si="24"/>
        <v>11967496.97170298</v>
      </c>
      <c r="M114" s="1187">
        <f t="shared" ca="1" si="25"/>
        <v>0</v>
      </c>
      <c r="N114" s="1187">
        <f t="shared" ca="1" si="34"/>
        <v>1716344991.5370543</v>
      </c>
      <c r="O114" s="1130"/>
      <c r="P114" s="1187">
        <f t="shared" ca="1" si="26"/>
        <v>30732326.361796141</v>
      </c>
      <c r="Q114" s="1187">
        <f t="shared" ca="1" si="27"/>
        <v>1630527741.9602015</v>
      </c>
      <c r="R114" s="1187">
        <f t="shared" ca="1" si="35"/>
        <v>1659723452.0039079</v>
      </c>
      <c r="S114" s="1187">
        <f t="shared" ca="1" si="36"/>
        <v>29195710.043706417</v>
      </c>
      <c r="T114" s="1187">
        <f t="shared" ca="1" si="28"/>
        <v>1630527741.9602015</v>
      </c>
      <c r="U114" s="1189">
        <f t="shared" ca="1" si="29"/>
        <v>0.21351868625584161</v>
      </c>
      <c r="V114" s="1190">
        <f t="shared" ca="1" si="30"/>
        <v>5.0000000000000044E-2</v>
      </c>
      <c r="X114" s="1191">
        <f t="shared" ca="1" si="37"/>
        <v>87353865.894942522</v>
      </c>
      <c r="Y114" s="1191">
        <f t="shared" ca="1" si="31"/>
        <v>1536616.3180897236</v>
      </c>
      <c r="Z114" s="1191">
        <f t="shared" ca="1" si="32"/>
        <v>85817249.576852798</v>
      </c>
      <c r="AA114" s="1189">
        <f t="shared" ca="1" si="33"/>
        <v>0.2134747455888136</v>
      </c>
      <c r="AB114" s="1162"/>
    </row>
    <row r="115" spans="1:28">
      <c r="A115" s="1201">
        <f>'AMORT. PROFILE 0% CPR'!A115</f>
        <v>48087</v>
      </c>
      <c r="C115" s="1161"/>
      <c r="D115" s="1182">
        <f t="shared" ca="1" si="19"/>
        <v>48760</v>
      </c>
      <c r="E115" s="1183">
        <f t="shared" ca="1" si="20"/>
        <v>48787</v>
      </c>
      <c r="F115" s="1184">
        <f t="shared" ca="1" si="21"/>
        <v>3199</v>
      </c>
      <c r="G115" s="1185">
        <f ca="1">IF(F115&lt;&gt;"",COUNTIF($F$11:F115,"&gt;0"),"")</f>
        <v>105</v>
      </c>
      <c r="H115" s="1186">
        <v>1.078737950997598E-2</v>
      </c>
      <c r="I115" s="1130"/>
      <c r="J115" s="1187">
        <f t="shared" ca="1" si="22"/>
        <v>1716344991.5370543</v>
      </c>
      <c r="K115" s="1188">
        <f t="shared" ca="1" si="23"/>
        <v>18514864.793756716</v>
      </c>
      <c r="L115" s="1187">
        <f t="shared" ca="1" si="24"/>
        <v>11756425.435424691</v>
      </c>
      <c r="M115" s="1187">
        <f t="shared" ca="1" si="25"/>
        <v>0</v>
      </c>
      <c r="N115" s="1187">
        <f t="shared" ca="1" si="34"/>
        <v>1686073701.3078728</v>
      </c>
      <c r="O115" s="1130"/>
      <c r="P115" s="1187">
        <f t="shared" ca="1" si="26"/>
        <v>30271290.229181528</v>
      </c>
      <c r="Q115" s="1187">
        <f t="shared" ca="1" si="27"/>
        <v>1601770016.2424791</v>
      </c>
      <c r="R115" s="1187">
        <f t="shared" ca="1" si="35"/>
        <v>1630527741.9602015</v>
      </c>
      <c r="S115" s="1187">
        <f t="shared" ca="1" si="36"/>
        <v>28757725.717722416</v>
      </c>
      <c r="T115" s="1187">
        <f t="shared" ca="1" si="28"/>
        <v>1601770016.2424791</v>
      </c>
      <c r="U115" s="1189">
        <f t="shared" ca="1" si="29"/>
        <v>0.20976274146557422</v>
      </c>
      <c r="V115" s="1190">
        <f t="shared" ca="1" si="30"/>
        <v>5.0000000000000044E-2</v>
      </c>
      <c r="X115" s="1191">
        <f t="shared" ca="1" si="37"/>
        <v>85817249.576852798</v>
      </c>
      <c r="Y115" s="1191">
        <f t="shared" ca="1" si="31"/>
        <v>1513564.5114591122</v>
      </c>
      <c r="Z115" s="1191">
        <f t="shared" ca="1" si="32"/>
        <v>84303685.065393686</v>
      </c>
      <c r="AA115" s="1189">
        <f t="shared" ca="1" si="33"/>
        <v>0.20971957374597458</v>
      </c>
      <c r="AB115" s="1162"/>
    </row>
    <row r="116" spans="1:28">
      <c r="A116" s="1201">
        <f>'AMORT. PROFILE 0% CPR'!A116</f>
        <v>48120</v>
      </c>
      <c r="C116" s="1161"/>
      <c r="D116" s="1182">
        <f t="shared" ca="1" si="19"/>
        <v>48791</v>
      </c>
      <c r="E116" s="1183">
        <f t="shared" ca="1" si="20"/>
        <v>48820</v>
      </c>
      <c r="F116" s="1184">
        <f t="shared" ca="1" si="21"/>
        <v>3232</v>
      </c>
      <c r="G116" s="1185">
        <f ca="1">IF(F116&lt;&gt;"",COUNTIF($F$11:F116,"&gt;0"),"")</f>
        <v>106</v>
      </c>
      <c r="H116" s="1186">
        <v>1.0813178622296924E-2</v>
      </c>
      <c r="I116" s="1130"/>
      <c r="J116" s="1187">
        <f t="shared" ca="1" si="22"/>
        <v>1686073701.3078728</v>
      </c>
      <c r="K116" s="1188">
        <f t="shared" ca="1" si="23"/>
        <v>18231816.102599338</v>
      </c>
      <c r="L116" s="1187">
        <f t="shared" ca="1" si="24"/>
        <v>11548775.376665549</v>
      </c>
      <c r="M116" s="1187">
        <f t="shared" ca="1" si="25"/>
        <v>0</v>
      </c>
      <c r="N116" s="1187">
        <f t="shared" ca="1" si="34"/>
        <v>1656293109.8286078</v>
      </c>
      <c r="O116" s="1130"/>
      <c r="P116" s="1187">
        <f t="shared" ca="1" si="26"/>
        <v>29780591.479264975</v>
      </c>
      <c r="Q116" s="1187">
        <f t="shared" ca="1" si="27"/>
        <v>1573478454.3371773</v>
      </c>
      <c r="R116" s="1187">
        <f t="shared" ca="1" si="35"/>
        <v>1601770016.2424791</v>
      </c>
      <c r="S116" s="1187">
        <f t="shared" ca="1" si="36"/>
        <v>28291561.905301809</v>
      </c>
      <c r="T116" s="1187">
        <f t="shared" ca="1" si="28"/>
        <v>1573478454.3371773</v>
      </c>
      <c r="U116" s="1189">
        <f t="shared" ca="1" si="29"/>
        <v>0.20606314210910295</v>
      </c>
      <c r="V116" s="1190">
        <f t="shared" ca="1" si="30"/>
        <v>5.0000000000000044E-2</v>
      </c>
      <c r="X116" s="1191">
        <f t="shared" ca="1" si="37"/>
        <v>84303685.065393686</v>
      </c>
      <c r="Y116" s="1191">
        <f t="shared" ca="1" si="31"/>
        <v>1489029.5739631653</v>
      </c>
      <c r="Z116" s="1191">
        <f t="shared" ca="1" si="32"/>
        <v>82814655.491430521</v>
      </c>
      <c r="AA116" s="1189">
        <f t="shared" ca="1" si="33"/>
        <v>0.20602073574143129</v>
      </c>
      <c r="AB116" s="1162"/>
    </row>
    <row r="117" spans="1:28">
      <c r="A117" s="1201">
        <f>'AMORT. PROFILE 0% CPR'!A117</f>
        <v>48148</v>
      </c>
      <c r="C117" s="1161"/>
      <c r="D117" s="1182">
        <f t="shared" ca="1" si="19"/>
        <v>48822</v>
      </c>
      <c r="E117" s="1183">
        <f t="shared" ca="1" si="20"/>
        <v>48849</v>
      </c>
      <c r="F117" s="1184">
        <f t="shared" ca="1" si="21"/>
        <v>3261</v>
      </c>
      <c r="G117" s="1185">
        <f ca="1">IF(F117&lt;&gt;"",COUNTIF($F$11:F117,"&gt;0"),"")</f>
        <v>107</v>
      </c>
      <c r="H117" s="1186">
        <v>1.0863511821642956E-2</v>
      </c>
      <c r="I117" s="1130"/>
      <c r="J117" s="1187">
        <f t="shared" ca="1" si="22"/>
        <v>1656293109.8286078</v>
      </c>
      <c r="K117" s="1188">
        <f t="shared" ca="1" si="23"/>
        <v>17993159.778728858</v>
      </c>
      <c r="L117" s="1187">
        <f t="shared" ca="1" si="24"/>
        <v>11344215.714069188</v>
      </c>
      <c r="M117" s="1187">
        <f t="shared" ca="1" si="25"/>
        <v>0</v>
      </c>
      <c r="N117" s="1187">
        <f t="shared" ca="1" si="34"/>
        <v>1626955734.3358097</v>
      </c>
      <c r="O117" s="1130"/>
      <c r="P117" s="1187">
        <f t="shared" ca="1" si="26"/>
        <v>29337375.49279809</v>
      </c>
      <c r="Q117" s="1187">
        <f t="shared" ca="1" si="27"/>
        <v>1545607947.619019</v>
      </c>
      <c r="R117" s="1187">
        <f t="shared" ca="1" si="35"/>
        <v>1573478454.3371773</v>
      </c>
      <c r="S117" s="1187">
        <f t="shared" ca="1" si="36"/>
        <v>27870506.718158245</v>
      </c>
      <c r="T117" s="1187">
        <f t="shared" ca="1" si="28"/>
        <v>1545607947.619019</v>
      </c>
      <c r="U117" s="1189">
        <f t="shared" ca="1" si="29"/>
        <v>0.20242351339695072</v>
      </c>
      <c r="V117" s="1190">
        <f t="shared" ca="1" si="30"/>
        <v>5.0000000000000155E-2</v>
      </c>
      <c r="X117" s="1191">
        <f t="shared" ca="1" si="37"/>
        <v>82814655.491430521</v>
      </c>
      <c r="Y117" s="1191">
        <f t="shared" ca="1" si="31"/>
        <v>1466868.7746398449</v>
      </c>
      <c r="Z117" s="1191">
        <f t="shared" ca="1" si="32"/>
        <v>81347786.716790676</v>
      </c>
      <c r="AA117" s="1189">
        <f t="shared" ca="1" si="33"/>
        <v>0.20238185603966402</v>
      </c>
      <c r="AB117" s="1162"/>
    </row>
    <row r="118" spans="1:28">
      <c r="A118" s="1201">
        <f>'AMORT. PROFILE 0% CPR'!A118</f>
        <v>48179</v>
      </c>
      <c r="C118" s="1161"/>
      <c r="D118" s="1182">
        <f t="shared" ca="1" si="19"/>
        <v>48852</v>
      </c>
      <c r="E118" s="1183">
        <f t="shared" ca="1" si="20"/>
        <v>48879</v>
      </c>
      <c r="F118" s="1184">
        <f t="shared" ca="1" si="21"/>
        <v>3291</v>
      </c>
      <c r="G118" s="1185">
        <f ca="1">IF(F118&lt;&gt;"",COUNTIF($F$11:F118,"&gt;0"),"")</f>
        <v>108</v>
      </c>
      <c r="H118" s="1186">
        <v>1.0910962812219724E-2</v>
      </c>
      <c r="I118" s="1130"/>
      <c r="J118" s="1187">
        <f t="shared" ca="1" si="22"/>
        <v>1626955734.3358097</v>
      </c>
      <c r="K118" s="1188">
        <f t="shared" ca="1" si="23"/>
        <v>17751653.514465652</v>
      </c>
      <c r="L118" s="1187">
        <f t="shared" ca="1" si="24"/>
        <v>11142744.782627851</v>
      </c>
      <c r="M118" s="1187">
        <f t="shared" ca="1" si="25"/>
        <v>0</v>
      </c>
      <c r="N118" s="1187">
        <f t="shared" ca="1" si="34"/>
        <v>1598061336.0387163</v>
      </c>
      <c r="O118" s="1130"/>
      <c r="P118" s="1187">
        <f t="shared" ca="1" si="26"/>
        <v>28894398.297093391</v>
      </c>
      <c r="Q118" s="1187">
        <f t="shared" ca="1" si="27"/>
        <v>1518158269.2367804</v>
      </c>
      <c r="R118" s="1187">
        <f t="shared" ca="1" si="35"/>
        <v>1545607947.619019</v>
      </c>
      <c r="S118" s="1187">
        <f t="shared" ca="1" si="36"/>
        <v>27449678.382238626</v>
      </c>
      <c r="T118" s="1187">
        <f t="shared" ca="1" si="28"/>
        <v>1518158269.2367804</v>
      </c>
      <c r="U118" s="1189">
        <f t="shared" ca="1" si="29"/>
        <v>0.19883805223318826</v>
      </c>
      <c r="V118" s="1190">
        <f t="shared" ca="1" si="30"/>
        <v>5.0000000000000044E-2</v>
      </c>
      <c r="X118" s="1191">
        <f t="shared" ca="1" si="37"/>
        <v>81347786.716790676</v>
      </c>
      <c r="Y118" s="1191">
        <f t="shared" ca="1" si="31"/>
        <v>1444719.9148547649</v>
      </c>
      <c r="Z118" s="1191">
        <f t="shared" ca="1" si="32"/>
        <v>79903066.801935911</v>
      </c>
      <c r="AA118" s="1189">
        <f t="shared" ca="1" si="33"/>
        <v>0.19879713273898014</v>
      </c>
      <c r="AB118" s="1162"/>
    </row>
    <row r="119" spans="1:28">
      <c r="A119" s="1201">
        <f>'AMORT. PROFILE 0% CPR'!A119</f>
        <v>48211</v>
      </c>
      <c r="C119" s="1161"/>
      <c r="D119" s="1182">
        <f t="shared" ca="1" si="19"/>
        <v>48883</v>
      </c>
      <c r="E119" s="1183">
        <f t="shared" ca="1" si="20"/>
        <v>48911</v>
      </c>
      <c r="F119" s="1184">
        <f t="shared" ca="1" si="21"/>
        <v>3323</v>
      </c>
      <c r="G119" s="1185">
        <f ca="1">IF(F119&lt;&gt;"",COUNTIF($F$11:F119,"&gt;0"),"")</f>
        <v>109</v>
      </c>
      <c r="H119" s="1186">
        <v>1.0970113584381817E-2</v>
      </c>
      <c r="I119" s="1130"/>
      <c r="J119" s="1187">
        <f t="shared" ca="1" si="22"/>
        <v>1598061336.0387163</v>
      </c>
      <c r="K119" s="1188">
        <f t="shared" ca="1" si="23"/>
        <v>17530914.371153679</v>
      </c>
      <c r="L119" s="1187">
        <f t="shared" ca="1" si="24"/>
        <v>10944197.395293627</v>
      </c>
      <c r="M119" s="1187">
        <f t="shared" ca="1" si="25"/>
        <v>0</v>
      </c>
      <c r="N119" s="1187">
        <f t="shared" ca="1" si="34"/>
        <v>1569586224.272269</v>
      </c>
      <c r="O119" s="1130"/>
      <c r="P119" s="1187">
        <f t="shared" ca="1" si="26"/>
        <v>28475111.766447306</v>
      </c>
      <c r="Q119" s="1187">
        <f t="shared" ca="1" si="27"/>
        <v>1491106913.0586555</v>
      </c>
      <c r="R119" s="1187">
        <f t="shared" ca="1" si="35"/>
        <v>1518158269.2367804</v>
      </c>
      <c r="S119" s="1187">
        <f t="shared" ca="1" si="36"/>
        <v>27051356.178124905</v>
      </c>
      <c r="T119" s="1187">
        <f t="shared" ca="1" si="28"/>
        <v>1491106913.0586555</v>
      </c>
      <c r="U119" s="1189">
        <f t="shared" ca="1" si="29"/>
        <v>0.19530672943405294</v>
      </c>
      <c r="V119" s="1190">
        <f t="shared" ca="1" si="30"/>
        <v>5.0000000000000044E-2</v>
      </c>
      <c r="X119" s="1191">
        <f t="shared" ca="1" si="37"/>
        <v>79903066.801935911</v>
      </c>
      <c r="Y119" s="1191">
        <f t="shared" ca="1" si="31"/>
        <v>1423755.588322401</v>
      </c>
      <c r="Z119" s="1191">
        <f t="shared" ca="1" si="32"/>
        <v>78479311.21361351</v>
      </c>
      <c r="AA119" s="1189">
        <f t="shared" ca="1" si="33"/>
        <v>0.19526653666162247</v>
      </c>
      <c r="AB119" s="1162"/>
    </row>
    <row r="120" spans="1:28">
      <c r="A120" s="1201">
        <f>'AMORT. PROFILE 0% CPR'!A120</f>
        <v>48240</v>
      </c>
      <c r="C120" s="1161"/>
      <c r="D120" s="1182">
        <f t="shared" ca="1" si="19"/>
        <v>48913</v>
      </c>
      <c r="E120" s="1183">
        <f t="shared" ca="1" si="20"/>
        <v>48940</v>
      </c>
      <c r="F120" s="1184">
        <f t="shared" ca="1" si="21"/>
        <v>3352</v>
      </c>
      <c r="G120" s="1185">
        <f ca="1">IF(F120&lt;&gt;"",COUNTIF($F$11:F120,"&gt;0"),"")</f>
        <v>110</v>
      </c>
      <c r="H120" s="1186">
        <v>1.1052340116553533E-2</v>
      </c>
      <c r="I120" s="1130"/>
      <c r="J120" s="1187">
        <f t="shared" ca="1" si="22"/>
        <v>1569586224.272269</v>
      </c>
      <c r="K120" s="1188">
        <f t="shared" ca="1" si="23"/>
        <v>17347600.792914189</v>
      </c>
      <c r="L120" s="1187">
        <f t="shared" ca="1" si="24"/>
        <v>10748294.159395847</v>
      </c>
      <c r="M120" s="1187">
        <f t="shared" ca="1" si="25"/>
        <v>0</v>
      </c>
      <c r="N120" s="1187">
        <f t="shared" ca="1" si="34"/>
        <v>1541490329.3199589</v>
      </c>
      <c r="O120" s="1130"/>
      <c r="P120" s="1187">
        <f t="shared" ca="1" si="26"/>
        <v>28095894.952310085</v>
      </c>
      <c r="Q120" s="1187">
        <f t="shared" ca="1" si="27"/>
        <v>1464415812.853961</v>
      </c>
      <c r="R120" s="1187">
        <f t="shared" ca="1" si="35"/>
        <v>1491106913.0586555</v>
      </c>
      <c r="S120" s="1187">
        <f t="shared" ca="1" si="36"/>
        <v>26691100.20469451</v>
      </c>
      <c r="T120" s="1187">
        <f t="shared" ca="1" si="28"/>
        <v>1464415812.853961</v>
      </c>
      <c r="U120" s="1189">
        <f t="shared" ca="1" si="29"/>
        <v>0.19182664964990678</v>
      </c>
      <c r="V120" s="1190">
        <f t="shared" ca="1" si="30"/>
        <v>5.0000000000000044E-2</v>
      </c>
      <c r="X120" s="1191">
        <f t="shared" ca="1" si="37"/>
        <v>78479311.21361351</v>
      </c>
      <c r="Y120" s="1191">
        <f t="shared" ca="1" si="31"/>
        <v>1404794.7476155758</v>
      </c>
      <c r="Z120" s="1191">
        <f t="shared" ca="1" si="32"/>
        <v>77074516.465997934</v>
      </c>
      <c r="AA120" s="1189">
        <f t="shared" ca="1" si="33"/>
        <v>0.19178717305379644</v>
      </c>
      <c r="AB120" s="1162"/>
    </row>
    <row r="121" spans="1:28">
      <c r="A121" s="1201">
        <f>'AMORT. PROFILE 0% CPR'!A121</f>
        <v>48271</v>
      </c>
      <c r="C121" s="1161"/>
      <c r="D121" s="1182">
        <f t="shared" ca="1" si="19"/>
        <v>48944</v>
      </c>
      <c r="E121" s="1183">
        <f t="shared" ca="1" si="20"/>
        <v>48971</v>
      </c>
      <c r="F121" s="1184">
        <f t="shared" ca="1" si="21"/>
        <v>3383</v>
      </c>
      <c r="G121" s="1185">
        <f ca="1">IF(F121&lt;&gt;"",COUNTIF($F$11:F121,"&gt;0"),"")</f>
        <v>111</v>
      </c>
      <c r="H121" s="1186">
        <v>1.1111771663004718E-2</v>
      </c>
      <c r="I121" s="1130"/>
      <c r="J121" s="1187">
        <f t="shared" ca="1" si="22"/>
        <v>1541490329.3199589</v>
      </c>
      <c r="K121" s="1188">
        <f t="shared" ca="1" si="23"/>
        <v>17128688.560133331</v>
      </c>
      <c r="L121" s="1187">
        <f t="shared" ca="1" si="24"/>
        <v>10555263.264523337</v>
      </c>
      <c r="M121" s="1187">
        <f t="shared" ca="1" si="25"/>
        <v>0</v>
      </c>
      <c r="N121" s="1187">
        <f t="shared" ca="1" si="34"/>
        <v>1513806377.4953024</v>
      </c>
      <c r="O121" s="1130"/>
      <c r="P121" s="1187">
        <f t="shared" ca="1" si="26"/>
        <v>27683951.824656487</v>
      </c>
      <c r="Q121" s="1187">
        <f t="shared" ca="1" si="27"/>
        <v>1438116058.6205373</v>
      </c>
      <c r="R121" s="1187">
        <f t="shared" ca="1" si="35"/>
        <v>1464415812.853961</v>
      </c>
      <c r="S121" s="1187">
        <f t="shared" ca="1" si="36"/>
        <v>26299754.23342371</v>
      </c>
      <c r="T121" s="1187">
        <f t="shared" ca="1" si="28"/>
        <v>1438116058.6205373</v>
      </c>
      <c r="U121" s="1189">
        <f t="shared" ca="1" si="29"/>
        <v>0.18839291576879033</v>
      </c>
      <c r="V121" s="1190">
        <f t="shared" ca="1" si="30"/>
        <v>5.0000000000000044E-2</v>
      </c>
      <c r="X121" s="1191">
        <f t="shared" ca="1" si="37"/>
        <v>77074516.465997934</v>
      </c>
      <c r="Y121" s="1191">
        <f t="shared" ca="1" si="31"/>
        <v>1384197.5912327766</v>
      </c>
      <c r="Z121" s="1191">
        <f t="shared" ca="1" si="32"/>
        <v>75690318.874765158</v>
      </c>
      <c r="AA121" s="1189">
        <f t="shared" ca="1" si="33"/>
        <v>0.18835414581133414</v>
      </c>
      <c r="AB121" s="1162"/>
    </row>
    <row r="122" spans="1:28">
      <c r="A122" s="1201">
        <f>'AMORT. PROFILE 0% CPR'!A122</f>
        <v>48303</v>
      </c>
      <c r="C122" s="1161"/>
      <c r="D122" s="1182">
        <f t="shared" ca="1" si="19"/>
        <v>48975</v>
      </c>
      <c r="E122" s="1183">
        <f t="shared" ca="1" si="20"/>
        <v>49002</v>
      </c>
      <c r="F122" s="1184">
        <f t="shared" ca="1" si="21"/>
        <v>3414</v>
      </c>
      <c r="G122" s="1185">
        <f ca="1">IF(F122&lt;&gt;"",COUNTIF($F$11:F122,"&gt;0"),"")</f>
        <v>112</v>
      </c>
      <c r="H122" s="1186">
        <v>1.1196095104483026E-2</v>
      </c>
      <c r="I122" s="1130"/>
      <c r="J122" s="1187">
        <f t="shared" ca="1" si="22"/>
        <v>1513806377.4953024</v>
      </c>
      <c r="K122" s="1188">
        <f t="shared" ca="1" si="23"/>
        <v>16948720.172210339</v>
      </c>
      <c r="L122" s="1187">
        <f t="shared" ca="1" si="24"/>
        <v>10364815.159404984</v>
      </c>
      <c r="M122" s="1187">
        <f t="shared" ca="1" si="25"/>
        <v>0</v>
      </c>
      <c r="N122" s="1187">
        <f t="shared" ca="1" si="34"/>
        <v>1486492842.163687</v>
      </c>
      <c r="O122" s="1130"/>
      <c r="P122" s="1187">
        <f t="shared" ca="1" si="26"/>
        <v>27313535.331615448</v>
      </c>
      <c r="Q122" s="1187">
        <f t="shared" ca="1" si="27"/>
        <v>1412168200.0555027</v>
      </c>
      <c r="R122" s="1187">
        <f t="shared" ca="1" si="35"/>
        <v>1438116058.6205373</v>
      </c>
      <c r="S122" s="1187">
        <f t="shared" ca="1" si="36"/>
        <v>25947858.565034628</v>
      </c>
      <c r="T122" s="1187">
        <f t="shared" ca="1" si="28"/>
        <v>1412168200.0555027</v>
      </c>
      <c r="U122" s="1189">
        <f t="shared" ca="1" si="29"/>
        <v>0.18500952743021373</v>
      </c>
      <c r="V122" s="1190">
        <f t="shared" ca="1" si="30"/>
        <v>5.0000000000000044E-2</v>
      </c>
      <c r="X122" s="1191">
        <f t="shared" ca="1" si="37"/>
        <v>75690318.874765158</v>
      </c>
      <c r="Y122" s="1191">
        <f t="shared" ca="1" si="31"/>
        <v>1365676.7665808201</v>
      </c>
      <c r="Z122" s="1191">
        <f t="shared" ca="1" si="32"/>
        <v>74324642.108184338</v>
      </c>
      <c r="AA122" s="1189">
        <f t="shared" ca="1" si="33"/>
        <v>0.184971453750648</v>
      </c>
      <c r="AB122" s="1162"/>
    </row>
    <row r="123" spans="1:28">
      <c r="A123" s="1201">
        <f>'AMORT. PROFILE 0% CPR'!A123</f>
        <v>48331</v>
      </c>
      <c r="C123" s="1161"/>
      <c r="D123" s="1182">
        <f t="shared" ca="1" si="19"/>
        <v>49003</v>
      </c>
      <c r="E123" s="1183">
        <f t="shared" ca="1" si="20"/>
        <v>49030</v>
      </c>
      <c r="F123" s="1184">
        <f t="shared" ca="1" si="21"/>
        <v>3442</v>
      </c>
      <c r="G123" s="1185">
        <f ca="1">IF(F123&lt;&gt;"",COUNTIF($F$11:F123,"&gt;0"),"")</f>
        <v>113</v>
      </c>
      <c r="H123" s="1186">
        <v>1.1262061112173481E-2</v>
      </c>
      <c r="I123" s="1130"/>
      <c r="J123" s="1187">
        <f t="shared" ca="1" si="22"/>
        <v>1486492842.163687</v>
      </c>
      <c r="K123" s="1188">
        <f t="shared" ca="1" si="23"/>
        <v>16740973.231255891</v>
      </c>
      <c r="L123" s="1187">
        <f t="shared" ca="1" si="24"/>
        <v>10177124.30914633</v>
      </c>
      <c r="M123" s="1187">
        <f t="shared" ca="1" si="25"/>
        <v>0</v>
      </c>
      <c r="N123" s="1187">
        <f t="shared" ca="1" si="34"/>
        <v>1459574744.6232846</v>
      </c>
      <c r="O123" s="1130"/>
      <c r="P123" s="1187">
        <f t="shared" ca="1" si="26"/>
        <v>26918097.540402412</v>
      </c>
      <c r="Q123" s="1187">
        <f t="shared" ca="1" si="27"/>
        <v>1386596007.3921204</v>
      </c>
      <c r="R123" s="1187">
        <f t="shared" ca="1" si="35"/>
        <v>1412168200.0555027</v>
      </c>
      <c r="S123" s="1187">
        <f t="shared" ca="1" si="36"/>
        <v>25572192.663382292</v>
      </c>
      <c r="T123" s="1187">
        <f t="shared" ca="1" si="28"/>
        <v>1386596007.3921204</v>
      </c>
      <c r="U123" s="1189">
        <f t="shared" ca="1" si="29"/>
        <v>0.18167140946527849</v>
      </c>
      <c r="V123" s="1190">
        <f t="shared" ca="1" si="30"/>
        <v>5.0000000000000044E-2</v>
      </c>
      <c r="X123" s="1191">
        <f t="shared" ca="1" si="37"/>
        <v>74324642.108184338</v>
      </c>
      <c r="Y123" s="1191">
        <f t="shared" ca="1" si="31"/>
        <v>1345904.8770201206</v>
      </c>
      <c r="Z123" s="1191">
        <f t="shared" ca="1" si="32"/>
        <v>72978737.231164217</v>
      </c>
      <c r="AA123" s="1189">
        <f t="shared" ca="1" si="33"/>
        <v>0.18163402274727355</v>
      </c>
      <c r="AB123" s="1162"/>
    </row>
    <row r="124" spans="1:28">
      <c r="A124" s="1201">
        <f>'AMORT. PROFILE 0% CPR'!A124</f>
        <v>48361</v>
      </c>
      <c r="C124" s="1161"/>
      <c r="D124" s="1182">
        <f t="shared" ca="1" si="19"/>
        <v>49034</v>
      </c>
      <c r="E124" s="1183">
        <f t="shared" ca="1" si="20"/>
        <v>49061</v>
      </c>
      <c r="F124" s="1184">
        <f t="shared" ca="1" si="21"/>
        <v>3473</v>
      </c>
      <c r="G124" s="1185">
        <f ca="1">IF(F124&lt;&gt;"",COUNTIF($F$11:F124,"&gt;0"),"")</f>
        <v>114</v>
      </c>
      <c r="H124" s="1186">
        <v>1.1334964767391655E-2</v>
      </c>
      <c r="I124" s="1130"/>
      <c r="J124" s="1187">
        <f t="shared" ca="1" si="22"/>
        <v>1459574744.6232846</v>
      </c>
      <c r="K124" s="1188">
        <f t="shared" ca="1" si="23"/>
        <v>16544228.305679603</v>
      </c>
      <c r="L124" s="1187">
        <f t="shared" ca="1" si="24"/>
        <v>9992095.4392955657</v>
      </c>
      <c r="M124" s="1187">
        <f t="shared" ca="1" si="25"/>
        <v>0</v>
      </c>
      <c r="N124" s="1187">
        <f t="shared" ca="1" si="34"/>
        <v>1433038420.8783095</v>
      </c>
      <c r="O124" s="1130"/>
      <c r="P124" s="1187">
        <f t="shared" ca="1" si="26"/>
        <v>26536323.74497509</v>
      </c>
      <c r="Q124" s="1187">
        <f t="shared" ca="1" si="27"/>
        <v>1361386499.834394</v>
      </c>
      <c r="R124" s="1187">
        <f t="shared" ca="1" si="35"/>
        <v>1386596007.3921204</v>
      </c>
      <c r="S124" s="1187">
        <f t="shared" ca="1" si="36"/>
        <v>25209507.557726383</v>
      </c>
      <c r="T124" s="1187">
        <f t="shared" ca="1" si="28"/>
        <v>1361386499.834394</v>
      </c>
      <c r="U124" s="1189">
        <f t="shared" ca="1" si="29"/>
        <v>0.17838161984666809</v>
      </c>
      <c r="V124" s="1190">
        <f t="shared" ca="1" si="30"/>
        <v>5.0000000000000044E-2</v>
      </c>
      <c r="X124" s="1191">
        <f t="shared" ca="1" si="37"/>
        <v>72978737.231164217</v>
      </c>
      <c r="Y124" s="1191">
        <f t="shared" ca="1" si="31"/>
        <v>1326816.1872487068</v>
      </c>
      <c r="Z124" s="1191">
        <f t="shared" ca="1" si="32"/>
        <v>71651921.04391551</v>
      </c>
      <c r="AA124" s="1189">
        <f t="shared" ca="1" si="33"/>
        <v>0.17834491014458509</v>
      </c>
      <c r="AB124" s="1162"/>
    </row>
    <row r="125" spans="1:28">
      <c r="A125" s="1201">
        <f>'AMORT. PROFILE 0% CPR'!A125</f>
        <v>48393</v>
      </c>
      <c r="C125" s="1161"/>
      <c r="D125" s="1182">
        <f t="shared" ca="1" si="19"/>
        <v>49064</v>
      </c>
      <c r="E125" s="1183">
        <f t="shared" ca="1" si="20"/>
        <v>49094</v>
      </c>
      <c r="F125" s="1184">
        <f t="shared" ca="1" si="21"/>
        <v>3506</v>
      </c>
      <c r="G125" s="1185">
        <f ca="1">IF(F125&lt;&gt;"",COUNTIF($F$11:F125,"&gt;0"),"")</f>
        <v>115</v>
      </c>
      <c r="H125" s="1186">
        <v>1.1393319989222802E-2</v>
      </c>
      <c r="I125" s="1130"/>
      <c r="J125" s="1187">
        <f t="shared" ca="1" si="22"/>
        <v>1433038420.8783095</v>
      </c>
      <c r="K125" s="1188">
        <f t="shared" ca="1" si="23"/>
        <v>16327065.285917122</v>
      </c>
      <c r="L125" s="1187">
        <f t="shared" ca="1" si="24"/>
        <v>9809851.4999784827</v>
      </c>
      <c r="M125" s="1187">
        <f t="shared" ca="1" si="25"/>
        <v>0</v>
      </c>
      <c r="N125" s="1187">
        <f t="shared" ca="1" si="34"/>
        <v>1406901504.0924139</v>
      </c>
      <c r="O125" s="1130"/>
      <c r="P125" s="1187">
        <f t="shared" ca="1" si="26"/>
        <v>26136916.785895586</v>
      </c>
      <c r="Q125" s="1187">
        <f t="shared" ca="1" si="27"/>
        <v>1336556428.8877931</v>
      </c>
      <c r="R125" s="1187">
        <f t="shared" ca="1" si="35"/>
        <v>1361386499.834394</v>
      </c>
      <c r="S125" s="1187">
        <f t="shared" ca="1" si="36"/>
        <v>24830070.946600914</v>
      </c>
      <c r="T125" s="1187">
        <f t="shared" ca="1" si="28"/>
        <v>1336556428.8877931</v>
      </c>
      <c r="U125" s="1189">
        <f t="shared" ca="1" si="29"/>
        <v>0.17513848863201692</v>
      </c>
      <c r="V125" s="1190">
        <f t="shared" ca="1" si="30"/>
        <v>5.0000000000000155E-2</v>
      </c>
      <c r="X125" s="1191">
        <f t="shared" ca="1" si="37"/>
        <v>71651921.04391551</v>
      </c>
      <c r="Y125" s="1191">
        <f t="shared" ca="1" si="31"/>
        <v>1306845.839294672</v>
      </c>
      <c r="Z125" s="1191">
        <f t="shared" ca="1" si="32"/>
        <v>70345075.204620838</v>
      </c>
      <c r="AA125" s="1189">
        <f t="shared" ca="1" si="33"/>
        <v>0.17510244634387956</v>
      </c>
      <c r="AB125" s="1162"/>
    </row>
    <row r="126" spans="1:28">
      <c r="A126" s="1201">
        <f>'AMORT. PROFILE 0% CPR'!A126</f>
        <v>48422</v>
      </c>
      <c r="C126" s="1161"/>
      <c r="D126" s="1182">
        <f t="shared" ca="1" si="19"/>
        <v>49095</v>
      </c>
      <c r="E126" s="1183">
        <f t="shared" ca="1" si="20"/>
        <v>49122</v>
      </c>
      <c r="F126" s="1184">
        <f t="shared" ca="1" si="21"/>
        <v>3534</v>
      </c>
      <c r="G126" s="1185">
        <f ca="1">IF(F126&lt;&gt;"",COUNTIF($F$11:F126,"&gt;0"),"")</f>
        <v>116</v>
      </c>
      <c r="H126" s="1186">
        <v>1.1436699626936178E-2</v>
      </c>
      <c r="I126" s="1130"/>
      <c r="J126" s="1187">
        <f t="shared" ca="1" si="22"/>
        <v>1406901504.0924139</v>
      </c>
      <c r="K126" s="1188">
        <f t="shared" ca="1" si="23"/>
        <v>16090309.906989658</v>
      </c>
      <c r="L126" s="1187">
        <f t="shared" ca="1" si="24"/>
        <v>9630508.8722619228</v>
      </c>
      <c r="M126" s="1187">
        <f t="shared" ca="1" si="25"/>
        <v>0</v>
      </c>
      <c r="N126" s="1187">
        <f t="shared" ca="1" si="34"/>
        <v>1381180685.3131623</v>
      </c>
      <c r="O126" s="1130"/>
      <c r="P126" s="1187">
        <f t="shared" ca="1" si="26"/>
        <v>25720818.779251575</v>
      </c>
      <c r="Q126" s="1187">
        <f t="shared" ca="1" si="27"/>
        <v>1312121651.0475042</v>
      </c>
      <c r="R126" s="1187">
        <f t="shared" ca="1" si="35"/>
        <v>1336556428.8877931</v>
      </c>
      <c r="S126" s="1187">
        <f t="shared" ca="1" si="36"/>
        <v>24434777.840288877</v>
      </c>
      <c r="T126" s="1187">
        <f t="shared" ca="1" si="28"/>
        <v>1312121651.0475042</v>
      </c>
      <c r="U126" s="1189">
        <f t="shared" ca="1" si="29"/>
        <v>0.17194417085470501</v>
      </c>
      <c r="V126" s="1190">
        <f t="shared" ca="1" si="30"/>
        <v>5.0000000000000044E-2</v>
      </c>
      <c r="X126" s="1191">
        <f t="shared" ca="1" si="37"/>
        <v>70345075.204620838</v>
      </c>
      <c r="Y126" s="1191">
        <f t="shared" ca="1" si="31"/>
        <v>1286040.938962698</v>
      </c>
      <c r="Z126" s="1191">
        <f t="shared" ca="1" si="32"/>
        <v>69059034.26565814</v>
      </c>
      <c r="AA126" s="1189">
        <f t="shared" ca="1" si="33"/>
        <v>0.17190878593504605</v>
      </c>
      <c r="AB126" s="1162"/>
    </row>
    <row r="127" spans="1:28">
      <c r="A127" s="1201">
        <f>'AMORT. PROFILE 0% CPR'!A127</f>
        <v>48453</v>
      </c>
      <c r="C127" s="1161"/>
      <c r="D127" s="1182">
        <f t="shared" ca="1" si="19"/>
        <v>49125</v>
      </c>
      <c r="E127" s="1183">
        <f t="shared" ca="1" si="20"/>
        <v>49152</v>
      </c>
      <c r="F127" s="1184">
        <f t="shared" ca="1" si="21"/>
        <v>3564</v>
      </c>
      <c r="G127" s="1185">
        <f ca="1">IF(F127&lt;&gt;"",COUNTIF($F$11:F127,"&gt;0"),"")</f>
        <v>117</v>
      </c>
      <c r="H127" s="1186">
        <v>1.149743588772667E-2</v>
      </c>
      <c r="I127" s="1130"/>
      <c r="J127" s="1187">
        <f t="shared" ca="1" si="22"/>
        <v>1381180685.3131623</v>
      </c>
      <c r="K127" s="1188">
        <f t="shared" ca="1" si="23"/>
        <v>15880036.378754469</v>
      </c>
      <c r="L127" s="1187">
        <f t="shared" ca="1" si="24"/>
        <v>9453864.0958873387</v>
      </c>
      <c r="M127" s="1187">
        <f t="shared" ca="1" si="25"/>
        <v>0</v>
      </c>
      <c r="N127" s="1187">
        <f t="shared" ca="1" si="34"/>
        <v>1355846784.8385205</v>
      </c>
      <c r="O127" s="1130"/>
      <c r="P127" s="1187">
        <f t="shared" ca="1" si="26"/>
        <v>25333900.4746418</v>
      </c>
      <c r="Q127" s="1187">
        <f t="shared" ca="1" si="27"/>
        <v>1288054445.5965943</v>
      </c>
      <c r="R127" s="1187">
        <f t="shared" ca="1" si="35"/>
        <v>1312121651.0475042</v>
      </c>
      <c r="S127" s="1187">
        <f t="shared" ca="1" si="36"/>
        <v>24067205.450909853</v>
      </c>
      <c r="T127" s="1187">
        <f t="shared" ca="1" si="28"/>
        <v>1288054445.5965943</v>
      </c>
      <c r="U127" s="1189">
        <f t="shared" ca="1" si="29"/>
        <v>0.16880070640759329</v>
      </c>
      <c r="V127" s="1190">
        <f t="shared" ca="1" si="30"/>
        <v>5.0000000000000155E-2</v>
      </c>
      <c r="X127" s="1191">
        <f t="shared" ca="1" si="37"/>
        <v>69059034.26565814</v>
      </c>
      <c r="Y127" s="1191">
        <f t="shared" ca="1" si="31"/>
        <v>1266695.0237319469</v>
      </c>
      <c r="Z127" s="1191">
        <f t="shared" ca="1" si="32"/>
        <v>67792339.241926193</v>
      </c>
      <c r="AA127" s="1189">
        <f t="shared" ca="1" si="33"/>
        <v>0.16876596839114894</v>
      </c>
      <c r="AB127" s="1162"/>
    </row>
    <row r="128" spans="1:28">
      <c r="A128" s="1201">
        <f>'AMORT. PROFILE 0% CPR'!A128</f>
        <v>48484</v>
      </c>
      <c r="C128" s="1161"/>
      <c r="D128" s="1182">
        <f t="shared" ca="1" si="19"/>
        <v>49156</v>
      </c>
      <c r="E128" s="1183">
        <f t="shared" ca="1" si="20"/>
        <v>49184</v>
      </c>
      <c r="F128" s="1184">
        <f t="shared" ca="1" si="21"/>
        <v>3596</v>
      </c>
      <c r="G128" s="1185">
        <f ca="1">IF(F128&lt;&gt;"",COUNTIF($F$11:F128,"&gt;0"),"")</f>
        <v>118</v>
      </c>
      <c r="H128" s="1186">
        <v>1.1555022241423348E-2</v>
      </c>
      <c r="I128" s="1130"/>
      <c r="J128" s="1187">
        <f t="shared" ca="1" si="22"/>
        <v>1355846784.8385205</v>
      </c>
      <c r="K128" s="1188">
        <f t="shared" ca="1" si="23"/>
        <v>15666839.754771441</v>
      </c>
      <c r="L128" s="1187">
        <f t="shared" ca="1" si="24"/>
        <v>9279918.7305331808</v>
      </c>
      <c r="M128" s="1187">
        <f t="shared" ca="1" si="25"/>
        <v>0</v>
      </c>
      <c r="N128" s="1187">
        <f t="shared" ca="1" si="34"/>
        <v>1330900026.3532159</v>
      </c>
      <c r="O128" s="1130"/>
      <c r="P128" s="1187">
        <f t="shared" ca="1" si="26"/>
        <v>24946758.485304594</v>
      </c>
      <c r="Q128" s="1187">
        <f t="shared" ca="1" si="27"/>
        <v>1264355025.0355551</v>
      </c>
      <c r="R128" s="1187">
        <f t="shared" ca="1" si="35"/>
        <v>1288054445.5965943</v>
      </c>
      <c r="S128" s="1187">
        <f t="shared" ca="1" si="36"/>
        <v>23699420.561039209</v>
      </c>
      <c r="T128" s="1187">
        <f t="shared" ca="1" si="28"/>
        <v>1264355025.0355551</v>
      </c>
      <c r="U128" s="1189">
        <f t="shared" ca="1" si="29"/>
        <v>0.16570452909954644</v>
      </c>
      <c r="V128" s="1190">
        <f t="shared" ca="1" si="30"/>
        <v>5.0000000000000044E-2</v>
      </c>
      <c r="X128" s="1191">
        <f t="shared" ca="1" si="37"/>
        <v>67792339.241926193</v>
      </c>
      <c r="Y128" s="1191">
        <f t="shared" ca="1" si="31"/>
        <v>1247337.9242653847</v>
      </c>
      <c r="Z128" s="1191">
        <f t="shared" ca="1" si="32"/>
        <v>66545001.317660809</v>
      </c>
      <c r="AA128" s="1189">
        <f t="shared" ca="1" si="33"/>
        <v>0.1656704282549516</v>
      </c>
      <c r="AB128" s="1162"/>
    </row>
    <row r="129" spans="1:28">
      <c r="A129" s="1201">
        <f>'AMORT. PROFILE 0% CPR'!A129</f>
        <v>48514</v>
      </c>
      <c r="C129" s="1161"/>
      <c r="D129" s="1182">
        <f t="shared" ca="1" si="19"/>
        <v>49187</v>
      </c>
      <c r="E129" s="1183">
        <f t="shared" ca="1" si="20"/>
        <v>49214</v>
      </c>
      <c r="F129" s="1184">
        <f t="shared" ca="1" si="21"/>
        <v>3626</v>
      </c>
      <c r="G129" s="1185">
        <f ca="1">IF(F129&lt;&gt;"",COUNTIF($F$11:F129,"&gt;0"),"")</f>
        <v>119</v>
      </c>
      <c r="H129" s="1186">
        <v>1.1605834995699654E-2</v>
      </c>
      <c r="I129" s="1130"/>
      <c r="J129" s="1187">
        <f t="shared" ca="1" si="22"/>
        <v>1330900026.3532159</v>
      </c>
      <c r="K129" s="1188">
        <f t="shared" ca="1" si="23"/>
        <v>15446206.101627745</v>
      </c>
      <c r="L129" s="1187">
        <f t="shared" ca="1" si="24"/>
        <v>9108705.5812802035</v>
      </c>
      <c r="M129" s="1187">
        <f t="shared" ca="1" si="25"/>
        <v>0</v>
      </c>
      <c r="N129" s="1187">
        <f t="shared" ca="1" si="34"/>
        <v>1306345114.6703079</v>
      </c>
      <c r="O129" s="1130"/>
      <c r="P129" s="1187">
        <f t="shared" ca="1" si="26"/>
        <v>24554911.682908058</v>
      </c>
      <c r="Q129" s="1187">
        <f t="shared" ca="1" si="27"/>
        <v>1241027858.9367924</v>
      </c>
      <c r="R129" s="1187">
        <f t="shared" ca="1" si="35"/>
        <v>1264355025.0355551</v>
      </c>
      <c r="S129" s="1187">
        <f t="shared" ca="1" si="36"/>
        <v>23327166.098762751</v>
      </c>
      <c r="T129" s="1187">
        <f t="shared" ca="1" si="28"/>
        <v>1241027858.9367924</v>
      </c>
      <c r="U129" s="1189">
        <f t="shared" ca="1" si="29"/>
        <v>0.16265566626814634</v>
      </c>
      <c r="V129" s="1190">
        <f t="shared" ca="1" si="30"/>
        <v>5.0000000000000044E-2</v>
      </c>
      <c r="X129" s="1191">
        <f t="shared" ca="1" si="37"/>
        <v>66545001.317660809</v>
      </c>
      <c r="Y129" s="1191">
        <f t="shared" ca="1" si="31"/>
        <v>1227745.5841453075</v>
      </c>
      <c r="Z129" s="1191">
        <f t="shared" ca="1" si="32"/>
        <v>65317255.733515501</v>
      </c>
      <c r="AA129" s="1189">
        <f t="shared" ca="1" si="33"/>
        <v>0.16262219285840862</v>
      </c>
      <c r="AB129" s="1162"/>
    </row>
    <row r="130" spans="1:28">
      <c r="A130" s="1201">
        <f>'AMORT. PROFILE 0% CPR'!A130</f>
        <v>48547</v>
      </c>
      <c r="C130" s="1161"/>
      <c r="D130" s="1182">
        <f t="shared" ca="1" si="19"/>
        <v>49217</v>
      </c>
      <c r="E130" s="1183">
        <f t="shared" ca="1" si="20"/>
        <v>49244</v>
      </c>
      <c r="F130" s="1184">
        <f t="shared" ca="1" si="21"/>
        <v>3656</v>
      </c>
      <c r="G130" s="1185">
        <f ca="1">IF(F130&lt;&gt;"",COUNTIF($F$11:F130,"&gt;0"),"")</f>
        <v>120</v>
      </c>
      <c r="H130" s="1186">
        <v>1.1655534415548082E-2</v>
      </c>
      <c r="I130" s="1130"/>
      <c r="J130" s="1187">
        <f t="shared" ca="1" si="22"/>
        <v>1306345114.6703079</v>
      </c>
      <c r="K130" s="1188">
        <f t="shared" ca="1" si="23"/>
        <v>15226150.44262288</v>
      </c>
      <c r="L130" s="1187">
        <f t="shared" ca="1" si="24"/>
        <v>8940201.7269661203</v>
      </c>
      <c r="M130" s="1187">
        <f t="shared" ca="1" si="25"/>
        <v>0</v>
      </c>
      <c r="N130" s="1187">
        <f t="shared" ca="1" si="34"/>
        <v>1282178762.5007188</v>
      </c>
      <c r="O130" s="1130"/>
      <c r="P130" s="1187">
        <f t="shared" ca="1" si="26"/>
        <v>24166352.169589043</v>
      </c>
      <c r="Q130" s="1187">
        <f t="shared" ca="1" si="27"/>
        <v>1218069824.3756828</v>
      </c>
      <c r="R130" s="1187">
        <f t="shared" ca="1" si="35"/>
        <v>1241027858.9367924</v>
      </c>
      <c r="S130" s="1187">
        <f t="shared" ca="1" si="36"/>
        <v>22958034.561109543</v>
      </c>
      <c r="T130" s="1187">
        <f t="shared" ca="1" si="28"/>
        <v>1218069824.3756828</v>
      </c>
      <c r="U130" s="1189">
        <f t="shared" ca="1" si="29"/>
        <v>0.15965469291112958</v>
      </c>
      <c r="V130" s="1190">
        <f t="shared" ca="1" si="30"/>
        <v>5.0000000000000044E-2</v>
      </c>
      <c r="X130" s="1191">
        <f t="shared" ca="1" si="37"/>
        <v>65317255.733515501</v>
      </c>
      <c r="Y130" s="1191">
        <f t="shared" ca="1" si="31"/>
        <v>1208317.6084794998</v>
      </c>
      <c r="Z130" s="1191">
        <f t="shared" ca="1" si="32"/>
        <v>64108938.125036001</v>
      </c>
      <c r="AA130" s="1189">
        <f t="shared" ca="1" si="33"/>
        <v>0.15962183708092742</v>
      </c>
      <c r="AB130" s="1162"/>
    </row>
    <row r="131" spans="1:28">
      <c r="A131" s="1201">
        <f>'AMORT. PROFILE 0% CPR'!A131</f>
        <v>48575</v>
      </c>
      <c r="C131" s="1161"/>
      <c r="D131" s="1182">
        <f t="shared" ca="1" si="19"/>
        <v>49248</v>
      </c>
      <c r="E131" s="1183">
        <f t="shared" ca="1" si="20"/>
        <v>49275</v>
      </c>
      <c r="F131" s="1184">
        <f t="shared" ca="1" si="21"/>
        <v>3687</v>
      </c>
      <c r="G131" s="1185">
        <f ca="1">IF(F131&lt;&gt;"",COUNTIF($F$11:F131,"&gt;0"),"")</f>
        <v>121</v>
      </c>
      <c r="H131" s="1186">
        <v>1.1719020820377648E-2</v>
      </c>
      <c r="I131" s="1130"/>
      <c r="J131" s="1187">
        <f t="shared" ca="1" si="22"/>
        <v>1282178762.5007188</v>
      </c>
      <c r="K131" s="1188">
        <f t="shared" ca="1" si="23"/>
        <v>15025879.613191972</v>
      </c>
      <c r="L131" s="1187">
        <f t="shared" ca="1" si="24"/>
        <v>8774251.409665918</v>
      </c>
      <c r="M131" s="1187">
        <f t="shared" ca="1" si="25"/>
        <v>0</v>
      </c>
      <c r="N131" s="1187">
        <f t="shared" ca="1" si="34"/>
        <v>1258378631.4778609</v>
      </c>
      <c r="O131" s="1130"/>
      <c r="P131" s="1187">
        <f t="shared" ca="1" si="26"/>
        <v>23800131.022857904</v>
      </c>
      <c r="Q131" s="1187">
        <f t="shared" ca="1" si="27"/>
        <v>1195459699.9039679</v>
      </c>
      <c r="R131" s="1187">
        <f t="shared" ca="1" si="35"/>
        <v>1218069824.3756828</v>
      </c>
      <c r="S131" s="1187">
        <f t="shared" ca="1" si="36"/>
        <v>22610124.471714973</v>
      </c>
      <c r="T131" s="1187">
        <f t="shared" ca="1" si="28"/>
        <v>1195459699.9039679</v>
      </c>
      <c r="U131" s="1189">
        <f t="shared" ca="1" si="29"/>
        <v>0.15670120727315429</v>
      </c>
      <c r="V131" s="1190">
        <f t="shared" ca="1" si="30"/>
        <v>5.0000000000000044E-2</v>
      </c>
      <c r="X131" s="1191">
        <f t="shared" ca="1" si="37"/>
        <v>64108938.125036001</v>
      </c>
      <c r="Y131" s="1191">
        <f t="shared" ca="1" si="31"/>
        <v>1190006.551142931</v>
      </c>
      <c r="Z131" s="1191">
        <f t="shared" ca="1" si="32"/>
        <v>62918931.57389307</v>
      </c>
      <c r="AA131" s="1189">
        <f t="shared" ca="1" si="33"/>
        <v>0.15666895924984359</v>
      </c>
      <c r="AB131" s="1162"/>
    </row>
    <row r="132" spans="1:28">
      <c r="A132" s="1201">
        <f>'AMORT. PROFILE 0% CPR'!A132</f>
        <v>48606</v>
      </c>
      <c r="C132" s="1161"/>
      <c r="D132" s="1182">
        <f t="shared" ca="1" si="19"/>
        <v>49278</v>
      </c>
      <c r="E132" s="1183">
        <f t="shared" ca="1" si="20"/>
        <v>49305</v>
      </c>
      <c r="F132" s="1184">
        <f t="shared" ca="1" si="21"/>
        <v>3717</v>
      </c>
      <c r="G132" s="1185">
        <f ca="1">IF(F132&lt;&gt;"",COUNTIF($F$11:F132,"&gt;0"),"")</f>
        <v>122</v>
      </c>
      <c r="H132" s="1186">
        <v>1.1772454203261574E-2</v>
      </c>
      <c r="I132" s="1130"/>
      <c r="J132" s="1187">
        <f t="shared" ca="1" si="22"/>
        <v>1258378631.4778609</v>
      </c>
      <c r="K132" s="1188">
        <f t="shared" ca="1" si="23"/>
        <v>14814204.809436092</v>
      </c>
      <c r="L132" s="1187">
        <f t="shared" ca="1" si="24"/>
        <v>8610915.9131939672</v>
      </c>
      <c r="M132" s="1187">
        <f t="shared" ca="1" si="25"/>
        <v>0</v>
      </c>
      <c r="N132" s="1187">
        <f t="shared" ca="1" si="34"/>
        <v>1234953510.7552309</v>
      </c>
      <c r="O132" s="1130"/>
      <c r="P132" s="1187">
        <f t="shared" ca="1" si="26"/>
        <v>23425120.722630024</v>
      </c>
      <c r="Q132" s="1187">
        <f t="shared" ca="1" si="27"/>
        <v>1173205835.2174692</v>
      </c>
      <c r="R132" s="1187">
        <f t="shared" ca="1" si="35"/>
        <v>1195459699.9039679</v>
      </c>
      <c r="S132" s="1187">
        <f t="shared" ca="1" si="36"/>
        <v>22253864.686498642</v>
      </c>
      <c r="T132" s="1187">
        <f t="shared" ca="1" si="28"/>
        <v>1173205835.2174692</v>
      </c>
      <c r="U132" s="1189">
        <f t="shared" ca="1" si="29"/>
        <v>0.15379247927545514</v>
      </c>
      <c r="V132" s="1190">
        <f t="shared" ca="1" si="30"/>
        <v>5.0000000000000155E-2</v>
      </c>
      <c r="X132" s="1191">
        <f t="shared" ca="1" si="37"/>
        <v>62918931.57389307</v>
      </c>
      <c r="Y132" s="1191">
        <f t="shared" ca="1" si="31"/>
        <v>1171256.036131382</v>
      </c>
      <c r="Z132" s="1191">
        <f t="shared" ca="1" si="32"/>
        <v>61747675.537761688</v>
      </c>
      <c r="AA132" s="1189">
        <f t="shared" ca="1" si="33"/>
        <v>0.15376082984822353</v>
      </c>
      <c r="AB132" s="1162"/>
    </row>
    <row r="133" spans="1:28">
      <c r="A133" s="1201">
        <f>'AMORT. PROFILE 0% CPR'!A133</f>
        <v>48638</v>
      </c>
      <c r="C133" s="1161"/>
      <c r="D133" s="1182">
        <f t="shared" ca="1" si="19"/>
        <v>49309</v>
      </c>
      <c r="E133" s="1183">
        <f t="shared" ca="1" si="20"/>
        <v>49338</v>
      </c>
      <c r="F133" s="1184">
        <f t="shared" ca="1" si="21"/>
        <v>3750</v>
      </c>
      <c r="G133" s="1185">
        <f ca="1">IF(F133&lt;&gt;"",COUNTIF($F$11:F133,"&gt;0"),"")</f>
        <v>123</v>
      </c>
      <c r="H133" s="1186">
        <v>1.1814644938606718E-2</v>
      </c>
      <c r="I133" s="1130"/>
      <c r="J133" s="1187">
        <f t="shared" ca="1" si="22"/>
        <v>1234953510.7552309</v>
      </c>
      <c r="K133" s="1188">
        <f t="shared" ca="1" si="23"/>
        <v>14590537.245258885</v>
      </c>
      <c r="L133" s="1187">
        <f t="shared" ca="1" si="24"/>
        <v>8450260.1739922743</v>
      </c>
      <c r="M133" s="1187">
        <f t="shared" ca="1" si="25"/>
        <v>0</v>
      </c>
      <c r="N133" s="1187">
        <f t="shared" ca="1" si="34"/>
        <v>1211912713.3359799</v>
      </c>
      <c r="O133" s="1130"/>
      <c r="P133" s="1187">
        <f t="shared" ca="1" si="26"/>
        <v>23040797.419250965</v>
      </c>
      <c r="Q133" s="1187">
        <f t="shared" ca="1" si="27"/>
        <v>1151317077.6691809</v>
      </c>
      <c r="R133" s="1187">
        <f t="shared" ca="1" si="35"/>
        <v>1173205835.2174692</v>
      </c>
      <c r="S133" s="1187">
        <f t="shared" ca="1" si="36"/>
        <v>21888757.548288345</v>
      </c>
      <c r="T133" s="1187">
        <f t="shared" ca="1" si="28"/>
        <v>1151317077.6691809</v>
      </c>
      <c r="U133" s="1189">
        <f t="shared" ca="1" si="29"/>
        <v>0.15092958308257465</v>
      </c>
      <c r="V133" s="1190">
        <f t="shared" ca="1" si="30"/>
        <v>5.0000000000000044E-2</v>
      </c>
      <c r="X133" s="1191">
        <f t="shared" ca="1" si="37"/>
        <v>61747675.537761688</v>
      </c>
      <c r="Y133" s="1191">
        <f t="shared" ca="1" si="31"/>
        <v>1152039.8709626198</v>
      </c>
      <c r="Z133" s="1191">
        <f t="shared" ca="1" si="32"/>
        <v>60595635.666799068</v>
      </c>
      <c r="AA133" s="1189">
        <f t="shared" ca="1" si="33"/>
        <v>0.15089852281955446</v>
      </c>
      <c r="AB133" s="1162"/>
    </row>
    <row r="134" spans="1:28">
      <c r="A134" s="1201">
        <f>'AMORT. PROFILE 0% CPR'!A134</f>
        <v>48666</v>
      </c>
      <c r="C134" s="1161"/>
      <c r="D134" s="1182">
        <f t="shared" ca="1" si="19"/>
        <v>49340</v>
      </c>
      <c r="E134" s="1183">
        <f t="shared" ca="1" si="20"/>
        <v>49367</v>
      </c>
      <c r="F134" s="1184">
        <f t="shared" ca="1" si="21"/>
        <v>3779</v>
      </c>
      <c r="G134" s="1185">
        <f ca="1">IF(F134&lt;&gt;"",COUNTIF($F$11:F134,"&gt;0"),"")</f>
        <v>124</v>
      </c>
      <c r="H134" s="1186">
        <v>1.184628088348732E-2</v>
      </c>
      <c r="I134" s="1130"/>
      <c r="J134" s="1187">
        <f t="shared" ca="1" si="22"/>
        <v>1211912713.3359799</v>
      </c>
      <c r="K134" s="1188">
        <f t="shared" ca="1" si="23"/>
        <v>14356658.408447267</v>
      </c>
      <c r="L134" s="1187">
        <f t="shared" ca="1" si="24"/>
        <v>8292336.343154992</v>
      </c>
      <c r="M134" s="1187">
        <f t="shared" ca="1" si="25"/>
        <v>0</v>
      </c>
      <c r="N134" s="1187">
        <f t="shared" ca="1" si="34"/>
        <v>1189263718.5843778</v>
      </c>
      <c r="O134" s="1130"/>
      <c r="P134" s="1187">
        <f t="shared" ca="1" si="26"/>
        <v>22648994.751602173</v>
      </c>
      <c r="Q134" s="1187">
        <f t="shared" ca="1" si="27"/>
        <v>1129800532.6551588</v>
      </c>
      <c r="R134" s="1187">
        <f t="shared" ca="1" si="35"/>
        <v>1151317077.6691809</v>
      </c>
      <c r="S134" s="1187">
        <f t="shared" ca="1" si="36"/>
        <v>21516545.014022112</v>
      </c>
      <c r="T134" s="1187">
        <f t="shared" ca="1" si="28"/>
        <v>1129800532.6551588</v>
      </c>
      <c r="U134" s="1189">
        <f t="shared" ca="1" si="29"/>
        <v>0.14811365688123049</v>
      </c>
      <c r="V134" s="1190">
        <f t="shared" ca="1" si="30"/>
        <v>5.0000000000000155E-2</v>
      </c>
      <c r="X134" s="1191">
        <f t="shared" ca="1" si="37"/>
        <v>60595635.666799068</v>
      </c>
      <c r="Y134" s="1191">
        <f t="shared" ca="1" si="31"/>
        <v>1132449.737580061</v>
      </c>
      <c r="Z134" s="1191">
        <f t="shared" ca="1" si="32"/>
        <v>59463185.929219007</v>
      </c>
      <c r="AA134" s="1189">
        <f t="shared" ca="1" si="33"/>
        <v>0.14808317611632227</v>
      </c>
      <c r="AB134" s="1162"/>
    </row>
    <row r="135" spans="1:28">
      <c r="A135" s="1201">
        <f>'AMORT. PROFILE 0% CPR'!A135</f>
        <v>48696</v>
      </c>
      <c r="C135" s="1161"/>
      <c r="D135" s="1182">
        <f t="shared" ca="1" si="19"/>
        <v>49368</v>
      </c>
      <c r="E135" s="1183">
        <f t="shared" ca="1" si="20"/>
        <v>49395</v>
      </c>
      <c r="F135" s="1184">
        <f t="shared" ca="1" si="21"/>
        <v>3807</v>
      </c>
      <c r="G135" s="1185">
        <f ca="1">IF(F135&lt;&gt;"",COUNTIF($F$11:F135,"&gt;0"),"")</f>
        <v>125</v>
      </c>
      <c r="H135" s="1186">
        <v>1.189451779593848E-2</v>
      </c>
      <c r="I135" s="1130"/>
      <c r="J135" s="1187">
        <f t="shared" ca="1" si="22"/>
        <v>1189263718.5843778</v>
      </c>
      <c r="K135" s="1188">
        <f t="shared" ca="1" si="23"/>
        <v>14145718.464765854</v>
      </c>
      <c r="L135" s="1187">
        <f t="shared" ca="1" si="24"/>
        <v>8136966.6662301961</v>
      </c>
      <c r="M135" s="1187">
        <f t="shared" ca="1" si="25"/>
        <v>0</v>
      </c>
      <c r="N135" s="1187">
        <f t="shared" ca="1" si="34"/>
        <v>1166981033.4533818</v>
      </c>
      <c r="O135" s="1130"/>
      <c r="P135" s="1187">
        <f t="shared" ca="1" si="26"/>
        <v>22282685.130995989</v>
      </c>
      <c r="Q135" s="1187">
        <f t="shared" ca="1" si="27"/>
        <v>1108631981.7807126</v>
      </c>
      <c r="R135" s="1187">
        <f t="shared" ca="1" si="35"/>
        <v>1129800532.6551588</v>
      </c>
      <c r="S135" s="1187">
        <f t="shared" ca="1" si="36"/>
        <v>21168550.874446154</v>
      </c>
      <c r="T135" s="1187">
        <f t="shared" ca="1" si="28"/>
        <v>1108631981.7807126</v>
      </c>
      <c r="U135" s="1189">
        <f t="shared" ca="1" si="29"/>
        <v>0.14534561476035079</v>
      </c>
      <c r="V135" s="1190">
        <f t="shared" ca="1" si="30"/>
        <v>5.0000000000000044E-2</v>
      </c>
      <c r="X135" s="1191">
        <f t="shared" ca="1" si="37"/>
        <v>59463185.929219007</v>
      </c>
      <c r="Y135" s="1191">
        <f t="shared" ca="1" si="31"/>
        <v>1114134.2565498352</v>
      </c>
      <c r="Z135" s="1191">
        <f t="shared" ca="1" si="32"/>
        <v>58349051.672669172</v>
      </c>
      <c r="AA135" s="1189">
        <f t="shared" ca="1" si="33"/>
        <v>0.14531570363934262</v>
      </c>
      <c r="AB135" s="1162"/>
    </row>
    <row r="136" spans="1:28">
      <c r="A136" s="1201">
        <f>'AMORT. PROFILE 0% CPR'!A136</f>
        <v>48726</v>
      </c>
      <c r="C136" s="1161"/>
      <c r="D136" s="1182">
        <f t="shared" ca="1" si="19"/>
        <v>49399</v>
      </c>
      <c r="E136" s="1183">
        <f t="shared" ca="1" si="20"/>
        <v>49426</v>
      </c>
      <c r="F136" s="1184">
        <f t="shared" ca="1" si="21"/>
        <v>3838</v>
      </c>
      <c r="G136" s="1185">
        <f ca="1">IF(F136&lt;&gt;"",COUNTIF($F$11:F136,"&gt;0"),"")</f>
        <v>126</v>
      </c>
      <c r="H136" s="1186">
        <v>1.1958332181730192E-2</v>
      </c>
      <c r="I136" s="1130"/>
      <c r="J136" s="1187">
        <f t="shared" ca="1" si="22"/>
        <v>1166981033.4533818</v>
      </c>
      <c r="K136" s="1188">
        <f t="shared" ca="1" si="23"/>
        <v>13955146.847814333</v>
      </c>
      <c r="L136" s="1187">
        <f t="shared" ca="1" si="24"/>
        <v>7983992.4191911276</v>
      </c>
      <c r="M136" s="1187">
        <f t="shared" ca="1" si="25"/>
        <v>0</v>
      </c>
      <c r="N136" s="1187">
        <f t="shared" ca="1" si="34"/>
        <v>1145041894.1863763</v>
      </c>
      <c r="O136" s="1130"/>
      <c r="P136" s="1187">
        <f t="shared" ca="1" si="26"/>
        <v>21939139.267005444</v>
      </c>
      <c r="Q136" s="1187">
        <f t="shared" ca="1" si="27"/>
        <v>1087789799.4770575</v>
      </c>
      <c r="R136" s="1187">
        <f t="shared" ca="1" si="35"/>
        <v>1108631981.7807126</v>
      </c>
      <c r="S136" s="1187">
        <f t="shared" ca="1" si="36"/>
        <v>20842182.303655148</v>
      </c>
      <c r="T136" s="1187">
        <f t="shared" ca="1" si="28"/>
        <v>1087789799.4770575</v>
      </c>
      <c r="U136" s="1189">
        <f t="shared" ca="1" si="29"/>
        <v>0.14262234109256325</v>
      </c>
      <c r="V136" s="1190">
        <f t="shared" ca="1" si="30"/>
        <v>5.0000000000000044E-2</v>
      </c>
      <c r="X136" s="1191">
        <f t="shared" ca="1" si="37"/>
        <v>58349051.672669172</v>
      </c>
      <c r="Y136" s="1191">
        <f t="shared" ca="1" si="31"/>
        <v>1096956.963350296</v>
      </c>
      <c r="Z136" s="1191">
        <f t="shared" ca="1" si="32"/>
        <v>57252094.709318876</v>
      </c>
      <c r="AA136" s="1189">
        <f t="shared" ca="1" si="33"/>
        <v>0.14259299040241732</v>
      </c>
      <c r="AB136" s="1162"/>
    </row>
    <row r="137" spans="1:28">
      <c r="A137" s="1201">
        <f>'AMORT. PROFILE 0% CPR'!A137</f>
        <v>48757</v>
      </c>
      <c r="C137" s="1161"/>
      <c r="D137" s="1182">
        <f t="shared" ca="1" si="19"/>
        <v>49429</v>
      </c>
      <c r="E137" s="1183">
        <f t="shared" ca="1" si="20"/>
        <v>49457</v>
      </c>
      <c r="F137" s="1184">
        <f t="shared" ca="1" si="21"/>
        <v>3869</v>
      </c>
      <c r="G137" s="1185">
        <f ca="1">IF(F137&lt;&gt;"",COUNTIF($F$11:F137,"&gt;0"),"")</f>
        <v>127</v>
      </c>
      <c r="H137" s="1186">
        <v>1.2017089671290681E-2</v>
      </c>
      <c r="I137" s="1130"/>
      <c r="J137" s="1187">
        <f t="shared" ca="1" si="22"/>
        <v>1145041894.1863763</v>
      </c>
      <c r="K137" s="1188">
        <f t="shared" ca="1" si="23"/>
        <v>13760071.119822219</v>
      </c>
      <c r="L137" s="1187">
        <f t="shared" ca="1" si="24"/>
        <v>7833428.203352944</v>
      </c>
      <c r="M137" s="1187">
        <f t="shared" ca="1" si="25"/>
        <v>0</v>
      </c>
      <c r="N137" s="1187">
        <f t="shared" ca="1" si="34"/>
        <v>1123448394.8632011</v>
      </c>
      <c r="O137" s="1130"/>
      <c r="P137" s="1187">
        <f t="shared" ca="1" si="26"/>
        <v>21593499.323175192</v>
      </c>
      <c r="Q137" s="1187">
        <f t="shared" ca="1" si="27"/>
        <v>1067275975.120041</v>
      </c>
      <c r="R137" s="1187">
        <f t="shared" ca="1" si="35"/>
        <v>1087789799.4770575</v>
      </c>
      <c r="S137" s="1187">
        <f t="shared" ca="1" si="36"/>
        <v>20513824.357016444</v>
      </c>
      <c r="T137" s="1187">
        <f t="shared" ca="1" si="28"/>
        <v>1067275975.120041</v>
      </c>
      <c r="U137" s="1189">
        <f t="shared" ca="1" si="29"/>
        <v>0.13994105381014993</v>
      </c>
      <c r="V137" s="1190">
        <f t="shared" ca="1" si="30"/>
        <v>5.0000000000000044E-2</v>
      </c>
      <c r="X137" s="1191">
        <f t="shared" ca="1" si="37"/>
        <v>57252094.709318876</v>
      </c>
      <c r="Y137" s="1191">
        <f t="shared" ca="1" si="31"/>
        <v>1079674.9661587477</v>
      </c>
      <c r="Z137" s="1191">
        <f t="shared" ca="1" si="32"/>
        <v>56172419.743160129</v>
      </c>
      <c r="AA137" s="1189">
        <f t="shared" ca="1" si="33"/>
        <v>0.13991225491035894</v>
      </c>
      <c r="AB137" s="1162"/>
    </row>
    <row r="138" spans="1:28">
      <c r="A138" s="1201">
        <f>'AMORT. PROFILE 0% CPR'!A138</f>
        <v>48787</v>
      </c>
      <c r="C138" s="1161"/>
      <c r="D138" s="1182">
        <f t="shared" ca="1" si="19"/>
        <v>49460</v>
      </c>
      <c r="E138" s="1183">
        <f t="shared" ca="1" si="20"/>
        <v>49487</v>
      </c>
      <c r="F138" s="1184">
        <f t="shared" ca="1" si="21"/>
        <v>3899</v>
      </c>
      <c r="G138" s="1185">
        <f ca="1">IF(F138&lt;&gt;"",COUNTIF($F$11:F138,"&gt;0"),"")</f>
        <v>128</v>
      </c>
      <c r="H138" s="1186">
        <v>1.2072204422934746E-2</v>
      </c>
      <c r="I138" s="1130"/>
      <c r="J138" s="1187">
        <f t="shared" ca="1" si="22"/>
        <v>1123448394.8632011</v>
      </c>
      <c r="K138" s="1188">
        <f t="shared" ca="1" si="23"/>
        <v>13562498.681406477</v>
      </c>
      <c r="L138" s="1187">
        <f t="shared" ca="1" si="24"/>
        <v>7685274.6189157516</v>
      </c>
      <c r="M138" s="1187">
        <f t="shared" ca="1" si="25"/>
        <v>0</v>
      </c>
      <c r="N138" s="1187">
        <f t="shared" ca="1" si="34"/>
        <v>1102200621.5628788</v>
      </c>
      <c r="O138" s="1130"/>
      <c r="P138" s="1187">
        <f t="shared" ca="1" si="26"/>
        <v>21247773.300322294</v>
      </c>
      <c r="Q138" s="1187">
        <f t="shared" ca="1" si="27"/>
        <v>1047090590.4847349</v>
      </c>
      <c r="R138" s="1187">
        <f t="shared" ca="1" si="35"/>
        <v>1067275975.120041</v>
      </c>
      <c r="S138" s="1187">
        <f t="shared" ca="1" si="36"/>
        <v>20185384.63530612</v>
      </c>
      <c r="T138" s="1187">
        <f t="shared" ca="1" si="28"/>
        <v>1047090590.4847349</v>
      </c>
      <c r="U138" s="1189">
        <f t="shared" ca="1" si="29"/>
        <v>0.1373020088406372</v>
      </c>
      <c r="V138" s="1190">
        <f t="shared" ca="1" si="30"/>
        <v>5.0000000000000044E-2</v>
      </c>
      <c r="X138" s="1191">
        <f t="shared" ca="1" si="37"/>
        <v>56172419.743160129</v>
      </c>
      <c r="Y138" s="1191">
        <f t="shared" ca="1" si="31"/>
        <v>1062388.6650161743</v>
      </c>
      <c r="Z138" s="1191">
        <f t="shared" ca="1" si="32"/>
        <v>55110031.078143954</v>
      </c>
      <c r="AA138" s="1189">
        <f t="shared" ca="1" si="33"/>
        <v>0.13727375303802572</v>
      </c>
      <c r="AB138" s="1162"/>
    </row>
    <row r="139" spans="1:28">
      <c r="A139" s="1201">
        <f>'AMORT. PROFILE 0% CPR'!A139</f>
        <v>48820</v>
      </c>
      <c r="C139" s="1161"/>
      <c r="D139" s="1182">
        <f t="shared" ca="1" si="19"/>
        <v>49490</v>
      </c>
      <c r="E139" s="1183">
        <f t="shared" ca="1" si="20"/>
        <v>49517</v>
      </c>
      <c r="F139" s="1184">
        <f t="shared" ca="1" si="21"/>
        <v>3929</v>
      </c>
      <c r="G139" s="1185">
        <f ca="1">IF(F139&lt;&gt;"",COUNTIF($F$11:F139,"&gt;0"),"")</f>
        <v>129</v>
      </c>
      <c r="H139" s="1186">
        <v>1.2146929369312066E-2</v>
      </c>
      <c r="I139" s="1130"/>
      <c r="J139" s="1187">
        <f t="shared" ca="1" si="22"/>
        <v>1102200621.5628788</v>
      </c>
      <c r="K139" s="1188">
        <f t="shared" ca="1" si="23"/>
        <v>13388353.100936146</v>
      </c>
      <c r="L139" s="1187">
        <f t="shared" ca="1" si="24"/>
        <v>7539352.7572171595</v>
      </c>
      <c r="M139" s="1187">
        <f t="shared" ca="1" si="25"/>
        <v>0</v>
      </c>
      <c r="N139" s="1187">
        <f t="shared" ca="1" si="34"/>
        <v>1081272915.7047255</v>
      </c>
      <c r="O139" s="1130"/>
      <c r="P139" s="1187">
        <f t="shared" ca="1" si="26"/>
        <v>20927705.858153343</v>
      </c>
      <c r="Q139" s="1187">
        <f t="shared" ca="1" si="27"/>
        <v>1027209269.9194891</v>
      </c>
      <c r="R139" s="1187">
        <f t="shared" ca="1" si="35"/>
        <v>1047090590.4847349</v>
      </c>
      <c r="S139" s="1187">
        <f t="shared" ca="1" si="36"/>
        <v>19881320.565245748</v>
      </c>
      <c r="T139" s="1187">
        <f t="shared" ca="1" si="28"/>
        <v>1027209269.9194891</v>
      </c>
      <c r="U139" s="1189">
        <f t="shared" ca="1" si="29"/>
        <v>0.13470521670415464</v>
      </c>
      <c r="V139" s="1190">
        <f t="shared" ca="1" si="30"/>
        <v>5.0000000000000044E-2</v>
      </c>
      <c r="X139" s="1191">
        <f t="shared" ca="1" si="37"/>
        <v>55110031.078143954</v>
      </c>
      <c r="Y139" s="1191">
        <f t="shared" ca="1" si="31"/>
        <v>1046385.2929075956</v>
      </c>
      <c r="Z139" s="1191">
        <f t="shared" ca="1" si="32"/>
        <v>54063645.785236359</v>
      </c>
      <c r="AA139" s="1189">
        <f t="shared" ca="1" si="33"/>
        <v>0.13467749530338211</v>
      </c>
      <c r="AB139" s="1162"/>
    </row>
    <row r="140" spans="1:28">
      <c r="A140" s="1201">
        <f>'AMORT. PROFILE 0% CPR'!A140</f>
        <v>48849</v>
      </c>
      <c r="C140" s="1161"/>
      <c r="D140" s="1182">
        <f t="shared" ref="D140:D203" ca="1" si="38">IF(E140&lt;&gt;"",EOMONTH(E140,-1),"")</f>
        <v>49521</v>
      </c>
      <c r="E140" s="1183">
        <f t="shared" ref="E140:E203" ca="1" si="39">IF(INDIRECT("A"&amp;(IFERROR(MATCH(E139,A:A),999)+1))&gt;0,INDIRECT("A"&amp;(IFERROR(MATCH(E139,A:A),999)+1)),"")</f>
        <v>49548</v>
      </c>
      <c r="F140" s="1184">
        <f t="shared" ref="F140:F203" ca="1" si="40">IF(E140&lt;&gt;"",E140-$A$31,"")</f>
        <v>3960</v>
      </c>
      <c r="G140" s="1185">
        <f ca="1">IF(F140&lt;&gt;"",COUNTIF($F$11:F140,"&gt;0"),"")</f>
        <v>130</v>
      </c>
      <c r="H140" s="1186">
        <v>1.2214711467789191E-2</v>
      </c>
      <c r="I140" s="1130"/>
      <c r="J140" s="1187">
        <f t="shared" ref="J140:J203" ca="1" si="41">IF(G140=1,$A$7,N139)</f>
        <v>1081272915.7047255</v>
      </c>
      <c r="K140" s="1188">
        <f t="shared" ref="K140:K203" ca="1" si="42">H140*J140</f>
        <v>13207436.683268366</v>
      </c>
      <c r="L140" s="1187">
        <f t="shared" ref="L140:L203" ca="1" si="43">IF(E140&lt;&gt;"",(1-(1-$A$25)^(1/12))*(J140-K140),"")</f>
        <v>7395694.0488224756</v>
      </c>
      <c r="M140" s="1187">
        <f t="shared" ref="M140:M203" ca="1" si="44">IF(J140-K140-L140&lt;$A$27*$A$5,J140-K140-L140,0)</f>
        <v>0</v>
      </c>
      <c r="N140" s="1187">
        <f t="shared" ca="1" si="34"/>
        <v>1060669784.9726347</v>
      </c>
      <c r="O140" s="1130"/>
      <c r="P140" s="1187">
        <f t="shared" ref="P140:P203" ca="1" si="45">IF(G140&lt;&gt; "", R140+X140-N140, "")</f>
        <v>20603130.732090831</v>
      </c>
      <c r="Q140" s="1187">
        <f t="shared" ref="Q140:Q203" ca="1" si="46">IF(E140&lt;&gt;"", N140*(1-$A$15), "")</f>
        <v>1007636295.7240028</v>
      </c>
      <c r="R140" s="1187">
        <f t="shared" ca="1" si="35"/>
        <v>1027209269.9194891</v>
      </c>
      <c r="S140" s="1187">
        <f t="shared" ca="1" si="36"/>
        <v>19572974.195486307</v>
      </c>
      <c r="T140" s="1187">
        <f t="shared" ref="T140:T203" ca="1" si="47">IF(E140&lt;&gt;"", R140-S140, "")</f>
        <v>1007636295.7240028</v>
      </c>
      <c r="U140" s="1189">
        <f t="shared" ref="U140:U203" ca="1" si="48">IF(E140&lt;&gt;"", R140/$A$11, "")</f>
        <v>0.13214754154267086</v>
      </c>
      <c r="V140" s="1190">
        <f t="shared" ref="V140:V203" ca="1" si="49">IF(E140&lt;&gt;"", IFERROR(1-T140/N140, "n.a."), "")</f>
        <v>5.0000000000000044E-2</v>
      </c>
      <c r="X140" s="1191">
        <f t="shared" ca="1" si="37"/>
        <v>54063645.785236359</v>
      </c>
      <c r="Y140" s="1191">
        <f t="shared" ref="Y140:Y203" ca="1" si="50">IF(E140&lt;&gt;"", P140-S140, "")</f>
        <v>1030156.5366045237</v>
      </c>
      <c r="Z140" s="1191">
        <f t="shared" ref="Z140:Z203" ca="1" si="51">IF(E140&lt;&gt;"", X140-Y140, "")</f>
        <v>53033489.248631835</v>
      </c>
      <c r="AA140" s="1189">
        <f t="shared" ref="AA140:AA203" ca="1" si="52">IF(E140&lt;&gt;"", X140/$A$19, "")</f>
        <v>0.132120346493735</v>
      </c>
      <c r="AB140" s="1162"/>
    </row>
    <row r="141" spans="1:28">
      <c r="A141" s="1201">
        <f>'AMORT. PROFILE 0% CPR'!A141</f>
        <v>48879</v>
      </c>
      <c r="C141" s="1161"/>
      <c r="D141" s="1182">
        <f t="shared" ca="1" si="38"/>
        <v>49552</v>
      </c>
      <c r="E141" s="1183">
        <f t="shared" ca="1" si="39"/>
        <v>49579</v>
      </c>
      <c r="F141" s="1184">
        <f t="shared" ca="1" si="40"/>
        <v>3991</v>
      </c>
      <c r="G141" s="1185">
        <f ca="1">IF(F141&lt;&gt;"",COUNTIF($F$11:F141,"&gt;0"),"")</f>
        <v>131</v>
      </c>
      <c r="H141" s="1186">
        <v>1.2293182292235061E-2</v>
      </c>
      <c r="I141" s="1130"/>
      <c r="J141" s="1187">
        <f t="shared" ca="1" si="41"/>
        <v>1060669784.9726347</v>
      </c>
      <c r="K141" s="1188">
        <f t="shared" ca="1" si="42"/>
        <v>13039007.018534362</v>
      </c>
      <c r="L141" s="1187">
        <f t="shared" ca="1" si="43"/>
        <v>7254196.3597371783</v>
      </c>
      <c r="M141" s="1187">
        <f t="shared" ca="1" si="44"/>
        <v>0</v>
      </c>
      <c r="N141" s="1187">
        <f t="shared" ref="N141:N204" ca="1" si="53">IF(E141&lt;&gt;"",J141-K141-L141-M141,"")</f>
        <v>1040376581.5943632</v>
      </c>
      <c r="O141" s="1130"/>
      <c r="P141" s="1187">
        <f t="shared" ca="1" si="45"/>
        <v>20293203.378271461</v>
      </c>
      <c r="Q141" s="1187">
        <f t="shared" ca="1" si="46"/>
        <v>988357752.51464498</v>
      </c>
      <c r="R141" s="1187">
        <f t="shared" ref="R141:R204" ca="1" si="54">IF(E141&lt;&gt;"", T140, "")</f>
        <v>1007636295.7240028</v>
      </c>
      <c r="S141" s="1187">
        <f t="shared" ref="S141:S204" ca="1" si="55">IF(E141&lt;&gt;"", MIN(P141,MAX(R141-Q141,0)), "")</f>
        <v>19278543.209357858</v>
      </c>
      <c r="T141" s="1187">
        <f t="shared" ca="1" si="47"/>
        <v>988357752.51464498</v>
      </c>
      <c r="U141" s="1189">
        <f t="shared" ca="1" si="48"/>
        <v>0.12962953426182303</v>
      </c>
      <c r="V141" s="1190">
        <f t="shared" ca="1" si="49"/>
        <v>5.0000000000000044E-2</v>
      </c>
      <c r="X141" s="1191">
        <f t="shared" ref="X141:X204" ca="1" si="56">IF(E141&lt;&gt;"", Z140, "")</f>
        <v>53033489.248631835</v>
      </c>
      <c r="Y141" s="1191">
        <f t="shared" ca="1" si="50"/>
        <v>1014660.1689136028</v>
      </c>
      <c r="Z141" s="1191">
        <f t="shared" ca="1" si="51"/>
        <v>52018829.079718232</v>
      </c>
      <c r="AA141" s="1189">
        <f t="shared" ca="1" si="52"/>
        <v>0.12960285740134858</v>
      </c>
      <c r="AB141" s="1162"/>
    </row>
    <row r="142" spans="1:28">
      <c r="A142" s="1201">
        <f>'AMORT. PROFILE 0% CPR'!A142</f>
        <v>48911</v>
      </c>
      <c r="C142" s="1161"/>
      <c r="D142" s="1182">
        <f t="shared" ca="1" si="38"/>
        <v>49582</v>
      </c>
      <c r="E142" s="1183">
        <f t="shared" ca="1" si="39"/>
        <v>49611</v>
      </c>
      <c r="F142" s="1184">
        <f t="shared" ca="1" si="40"/>
        <v>4023</v>
      </c>
      <c r="G142" s="1185">
        <f ca="1">IF(F142&lt;&gt;"",COUNTIF($F$11:F142,"&gt;0"),"")</f>
        <v>132</v>
      </c>
      <c r="H142" s="1186">
        <v>1.2384469228646137E-2</v>
      </c>
      <c r="I142" s="1130"/>
      <c r="J142" s="1187">
        <f t="shared" ca="1" si="41"/>
        <v>1040376581.5943632</v>
      </c>
      <c r="K142" s="1188">
        <f t="shared" ca="1" si="42"/>
        <v>12884511.760959448</v>
      </c>
      <c r="L142" s="1187">
        <f t="shared" ca="1" si="43"/>
        <v>7114748.2390698344</v>
      </c>
      <c r="M142" s="1187">
        <f t="shared" ca="1" si="44"/>
        <v>0</v>
      </c>
      <c r="N142" s="1187">
        <f t="shared" ca="1" si="53"/>
        <v>1020377321.5943339</v>
      </c>
      <c r="O142" s="1130"/>
      <c r="P142" s="1187">
        <f t="shared" ca="1" si="45"/>
        <v>19999260.000029325</v>
      </c>
      <c r="Q142" s="1187">
        <f t="shared" ca="1" si="46"/>
        <v>969358455.5146172</v>
      </c>
      <c r="R142" s="1187">
        <f t="shared" ca="1" si="54"/>
        <v>988357752.51464498</v>
      </c>
      <c r="S142" s="1187">
        <f t="shared" ca="1" si="55"/>
        <v>18999297.000027776</v>
      </c>
      <c r="T142" s="1187">
        <f t="shared" ca="1" si="47"/>
        <v>969358455.5146172</v>
      </c>
      <c r="U142" s="1189">
        <f t="shared" ca="1" si="48"/>
        <v>0.12714940468721311</v>
      </c>
      <c r="V142" s="1190">
        <f t="shared" ca="1" si="49"/>
        <v>4.9999999999999933E-2</v>
      </c>
      <c r="X142" s="1191">
        <f t="shared" ca="1" si="56"/>
        <v>52018829.079718232</v>
      </c>
      <c r="Y142" s="1191">
        <f t="shared" ca="1" si="50"/>
        <v>999963.00000154972</v>
      </c>
      <c r="Z142" s="1191">
        <f t="shared" ca="1" si="51"/>
        <v>51018866.079716682</v>
      </c>
      <c r="AA142" s="1189">
        <f t="shared" ca="1" si="52"/>
        <v>0.12712323822023028</v>
      </c>
      <c r="AB142" s="1162"/>
    </row>
    <row r="143" spans="1:28">
      <c r="A143" s="1201">
        <f>'AMORT. PROFILE 0% CPR'!A143</f>
        <v>48940</v>
      </c>
      <c r="C143" s="1161"/>
      <c r="D143" s="1182">
        <f t="shared" ca="1" si="38"/>
        <v>49613</v>
      </c>
      <c r="E143" s="1183">
        <f t="shared" ca="1" si="39"/>
        <v>49640</v>
      </c>
      <c r="F143" s="1184">
        <f t="shared" ca="1" si="40"/>
        <v>4052</v>
      </c>
      <c r="G143" s="1185">
        <f ca="1">IF(F143&lt;&gt;"",COUNTIF($F$11:F143,"&gt;0"),"")</f>
        <v>133</v>
      </c>
      <c r="H143" s="1186">
        <v>1.2485675641903553E-2</v>
      </c>
      <c r="I143" s="1130"/>
      <c r="J143" s="1187">
        <f t="shared" ca="1" si="41"/>
        <v>1020377321.5943339</v>
      </c>
      <c r="K143" s="1188">
        <f t="shared" ca="1" si="42"/>
        <v>12740100.269781163</v>
      </c>
      <c r="L143" s="1187">
        <f t="shared" ca="1" si="43"/>
        <v>6977265.6709676301</v>
      </c>
      <c r="M143" s="1187">
        <f t="shared" ca="1" si="44"/>
        <v>0</v>
      </c>
      <c r="N143" s="1187">
        <f t="shared" ca="1" si="53"/>
        <v>1000659955.6535852</v>
      </c>
      <c r="O143" s="1130"/>
      <c r="P143" s="1187">
        <f t="shared" ca="1" si="45"/>
        <v>19717365.940748692</v>
      </c>
      <c r="Q143" s="1187">
        <f t="shared" ca="1" si="46"/>
        <v>950626957.87090588</v>
      </c>
      <c r="R143" s="1187">
        <f t="shared" ca="1" si="54"/>
        <v>969358455.5146172</v>
      </c>
      <c r="S143" s="1187">
        <f t="shared" ca="1" si="55"/>
        <v>18731497.643711329</v>
      </c>
      <c r="T143" s="1187">
        <f t="shared" ca="1" si="47"/>
        <v>950626957.87090588</v>
      </c>
      <c r="U143" s="1189">
        <f t="shared" ca="1" si="48"/>
        <v>0.12470519934063413</v>
      </c>
      <c r="V143" s="1190">
        <f t="shared" ca="1" si="49"/>
        <v>5.0000000000000044E-2</v>
      </c>
      <c r="X143" s="1191">
        <f t="shared" ca="1" si="56"/>
        <v>51018866.079716682</v>
      </c>
      <c r="Y143" s="1191">
        <f t="shared" ca="1" si="50"/>
        <v>985868.29703736305</v>
      </c>
      <c r="Z143" s="1191">
        <f t="shared" ca="1" si="51"/>
        <v>50032997.782679319</v>
      </c>
      <c r="AA143" s="1189">
        <f t="shared" ca="1" si="52"/>
        <v>0.12467953587418544</v>
      </c>
      <c r="AB143" s="1162"/>
    </row>
    <row r="144" spans="1:28">
      <c r="A144" s="1201">
        <f>'AMORT. PROFILE 0% CPR'!A144</f>
        <v>48971</v>
      </c>
      <c r="C144" s="1161"/>
      <c r="D144" s="1182">
        <f t="shared" ca="1" si="38"/>
        <v>49643</v>
      </c>
      <c r="E144" s="1183">
        <f t="shared" ca="1" si="39"/>
        <v>49670</v>
      </c>
      <c r="F144" s="1184">
        <f t="shared" ca="1" si="40"/>
        <v>4082</v>
      </c>
      <c r="G144" s="1185">
        <f ca="1">IF(F144&lt;&gt;"",COUNTIF($F$11:F144,"&gt;0"),"")</f>
        <v>134</v>
      </c>
      <c r="H144" s="1186">
        <v>1.2585610525184927E-2</v>
      </c>
      <c r="I144" s="1130"/>
      <c r="J144" s="1187">
        <f t="shared" ca="1" si="41"/>
        <v>1000659955.6535852</v>
      </c>
      <c r="K144" s="1188">
        <f t="shared" ca="1" si="42"/>
        <v>12593916.470004845</v>
      </c>
      <c r="L144" s="1187">
        <f t="shared" ca="1" si="43"/>
        <v>6841747.317335397</v>
      </c>
      <c r="M144" s="1187">
        <f t="shared" ca="1" si="44"/>
        <v>0</v>
      </c>
      <c r="N144" s="1187">
        <f t="shared" ca="1" si="53"/>
        <v>981224291.86624503</v>
      </c>
      <c r="O144" s="1130"/>
      <c r="P144" s="1187">
        <f t="shared" ca="1" si="45"/>
        <v>19435663.787340164</v>
      </c>
      <c r="Q144" s="1187">
        <f t="shared" ca="1" si="46"/>
        <v>932163077.27293277</v>
      </c>
      <c r="R144" s="1187">
        <f t="shared" ca="1" si="54"/>
        <v>950626957.87090588</v>
      </c>
      <c r="S144" s="1187">
        <f t="shared" ca="1" si="55"/>
        <v>18463880.597973108</v>
      </c>
      <c r="T144" s="1187">
        <f t="shared" ca="1" si="47"/>
        <v>932163077.27293277</v>
      </c>
      <c r="U144" s="1189">
        <f t="shared" ca="1" si="48"/>
        <v>0.12229544561710826</v>
      </c>
      <c r="V144" s="1190">
        <f t="shared" ca="1" si="49"/>
        <v>5.0000000000000044E-2</v>
      </c>
      <c r="X144" s="1191">
        <f t="shared" ca="1" si="56"/>
        <v>50032997.782679319</v>
      </c>
      <c r="Y144" s="1191">
        <f t="shared" ca="1" si="50"/>
        <v>971783.18936705589</v>
      </c>
      <c r="Z144" s="1191">
        <f t="shared" ca="1" si="51"/>
        <v>49061214.593312263</v>
      </c>
      <c r="AA144" s="1189">
        <f t="shared" ca="1" si="52"/>
        <v>0.12227027806128866</v>
      </c>
      <c r="AB144" s="1162"/>
    </row>
    <row r="145" spans="1:28">
      <c r="A145" s="1201">
        <f>'AMORT. PROFILE 0% CPR'!A145</f>
        <v>49002</v>
      </c>
      <c r="C145" s="1161"/>
      <c r="D145" s="1182">
        <f t="shared" ca="1" si="38"/>
        <v>49674</v>
      </c>
      <c r="E145" s="1183">
        <f t="shared" ca="1" si="39"/>
        <v>49702</v>
      </c>
      <c r="F145" s="1184">
        <f t="shared" ca="1" si="40"/>
        <v>4114</v>
      </c>
      <c r="G145" s="1185">
        <f ca="1">IF(F145&lt;&gt;"",COUNTIF($F$11:F145,"&gt;0"),"")</f>
        <v>135</v>
      </c>
      <c r="H145" s="1186">
        <v>1.2665408375706582E-2</v>
      </c>
      <c r="I145" s="1130"/>
      <c r="J145" s="1187">
        <f t="shared" ca="1" si="41"/>
        <v>981224291.86624503</v>
      </c>
      <c r="K145" s="1188">
        <f t="shared" ca="1" si="42"/>
        <v>12427606.364649499</v>
      </c>
      <c r="L145" s="1187">
        <f t="shared" ca="1" si="43"/>
        <v>6708318.9394413037</v>
      </c>
      <c r="M145" s="1187">
        <f t="shared" ca="1" si="44"/>
        <v>0</v>
      </c>
      <c r="N145" s="1187">
        <f t="shared" ca="1" si="53"/>
        <v>962088366.56215417</v>
      </c>
      <c r="O145" s="1130"/>
      <c r="P145" s="1187">
        <f t="shared" ca="1" si="45"/>
        <v>19135925.304090858</v>
      </c>
      <c r="Q145" s="1187">
        <f t="shared" ca="1" si="46"/>
        <v>913983948.23404646</v>
      </c>
      <c r="R145" s="1187">
        <f t="shared" ca="1" si="54"/>
        <v>932163077.27293277</v>
      </c>
      <c r="S145" s="1187">
        <f t="shared" ca="1" si="55"/>
        <v>18179129.038886309</v>
      </c>
      <c r="T145" s="1187">
        <f t="shared" ca="1" si="47"/>
        <v>913983948.23404646</v>
      </c>
      <c r="U145" s="1189">
        <f t="shared" ca="1" si="48"/>
        <v>0.1199201200628998</v>
      </c>
      <c r="V145" s="1190">
        <f t="shared" ca="1" si="49"/>
        <v>5.0000000000000044E-2</v>
      </c>
      <c r="X145" s="1191">
        <f t="shared" ca="1" si="56"/>
        <v>49061214.593312263</v>
      </c>
      <c r="Y145" s="1191">
        <f t="shared" ca="1" si="50"/>
        <v>956796.26520454884</v>
      </c>
      <c r="Z145" s="1191">
        <f t="shared" ca="1" si="51"/>
        <v>48104418.328107715</v>
      </c>
      <c r="AA145" s="1189">
        <f t="shared" ca="1" si="52"/>
        <v>0.11989544133263016</v>
      </c>
      <c r="AB145" s="1162"/>
    </row>
    <row r="146" spans="1:28">
      <c r="A146" s="1201">
        <f>'AMORT. PROFILE 0% CPR'!A146</f>
        <v>49030</v>
      </c>
      <c r="C146" s="1161"/>
      <c r="D146" s="1182">
        <f t="shared" ca="1" si="38"/>
        <v>49705</v>
      </c>
      <c r="E146" s="1183">
        <f t="shared" ca="1" si="39"/>
        <v>49732</v>
      </c>
      <c r="F146" s="1184">
        <f t="shared" ca="1" si="40"/>
        <v>4144</v>
      </c>
      <c r="G146" s="1185">
        <f ca="1">IF(F146&lt;&gt;"",COUNTIF($F$11:F146,"&gt;0"),"")</f>
        <v>136</v>
      </c>
      <c r="H146" s="1186">
        <v>1.2756916567808798E-2</v>
      </c>
      <c r="I146" s="1130"/>
      <c r="J146" s="1187">
        <f t="shared" ca="1" si="41"/>
        <v>962088366.56215417</v>
      </c>
      <c r="K146" s="1188">
        <f t="shared" ca="1" si="42"/>
        <v>12273281.023092849</v>
      </c>
      <c r="L146" s="1187">
        <f t="shared" ca="1" si="43"/>
        <v>6576883.0784034031</v>
      </c>
      <c r="M146" s="1187">
        <f t="shared" ca="1" si="44"/>
        <v>0</v>
      </c>
      <c r="N146" s="1187">
        <f t="shared" ca="1" si="53"/>
        <v>943238202.46065795</v>
      </c>
      <c r="O146" s="1130"/>
      <c r="P146" s="1187">
        <f t="shared" ca="1" si="45"/>
        <v>18850164.10149622</v>
      </c>
      <c r="Q146" s="1187">
        <f t="shared" ca="1" si="46"/>
        <v>896076292.33762503</v>
      </c>
      <c r="R146" s="1187">
        <f t="shared" ca="1" si="54"/>
        <v>913983948.23404646</v>
      </c>
      <c r="S146" s="1187">
        <f t="shared" ca="1" si="55"/>
        <v>17907655.896421432</v>
      </c>
      <c r="T146" s="1187">
        <f t="shared" ca="1" si="47"/>
        <v>896076292.33762503</v>
      </c>
      <c r="U146" s="1189">
        <f t="shared" ca="1" si="48"/>
        <v>0.11758142698425957</v>
      </c>
      <c r="V146" s="1190">
        <f t="shared" ca="1" si="49"/>
        <v>5.0000000000000044E-2</v>
      </c>
      <c r="X146" s="1191">
        <f t="shared" ca="1" si="56"/>
        <v>48104418.328107715</v>
      </c>
      <c r="Y146" s="1191">
        <f t="shared" ca="1" si="50"/>
        <v>942508.20507478714</v>
      </c>
      <c r="Z146" s="1191">
        <f t="shared" ca="1" si="51"/>
        <v>47161910.123032928</v>
      </c>
      <c r="AA146" s="1189">
        <f t="shared" ca="1" si="52"/>
        <v>0.11755722954083019</v>
      </c>
      <c r="AB146" s="1162"/>
    </row>
    <row r="147" spans="1:28">
      <c r="A147" s="1201">
        <f>'AMORT. PROFILE 0% CPR'!A147</f>
        <v>49061</v>
      </c>
      <c r="C147" s="1161"/>
      <c r="D147" s="1182">
        <f t="shared" ca="1" si="38"/>
        <v>49734</v>
      </c>
      <c r="E147" s="1183">
        <f t="shared" ca="1" si="39"/>
        <v>49761</v>
      </c>
      <c r="F147" s="1184">
        <f t="shared" ca="1" si="40"/>
        <v>4173</v>
      </c>
      <c r="G147" s="1185">
        <f ca="1">IF(F147&lt;&gt;"",COUNTIF($F$11:F147,"&gt;0"),"")</f>
        <v>137</v>
      </c>
      <c r="H147" s="1186">
        <v>1.2839097125528609E-2</v>
      </c>
      <c r="I147" s="1130"/>
      <c r="J147" s="1187">
        <f t="shared" ca="1" si="41"/>
        <v>943238202.46065795</v>
      </c>
      <c r="K147" s="1188">
        <f t="shared" ca="1" si="42"/>
        <v>12110326.893901406</v>
      </c>
      <c r="L147" s="1187">
        <f t="shared" ca="1" si="43"/>
        <v>6447485.6862997925</v>
      </c>
      <c r="M147" s="1187">
        <f t="shared" ca="1" si="44"/>
        <v>0</v>
      </c>
      <c r="N147" s="1187">
        <f t="shared" ca="1" si="53"/>
        <v>924680389.88045681</v>
      </c>
      <c r="O147" s="1130"/>
      <c r="P147" s="1187">
        <f t="shared" ca="1" si="45"/>
        <v>18557812.580201149</v>
      </c>
      <c r="Q147" s="1187">
        <f t="shared" ca="1" si="46"/>
        <v>878446370.38643396</v>
      </c>
      <c r="R147" s="1187">
        <f t="shared" ca="1" si="54"/>
        <v>896076292.33762503</v>
      </c>
      <c r="S147" s="1187">
        <f t="shared" ca="1" si="55"/>
        <v>17629921.951191068</v>
      </c>
      <c r="T147" s="1187">
        <f t="shared" ca="1" si="47"/>
        <v>878446370.38643396</v>
      </c>
      <c r="U147" s="1189">
        <f t="shared" ca="1" si="48"/>
        <v>0.11527765815077767</v>
      </c>
      <c r="V147" s="1190">
        <f t="shared" ca="1" si="49"/>
        <v>5.0000000000000044E-2</v>
      </c>
      <c r="X147" s="1191">
        <f t="shared" ca="1" si="56"/>
        <v>47161910.123032928</v>
      </c>
      <c r="Y147" s="1191">
        <f t="shared" ca="1" si="50"/>
        <v>927890.62901008129</v>
      </c>
      <c r="Z147" s="1191">
        <f t="shared" ca="1" si="51"/>
        <v>46234019.494022846</v>
      </c>
      <c r="AA147" s="1189">
        <f t="shared" ca="1" si="52"/>
        <v>0.11525393480702084</v>
      </c>
      <c r="AB147" s="1162"/>
    </row>
    <row r="148" spans="1:28">
      <c r="A148" s="1201">
        <f>'AMORT. PROFILE 0% CPR'!A148</f>
        <v>49094</v>
      </c>
      <c r="C148" s="1161"/>
      <c r="D148" s="1182">
        <f t="shared" ca="1" si="38"/>
        <v>49765</v>
      </c>
      <c r="E148" s="1183">
        <f t="shared" ca="1" si="39"/>
        <v>49793</v>
      </c>
      <c r="F148" s="1184">
        <f t="shared" ca="1" si="40"/>
        <v>4205</v>
      </c>
      <c r="G148" s="1185">
        <f ca="1">IF(F148&lt;&gt;"",COUNTIF($F$11:F148,"&gt;0"),"")</f>
        <v>138</v>
      </c>
      <c r="H148" s="1186">
        <v>1.2935741665823631E-2</v>
      </c>
      <c r="I148" s="1130"/>
      <c r="J148" s="1187">
        <f t="shared" ca="1" si="41"/>
        <v>924680389.88045681</v>
      </c>
      <c r="K148" s="1188">
        <f t="shared" ca="1" si="42"/>
        <v>11961426.646946665</v>
      </c>
      <c r="L148" s="1187">
        <f t="shared" ca="1" si="43"/>
        <v>6320015.3335335739</v>
      </c>
      <c r="M148" s="1187">
        <f t="shared" ca="1" si="44"/>
        <v>0</v>
      </c>
      <c r="N148" s="1187">
        <f t="shared" ca="1" si="53"/>
        <v>906398947.89997661</v>
      </c>
      <c r="O148" s="1130"/>
      <c r="P148" s="1187">
        <f t="shared" ca="1" si="45"/>
        <v>18281441.980480194</v>
      </c>
      <c r="Q148" s="1187">
        <f t="shared" ca="1" si="46"/>
        <v>861079000.5049777</v>
      </c>
      <c r="R148" s="1187">
        <f t="shared" ca="1" si="54"/>
        <v>878446370.38643396</v>
      </c>
      <c r="S148" s="1187">
        <f t="shared" ca="1" si="55"/>
        <v>17367369.881456256</v>
      </c>
      <c r="T148" s="1187">
        <f t="shared" ca="1" si="47"/>
        <v>861079000.5049777</v>
      </c>
      <c r="U148" s="1189">
        <f t="shared" ca="1" si="48"/>
        <v>0.11300961899686537</v>
      </c>
      <c r="V148" s="1190">
        <f t="shared" ca="1" si="49"/>
        <v>5.0000000000000044E-2</v>
      </c>
      <c r="X148" s="1191">
        <f t="shared" ca="1" si="56"/>
        <v>46234019.494022846</v>
      </c>
      <c r="Y148" s="1191">
        <f t="shared" ca="1" si="50"/>
        <v>914072.09902393818</v>
      </c>
      <c r="Z148" s="1191">
        <f t="shared" ca="1" si="51"/>
        <v>45319947.394998908</v>
      </c>
      <c r="AA148" s="1189">
        <f t="shared" ca="1" si="52"/>
        <v>0.11298636239986033</v>
      </c>
      <c r="AB148" s="1162"/>
    </row>
    <row r="149" spans="1:28">
      <c r="A149" s="1201">
        <f>'AMORT. PROFILE 0% CPR'!A149</f>
        <v>49122</v>
      </c>
      <c r="C149" s="1161"/>
      <c r="D149" s="1182">
        <f t="shared" ca="1" si="38"/>
        <v>49795</v>
      </c>
      <c r="E149" s="1183">
        <f t="shared" ca="1" si="39"/>
        <v>49822</v>
      </c>
      <c r="F149" s="1184">
        <f t="shared" ca="1" si="40"/>
        <v>4234</v>
      </c>
      <c r="G149" s="1185">
        <f ca="1">IF(F149&lt;&gt;"",COUNTIF($F$11:F149,"&gt;0"),"")</f>
        <v>139</v>
      </c>
      <c r="H149" s="1186">
        <v>1.3033364791696398E-2</v>
      </c>
      <c r="I149" s="1130"/>
      <c r="J149" s="1187">
        <f t="shared" ca="1" si="41"/>
        <v>906398947.89997661</v>
      </c>
      <c r="K149" s="1188">
        <f t="shared" ca="1" si="42"/>
        <v>11813428.134790214</v>
      </c>
      <c r="L149" s="1187">
        <f t="shared" ca="1" si="43"/>
        <v>6194452.4325902639</v>
      </c>
      <c r="M149" s="1187">
        <f t="shared" ca="1" si="44"/>
        <v>0</v>
      </c>
      <c r="N149" s="1187">
        <f t="shared" ca="1" si="53"/>
        <v>888391067.33259618</v>
      </c>
      <c r="O149" s="1130"/>
      <c r="P149" s="1187">
        <f t="shared" ca="1" si="45"/>
        <v>18007880.567380428</v>
      </c>
      <c r="Q149" s="1187">
        <f t="shared" ca="1" si="46"/>
        <v>843971513.96596634</v>
      </c>
      <c r="R149" s="1187">
        <f t="shared" ca="1" si="54"/>
        <v>861079000.5049777</v>
      </c>
      <c r="S149" s="1187">
        <f t="shared" ca="1" si="55"/>
        <v>17107486.539011359</v>
      </c>
      <c r="T149" s="1187">
        <f t="shared" ca="1" si="47"/>
        <v>843971513.96596634</v>
      </c>
      <c r="U149" s="1189">
        <f t="shared" ca="1" si="48"/>
        <v>0.11077535641756003</v>
      </c>
      <c r="V149" s="1190">
        <f t="shared" ca="1" si="49"/>
        <v>5.0000000000000044E-2</v>
      </c>
      <c r="X149" s="1191">
        <f t="shared" ca="1" si="56"/>
        <v>45319947.394998908</v>
      </c>
      <c r="Y149" s="1191">
        <f t="shared" ca="1" si="50"/>
        <v>900394.0283690691</v>
      </c>
      <c r="Z149" s="1191">
        <f t="shared" ca="1" si="51"/>
        <v>44419553.366629839</v>
      </c>
      <c r="AA149" s="1189">
        <f t="shared" ca="1" si="52"/>
        <v>0.11075255961632187</v>
      </c>
      <c r="AB149" s="1162"/>
    </row>
    <row r="150" spans="1:28">
      <c r="A150" s="1201">
        <f>'AMORT. PROFILE 0% CPR'!A150</f>
        <v>49152</v>
      </c>
      <c r="B150" s="1202"/>
      <c r="C150" s="1161"/>
      <c r="D150" s="1182">
        <f t="shared" ca="1" si="38"/>
        <v>49826</v>
      </c>
      <c r="E150" s="1183">
        <f t="shared" ca="1" si="39"/>
        <v>49853</v>
      </c>
      <c r="F150" s="1184">
        <f t="shared" ca="1" si="40"/>
        <v>4265</v>
      </c>
      <c r="G150" s="1185">
        <f ca="1">IF(F150&lt;&gt;"",COUNTIF($F$11:F150,"&gt;0"),"")</f>
        <v>140</v>
      </c>
      <c r="H150" s="1186">
        <v>1.3123396781396355E-2</v>
      </c>
      <c r="I150" s="1130"/>
      <c r="J150" s="1187">
        <f t="shared" ca="1" si="41"/>
        <v>888391067.33259618</v>
      </c>
      <c r="K150" s="1188">
        <f t="shared" ca="1" si="42"/>
        <v>11658708.473653864</v>
      </c>
      <c r="L150" s="1187">
        <f t="shared" ca="1" si="43"/>
        <v>6070830.3153508324</v>
      </c>
      <c r="M150" s="1187">
        <f t="shared" ca="1" si="44"/>
        <v>0</v>
      </c>
      <c r="N150" s="1187">
        <f t="shared" ca="1" si="53"/>
        <v>870661528.54359138</v>
      </c>
      <c r="O150" s="1130"/>
      <c r="P150" s="1187">
        <f t="shared" ca="1" si="45"/>
        <v>17729538.789004803</v>
      </c>
      <c r="Q150" s="1187">
        <f t="shared" ca="1" si="46"/>
        <v>827128452.11641181</v>
      </c>
      <c r="R150" s="1187">
        <f t="shared" ca="1" si="54"/>
        <v>843971513.96596634</v>
      </c>
      <c r="S150" s="1187">
        <f t="shared" ca="1" si="55"/>
        <v>16843061.849554539</v>
      </c>
      <c r="T150" s="1187">
        <f t="shared" ca="1" si="47"/>
        <v>827128452.11641181</v>
      </c>
      <c r="U150" s="1189">
        <f t="shared" ca="1" si="48"/>
        <v>0.10857452708871074</v>
      </c>
      <c r="V150" s="1190">
        <f t="shared" ca="1" si="49"/>
        <v>5.0000000000000044E-2</v>
      </c>
      <c r="X150" s="1191">
        <f t="shared" ca="1" si="56"/>
        <v>44419553.366629839</v>
      </c>
      <c r="Y150" s="1191">
        <f t="shared" ca="1" si="50"/>
        <v>886476.93945026398</v>
      </c>
      <c r="Z150" s="1191">
        <f t="shared" ca="1" si="51"/>
        <v>43533076.427179575</v>
      </c>
      <c r="AA150" s="1189">
        <f t="shared" ca="1" si="52"/>
        <v>0.10855218320290771</v>
      </c>
      <c r="AB150" s="1162"/>
    </row>
    <row r="151" spans="1:28">
      <c r="A151" s="1201">
        <f>'AMORT. PROFILE 0% CPR'!A151</f>
        <v>49184</v>
      </c>
      <c r="C151" s="1203"/>
      <c r="D151" s="1182">
        <f t="shared" ca="1" si="38"/>
        <v>49856</v>
      </c>
      <c r="E151" s="1183">
        <f t="shared" ca="1" si="39"/>
        <v>49884</v>
      </c>
      <c r="F151" s="1184">
        <f t="shared" ca="1" si="40"/>
        <v>4296</v>
      </c>
      <c r="G151" s="1185">
        <f ca="1">IF(F151&lt;&gt;"",COUNTIF($F$11:F151,"&gt;0"),"")</f>
        <v>141</v>
      </c>
      <c r="H151" s="1186">
        <v>1.322381871433074E-2</v>
      </c>
      <c r="I151" s="1130"/>
      <c r="J151" s="1187">
        <f t="shared" ca="1" si="41"/>
        <v>870661528.54359138</v>
      </c>
      <c r="K151" s="1188">
        <f t="shared" ca="1" si="42"/>
        <v>11513470.215002552</v>
      </c>
      <c r="L151" s="1187">
        <f t="shared" ca="1" si="43"/>
        <v>5949069.8902276568</v>
      </c>
      <c r="M151" s="1187">
        <f t="shared" ca="1" si="44"/>
        <v>0</v>
      </c>
      <c r="N151" s="1187">
        <f t="shared" ca="1" si="53"/>
        <v>853198988.43836117</v>
      </c>
      <c r="O151" s="1130"/>
      <c r="P151" s="1187">
        <f t="shared" ca="1" si="45"/>
        <v>17462540.105230212</v>
      </c>
      <c r="Q151" s="1187">
        <f t="shared" ca="1" si="46"/>
        <v>810539039.01644301</v>
      </c>
      <c r="R151" s="1187">
        <f t="shared" ca="1" si="54"/>
        <v>827128452.11641181</v>
      </c>
      <c r="S151" s="1187">
        <f t="shared" ca="1" si="55"/>
        <v>16589413.099968791</v>
      </c>
      <c r="T151" s="1187">
        <f t="shared" ca="1" si="47"/>
        <v>810539039.01644301</v>
      </c>
      <c r="U151" s="1189">
        <f t="shared" ca="1" si="48"/>
        <v>0.10640771524165232</v>
      </c>
      <c r="V151" s="1190">
        <f t="shared" ca="1" si="49"/>
        <v>5.0000000000000155E-2</v>
      </c>
      <c r="X151" s="1191">
        <f t="shared" ca="1" si="56"/>
        <v>43533076.427179575</v>
      </c>
      <c r="Y151" s="1191">
        <f t="shared" ca="1" si="50"/>
        <v>873127.0052614212</v>
      </c>
      <c r="Z151" s="1191">
        <f t="shared" ca="1" si="51"/>
        <v>42659949.421918154</v>
      </c>
      <c r="AA151" s="1189">
        <f t="shared" ca="1" si="52"/>
        <v>0.10638581727072233</v>
      </c>
      <c r="AB151" s="1162"/>
    </row>
    <row r="152" spans="1:28">
      <c r="A152" s="1201">
        <f>'AMORT. PROFILE 0% CPR'!A152</f>
        <v>49214</v>
      </c>
      <c r="C152" s="1161"/>
      <c r="D152" s="1182">
        <f t="shared" ca="1" si="38"/>
        <v>49887</v>
      </c>
      <c r="E152" s="1183">
        <f t="shared" ca="1" si="39"/>
        <v>49914</v>
      </c>
      <c r="F152" s="1184">
        <f t="shared" ca="1" si="40"/>
        <v>4326</v>
      </c>
      <c r="G152" s="1185">
        <f ca="1">IF(F152&lt;&gt;"",COUNTIF($F$11:F152,"&gt;0"),"")</f>
        <v>142</v>
      </c>
      <c r="H152" s="1186">
        <v>1.3320595285273972E-2</v>
      </c>
      <c r="I152" s="1130"/>
      <c r="J152" s="1187">
        <f t="shared" ca="1" si="41"/>
        <v>853198988.43836117</v>
      </c>
      <c r="K152" s="1188">
        <f t="shared" ca="1" si="42"/>
        <v>11365118.422792556</v>
      </c>
      <c r="L152" s="1187">
        <f t="shared" ca="1" si="43"/>
        <v>5829179.8254498746</v>
      </c>
      <c r="M152" s="1187">
        <f t="shared" ca="1" si="44"/>
        <v>0</v>
      </c>
      <c r="N152" s="1187">
        <f t="shared" ca="1" si="53"/>
        <v>836004690.19011879</v>
      </c>
      <c r="O152" s="1130"/>
      <c r="P152" s="1187">
        <f t="shared" ca="1" si="45"/>
        <v>17194298.248242378</v>
      </c>
      <c r="Q152" s="1187">
        <f t="shared" ca="1" si="46"/>
        <v>794204455.6806128</v>
      </c>
      <c r="R152" s="1187">
        <f t="shared" ca="1" si="54"/>
        <v>810539039.01644301</v>
      </c>
      <c r="S152" s="1187">
        <f t="shared" ca="1" si="55"/>
        <v>16334583.335830212</v>
      </c>
      <c r="T152" s="1187">
        <f t="shared" ca="1" si="47"/>
        <v>794204455.6806128</v>
      </c>
      <c r="U152" s="1189">
        <f t="shared" ca="1" si="48"/>
        <v>0.10427353458246835</v>
      </c>
      <c r="V152" s="1190">
        <f t="shared" ca="1" si="49"/>
        <v>5.0000000000000044E-2</v>
      </c>
      <c r="X152" s="1191">
        <f t="shared" ca="1" si="56"/>
        <v>42659949.421918154</v>
      </c>
      <c r="Y152" s="1191">
        <f t="shared" ca="1" si="50"/>
        <v>859714.9124121666</v>
      </c>
      <c r="Z152" s="1191">
        <f t="shared" ca="1" si="51"/>
        <v>41800234.509505987</v>
      </c>
      <c r="AA152" s="1189">
        <f t="shared" ca="1" si="52"/>
        <v>0.10425207581113918</v>
      </c>
      <c r="AB152" s="1162"/>
    </row>
    <row r="153" spans="1:28">
      <c r="A153" s="1201">
        <f>'AMORT. PROFILE 0% CPR'!A153</f>
        <v>49244</v>
      </c>
      <c r="C153" s="1161"/>
      <c r="D153" s="1182">
        <f t="shared" ca="1" si="38"/>
        <v>49918</v>
      </c>
      <c r="E153" s="1183">
        <f t="shared" ca="1" si="39"/>
        <v>49947</v>
      </c>
      <c r="F153" s="1184">
        <f t="shared" ca="1" si="40"/>
        <v>4359</v>
      </c>
      <c r="G153" s="1185">
        <f ca="1">IF(F153&lt;&gt;"",COUNTIF($F$11:F153,"&gt;0"),"")</f>
        <v>143</v>
      </c>
      <c r="H153" s="1186">
        <v>1.3429315092184863E-2</v>
      </c>
      <c r="I153" s="1130"/>
      <c r="J153" s="1187">
        <f t="shared" ca="1" si="41"/>
        <v>836004690.19011879</v>
      </c>
      <c r="K153" s="1188">
        <f t="shared" ca="1" si="42"/>
        <v>11226970.403107492</v>
      </c>
      <c r="L153" s="1187">
        <f t="shared" ca="1" si="43"/>
        <v>5711076.5151015874</v>
      </c>
      <c r="M153" s="1187">
        <f t="shared" ca="1" si="44"/>
        <v>0</v>
      </c>
      <c r="N153" s="1187">
        <f t="shared" ca="1" si="53"/>
        <v>819066643.27190971</v>
      </c>
      <c r="O153" s="1130"/>
      <c r="P153" s="1187">
        <f t="shared" ca="1" si="45"/>
        <v>16938046.918209076</v>
      </c>
      <c r="Q153" s="1187">
        <f t="shared" ca="1" si="46"/>
        <v>778113311.10831416</v>
      </c>
      <c r="R153" s="1187">
        <f t="shared" ca="1" si="54"/>
        <v>794204455.6806128</v>
      </c>
      <c r="S153" s="1187">
        <f t="shared" ca="1" si="55"/>
        <v>16091144.572298646</v>
      </c>
      <c r="T153" s="1187">
        <f t="shared" ca="1" si="47"/>
        <v>778113311.10831416</v>
      </c>
      <c r="U153" s="1189">
        <f t="shared" ca="1" si="48"/>
        <v>0.10217213704531117</v>
      </c>
      <c r="V153" s="1190">
        <f t="shared" ca="1" si="49"/>
        <v>5.0000000000000044E-2</v>
      </c>
      <c r="X153" s="1191">
        <f t="shared" ca="1" si="56"/>
        <v>41800234.509505987</v>
      </c>
      <c r="Y153" s="1191">
        <f t="shared" ca="1" si="50"/>
        <v>846902.34591042995</v>
      </c>
      <c r="Z153" s="1191">
        <f t="shared" ca="1" si="51"/>
        <v>40953332.163595557</v>
      </c>
      <c r="AA153" s="1189">
        <f t="shared" ca="1" si="52"/>
        <v>0.10215111072704298</v>
      </c>
      <c r="AB153" s="1162"/>
    </row>
    <row r="154" spans="1:28">
      <c r="A154" s="1201">
        <f>'AMORT. PROFILE 0% CPR'!A154</f>
        <v>49275</v>
      </c>
      <c r="C154" s="1161"/>
      <c r="D154" s="1182">
        <f t="shared" ca="1" si="38"/>
        <v>49948</v>
      </c>
      <c r="E154" s="1183">
        <f t="shared" ca="1" si="39"/>
        <v>49975</v>
      </c>
      <c r="F154" s="1184">
        <f t="shared" ca="1" si="40"/>
        <v>4387</v>
      </c>
      <c r="G154" s="1185">
        <f ca="1">IF(F154&lt;&gt;"",COUNTIF($F$11:F154,"&gt;0"),"")</f>
        <v>144</v>
      </c>
      <c r="H154" s="1186">
        <v>1.3521071130576162E-2</v>
      </c>
      <c r="I154" s="1130"/>
      <c r="J154" s="1187">
        <f t="shared" ca="1" si="41"/>
        <v>819066643.27190971</v>
      </c>
      <c r="K154" s="1188">
        <f t="shared" ca="1" si="42"/>
        <v>11074658.344361743</v>
      </c>
      <c r="L154" s="1187">
        <f t="shared" ca="1" si="43"/>
        <v>5594845.6642374787</v>
      </c>
      <c r="M154" s="1187">
        <f t="shared" ca="1" si="44"/>
        <v>802397139.26331043</v>
      </c>
      <c r="N154" s="1187">
        <f t="shared" ca="1" si="53"/>
        <v>0</v>
      </c>
      <c r="O154" s="1130"/>
      <c r="P154" s="1187">
        <f t="shared" ca="1" si="45"/>
        <v>819066643.27190971</v>
      </c>
      <c r="Q154" s="1187">
        <f t="shared" ca="1" si="46"/>
        <v>0</v>
      </c>
      <c r="R154" s="1187">
        <f t="shared" ca="1" si="54"/>
        <v>778113311.10831416</v>
      </c>
      <c r="S154" s="1187">
        <f t="shared" ca="1" si="55"/>
        <v>778113311.10831416</v>
      </c>
      <c r="T154" s="1187">
        <f t="shared" ca="1" si="47"/>
        <v>0</v>
      </c>
      <c r="U154" s="1189">
        <f t="shared" ca="1" si="48"/>
        <v>0.10010205721045569</v>
      </c>
      <c r="V154" s="1190" t="str">
        <f t="shared" ca="1" si="49"/>
        <v>n.a.</v>
      </c>
      <c r="X154" s="1191">
        <f t="shared" ca="1" si="56"/>
        <v>40953332.163595557</v>
      </c>
      <c r="Y154" s="1191">
        <f t="shared" ca="1" si="50"/>
        <v>40953332.163595557</v>
      </c>
      <c r="Z154" s="1191">
        <f t="shared" ca="1" si="51"/>
        <v>0</v>
      </c>
      <c r="AA154" s="1189">
        <f t="shared" ca="1" si="52"/>
        <v>0.1000814569002824</v>
      </c>
      <c r="AB154" s="1162"/>
    </row>
    <row r="155" spans="1:28">
      <c r="A155" s="1201">
        <f>'AMORT. PROFILE 0% CPR'!A155</f>
        <v>49305</v>
      </c>
      <c r="C155" s="1161"/>
      <c r="D155" s="1182">
        <f t="shared" ca="1" si="38"/>
        <v>49979</v>
      </c>
      <c r="E155" s="1183">
        <f t="shared" ca="1" si="39"/>
        <v>50006</v>
      </c>
      <c r="F155" s="1184">
        <f t="shared" ca="1" si="40"/>
        <v>4418</v>
      </c>
      <c r="G155" s="1185">
        <f ca="1">IF(F155&lt;&gt;"",COUNTIF($F$11:F155,"&gt;0"),"")</f>
        <v>145</v>
      </c>
      <c r="H155" s="1186">
        <v>1.3633895063393728E-2</v>
      </c>
      <c r="I155" s="1130"/>
      <c r="J155" s="1187">
        <f t="shared" ca="1" si="41"/>
        <v>0</v>
      </c>
      <c r="K155" s="1188">
        <f t="shared" ca="1" si="42"/>
        <v>0</v>
      </c>
      <c r="L155" s="1187">
        <f t="shared" ca="1" si="43"/>
        <v>0</v>
      </c>
      <c r="M155" s="1187">
        <f t="shared" ca="1" si="44"/>
        <v>0</v>
      </c>
      <c r="N155" s="1187">
        <f t="shared" ca="1" si="53"/>
        <v>0</v>
      </c>
      <c r="O155" s="1130"/>
      <c r="P155" s="1187">
        <f t="shared" ca="1" si="45"/>
        <v>0</v>
      </c>
      <c r="Q155" s="1187">
        <f t="shared" ca="1" si="46"/>
        <v>0</v>
      </c>
      <c r="R155" s="1187">
        <f t="shared" ca="1" si="54"/>
        <v>0</v>
      </c>
      <c r="S155" s="1187">
        <f t="shared" ca="1" si="55"/>
        <v>0</v>
      </c>
      <c r="T155" s="1187">
        <f t="shared" ca="1" si="47"/>
        <v>0</v>
      </c>
      <c r="U155" s="1189">
        <f t="shared" ca="1" si="48"/>
        <v>0</v>
      </c>
      <c r="V155" s="1190" t="str">
        <f t="shared" ca="1" si="49"/>
        <v>n.a.</v>
      </c>
      <c r="X155" s="1191">
        <f t="shared" ca="1" si="56"/>
        <v>0</v>
      </c>
      <c r="Y155" s="1191">
        <f t="shared" ca="1" si="50"/>
        <v>0</v>
      </c>
      <c r="Z155" s="1191">
        <f t="shared" ca="1" si="51"/>
        <v>0</v>
      </c>
      <c r="AA155" s="1189">
        <f t="shared" ca="1" si="52"/>
        <v>0</v>
      </c>
      <c r="AB155" s="1162"/>
    </row>
    <row r="156" spans="1:28">
      <c r="A156" s="1201">
        <f>'AMORT. PROFILE 0% CPR'!A156</f>
        <v>49338</v>
      </c>
      <c r="C156" s="1161"/>
      <c r="D156" s="1182">
        <f t="shared" ca="1" si="38"/>
        <v>50009</v>
      </c>
      <c r="E156" s="1183">
        <f t="shared" ca="1" si="39"/>
        <v>50038</v>
      </c>
      <c r="F156" s="1184">
        <f t="shared" ca="1" si="40"/>
        <v>4450</v>
      </c>
      <c r="G156" s="1185">
        <f ca="1">IF(F156&lt;&gt;"",COUNTIF($F$11:F156,"&gt;0"),"")</f>
        <v>146</v>
      </c>
      <c r="H156" s="1186">
        <v>1.374583120308915E-2</v>
      </c>
      <c r="I156" s="1130"/>
      <c r="J156" s="1187">
        <f t="shared" ca="1" si="41"/>
        <v>0</v>
      </c>
      <c r="K156" s="1188">
        <f t="shared" ca="1" si="42"/>
        <v>0</v>
      </c>
      <c r="L156" s="1187">
        <f t="shared" ca="1" si="43"/>
        <v>0</v>
      </c>
      <c r="M156" s="1187">
        <f t="shared" ca="1" si="44"/>
        <v>0</v>
      </c>
      <c r="N156" s="1187">
        <f t="shared" ca="1" si="53"/>
        <v>0</v>
      </c>
      <c r="O156" s="1130"/>
      <c r="P156" s="1187">
        <f t="shared" ca="1" si="45"/>
        <v>0</v>
      </c>
      <c r="Q156" s="1187">
        <f t="shared" ca="1" si="46"/>
        <v>0</v>
      </c>
      <c r="R156" s="1187">
        <f t="shared" ca="1" si="54"/>
        <v>0</v>
      </c>
      <c r="S156" s="1187">
        <f t="shared" ca="1" si="55"/>
        <v>0</v>
      </c>
      <c r="T156" s="1187">
        <f t="shared" ca="1" si="47"/>
        <v>0</v>
      </c>
      <c r="U156" s="1189">
        <f t="shared" ca="1" si="48"/>
        <v>0</v>
      </c>
      <c r="V156" s="1190" t="str">
        <f t="shared" ca="1" si="49"/>
        <v>n.a.</v>
      </c>
      <c r="X156" s="1191">
        <f t="shared" ca="1" si="56"/>
        <v>0</v>
      </c>
      <c r="Y156" s="1191">
        <f t="shared" ca="1" si="50"/>
        <v>0</v>
      </c>
      <c r="Z156" s="1191">
        <f t="shared" ca="1" si="51"/>
        <v>0</v>
      </c>
      <c r="AA156" s="1189">
        <f t="shared" ca="1" si="52"/>
        <v>0</v>
      </c>
      <c r="AB156" s="1162"/>
    </row>
    <row r="157" spans="1:28">
      <c r="A157" s="1201">
        <f>'AMORT. PROFILE 0% CPR'!A157</f>
        <v>49367</v>
      </c>
      <c r="C157" s="1161"/>
      <c r="D157" s="1182">
        <f t="shared" ca="1" si="38"/>
        <v>50040</v>
      </c>
      <c r="E157" s="1183">
        <f t="shared" ca="1" si="39"/>
        <v>50067</v>
      </c>
      <c r="F157" s="1184">
        <f t="shared" ca="1" si="40"/>
        <v>4479</v>
      </c>
      <c r="G157" s="1185">
        <f ca="1">IF(F157&lt;&gt;"",COUNTIF($F$11:F157,"&gt;0"),"")</f>
        <v>147</v>
      </c>
      <c r="H157" s="1186">
        <v>1.3860294491654501E-2</v>
      </c>
      <c r="I157" s="1130"/>
      <c r="J157" s="1187">
        <f t="shared" ca="1" si="41"/>
        <v>0</v>
      </c>
      <c r="K157" s="1188">
        <f t="shared" ca="1" si="42"/>
        <v>0</v>
      </c>
      <c r="L157" s="1187">
        <f t="shared" ca="1" si="43"/>
        <v>0</v>
      </c>
      <c r="M157" s="1187">
        <f t="shared" ca="1" si="44"/>
        <v>0</v>
      </c>
      <c r="N157" s="1187">
        <f t="shared" ca="1" si="53"/>
        <v>0</v>
      </c>
      <c r="O157" s="1130"/>
      <c r="P157" s="1187">
        <f t="shared" ca="1" si="45"/>
        <v>0</v>
      </c>
      <c r="Q157" s="1187">
        <f t="shared" ca="1" si="46"/>
        <v>0</v>
      </c>
      <c r="R157" s="1187">
        <f t="shared" ca="1" si="54"/>
        <v>0</v>
      </c>
      <c r="S157" s="1187">
        <f t="shared" ca="1" si="55"/>
        <v>0</v>
      </c>
      <c r="T157" s="1187">
        <f t="shared" ca="1" si="47"/>
        <v>0</v>
      </c>
      <c r="U157" s="1189">
        <f t="shared" ca="1" si="48"/>
        <v>0</v>
      </c>
      <c r="V157" s="1190" t="str">
        <f t="shared" ca="1" si="49"/>
        <v>n.a.</v>
      </c>
      <c r="X157" s="1191">
        <f t="shared" ca="1" si="56"/>
        <v>0</v>
      </c>
      <c r="Y157" s="1191">
        <f t="shared" ca="1" si="50"/>
        <v>0</v>
      </c>
      <c r="Z157" s="1191">
        <f t="shared" ca="1" si="51"/>
        <v>0</v>
      </c>
      <c r="AA157" s="1189">
        <f t="shared" ca="1" si="52"/>
        <v>0</v>
      </c>
      <c r="AB157" s="1162"/>
    </row>
    <row r="158" spans="1:28">
      <c r="A158" s="1201">
        <f>'AMORT. PROFILE 0% CPR'!A158</f>
        <v>49395</v>
      </c>
      <c r="C158" s="1161"/>
      <c r="D158" s="1182">
        <f t="shared" ca="1" si="38"/>
        <v>50071</v>
      </c>
      <c r="E158" s="1183">
        <f t="shared" ca="1" si="39"/>
        <v>50098</v>
      </c>
      <c r="F158" s="1184">
        <f t="shared" ca="1" si="40"/>
        <v>4510</v>
      </c>
      <c r="G158" s="1185">
        <f ca="1">IF(F158&lt;&gt;"",COUNTIF($F$11:F158,"&gt;0"),"")</f>
        <v>148</v>
      </c>
      <c r="H158" s="1186">
        <v>1.3972418818144639E-2</v>
      </c>
      <c r="I158" s="1130"/>
      <c r="J158" s="1187">
        <f t="shared" ca="1" si="41"/>
        <v>0</v>
      </c>
      <c r="K158" s="1188">
        <f t="shared" ca="1" si="42"/>
        <v>0</v>
      </c>
      <c r="L158" s="1187">
        <f t="shared" ca="1" si="43"/>
        <v>0</v>
      </c>
      <c r="M158" s="1187">
        <f t="shared" ca="1" si="44"/>
        <v>0</v>
      </c>
      <c r="N158" s="1187">
        <f t="shared" ca="1" si="53"/>
        <v>0</v>
      </c>
      <c r="O158" s="1130"/>
      <c r="P158" s="1187">
        <f t="shared" ca="1" si="45"/>
        <v>0</v>
      </c>
      <c r="Q158" s="1187">
        <f t="shared" ca="1" si="46"/>
        <v>0</v>
      </c>
      <c r="R158" s="1187">
        <f t="shared" ca="1" si="54"/>
        <v>0</v>
      </c>
      <c r="S158" s="1187">
        <f t="shared" ca="1" si="55"/>
        <v>0</v>
      </c>
      <c r="T158" s="1187">
        <f t="shared" ca="1" si="47"/>
        <v>0</v>
      </c>
      <c r="U158" s="1189">
        <f t="shared" ca="1" si="48"/>
        <v>0</v>
      </c>
      <c r="V158" s="1190" t="str">
        <f t="shared" ca="1" si="49"/>
        <v>n.a.</v>
      </c>
      <c r="X158" s="1191">
        <f t="shared" ca="1" si="56"/>
        <v>0</v>
      </c>
      <c r="Y158" s="1191">
        <f t="shared" ca="1" si="50"/>
        <v>0</v>
      </c>
      <c r="Z158" s="1191">
        <f t="shared" ca="1" si="51"/>
        <v>0</v>
      </c>
      <c r="AA158" s="1189">
        <f t="shared" ca="1" si="52"/>
        <v>0</v>
      </c>
      <c r="AB158" s="1162"/>
    </row>
    <row r="159" spans="1:28">
      <c r="A159" s="1201">
        <f>'AMORT. PROFILE 0% CPR'!A159</f>
        <v>49426</v>
      </c>
      <c r="C159" s="1161"/>
      <c r="D159" s="1182">
        <f t="shared" ca="1" si="38"/>
        <v>50099</v>
      </c>
      <c r="E159" s="1183">
        <f t="shared" ca="1" si="39"/>
        <v>50126</v>
      </c>
      <c r="F159" s="1184">
        <f t="shared" ca="1" si="40"/>
        <v>4538</v>
      </c>
      <c r="G159" s="1185">
        <f ca="1">IF(F159&lt;&gt;"",COUNTIF($F$11:F159,"&gt;0"),"")</f>
        <v>149</v>
      </c>
      <c r="H159" s="1186">
        <v>1.408602523770945E-2</v>
      </c>
      <c r="I159" s="1130"/>
      <c r="J159" s="1187">
        <f t="shared" ca="1" si="41"/>
        <v>0</v>
      </c>
      <c r="K159" s="1188">
        <f t="shared" ca="1" si="42"/>
        <v>0</v>
      </c>
      <c r="L159" s="1187">
        <f t="shared" ca="1" si="43"/>
        <v>0</v>
      </c>
      <c r="M159" s="1187">
        <f t="shared" ca="1" si="44"/>
        <v>0</v>
      </c>
      <c r="N159" s="1187">
        <f t="shared" ca="1" si="53"/>
        <v>0</v>
      </c>
      <c r="O159" s="1130"/>
      <c r="P159" s="1187">
        <f t="shared" ca="1" si="45"/>
        <v>0</v>
      </c>
      <c r="Q159" s="1187">
        <f t="shared" ca="1" si="46"/>
        <v>0</v>
      </c>
      <c r="R159" s="1187">
        <f t="shared" ca="1" si="54"/>
        <v>0</v>
      </c>
      <c r="S159" s="1187">
        <f t="shared" ca="1" si="55"/>
        <v>0</v>
      </c>
      <c r="T159" s="1187">
        <f t="shared" ca="1" si="47"/>
        <v>0</v>
      </c>
      <c r="U159" s="1189">
        <f t="shared" ca="1" si="48"/>
        <v>0</v>
      </c>
      <c r="V159" s="1190" t="str">
        <f t="shared" ca="1" si="49"/>
        <v>n.a.</v>
      </c>
      <c r="X159" s="1191">
        <f t="shared" ca="1" si="56"/>
        <v>0</v>
      </c>
      <c r="Y159" s="1191">
        <f t="shared" ca="1" si="50"/>
        <v>0</v>
      </c>
      <c r="Z159" s="1191">
        <f t="shared" ca="1" si="51"/>
        <v>0</v>
      </c>
      <c r="AA159" s="1189">
        <f t="shared" ca="1" si="52"/>
        <v>0</v>
      </c>
      <c r="AB159" s="1162"/>
    </row>
    <row r="160" spans="1:28">
      <c r="A160" s="1201">
        <f>'AMORT. PROFILE 0% CPR'!A160</f>
        <v>49457</v>
      </c>
      <c r="C160" s="1161"/>
      <c r="D160" s="1182">
        <f t="shared" ca="1" si="38"/>
        <v>50130</v>
      </c>
      <c r="E160" s="1183">
        <f t="shared" ca="1" si="39"/>
        <v>50157</v>
      </c>
      <c r="F160" s="1184">
        <f t="shared" ca="1" si="40"/>
        <v>4569</v>
      </c>
      <c r="G160" s="1185">
        <f ca="1">IF(F160&lt;&gt;"",COUNTIF($F$11:F160,"&gt;0"),"")</f>
        <v>150</v>
      </c>
      <c r="H160" s="1186">
        <v>1.4212850209998613E-2</v>
      </c>
      <c r="I160" s="1130"/>
      <c r="J160" s="1187">
        <f t="shared" ca="1" si="41"/>
        <v>0</v>
      </c>
      <c r="K160" s="1188">
        <f t="shared" ca="1" si="42"/>
        <v>0</v>
      </c>
      <c r="L160" s="1187">
        <f t="shared" ca="1" si="43"/>
        <v>0</v>
      </c>
      <c r="M160" s="1187">
        <f t="shared" ca="1" si="44"/>
        <v>0</v>
      </c>
      <c r="N160" s="1187">
        <f t="shared" ca="1" si="53"/>
        <v>0</v>
      </c>
      <c r="O160" s="1130"/>
      <c r="P160" s="1187">
        <f t="shared" ca="1" si="45"/>
        <v>0</v>
      </c>
      <c r="Q160" s="1187">
        <f t="shared" ca="1" si="46"/>
        <v>0</v>
      </c>
      <c r="R160" s="1187">
        <f t="shared" ca="1" si="54"/>
        <v>0</v>
      </c>
      <c r="S160" s="1187">
        <f t="shared" ca="1" si="55"/>
        <v>0</v>
      </c>
      <c r="T160" s="1187">
        <f t="shared" ca="1" si="47"/>
        <v>0</v>
      </c>
      <c r="U160" s="1189">
        <f t="shared" ca="1" si="48"/>
        <v>0</v>
      </c>
      <c r="V160" s="1190" t="str">
        <f t="shared" ca="1" si="49"/>
        <v>n.a.</v>
      </c>
      <c r="X160" s="1191">
        <f t="shared" ca="1" si="56"/>
        <v>0</v>
      </c>
      <c r="Y160" s="1191">
        <f t="shared" ca="1" si="50"/>
        <v>0</v>
      </c>
      <c r="Z160" s="1191">
        <f t="shared" ca="1" si="51"/>
        <v>0</v>
      </c>
      <c r="AA160" s="1189">
        <f t="shared" ca="1" si="52"/>
        <v>0</v>
      </c>
      <c r="AB160" s="1162"/>
    </row>
    <row r="161" spans="1:28">
      <c r="A161" s="1201">
        <f>'AMORT. PROFILE 0% CPR'!A161</f>
        <v>49487</v>
      </c>
      <c r="C161" s="1161"/>
      <c r="D161" s="1182">
        <f t="shared" ca="1" si="38"/>
        <v>50160</v>
      </c>
      <c r="E161" s="1183">
        <f t="shared" ca="1" si="39"/>
        <v>50187</v>
      </c>
      <c r="F161" s="1184">
        <f t="shared" ca="1" si="40"/>
        <v>4599</v>
      </c>
      <c r="G161" s="1185">
        <f ca="1">IF(F161&lt;&gt;"",COUNTIF($F$11:F161,"&gt;0"),"")</f>
        <v>151</v>
      </c>
      <c r="H161" s="1186">
        <v>1.4318366202048219E-2</v>
      </c>
      <c r="I161" s="1130"/>
      <c r="J161" s="1187">
        <f t="shared" ca="1" si="41"/>
        <v>0</v>
      </c>
      <c r="K161" s="1188">
        <f t="shared" ca="1" si="42"/>
        <v>0</v>
      </c>
      <c r="L161" s="1187">
        <f t="shared" ca="1" si="43"/>
        <v>0</v>
      </c>
      <c r="M161" s="1187">
        <f t="shared" ca="1" si="44"/>
        <v>0</v>
      </c>
      <c r="N161" s="1187">
        <f t="shared" ca="1" si="53"/>
        <v>0</v>
      </c>
      <c r="O161" s="1130"/>
      <c r="P161" s="1187">
        <f t="shared" ca="1" si="45"/>
        <v>0</v>
      </c>
      <c r="Q161" s="1187">
        <f t="shared" ca="1" si="46"/>
        <v>0</v>
      </c>
      <c r="R161" s="1187">
        <f t="shared" ca="1" si="54"/>
        <v>0</v>
      </c>
      <c r="S161" s="1187">
        <f t="shared" ca="1" si="55"/>
        <v>0</v>
      </c>
      <c r="T161" s="1187">
        <f t="shared" ca="1" si="47"/>
        <v>0</v>
      </c>
      <c r="U161" s="1189">
        <f t="shared" ca="1" si="48"/>
        <v>0</v>
      </c>
      <c r="V161" s="1190" t="str">
        <f t="shared" ca="1" si="49"/>
        <v>n.a.</v>
      </c>
      <c r="X161" s="1191">
        <f t="shared" ca="1" si="56"/>
        <v>0</v>
      </c>
      <c r="Y161" s="1191">
        <f t="shared" ca="1" si="50"/>
        <v>0</v>
      </c>
      <c r="Z161" s="1191">
        <f t="shared" ca="1" si="51"/>
        <v>0</v>
      </c>
      <c r="AA161" s="1189">
        <f t="shared" ca="1" si="52"/>
        <v>0</v>
      </c>
      <c r="AB161" s="1162"/>
    </row>
    <row r="162" spans="1:28">
      <c r="A162" s="1201">
        <f>'AMORT. PROFILE 0% CPR'!A162</f>
        <v>49517</v>
      </c>
      <c r="C162" s="1161"/>
      <c r="D162" s="1182">
        <f t="shared" ca="1" si="38"/>
        <v>50191</v>
      </c>
      <c r="E162" s="1183">
        <f t="shared" ca="1" si="39"/>
        <v>50220</v>
      </c>
      <c r="F162" s="1184">
        <f t="shared" ca="1" si="40"/>
        <v>4632</v>
      </c>
      <c r="G162" s="1185">
        <f ca="1">IF(F162&lt;&gt;"",COUNTIF($F$11:F162,"&gt;0"),"")</f>
        <v>152</v>
      </c>
      <c r="H162" s="1186">
        <v>1.441117846125589E-2</v>
      </c>
      <c r="I162" s="1130"/>
      <c r="J162" s="1187">
        <f t="shared" ca="1" si="41"/>
        <v>0</v>
      </c>
      <c r="K162" s="1188">
        <f t="shared" ca="1" si="42"/>
        <v>0</v>
      </c>
      <c r="L162" s="1187">
        <f t="shared" ca="1" si="43"/>
        <v>0</v>
      </c>
      <c r="M162" s="1187">
        <f t="shared" ca="1" si="44"/>
        <v>0</v>
      </c>
      <c r="N162" s="1187">
        <f t="shared" ca="1" si="53"/>
        <v>0</v>
      </c>
      <c r="O162" s="1130"/>
      <c r="P162" s="1187">
        <f t="shared" ca="1" si="45"/>
        <v>0</v>
      </c>
      <c r="Q162" s="1187">
        <f t="shared" ca="1" si="46"/>
        <v>0</v>
      </c>
      <c r="R162" s="1187">
        <f t="shared" ca="1" si="54"/>
        <v>0</v>
      </c>
      <c r="S162" s="1187">
        <f t="shared" ca="1" si="55"/>
        <v>0</v>
      </c>
      <c r="T162" s="1187">
        <f t="shared" ca="1" si="47"/>
        <v>0</v>
      </c>
      <c r="U162" s="1189">
        <f t="shared" ca="1" si="48"/>
        <v>0</v>
      </c>
      <c r="V162" s="1190" t="str">
        <f t="shared" ca="1" si="49"/>
        <v>n.a.</v>
      </c>
      <c r="X162" s="1191">
        <f t="shared" ca="1" si="56"/>
        <v>0</v>
      </c>
      <c r="Y162" s="1191">
        <f t="shared" ca="1" si="50"/>
        <v>0</v>
      </c>
      <c r="Z162" s="1191">
        <f t="shared" ca="1" si="51"/>
        <v>0</v>
      </c>
      <c r="AA162" s="1189">
        <f t="shared" ca="1" si="52"/>
        <v>0</v>
      </c>
      <c r="AB162" s="1162"/>
    </row>
    <row r="163" spans="1:28">
      <c r="A163" s="1201">
        <f>'AMORT. PROFILE 0% CPR'!A163</f>
        <v>49548</v>
      </c>
      <c r="C163" s="1161"/>
      <c r="D163" s="1182">
        <f t="shared" ca="1" si="38"/>
        <v>50221</v>
      </c>
      <c r="E163" s="1183">
        <f t="shared" ca="1" si="39"/>
        <v>50248</v>
      </c>
      <c r="F163" s="1184">
        <f t="shared" ca="1" si="40"/>
        <v>4660</v>
      </c>
      <c r="G163" s="1185">
        <f ca="1">IF(F163&lt;&gt;"",COUNTIF($F$11:F163,"&gt;0"),"")</f>
        <v>153</v>
      </c>
      <c r="H163" s="1186">
        <v>1.4529656567135439E-2</v>
      </c>
      <c r="I163" s="1130"/>
      <c r="J163" s="1187">
        <f t="shared" ca="1" si="41"/>
        <v>0</v>
      </c>
      <c r="K163" s="1188">
        <f t="shared" ca="1" si="42"/>
        <v>0</v>
      </c>
      <c r="L163" s="1187">
        <f t="shared" ca="1" si="43"/>
        <v>0</v>
      </c>
      <c r="M163" s="1187">
        <f t="shared" ca="1" si="44"/>
        <v>0</v>
      </c>
      <c r="N163" s="1187">
        <f t="shared" ca="1" si="53"/>
        <v>0</v>
      </c>
      <c r="O163" s="1130"/>
      <c r="P163" s="1187">
        <f t="shared" ca="1" si="45"/>
        <v>0</v>
      </c>
      <c r="Q163" s="1187">
        <f t="shared" ca="1" si="46"/>
        <v>0</v>
      </c>
      <c r="R163" s="1187">
        <f t="shared" ca="1" si="54"/>
        <v>0</v>
      </c>
      <c r="S163" s="1187">
        <f t="shared" ca="1" si="55"/>
        <v>0</v>
      </c>
      <c r="T163" s="1187">
        <f t="shared" ca="1" si="47"/>
        <v>0</v>
      </c>
      <c r="U163" s="1189">
        <f t="shared" ca="1" si="48"/>
        <v>0</v>
      </c>
      <c r="V163" s="1190" t="str">
        <f t="shared" ca="1" si="49"/>
        <v>n.a.</v>
      </c>
      <c r="X163" s="1191">
        <f t="shared" ca="1" si="56"/>
        <v>0</v>
      </c>
      <c r="Y163" s="1191">
        <f t="shared" ca="1" si="50"/>
        <v>0</v>
      </c>
      <c r="Z163" s="1191">
        <f t="shared" ca="1" si="51"/>
        <v>0</v>
      </c>
      <c r="AA163" s="1189">
        <f t="shared" ca="1" si="52"/>
        <v>0</v>
      </c>
      <c r="AB163" s="1162"/>
    </row>
    <row r="164" spans="1:28">
      <c r="A164" s="1201">
        <f>'AMORT. PROFILE 0% CPR'!A164</f>
        <v>49579</v>
      </c>
      <c r="C164" s="1161"/>
      <c r="D164" s="1182">
        <f t="shared" ca="1" si="38"/>
        <v>50252</v>
      </c>
      <c r="E164" s="1183">
        <f t="shared" ca="1" si="39"/>
        <v>50279</v>
      </c>
      <c r="F164" s="1184">
        <f t="shared" ca="1" si="40"/>
        <v>4691</v>
      </c>
      <c r="G164" s="1185">
        <f ca="1">IF(F164&lt;&gt;"",COUNTIF($F$11:F164,"&gt;0"),"")</f>
        <v>154</v>
      </c>
      <c r="H164" s="1186">
        <v>1.4624710398279348E-2</v>
      </c>
      <c r="I164" s="1130"/>
      <c r="J164" s="1187">
        <f t="shared" ca="1" si="41"/>
        <v>0</v>
      </c>
      <c r="K164" s="1188">
        <f t="shared" ca="1" si="42"/>
        <v>0</v>
      </c>
      <c r="L164" s="1187">
        <f t="shared" ca="1" si="43"/>
        <v>0</v>
      </c>
      <c r="M164" s="1187">
        <f t="shared" ca="1" si="44"/>
        <v>0</v>
      </c>
      <c r="N164" s="1187">
        <f t="shared" ca="1" si="53"/>
        <v>0</v>
      </c>
      <c r="O164" s="1130"/>
      <c r="P164" s="1187">
        <f t="shared" ca="1" si="45"/>
        <v>0</v>
      </c>
      <c r="Q164" s="1187">
        <f t="shared" ca="1" si="46"/>
        <v>0</v>
      </c>
      <c r="R164" s="1187">
        <f t="shared" ca="1" si="54"/>
        <v>0</v>
      </c>
      <c r="S164" s="1187">
        <f t="shared" ca="1" si="55"/>
        <v>0</v>
      </c>
      <c r="T164" s="1187">
        <f t="shared" ca="1" si="47"/>
        <v>0</v>
      </c>
      <c r="U164" s="1189">
        <f t="shared" ca="1" si="48"/>
        <v>0</v>
      </c>
      <c r="V164" s="1190" t="str">
        <f t="shared" ca="1" si="49"/>
        <v>n.a.</v>
      </c>
      <c r="X164" s="1191">
        <f t="shared" ca="1" si="56"/>
        <v>0</v>
      </c>
      <c r="Y164" s="1191">
        <f t="shared" ca="1" si="50"/>
        <v>0</v>
      </c>
      <c r="Z164" s="1191">
        <f t="shared" ca="1" si="51"/>
        <v>0</v>
      </c>
      <c r="AA164" s="1189">
        <f t="shared" ca="1" si="52"/>
        <v>0</v>
      </c>
      <c r="AB164" s="1162"/>
    </row>
    <row r="165" spans="1:28">
      <c r="A165" s="1201">
        <f>'AMORT. PROFILE 0% CPR'!A165</f>
        <v>49611</v>
      </c>
      <c r="C165" s="1161"/>
      <c r="D165" s="1182">
        <f t="shared" ca="1" si="38"/>
        <v>50283</v>
      </c>
      <c r="E165" s="1183">
        <f t="shared" ca="1" si="39"/>
        <v>50311</v>
      </c>
      <c r="F165" s="1184">
        <f t="shared" ca="1" si="40"/>
        <v>4723</v>
      </c>
      <c r="G165" s="1185">
        <f ca="1">IF(F165&lt;&gt;"",COUNTIF($F$11:F165,"&gt;0"),"")</f>
        <v>155</v>
      </c>
      <c r="H165" s="1186">
        <v>1.4725494240915864E-2</v>
      </c>
      <c r="I165" s="1130"/>
      <c r="J165" s="1187">
        <f t="shared" ca="1" si="41"/>
        <v>0</v>
      </c>
      <c r="K165" s="1188">
        <f t="shared" ca="1" si="42"/>
        <v>0</v>
      </c>
      <c r="L165" s="1187">
        <f t="shared" ca="1" si="43"/>
        <v>0</v>
      </c>
      <c r="M165" s="1187">
        <f t="shared" ca="1" si="44"/>
        <v>0</v>
      </c>
      <c r="N165" s="1187">
        <f t="shared" ca="1" si="53"/>
        <v>0</v>
      </c>
      <c r="O165" s="1130"/>
      <c r="P165" s="1187">
        <f t="shared" ca="1" si="45"/>
        <v>0</v>
      </c>
      <c r="Q165" s="1187">
        <f t="shared" ca="1" si="46"/>
        <v>0</v>
      </c>
      <c r="R165" s="1187">
        <f t="shared" ca="1" si="54"/>
        <v>0</v>
      </c>
      <c r="S165" s="1187">
        <f t="shared" ca="1" si="55"/>
        <v>0</v>
      </c>
      <c r="T165" s="1187">
        <f t="shared" ca="1" si="47"/>
        <v>0</v>
      </c>
      <c r="U165" s="1189">
        <f t="shared" ca="1" si="48"/>
        <v>0</v>
      </c>
      <c r="V165" s="1190" t="str">
        <f t="shared" ca="1" si="49"/>
        <v>n.a.</v>
      </c>
      <c r="X165" s="1191">
        <f t="shared" ca="1" si="56"/>
        <v>0</v>
      </c>
      <c r="Y165" s="1191">
        <f t="shared" ca="1" si="50"/>
        <v>0</v>
      </c>
      <c r="Z165" s="1191">
        <f t="shared" ca="1" si="51"/>
        <v>0</v>
      </c>
      <c r="AA165" s="1189">
        <f t="shared" ca="1" si="52"/>
        <v>0</v>
      </c>
      <c r="AB165" s="1162"/>
    </row>
    <row r="166" spans="1:28">
      <c r="A166" s="1201">
        <f>'AMORT. PROFILE 0% CPR'!A166</f>
        <v>49640</v>
      </c>
      <c r="C166" s="1161"/>
      <c r="D166" s="1182">
        <f t="shared" ca="1" si="38"/>
        <v>50313</v>
      </c>
      <c r="E166" s="1183">
        <f t="shared" ca="1" si="39"/>
        <v>50340</v>
      </c>
      <c r="F166" s="1184">
        <f t="shared" ca="1" si="40"/>
        <v>4752</v>
      </c>
      <c r="G166" s="1185">
        <f ca="1">IF(F166&lt;&gt;"",COUNTIF($F$11:F166,"&gt;0"),"")</f>
        <v>156</v>
      </c>
      <c r="H166" s="1186">
        <v>1.4840873232337378E-2</v>
      </c>
      <c r="I166" s="1130"/>
      <c r="J166" s="1187">
        <f t="shared" ca="1" si="41"/>
        <v>0</v>
      </c>
      <c r="K166" s="1188">
        <f t="shared" ca="1" si="42"/>
        <v>0</v>
      </c>
      <c r="L166" s="1187">
        <f t="shared" ca="1" si="43"/>
        <v>0</v>
      </c>
      <c r="M166" s="1187">
        <f t="shared" ca="1" si="44"/>
        <v>0</v>
      </c>
      <c r="N166" s="1187">
        <f t="shared" ca="1" si="53"/>
        <v>0</v>
      </c>
      <c r="O166" s="1130"/>
      <c r="P166" s="1187">
        <f t="shared" ca="1" si="45"/>
        <v>0</v>
      </c>
      <c r="Q166" s="1187">
        <f t="shared" ca="1" si="46"/>
        <v>0</v>
      </c>
      <c r="R166" s="1187">
        <f t="shared" ca="1" si="54"/>
        <v>0</v>
      </c>
      <c r="S166" s="1187">
        <f t="shared" ca="1" si="55"/>
        <v>0</v>
      </c>
      <c r="T166" s="1187">
        <f t="shared" ca="1" si="47"/>
        <v>0</v>
      </c>
      <c r="U166" s="1189">
        <f t="shared" ca="1" si="48"/>
        <v>0</v>
      </c>
      <c r="V166" s="1190" t="str">
        <f t="shared" ca="1" si="49"/>
        <v>n.a.</v>
      </c>
      <c r="X166" s="1191">
        <f t="shared" ca="1" si="56"/>
        <v>0</v>
      </c>
      <c r="Y166" s="1191">
        <f t="shared" ca="1" si="50"/>
        <v>0</v>
      </c>
      <c r="Z166" s="1191">
        <f t="shared" ca="1" si="51"/>
        <v>0</v>
      </c>
      <c r="AA166" s="1189">
        <f t="shared" ca="1" si="52"/>
        <v>0</v>
      </c>
      <c r="AB166" s="1162"/>
    </row>
    <row r="167" spans="1:28">
      <c r="A167" s="1201">
        <f>'AMORT. PROFILE 0% CPR'!A167</f>
        <v>49670</v>
      </c>
      <c r="C167" s="1161"/>
      <c r="D167" s="1182">
        <f t="shared" ca="1" si="38"/>
        <v>50344</v>
      </c>
      <c r="E167" s="1183">
        <f t="shared" ca="1" si="39"/>
        <v>50371</v>
      </c>
      <c r="F167" s="1184">
        <f t="shared" ca="1" si="40"/>
        <v>4783</v>
      </c>
      <c r="G167" s="1185">
        <f ca="1">IF(F167&lt;&gt;"",COUNTIF($F$11:F167,"&gt;0"),"")</f>
        <v>157</v>
      </c>
      <c r="H167" s="1186">
        <v>1.4954538629712818E-2</v>
      </c>
      <c r="I167" s="1130"/>
      <c r="J167" s="1187">
        <f t="shared" ca="1" si="41"/>
        <v>0</v>
      </c>
      <c r="K167" s="1188">
        <f t="shared" ca="1" si="42"/>
        <v>0</v>
      </c>
      <c r="L167" s="1187">
        <f t="shared" ca="1" si="43"/>
        <v>0</v>
      </c>
      <c r="M167" s="1187">
        <f t="shared" ca="1" si="44"/>
        <v>0</v>
      </c>
      <c r="N167" s="1187">
        <f t="shared" ca="1" si="53"/>
        <v>0</v>
      </c>
      <c r="O167" s="1130"/>
      <c r="P167" s="1187">
        <f t="shared" ca="1" si="45"/>
        <v>0</v>
      </c>
      <c r="Q167" s="1187">
        <f t="shared" ca="1" si="46"/>
        <v>0</v>
      </c>
      <c r="R167" s="1187">
        <f t="shared" ca="1" si="54"/>
        <v>0</v>
      </c>
      <c r="S167" s="1187">
        <f t="shared" ca="1" si="55"/>
        <v>0</v>
      </c>
      <c r="T167" s="1187">
        <f t="shared" ca="1" si="47"/>
        <v>0</v>
      </c>
      <c r="U167" s="1189">
        <f t="shared" ca="1" si="48"/>
        <v>0</v>
      </c>
      <c r="V167" s="1190" t="str">
        <f t="shared" ca="1" si="49"/>
        <v>n.a.</v>
      </c>
      <c r="X167" s="1191">
        <f t="shared" ca="1" si="56"/>
        <v>0</v>
      </c>
      <c r="Y167" s="1191">
        <f t="shared" ca="1" si="50"/>
        <v>0</v>
      </c>
      <c r="Z167" s="1191">
        <f t="shared" ca="1" si="51"/>
        <v>0</v>
      </c>
      <c r="AA167" s="1189">
        <f t="shared" ca="1" si="52"/>
        <v>0</v>
      </c>
      <c r="AB167" s="1162"/>
    </row>
    <row r="168" spans="1:28">
      <c r="A168" s="1201">
        <f>'AMORT. PROFILE 0% CPR'!A168</f>
        <v>49702</v>
      </c>
      <c r="C168" s="1161"/>
      <c r="D168" s="1182">
        <f t="shared" ca="1" si="38"/>
        <v>50374</v>
      </c>
      <c r="E168" s="1183">
        <f t="shared" ca="1" si="39"/>
        <v>50402</v>
      </c>
      <c r="F168" s="1184">
        <f t="shared" ca="1" si="40"/>
        <v>4814</v>
      </c>
      <c r="G168" s="1185">
        <f ca="1">IF(F168&lt;&gt;"",COUNTIF($F$11:F168,"&gt;0"),"")</f>
        <v>158</v>
      </c>
      <c r="H168" s="1186">
        <v>1.504881792198098E-2</v>
      </c>
      <c r="I168" s="1130"/>
      <c r="J168" s="1187">
        <f t="shared" ca="1" si="41"/>
        <v>0</v>
      </c>
      <c r="K168" s="1188">
        <f t="shared" ca="1" si="42"/>
        <v>0</v>
      </c>
      <c r="L168" s="1187">
        <f t="shared" ca="1" si="43"/>
        <v>0</v>
      </c>
      <c r="M168" s="1187">
        <f t="shared" ca="1" si="44"/>
        <v>0</v>
      </c>
      <c r="N168" s="1187">
        <f t="shared" ca="1" si="53"/>
        <v>0</v>
      </c>
      <c r="O168" s="1130"/>
      <c r="P168" s="1187">
        <f t="shared" ca="1" si="45"/>
        <v>0</v>
      </c>
      <c r="Q168" s="1187">
        <f t="shared" ca="1" si="46"/>
        <v>0</v>
      </c>
      <c r="R168" s="1187">
        <f t="shared" ca="1" si="54"/>
        <v>0</v>
      </c>
      <c r="S168" s="1187">
        <f t="shared" ca="1" si="55"/>
        <v>0</v>
      </c>
      <c r="T168" s="1187">
        <f t="shared" ca="1" si="47"/>
        <v>0</v>
      </c>
      <c r="U168" s="1189">
        <f t="shared" ca="1" si="48"/>
        <v>0</v>
      </c>
      <c r="V168" s="1190" t="str">
        <f t="shared" ca="1" si="49"/>
        <v>n.a.</v>
      </c>
      <c r="X168" s="1191">
        <f t="shared" ca="1" si="56"/>
        <v>0</v>
      </c>
      <c r="Y168" s="1191">
        <f t="shared" ca="1" si="50"/>
        <v>0</v>
      </c>
      <c r="Z168" s="1191">
        <f t="shared" ca="1" si="51"/>
        <v>0</v>
      </c>
      <c r="AA168" s="1189">
        <f t="shared" ca="1" si="52"/>
        <v>0</v>
      </c>
      <c r="AB168" s="1162"/>
    </row>
    <row r="169" spans="1:28">
      <c r="A169" s="1201">
        <f>'AMORT. PROFILE 0% CPR'!A169</f>
        <v>49732</v>
      </c>
      <c r="C169" s="1161"/>
      <c r="D169" s="1182">
        <f t="shared" ca="1" si="38"/>
        <v>50405</v>
      </c>
      <c r="E169" s="1183">
        <f t="shared" ca="1" si="39"/>
        <v>50432</v>
      </c>
      <c r="F169" s="1184">
        <f t="shared" ca="1" si="40"/>
        <v>4844</v>
      </c>
      <c r="G169" s="1185">
        <f ca="1">IF(F169&lt;&gt;"",COUNTIF($F$11:F169,"&gt;0"),"")</f>
        <v>159</v>
      </c>
      <c r="H169" s="1186">
        <v>1.5140884402968137E-2</v>
      </c>
      <c r="I169" s="1130"/>
      <c r="J169" s="1187">
        <f t="shared" ca="1" si="41"/>
        <v>0</v>
      </c>
      <c r="K169" s="1188">
        <f t="shared" ca="1" si="42"/>
        <v>0</v>
      </c>
      <c r="L169" s="1187">
        <f t="shared" ca="1" si="43"/>
        <v>0</v>
      </c>
      <c r="M169" s="1187">
        <f t="shared" ca="1" si="44"/>
        <v>0</v>
      </c>
      <c r="N169" s="1187">
        <f t="shared" ca="1" si="53"/>
        <v>0</v>
      </c>
      <c r="O169" s="1130"/>
      <c r="P169" s="1187">
        <f t="shared" ca="1" si="45"/>
        <v>0</v>
      </c>
      <c r="Q169" s="1187">
        <f t="shared" ca="1" si="46"/>
        <v>0</v>
      </c>
      <c r="R169" s="1187">
        <f t="shared" ca="1" si="54"/>
        <v>0</v>
      </c>
      <c r="S169" s="1187">
        <f t="shared" ca="1" si="55"/>
        <v>0</v>
      </c>
      <c r="T169" s="1187">
        <f t="shared" ca="1" si="47"/>
        <v>0</v>
      </c>
      <c r="U169" s="1189">
        <f t="shared" ca="1" si="48"/>
        <v>0</v>
      </c>
      <c r="V169" s="1190" t="str">
        <f t="shared" ca="1" si="49"/>
        <v>n.a.</v>
      </c>
      <c r="X169" s="1191">
        <f t="shared" ca="1" si="56"/>
        <v>0</v>
      </c>
      <c r="Y169" s="1191">
        <f t="shared" ca="1" si="50"/>
        <v>0</v>
      </c>
      <c r="Z169" s="1191">
        <f t="shared" ca="1" si="51"/>
        <v>0</v>
      </c>
      <c r="AA169" s="1189">
        <f t="shared" ca="1" si="52"/>
        <v>0</v>
      </c>
      <c r="AB169" s="1162"/>
    </row>
    <row r="170" spans="1:28">
      <c r="A170" s="1201">
        <f>'AMORT. PROFILE 0% CPR'!A170</f>
        <v>49761</v>
      </c>
      <c r="C170" s="1161"/>
      <c r="D170" s="1182">
        <f t="shared" ca="1" si="38"/>
        <v>50436</v>
      </c>
      <c r="E170" s="1183">
        <f t="shared" ca="1" si="39"/>
        <v>50462</v>
      </c>
      <c r="F170" s="1184">
        <f t="shared" ca="1" si="40"/>
        <v>4874</v>
      </c>
      <c r="G170" s="1185">
        <f ca="1">IF(F170&lt;&gt;"",COUNTIF($F$11:F170,"&gt;0"),"")</f>
        <v>160</v>
      </c>
      <c r="H170" s="1186">
        <v>1.5239153987182522E-2</v>
      </c>
      <c r="I170" s="1130"/>
      <c r="J170" s="1187">
        <f t="shared" ca="1" si="41"/>
        <v>0</v>
      </c>
      <c r="K170" s="1188">
        <f t="shared" ca="1" si="42"/>
        <v>0</v>
      </c>
      <c r="L170" s="1187">
        <f t="shared" ca="1" si="43"/>
        <v>0</v>
      </c>
      <c r="M170" s="1187">
        <f t="shared" ca="1" si="44"/>
        <v>0</v>
      </c>
      <c r="N170" s="1187">
        <f t="shared" ca="1" si="53"/>
        <v>0</v>
      </c>
      <c r="O170" s="1130"/>
      <c r="P170" s="1187">
        <f t="shared" ca="1" si="45"/>
        <v>0</v>
      </c>
      <c r="Q170" s="1187">
        <f t="shared" ca="1" si="46"/>
        <v>0</v>
      </c>
      <c r="R170" s="1187">
        <f t="shared" ca="1" si="54"/>
        <v>0</v>
      </c>
      <c r="S170" s="1187">
        <f t="shared" ca="1" si="55"/>
        <v>0</v>
      </c>
      <c r="T170" s="1187">
        <f t="shared" ca="1" si="47"/>
        <v>0</v>
      </c>
      <c r="U170" s="1189">
        <f t="shared" ca="1" si="48"/>
        <v>0</v>
      </c>
      <c r="V170" s="1190" t="str">
        <f t="shared" ca="1" si="49"/>
        <v>n.a.</v>
      </c>
      <c r="X170" s="1191">
        <f t="shared" ca="1" si="56"/>
        <v>0</v>
      </c>
      <c r="Y170" s="1191">
        <f t="shared" ca="1" si="50"/>
        <v>0</v>
      </c>
      <c r="Z170" s="1191">
        <f t="shared" ca="1" si="51"/>
        <v>0</v>
      </c>
      <c r="AA170" s="1189">
        <f t="shared" ca="1" si="52"/>
        <v>0</v>
      </c>
      <c r="AB170" s="1162"/>
    </row>
    <row r="171" spans="1:28">
      <c r="A171" s="1201">
        <f>'AMORT. PROFILE 0% CPR'!A171</f>
        <v>49793</v>
      </c>
      <c r="C171" s="1161"/>
      <c r="D171" s="1182">
        <f t="shared" ca="1" si="38"/>
        <v>50464</v>
      </c>
      <c r="E171" s="1183">
        <f t="shared" ca="1" si="39"/>
        <v>50493</v>
      </c>
      <c r="F171" s="1184">
        <f t="shared" ca="1" si="40"/>
        <v>4905</v>
      </c>
      <c r="G171" s="1185">
        <f ca="1">IF(F171&lt;&gt;"",COUNTIF($F$11:F171,"&gt;0"),"")</f>
        <v>161</v>
      </c>
      <c r="H171" s="1186">
        <v>1.5343443916137591E-2</v>
      </c>
      <c r="I171" s="1130"/>
      <c r="J171" s="1187">
        <f t="shared" ca="1" si="41"/>
        <v>0</v>
      </c>
      <c r="K171" s="1188">
        <f t="shared" ca="1" si="42"/>
        <v>0</v>
      </c>
      <c r="L171" s="1187">
        <f t="shared" ca="1" si="43"/>
        <v>0</v>
      </c>
      <c r="M171" s="1187">
        <f t="shared" ca="1" si="44"/>
        <v>0</v>
      </c>
      <c r="N171" s="1187">
        <f t="shared" ca="1" si="53"/>
        <v>0</v>
      </c>
      <c r="O171" s="1130"/>
      <c r="P171" s="1187">
        <f t="shared" ca="1" si="45"/>
        <v>0</v>
      </c>
      <c r="Q171" s="1187">
        <f t="shared" ca="1" si="46"/>
        <v>0</v>
      </c>
      <c r="R171" s="1187">
        <f t="shared" ca="1" si="54"/>
        <v>0</v>
      </c>
      <c r="S171" s="1187">
        <f t="shared" ca="1" si="55"/>
        <v>0</v>
      </c>
      <c r="T171" s="1187">
        <f t="shared" ca="1" si="47"/>
        <v>0</v>
      </c>
      <c r="U171" s="1189">
        <f t="shared" ca="1" si="48"/>
        <v>0</v>
      </c>
      <c r="V171" s="1190" t="str">
        <f t="shared" ca="1" si="49"/>
        <v>n.a.</v>
      </c>
      <c r="X171" s="1191">
        <f t="shared" ca="1" si="56"/>
        <v>0</v>
      </c>
      <c r="Y171" s="1191">
        <f t="shared" ca="1" si="50"/>
        <v>0</v>
      </c>
      <c r="Z171" s="1191">
        <f t="shared" ca="1" si="51"/>
        <v>0</v>
      </c>
      <c r="AA171" s="1189">
        <f t="shared" ca="1" si="52"/>
        <v>0</v>
      </c>
      <c r="AB171" s="1162"/>
    </row>
    <row r="172" spans="1:28">
      <c r="A172" s="1201">
        <f>'AMORT. PROFILE 0% CPR'!A172</f>
        <v>49822</v>
      </c>
      <c r="C172" s="1161"/>
      <c r="D172" s="1182">
        <f t="shared" ca="1" si="38"/>
        <v>50495</v>
      </c>
      <c r="E172" s="1183">
        <f t="shared" ca="1" si="39"/>
        <v>50522</v>
      </c>
      <c r="F172" s="1184">
        <f t="shared" ca="1" si="40"/>
        <v>4934</v>
      </c>
      <c r="G172" s="1185">
        <f ca="1">IF(F172&lt;&gt;"",COUNTIF($F$11:F172,"&gt;0"),"")</f>
        <v>162</v>
      </c>
      <c r="H172" s="1186">
        <v>1.5447912871940713E-2</v>
      </c>
      <c r="I172" s="1130"/>
      <c r="J172" s="1187">
        <f t="shared" ca="1" si="41"/>
        <v>0</v>
      </c>
      <c r="K172" s="1188">
        <f t="shared" ca="1" si="42"/>
        <v>0</v>
      </c>
      <c r="L172" s="1187">
        <f t="shared" ca="1" si="43"/>
        <v>0</v>
      </c>
      <c r="M172" s="1187">
        <f t="shared" ca="1" si="44"/>
        <v>0</v>
      </c>
      <c r="N172" s="1187">
        <f t="shared" ca="1" si="53"/>
        <v>0</v>
      </c>
      <c r="O172" s="1130"/>
      <c r="P172" s="1187">
        <f t="shared" ca="1" si="45"/>
        <v>0</v>
      </c>
      <c r="Q172" s="1187">
        <f t="shared" ca="1" si="46"/>
        <v>0</v>
      </c>
      <c r="R172" s="1187">
        <f t="shared" ca="1" si="54"/>
        <v>0</v>
      </c>
      <c r="S172" s="1187">
        <f t="shared" ca="1" si="55"/>
        <v>0</v>
      </c>
      <c r="T172" s="1187">
        <f t="shared" ca="1" si="47"/>
        <v>0</v>
      </c>
      <c r="U172" s="1189">
        <f t="shared" ca="1" si="48"/>
        <v>0</v>
      </c>
      <c r="V172" s="1190" t="str">
        <f t="shared" ca="1" si="49"/>
        <v>n.a.</v>
      </c>
      <c r="X172" s="1191">
        <f t="shared" ca="1" si="56"/>
        <v>0</v>
      </c>
      <c r="Y172" s="1191">
        <f t="shared" ca="1" si="50"/>
        <v>0</v>
      </c>
      <c r="Z172" s="1191">
        <f t="shared" ca="1" si="51"/>
        <v>0</v>
      </c>
      <c r="AA172" s="1189">
        <f t="shared" ca="1" si="52"/>
        <v>0</v>
      </c>
      <c r="AB172" s="1162"/>
    </row>
    <row r="173" spans="1:28">
      <c r="A173" s="1201">
        <f>'AMORT. PROFILE 0% CPR'!A173</f>
        <v>49853</v>
      </c>
      <c r="C173" s="1161"/>
      <c r="D173" s="1182">
        <f t="shared" ca="1" si="38"/>
        <v>50525</v>
      </c>
      <c r="E173" s="1183">
        <f t="shared" ca="1" si="39"/>
        <v>50552</v>
      </c>
      <c r="F173" s="1184">
        <f t="shared" ca="1" si="40"/>
        <v>4964</v>
      </c>
      <c r="G173" s="1185">
        <f ca="1">IF(F173&lt;&gt;"",COUNTIF($F$11:F173,"&gt;0"),"")</f>
        <v>163</v>
      </c>
      <c r="H173" s="1186">
        <v>1.553540043119273E-2</v>
      </c>
      <c r="I173" s="1130"/>
      <c r="J173" s="1187">
        <f t="shared" ca="1" si="41"/>
        <v>0</v>
      </c>
      <c r="K173" s="1188">
        <f t="shared" ca="1" si="42"/>
        <v>0</v>
      </c>
      <c r="L173" s="1187">
        <f t="shared" ca="1" si="43"/>
        <v>0</v>
      </c>
      <c r="M173" s="1187">
        <f t="shared" ca="1" si="44"/>
        <v>0</v>
      </c>
      <c r="N173" s="1187">
        <f t="shared" ca="1" si="53"/>
        <v>0</v>
      </c>
      <c r="O173" s="1130"/>
      <c r="P173" s="1187">
        <f t="shared" ca="1" si="45"/>
        <v>0</v>
      </c>
      <c r="Q173" s="1187">
        <f t="shared" ca="1" si="46"/>
        <v>0</v>
      </c>
      <c r="R173" s="1187">
        <f t="shared" ca="1" si="54"/>
        <v>0</v>
      </c>
      <c r="S173" s="1187">
        <f t="shared" ca="1" si="55"/>
        <v>0</v>
      </c>
      <c r="T173" s="1187">
        <f t="shared" ca="1" si="47"/>
        <v>0</v>
      </c>
      <c r="U173" s="1189">
        <f t="shared" ca="1" si="48"/>
        <v>0</v>
      </c>
      <c r="V173" s="1190" t="str">
        <f t="shared" ca="1" si="49"/>
        <v>n.a.</v>
      </c>
      <c r="X173" s="1191">
        <f t="shared" ca="1" si="56"/>
        <v>0</v>
      </c>
      <c r="Y173" s="1191">
        <f t="shared" ca="1" si="50"/>
        <v>0</v>
      </c>
      <c r="Z173" s="1191">
        <f t="shared" ca="1" si="51"/>
        <v>0</v>
      </c>
      <c r="AA173" s="1189">
        <f t="shared" ca="1" si="52"/>
        <v>0</v>
      </c>
      <c r="AB173" s="1162"/>
    </row>
    <row r="174" spans="1:28">
      <c r="A174" s="1201">
        <f>'AMORT. PROFILE 0% CPR'!A174</f>
        <v>49884</v>
      </c>
      <c r="C174" s="1161"/>
      <c r="D174" s="1182">
        <f t="shared" ca="1" si="38"/>
        <v>50556</v>
      </c>
      <c r="E174" s="1183">
        <f t="shared" ca="1" si="39"/>
        <v>50584</v>
      </c>
      <c r="F174" s="1184">
        <f t="shared" ca="1" si="40"/>
        <v>4996</v>
      </c>
      <c r="G174" s="1185">
        <f ca="1">IF(F174&lt;&gt;"",COUNTIF($F$11:F174,"&gt;0"),"")</f>
        <v>164</v>
      </c>
      <c r="H174" s="1186">
        <v>1.5615344497241317E-2</v>
      </c>
      <c r="I174" s="1130"/>
      <c r="J174" s="1187">
        <f t="shared" ca="1" si="41"/>
        <v>0</v>
      </c>
      <c r="K174" s="1188">
        <f t="shared" ca="1" si="42"/>
        <v>0</v>
      </c>
      <c r="L174" s="1187">
        <f t="shared" ca="1" si="43"/>
        <v>0</v>
      </c>
      <c r="M174" s="1187">
        <f t="shared" ca="1" si="44"/>
        <v>0</v>
      </c>
      <c r="N174" s="1187">
        <f t="shared" ca="1" si="53"/>
        <v>0</v>
      </c>
      <c r="O174" s="1130"/>
      <c r="P174" s="1187">
        <f t="shared" ca="1" si="45"/>
        <v>0</v>
      </c>
      <c r="Q174" s="1187">
        <f t="shared" ca="1" si="46"/>
        <v>0</v>
      </c>
      <c r="R174" s="1187">
        <f t="shared" ca="1" si="54"/>
        <v>0</v>
      </c>
      <c r="S174" s="1187">
        <f t="shared" ca="1" si="55"/>
        <v>0</v>
      </c>
      <c r="T174" s="1187">
        <f t="shared" ca="1" si="47"/>
        <v>0</v>
      </c>
      <c r="U174" s="1189">
        <f t="shared" ca="1" si="48"/>
        <v>0</v>
      </c>
      <c r="V174" s="1190" t="str">
        <f t="shared" ca="1" si="49"/>
        <v>n.a.</v>
      </c>
      <c r="X174" s="1191">
        <f t="shared" ca="1" si="56"/>
        <v>0</v>
      </c>
      <c r="Y174" s="1191">
        <f t="shared" ca="1" si="50"/>
        <v>0</v>
      </c>
      <c r="Z174" s="1191">
        <f t="shared" ca="1" si="51"/>
        <v>0</v>
      </c>
      <c r="AA174" s="1189">
        <f t="shared" ca="1" si="52"/>
        <v>0</v>
      </c>
      <c r="AB174" s="1162"/>
    </row>
    <row r="175" spans="1:28">
      <c r="A175" s="1201">
        <f>'AMORT. PROFILE 0% CPR'!A175</f>
        <v>49914</v>
      </c>
      <c r="C175" s="1161"/>
      <c r="D175" s="1182">
        <f t="shared" ca="1" si="38"/>
        <v>50586</v>
      </c>
      <c r="E175" s="1183">
        <f t="shared" ca="1" si="39"/>
        <v>50613</v>
      </c>
      <c r="F175" s="1184">
        <f t="shared" ca="1" si="40"/>
        <v>5025</v>
      </c>
      <c r="G175" s="1185">
        <f ca="1">IF(F175&lt;&gt;"",COUNTIF($F$11:F175,"&gt;0"),"")</f>
        <v>165</v>
      </c>
      <c r="H175" s="1186">
        <v>1.5720716728036072E-2</v>
      </c>
      <c r="I175" s="1130"/>
      <c r="J175" s="1187">
        <f t="shared" ca="1" si="41"/>
        <v>0</v>
      </c>
      <c r="K175" s="1188">
        <f t="shared" ca="1" si="42"/>
        <v>0</v>
      </c>
      <c r="L175" s="1187">
        <f t="shared" ca="1" si="43"/>
        <v>0</v>
      </c>
      <c r="M175" s="1187">
        <f t="shared" ca="1" si="44"/>
        <v>0</v>
      </c>
      <c r="N175" s="1187">
        <f t="shared" ca="1" si="53"/>
        <v>0</v>
      </c>
      <c r="O175" s="1130"/>
      <c r="P175" s="1187">
        <f t="shared" ca="1" si="45"/>
        <v>0</v>
      </c>
      <c r="Q175" s="1187">
        <f t="shared" ca="1" si="46"/>
        <v>0</v>
      </c>
      <c r="R175" s="1187">
        <f t="shared" ca="1" si="54"/>
        <v>0</v>
      </c>
      <c r="S175" s="1187">
        <f t="shared" ca="1" si="55"/>
        <v>0</v>
      </c>
      <c r="T175" s="1187">
        <f t="shared" ca="1" si="47"/>
        <v>0</v>
      </c>
      <c r="U175" s="1189">
        <f t="shared" ca="1" si="48"/>
        <v>0</v>
      </c>
      <c r="V175" s="1190" t="str">
        <f t="shared" ca="1" si="49"/>
        <v>n.a.</v>
      </c>
      <c r="X175" s="1191">
        <f t="shared" ca="1" si="56"/>
        <v>0</v>
      </c>
      <c r="Y175" s="1191">
        <f t="shared" ca="1" si="50"/>
        <v>0</v>
      </c>
      <c r="Z175" s="1191">
        <f t="shared" ca="1" si="51"/>
        <v>0</v>
      </c>
      <c r="AA175" s="1189">
        <f t="shared" ca="1" si="52"/>
        <v>0</v>
      </c>
      <c r="AB175" s="1162"/>
    </row>
    <row r="176" spans="1:28">
      <c r="A176" s="1201">
        <f>'AMORT. PROFILE 0% CPR'!A176</f>
        <v>49947</v>
      </c>
      <c r="C176" s="1161"/>
      <c r="D176" s="1182">
        <f t="shared" ca="1" si="38"/>
        <v>50617</v>
      </c>
      <c r="E176" s="1183">
        <f t="shared" ca="1" si="39"/>
        <v>50644</v>
      </c>
      <c r="F176" s="1184">
        <f t="shared" ca="1" si="40"/>
        <v>5056</v>
      </c>
      <c r="G176" s="1185">
        <f ca="1">IF(F176&lt;&gt;"",COUNTIF($F$11:F176,"&gt;0"),"")</f>
        <v>166</v>
      </c>
      <c r="H176" s="1186">
        <v>1.580574357171256E-2</v>
      </c>
      <c r="I176" s="1130"/>
      <c r="J176" s="1187">
        <f t="shared" ca="1" si="41"/>
        <v>0</v>
      </c>
      <c r="K176" s="1188">
        <f t="shared" ca="1" si="42"/>
        <v>0</v>
      </c>
      <c r="L176" s="1187">
        <f t="shared" ca="1" si="43"/>
        <v>0</v>
      </c>
      <c r="M176" s="1187">
        <f t="shared" ca="1" si="44"/>
        <v>0</v>
      </c>
      <c r="N176" s="1187">
        <f t="shared" ca="1" si="53"/>
        <v>0</v>
      </c>
      <c r="O176" s="1130"/>
      <c r="P176" s="1187">
        <f t="shared" ca="1" si="45"/>
        <v>0</v>
      </c>
      <c r="Q176" s="1187">
        <f t="shared" ca="1" si="46"/>
        <v>0</v>
      </c>
      <c r="R176" s="1187">
        <f t="shared" ca="1" si="54"/>
        <v>0</v>
      </c>
      <c r="S176" s="1187">
        <f t="shared" ca="1" si="55"/>
        <v>0</v>
      </c>
      <c r="T176" s="1187">
        <f t="shared" ca="1" si="47"/>
        <v>0</v>
      </c>
      <c r="U176" s="1189">
        <f t="shared" ca="1" si="48"/>
        <v>0</v>
      </c>
      <c r="V176" s="1190" t="str">
        <f t="shared" ca="1" si="49"/>
        <v>n.a.</v>
      </c>
      <c r="X176" s="1191">
        <f t="shared" ca="1" si="56"/>
        <v>0</v>
      </c>
      <c r="Y176" s="1191">
        <f t="shared" ca="1" si="50"/>
        <v>0</v>
      </c>
      <c r="Z176" s="1191">
        <f t="shared" ca="1" si="51"/>
        <v>0</v>
      </c>
      <c r="AA176" s="1189">
        <f t="shared" ca="1" si="52"/>
        <v>0</v>
      </c>
      <c r="AB176" s="1162"/>
    </row>
    <row r="177" spans="1:28">
      <c r="A177" s="1201">
        <f>'AMORT. PROFILE 0% CPR'!A177</f>
        <v>49975</v>
      </c>
      <c r="C177" s="1161"/>
      <c r="D177" s="1182">
        <f t="shared" ca="1" si="38"/>
        <v>50648</v>
      </c>
      <c r="E177" s="1183">
        <f t="shared" ca="1" si="39"/>
        <v>50675</v>
      </c>
      <c r="F177" s="1184">
        <f t="shared" ca="1" si="40"/>
        <v>5087</v>
      </c>
      <c r="G177" s="1185">
        <f ca="1">IF(F177&lt;&gt;"",COUNTIF($F$11:F177,"&gt;0"),"")</f>
        <v>167</v>
      </c>
      <c r="H177" s="1186">
        <v>1.5909727788583974E-2</v>
      </c>
      <c r="I177" s="1130"/>
      <c r="J177" s="1187">
        <f t="shared" ca="1" si="41"/>
        <v>0</v>
      </c>
      <c r="K177" s="1188">
        <f t="shared" ca="1" si="42"/>
        <v>0</v>
      </c>
      <c r="L177" s="1187">
        <f t="shared" ca="1" si="43"/>
        <v>0</v>
      </c>
      <c r="M177" s="1187">
        <f t="shared" ca="1" si="44"/>
        <v>0</v>
      </c>
      <c r="N177" s="1187">
        <f t="shared" ca="1" si="53"/>
        <v>0</v>
      </c>
      <c r="O177" s="1130"/>
      <c r="P177" s="1187">
        <f t="shared" ca="1" si="45"/>
        <v>0</v>
      </c>
      <c r="Q177" s="1187">
        <f t="shared" ca="1" si="46"/>
        <v>0</v>
      </c>
      <c r="R177" s="1187">
        <f t="shared" ca="1" si="54"/>
        <v>0</v>
      </c>
      <c r="S177" s="1187">
        <f t="shared" ca="1" si="55"/>
        <v>0</v>
      </c>
      <c r="T177" s="1187">
        <f t="shared" ca="1" si="47"/>
        <v>0</v>
      </c>
      <c r="U177" s="1189">
        <f t="shared" ca="1" si="48"/>
        <v>0</v>
      </c>
      <c r="V177" s="1190" t="str">
        <f t="shared" ca="1" si="49"/>
        <v>n.a.</v>
      </c>
      <c r="X177" s="1191">
        <f t="shared" ca="1" si="56"/>
        <v>0</v>
      </c>
      <c r="Y177" s="1191">
        <f t="shared" ca="1" si="50"/>
        <v>0</v>
      </c>
      <c r="Z177" s="1191">
        <f t="shared" ca="1" si="51"/>
        <v>0</v>
      </c>
      <c r="AA177" s="1189">
        <f t="shared" ca="1" si="52"/>
        <v>0</v>
      </c>
      <c r="AB177" s="1162"/>
    </row>
    <row r="178" spans="1:28">
      <c r="A178" s="1201">
        <f>'AMORT. PROFILE 0% CPR'!A178</f>
        <v>50006</v>
      </c>
      <c r="C178" s="1161"/>
      <c r="D178" s="1182">
        <f t="shared" ca="1" si="38"/>
        <v>50678</v>
      </c>
      <c r="E178" s="1183">
        <f t="shared" ca="1" si="39"/>
        <v>50705</v>
      </c>
      <c r="F178" s="1184">
        <f t="shared" ca="1" si="40"/>
        <v>5117</v>
      </c>
      <c r="G178" s="1185">
        <f ca="1">IF(F178&lt;&gt;"",COUNTIF($F$11:F178,"&gt;0"),"")</f>
        <v>168</v>
      </c>
      <c r="H178" s="1186">
        <v>1.6001483846585514E-2</v>
      </c>
      <c r="I178" s="1130"/>
      <c r="J178" s="1187">
        <f t="shared" ca="1" si="41"/>
        <v>0</v>
      </c>
      <c r="K178" s="1188">
        <f t="shared" ca="1" si="42"/>
        <v>0</v>
      </c>
      <c r="L178" s="1187">
        <f t="shared" ca="1" si="43"/>
        <v>0</v>
      </c>
      <c r="M178" s="1187">
        <f t="shared" ca="1" si="44"/>
        <v>0</v>
      </c>
      <c r="N178" s="1187">
        <f t="shared" ca="1" si="53"/>
        <v>0</v>
      </c>
      <c r="O178" s="1130"/>
      <c r="P178" s="1187">
        <f t="shared" ca="1" si="45"/>
        <v>0</v>
      </c>
      <c r="Q178" s="1187">
        <f t="shared" ca="1" si="46"/>
        <v>0</v>
      </c>
      <c r="R178" s="1187">
        <f t="shared" ca="1" si="54"/>
        <v>0</v>
      </c>
      <c r="S178" s="1187">
        <f t="shared" ca="1" si="55"/>
        <v>0</v>
      </c>
      <c r="T178" s="1187">
        <f t="shared" ca="1" si="47"/>
        <v>0</v>
      </c>
      <c r="U178" s="1189">
        <f t="shared" ca="1" si="48"/>
        <v>0</v>
      </c>
      <c r="V178" s="1190" t="str">
        <f t="shared" ca="1" si="49"/>
        <v>n.a.</v>
      </c>
      <c r="X178" s="1191">
        <f t="shared" ca="1" si="56"/>
        <v>0</v>
      </c>
      <c r="Y178" s="1191">
        <f t="shared" ca="1" si="50"/>
        <v>0</v>
      </c>
      <c r="Z178" s="1191">
        <f t="shared" ca="1" si="51"/>
        <v>0</v>
      </c>
      <c r="AA178" s="1189">
        <f t="shared" ca="1" si="52"/>
        <v>0</v>
      </c>
      <c r="AB178" s="1162"/>
    </row>
    <row r="179" spans="1:28">
      <c r="A179" s="1201">
        <f>'AMORT. PROFILE 0% CPR'!A179</f>
        <v>50038</v>
      </c>
      <c r="C179" s="1161"/>
      <c r="D179" s="1182">
        <f t="shared" ca="1" si="38"/>
        <v>50709</v>
      </c>
      <c r="E179" s="1183">
        <f t="shared" ca="1" si="39"/>
        <v>50738</v>
      </c>
      <c r="F179" s="1184">
        <f t="shared" ca="1" si="40"/>
        <v>5150</v>
      </c>
      <c r="G179" s="1185">
        <f ca="1">IF(F179&lt;&gt;"",COUNTIF($F$11:F179,"&gt;0"),"")</f>
        <v>169</v>
      </c>
      <c r="H179" s="1186">
        <v>1.6094577730115241E-2</v>
      </c>
      <c r="I179" s="1130"/>
      <c r="J179" s="1187">
        <f t="shared" ca="1" si="41"/>
        <v>0</v>
      </c>
      <c r="K179" s="1188">
        <f t="shared" ca="1" si="42"/>
        <v>0</v>
      </c>
      <c r="L179" s="1187">
        <f t="shared" ca="1" si="43"/>
        <v>0</v>
      </c>
      <c r="M179" s="1187">
        <f t="shared" ca="1" si="44"/>
        <v>0</v>
      </c>
      <c r="N179" s="1187">
        <f t="shared" ca="1" si="53"/>
        <v>0</v>
      </c>
      <c r="O179" s="1130"/>
      <c r="P179" s="1187">
        <f t="shared" ca="1" si="45"/>
        <v>0</v>
      </c>
      <c r="Q179" s="1187">
        <f t="shared" ca="1" si="46"/>
        <v>0</v>
      </c>
      <c r="R179" s="1187">
        <f t="shared" ca="1" si="54"/>
        <v>0</v>
      </c>
      <c r="S179" s="1187">
        <f t="shared" ca="1" si="55"/>
        <v>0</v>
      </c>
      <c r="T179" s="1187">
        <f t="shared" ca="1" si="47"/>
        <v>0</v>
      </c>
      <c r="U179" s="1189">
        <f t="shared" ca="1" si="48"/>
        <v>0</v>
      </c>
      <c r="V179" s="1190" t="str">
        <f t="shared" ca="1" si="49"/>
        <v>n.a.</v>
      </c>
      <c r="X179" s="1191">
        <f t="shared" ca="1" si="56"/>
        <v>0</v>
      </c>
      <c r="Y179" s="1191">
        <f t="shared" ca="1" si="50"/>
        <v>0</v>
      </c>
      <c r="Z179" s="1191">
        <f t="shared" ca="1" si="51"/>
        <v>0</v>
      </c>
      <c r="AA179" s="1189">
        <f t="shared" ca="1" si="52"/>
        <v>0</v>
      </c>
      <c r="AB179" s="1162"/>
    </row>
    <row r="180" spans="1:28">
      <c r="A180" s="1201">
        <f>'AMORT. PROFILE 0% CPR'!A180</f>
        <v>50067</v>
      </c>
      <c r="C180" s="1161"/>
      <c r="D180" s="1182">
        <f t="shared" ca="1" si="38"/>
        <v>50739</v>
      </c>
      <c r="E180" s="1183">
        <f t="shared" ca="1" si="39"/>
        <v>50766</v>
      </c>
      <c r="F180" s="1184">
        <f t="shared" ca="1" si="40"/>
        <v>5178</v>
      </c>
      <c r="G180" s="1185">
        <f ca="1">IF(F180&lt;&gt;"",COUNTIF($F$11:F180,"&gt;0"),"")</f>
        <v>170</v>
      </c>
      <c r="H180" s="1186">
        <v>1.622730145022349E-2</v>
      </c>
      <c r="I180" s="1130"/>
      <c r="J180" s="1187">
        <f t="shared" ca="1" si="41"/>
        <v>0</v>
      </c>
      <c r="K180" s="1188">
        <f t="shared" ca="1" si="42"/>
        <v>0</v>
      </c>
      <c r="L180" s="1187">
        <f t="shared" ca="1" si="43"/>
        <v>0</v>
      </c>
      <c r="M180" s="1187">
        <f t="shared" ca="1" si="44"/>
        <v>0</v>
      </c>
      <c r="N180" s="1187">
        <f t="shared" ca="1" si="53"/>
        <v>0</v>
      </c>
      <c r="O180" s="1130"/>
      <c r="P180" s="1187">
        <f t="shared" ca="1" si="45"/>
        <v>0</v>
      </c>
      <c r="Q180" s="1187">
        <f t="shared" ca="1" si="46"/>
        <v>0</v>
      </c>
      <c r="R180" s="1187">
        <f t="shared" ca="1" si="54"/>
        <v>0</v>
      </c>
      <c r="S180" s="1187">
        <f t="shared" ca="1" si="55"/>
        <v>0</v>
      </c>
      <c r="T180" s="1187">
        <f t="shared" ca="1" si="47"/>
        <v>0</v>
      </c>
      <c r="U180" s="1189">
        <f t="shared" ca="1" si="48"/>
        <v>0</v>
      </c>
      <c r="V180" s="1190" t="str">
        <f t="shared" ca="1" si="49"/>
        <v>n.a.</v>
      </c>
      <c r="X180" s="1191">
        <f t="shared" ca="1" si="56"/>
        <v>0</v>
      </c>
      <c r="Y180" s="1191">
        <f t="shared" ca="1" si="50"/>
        <v>0</v>
      </c>
      <c r="Z180" s="1191">
        <f t="shared" ca="1" si="51"/>
        <v>0</v>
      </c>
      <c r="AA180" s="1189">
        <f t="shared" ca="1" si="52"/>
        <v>0</v>
      </c>
      <c r="AB180" s="1162"/>
    </row>
    <row r="181" spans="1:28">
      <c r="A181" s="1201">
        <f>'AMORT. PROFILE 0% CPR'!A181</f>
        <v>50098</v>
      </c>
      <c r="C181" s="1161"/>
      <c r="D181" s="1182">
        <f t="shared" ca="1" si="38"/>
        <v>50770</v>
      </c>
      <c r="E181" s="1183">
        <f t="shared" ca="1" si="39"/>
        <v>50797</v>
      </c>
      <c r="F181" s="1184">
        <f t="shared" ca="1" si="40"/>
        <v>5209</v>
      </c>
      <c r="G181" s="1185">
        <f ca="1">IF(F181&lt;&gt;"",COUNTIF($F$11:F181,"&gt;0"),"")</f>
        <v>171</v>
      </c>
      <c r="H181" s="1186">
        <v>1.6378965258124826E-2</v>
      </c>
      <c r="I181" s="1130"/>
      <c r="J181" s="1187">
        <f t="shared" ca="1" si="41"/>
        <v>0</v>
      </c>
      <c r="K181" s="1188">
        <f t="shared" ca="1" si="42"/>
        <v>0</v>
      </c>
      <c r="L181" s="1187">
        <f t="shared" ca="1" si="43"/>
        <v>0</v>
      </c>
      <c r="M181" s="1187">
        <f t="shared" ca="1" si="44"/>
        <v>0</v>
      </c>
      <c r="N181" s="1187">
        <f t="shared" ca="1" si="53"/>
        <v>0</v>
      </c>
      <c r="O181" s="1130"/>
      <c r="P181" s="1187">
        <f t="shared" ca="1" si="45"/>
        <v>0</v>
      </c>
      <c r="Q181" s="1187">
        <f t="shared" ca="1" si="46"/>
        <v>0</v>
      </c>
      <c r="R181" s="1187">
        <f t="shared" ca="1" si="54"/>
        <v>0</v>
      </c>
      <c r="S181" s="1187">
        <f t="shared" ca="1" si="55"/>
        <v>0</v>
      </c>
      <c r="T181" s="1187">
        <f t="shared" ca="1" si="47"/>
        <v>0</v>
      </c>
      <c r="U181" s="1189">
        <f t="shared" ca="1" si="48"/>
        <v>0</v>
      </c>
      <c r="V181" s="1190" t="str">
        <f t="shared" ca="1" si="49"/>
        <v>n.a.</v>
      </c>
      <c r="X181" s="1191">
        <f t="shared" ca="1" si="56"/>
        <v>0</v>
      </c>
      <c r="Y181" s="1191">
        <f t="shared" ca="1" si="50"/>
        <v>0</v>
      </c>
      <c r="Z181" s="1191">
        <f t="shared" ca="1" si="51"/>
        <v>0</v>
      </c>
      <c r="AA181" s="1189">
        <f t="shared" ca="1" si="52"/>
        <v>0</v>
      </c>
      <c r="AB181" s="1162"/>
    </row>
    <row r="182" spans="1:28">
      <c r="A182" s="1201">
        <f>'AMORT. PROFILE 0% CPR'!A182</f>
        <v>50126</v>
      </c>
      <c r="C182" s="1161"/>
      <c r="D182" s="1182">
        <f t="shared" ca="1" si="38"/>
        <v>50801</v>
      </c>
      <c r="E182" s="1183">
        <f t="shared" ca="1" si="39"/>
        <v>50829</v>
      </c>
      <c r="F182" s="1184">
        <f t="shared" ca="1" si="40"/>
        <v>5241</v>
      </c>
      <c r="G182" s="1185">
        <f ca="1">IF(F182&lt;&gt;"",COUNTIF($F$11:F182,"&gt;0"),"")</f>
        <v>172</v>
      </c>
      <c r="H182" s="1186">
        <v>1.649593965294251E-2</v>
      </c>
      <c r="I182" s="1130"/>
      <c r="J182" s="1187">
        <f t="shared" ca="1" si="41"/>
        <v>0</v>
      </c>
      <c r="K182" s="1188">
        <f t="shared" ca="1" si="42"/>
        <v>0</v>
      </c>
      <c r="L182" s="1187">
        <f t="shared" ca="1" si="43"/>
        <v>0</v>
      </c>
      <c r="M182" s="1187">
        <f t="shared" ca="1" si="44"/>
        <v>0</v>
      </c>
      <c r="N182" s="1187">
        <f t="shared" ca="1" si="53"/>
        <v>0</v>
      </c>
      <c r="O182" s="1130"/>
      <c r="P182" s="1187">
        <f t="shared" ca="1" si="45"/>
        <v>0</v>
      </c>
      <c r="Q182" s="1187">
        <f t="shared" ca="1" si="46"/>
        <v>0</v>
      </c>
      <c r="R182" s="1187">
        <f t="shared" ca="1" si="54"/>
        <v>0</v>
      </c>
      <c r="S182" s="1187">
        <f t="shared" ca="1" si="55"/>
        <v>0</v>
      </c>
      <c r="T182" s="1187">
        <f t="shared" ca="1" si="47"/>
        <v>0</v>
      </c>
      <c r="U182" s="1189">
        <f t="shared" ca="1" si="48"/>
        <v>0</v>
      </c>
      <c r="V182" s="1190" t="str">
        <f t="shared" ca="1" si="49"/>
        <v>n.a.</v>
      </c>
      <c r="X182" s="1191">
        <f t="shared" ca="1" si="56"/>
        <v>0</v>
      </c>
      <c r="Y182" s="1191">
        <f t="shared" ca="1" si="50"/>
        <v>0</v>
      </c>
      <c r="Z182" s="1191">
        <f t="shared" ca="1" si="51"/>
        <v>0</v>
      </c>
      <c r="AA182" s="1189">
        <f t="shared" ca="1" si="52"/>
        <v>0</v>
      </c>
      <c r="AB182" s="1162"/>
    </row>
    <row r="183" spans="1:28">
      <c r="A183" s="1201">
        <f>'AMORT. PROFILE 0% CPR'!A183</f>
        <v>50157</v>
      </c>
      <c r="C183" s="1161"/>
      <c r="D183" s="1182">
        <f t="shared" ca="1" si="38"/>
        <v>50829</v>
      </c>
      <c r="E183" s="1183">
        <f t="shared" ca="1" si="39"/>
        <v>50857</v>
      </c>
      <c r="F183" s="1184">
        <f t="shared" ca="1" si="40"/>
        <v>5269</v>
      </c>
      <c r="G183" s="1185">
        <f ca="1">IF(F183&lt;&gt;"",COUNTIF($F$11:F183,"&gt;0"),"")</f>
        <v>173</v>
      </c>
      <c r="H183" s="1186">
        <v>1.6625995194031577E-2</v>
      </c>
      <c r="I183" s="1130"/>
      <c r="J183" s="1187">
        <f t="shared" ca="1" si="41"/>
        <v>0</v>
      </c>
      <c r="K183" s="1188">
        <f t="shared" ca="1" si="42"/>
        <v>0</v>
      </c>
      <c r="L183" s="1187">
        <f t="shared" ca="1" si="43"/>
        <v>0</v>
      </c>
      <c r="M183" s="1187">
        <f t="shared" ca="1" si="44"/>
        <v>0</v>
      </c>
      <c r="N183" s="1187">
        <f t="shared" ca="1" si="53"/>
        <v>0</v>
      </c>
      <c r="O183" s="1130"/>
      <c r="P183" s="1187">
        <f t="shared" ca="1" si="45"/>
        <v>0</v>
      </c>
      <c r="Q183" s="1187">
        <f t="shared" ca="1" si="46"/>
        <v>0</v>
      </c>
      <c r="R183" s="1187">
        <f t="shared" ca="1" si="54"/>
        <v>0</v>
      </c>
      <c r="S183" s="1187">
        <f t="shared" ca="1" si="55"/>
        <v>0</v>
      </c>
      <c r="T183" s="1187">
        <f t="shared" ca="1" si="47"/>
        <v>0</v>
      </c>
      <c r="U183" s="1189">
        <f t="shared" ca="1" si="48"/>
        <v>0</v>
      </c>
      <c r="V183" s="1190" t="str">
        <f t="shared" ca="1" si="49"/>
        <v>n.a.</v>
      </c>
      <c r="X183" s="1191">
        <f t="shared" ca="1" si="56"/>
        <v>0</v>
      </c>
      <c r="Y183" s="1191">
        <f t="shared" ca="1" si="50"/>
        <v>0</v>
      </c>
      <c r="Z183" s="1191">
        <f t="shared" ca="1" si="51"/>
        <v>0</v>
      </c>
      <c r="AA183" s="1189">
        <f t="shared" ca="1" si="52"/>
        <v>0</v>
      </c>
      <c r="AB183" s="1162"/>
    </row>
    <row r="184" spans="1:28">
      <c r="A184" s="1201">
        <f>'AMORT. PROFILE 0% CPR'!A184</f>
        <v>50187</v>
      </c>
      <c r="C184" s="1161"/>
      <c r="D184" s="1182">
        <f t="shared" ca="1" si="38"/>
        <v>50860</v>
      </c>
      <c r="E184" s="1183">
        <f t="shared" ca="1" si="39"/>
        <v>50887</v>
      </c>
      <c r="F184" s="1184">
        <f t="shared" ca="1" si="40"/>
        <v>5299</v>
      </c>
      <c r="G184" s="1185">
        <f ca="1">IF(F184&lt;&gt;"",COUNTIF($F$11:F184,"&gt;0"),"")</f>
        <v>174</v>
      </c>
      <c r="H184" s="1186">
        <v>1.6770003583705364E-2</v>
      </c>
      <c r="I184" s="1130"/>
      <c r="J184" s="1187">
        <f t="shared" ca="1" si="41"/>
        <v>0</v>
      </c>
      <c r="K184" s="1188">
        <f t="shared" ca="1" si="42"/>
        <v>0</v>
      </c>
      <c r="L184" s="1187">
        <f t="shared" ca="1" si="43"/>
        <v>0</v>
      </c>
      <c r="M184" s="1187">
        <f t="shared" ca="1" si="44"/>
        <v>0</v>
      </c>
      <c r="N184" s="1187">
        <f t="shared" ca="1" si="53"/>
        <v>0</v>
      </c>
      <c r="O184" s="1130"/>
      <c r="P184" s="1187">
        <f t="shared" ca="1" si="45"/>
        <v>0</v>
      </c>
      <c r="Q184" s="1187">
        <f t="shared" ca="1" si="46"/>
        <v>0</v>
      </c>
      <c r="R184" s="1187">
        <f t="shared" ca="1" si="54"/>
        <v>0</v>
      </c>
      <c r="S184" s="1187">
        <f t="shared" ca="1" si="55"/>
        <v>0</v>
      </c>
      <c r="T184" s="1187">
        <f t="shared" ca="1" si="47"/>
        <v>0</v>
      </c>
      <c r="U184" s="1189">
        <f t="shared" ca="1" si="48"/>
        <v>0</v>
      </c>
      <c r="V184" s="1190" t="str">
        <f t="shared" ca="1" si="49"/>
        <v>n.a.</v>
      </c>
      <c r="X184" s="1191">
        <f t="shared" ca="1" si="56"/>
        <v>0</v>
      </c>
      <c r="Y184" s="1191">
        <f t="shared" ca="1" si="50"/>
        <v>0</v>
      </c>
      <c r="Z184" s="1191">
        <f t="shared" ca="1" si="51"/>
        <v>0</v>
      </c>
      <c r="AA184" s="1189">
        <f t="shared" ca="1" si="52"/>
        <v>0</v>
      </c>
      <c r="AB184" s="1162"/>
    </row>
    <row r="185" spans="1:28">
      <c r="A185" s="1201">
        <f>'AMORT. PROFILE 0% CPR'!A185</f>
        <v>50220</v>
      </c>
      <c r="C185" s="1161"/>
      <c r="D185" s="1182">
        <f t="shared" ca="1" si="38"/>
        <v>50890</v>
      </c>
      <c r="E185" s="1183">
        <f t="shared" ca="1" si="39"/>
        <v>50917</v>
      </c>
      <c r="F185" s="1184">
        <f t="shared" ca="1" si="40"/>
        <v>5329</v>
      </c>
      <c r="G185" s="1185">
        <f ca="1">IF(F185&lt;&gt;"",COUNTIF($F$11:F185,"&gt;0"),"")</f>
        <v>175</v>
      </c>
      <c r="H185" s="1186">
        <v>1.6885742730233598E-2</v>
      </c>
      <c r="I185" s="1130"/>
      <c r="J185" s="1187">
        <f t="shared" ca="1" si="41"/>
        <v>0</v>
      </c>
      <c r="K185" s="1188">
        <f t="shared" ca="1" si="42"/>
        <v>0</v>
      </c>
      <c r="L185" s="1187">
        <f t="shared" ca="1" si="43"/>
        <v>0</v>
      </c>
      <c r="M185" s="1187">
        <f t="shared" ca="1" si="44"/>
        <v>0</v>
      </c>
      <c r="N185" s="1187">
        <f t="shared" ca="1" si="53"/>
        <v>0</v>
      </c>
      <c r="O185" s="1130"/>
      <c r="P185" s="1187">
        <f t="shared" ca="1" si="45"/>
        <v>0</v>
      </c>
      <c r="Q185" s="1187">
        <f t="shared" ca="1" si="46"/>
        <v>0</v>
      </c>
      <c r="R185" s="1187">
        <f t="shared" ca="1" si="54"/>
        <v>0</v>
      </c>
      <c r="S185" s="1187">
        <f t="shared" ca="1" si="55"/>
        <v>0</v>
      </c>
      <c r="T185" s="1187">
        <f t="shared" ca="1" si="47"/>
        <v>0</v>
      </c>
      <c r="U185" s="1189">
        <f t="shared" ca="1" si="48"/>
        <v>0</v>
      </c>
      <c r="V185" s="1190" t="str">
        <f t="shared" ca="1" si="49"/>
        <v>n.a.</v>
      </c>
      <c r="X185" s="1191">
        <f t="shared" ca="1" si="56"/>
        <v>0</v>
      </c>
      <c r="Y185" s="1191">
        <f t="shared" ca="1" si="50"/>
        <v>0</v>
      </c>
      <c r="Z185" s="1191">
        <f t="shared" ca="1" si="51"/>
        <v>0</v>
      </c>
      <c r="AA185" s="1189">
        <f t="shared" ca="1" si="52"/>
        <v>0</v>
      </c>
      <c r="AB185" s="1162"/>
    </row>
    <row r="186" spans="1:28">
      <c r="A186" s="1201">
        <f>'AMORT. PROFILE 0% CPR'!A186</f>
        <v>50248</v>
      </c>
      <c r="C186" s="1161"/>
      <c r="D186" s="1182">
        <f t="shared" ca="1" si="38"/>
        <v>50921</v>
      </c>
      <c r="E186" s="1183">
        <f t="shared" ca="1" si="39"/>
        <v>50948</v>
      </c>
      <c r="F186" s="1184">
        <f t="shared" ca="1" si="40"/>
        <v>5360</v>
      </c>
      <c r="G186" s="1185">
        <f ca="1">IF(F186&lt;&gt;"",COUNTIF($F$11:F186,"&gt;0"),"")</f>
        <v>176</v>
      </c>
      <c r="H186" s="1186">
        <v>1.6997256534494937E-2</v>
      </c>
      <c r="I186" s="1130"/>
      <c r="J186" s="1187">
        <f t="shared" ca="1" si="41"/>
        <v>0</v>
      </c>
      <c r="K186" s="1188">
        <f t="shared" ca="1" si="42"/>
        <v>0</v>
      </c>
      <c r="L186" s="1187">
        <f t="shared" ca="1" si="43"/>
        <v>0</v>
      </c>
      <c r="M186" s="1187">
        <f t="shared" ca="1" si="44"/>
        <v>0</v>
      </c>
      <c r="N186" s="1187">
        <f t="shared" ca="1" si="53"/>
        <v>0</v>
      </c>
      <c r="O186" s="1130"/>
      <c r="P186" s="1187">
        <f t="shared" ca="1" si="45"/>
        <v>0</v>
      </c>
      <c r="Q186" s="1187">
        <f t="shared" ca="1" si="46"/>
        <v>0</v>
      </c>
      <c r="R186" s="1187">
        <f t="shared" ca="1" si="54"/>
        <v>0</v>
      </c>
      <c r="S186" s="1187">
        <f t="shared" ca="1" si="55"/>
        <v>0</v>
      </c>
      <c r="T186" s="1187">
        <f t="shared" ca="1" si="47"/>
        <v>0</v>
      </c>
      <c r="U186" s="1189">
        <f t="shared" ca="1" si="48"/>
        <v>0</v>
      </c>
      <c r="V186" s="1190" t="str">
        <f t="shared" ca="1" si="49"/>
        <v>n.a.</v>
      </c>
      <c r="X186" s="1191">
        <f t="shared" ca="1" si="56"/>
        <v>0</v>
      </c>
      <c r="Y186" s="1191">
        <f t="shared" ca="1" si="50"/>
        <v>0</v>
      </c>
      <c r="Z186" s="1191">
        <f t="shared" ca="1" si="51"/>
        <v>0</v>
      </c>
      <c r="AA186" s="1189">
        <f t="shared" ca="1" si="52"/>
        <v>0</v>
      </c>
      <c r="AB186" s="1162"/>
    </row>
    <row r="187" spans="1:28">
      <c r="A187" s="1201">
        <f>'AMORT. PROFILE 0% CPR'!A187</f>
        <v>50279</v>
      </c>
      <c r="C187" s="1161"/>
      <c r="D187" s="1182">
        <f t="shared" ca="1" si="38"/>
        <v>50951</v>
      </c>
      <c r="E187" s="1183">
        <f t="shared" ca="1" si="39"/>
        <v>50978</v>
      </c>
      <c r="F187" s="1184">
        <f t="shared" ca="1" si="40"/>
        <v>5390</v>
      </c>
      <c r="G187" s="1185">
        <f ca="1">IF(F187&lt;&gt;"",COUNTIF($F$11:F187,"&gt;0"),"")</f>
        <v>177</v>
      </c>
      <c r="H187" s="1186">
        <v>1.7130972692743759E-2</v>
      </c>
      <c r="I187" s="1130"/>
      <c r="J187" s="1187">
        <f t="shared" ca="1" si="41"/>
        <v>0</v>
      </c>
      <c r="K187" s="1188">
        <f t="shared" ca="1" si="42"/>
        <v>0</v>
      </c>
      <c r="L187" s="1187">
        <f t="shared" ca="1" si="43"/>
        <v>0</v>
      </c>
      <c r="M187" s="1187">
        <f t="shared" ca="1" si="44"/>
        <v>0</v>
      </c>
      <c r="N187" s="1187">
        <f t="shared" ca="1" si="53"/>
        <v>0</v>
      </c>
      <c r="O187" s="1130"/>
      <c r="P187" s="1187">
        <f t="shared" ca="1" si="45"/>
        <v>0</v>
      </c>
      <c r="Q187" s="1187">
        <f t="shared" ca="1" si="46"/>
        <v>0</v>
      </c>
      <c r="R187" s="1187">
        <f t="shared" ca="1" si="54"/>
        <v>0</v>
      </c>
      <c r="S187" s="1187">
        <f t="shared" ca="1" si="55"/>
        <v>0</v>
      </c>
      <c r="T187" s="1187">
        <f t="shared" ca="1" si="47"/>
        <v>0</v>
      </c>
      <c r="U187" s="1189">
        <f t="shared" ca="1" si="48"/>
        <v>0</v>
      </c>
      <c r="V187" s="1190" t="str">
        <f t="shared" ca="1" si="49"/>
        <v>n.a.</v>
      </c>
      <c r="X187" s="1191">
        <f t="shared" ca="1" si="56"/>
        <v>0</v>
      </c>
      <c r="Y187" s="1191">
        <f t="shared" ca="1" si="50"/>
        <v>0</v>
      </c>
      <c r="Z187" s="1191">
        <f t="shared" ca="1" si="51"/>
        <v>0</v>
      </c>
      <c r="AA187" s="1189">
        <f t="shared" ca="1" si="52"/>
        <v>0</v>
      </c>
      <c r="AB187" s="1162"/>
    </row>
    <row r="188" spans="1:28">
      <c r="A188" s="1201">
        <f>'AMORT. PROFILE 0% CPR'!A188</f>
        <v>50311</v>
      </c>
      <c r="C188" s="1161"/>
      <c r="D188" s="1182">
        <f t="shared" ca="1" si="38"/>
        <v>50982</v>
      </c>
      <c r="E188" s="1183">
        <f t="shared" ca="1" si="39"/>
        <v>51011</v>
      </c>
      <c r="F188" s="1184">
        <f t="shared" ca="1" si="40"/>
        <v>5423</v>
      </c>
      <c r="G188" s="1185">
        <f ca="1">IF(F188&lt;&gt;"",COUNTIF($F$11:F188,"&gt;0"),"")</f>
        <v>178</v>
      </c>
      <c r="H188" s="1186">
        <v>1.7226374147011319E-2</v>
      </c>
      <c r="I188" s="1130"/>
      <c r="J188" s="1187">
        <f t="shared" ca="1" si="41"/>
        <v>0</v>
      </c>
      <c r="K188" s="1188">
        <f t="shared" ca="1" si="42"/>
        <v>0</v>
      </c>
      <c r="L188" s="1187">
        <f t="shared" ca="1" si="43"/>
        <v>0</v>
      </c>
      <c r="M188" s="1187">
        <f t="shared" ca="1" si="44"/>
        <v>0</v>
      </c>
      <c r="N188" s="1187">
        <f t="shared" ca="1" si="53"/>
        <v>0</v>
      </c>
      <c r="O188" s="1130"/>
      <c r="P188" s="1187">
        <f t="shared" ca="1" si="45"/>
        <v>0</v>
      </c>
      <c r="Q188" s="1187">
        <f t="shared" ca="1" si="46"/>
        <v>0</v>
      </c>
      <c r="R188" s="1187">
        <f t="shared" ca="1" si="54"/>
        <v>0</v>
      </c>
      <c r="S188" s="1187">
        <f t="shared" ca="1" si="55"/>
        <v>0</v>
      </c>
      <c r="T188" s="1187">
        <f t="shared" ca="1" si="47"/>
        <v>0</v>
      </c>
      <c r="U188" s="1189">
        <f t="shared" ca="1" si="48"/>
        <v>0</v>
      </c>
      <c r="V188" s="1190" t="str">
        <f t="shared" ca="1" si="49"/>
        <v>n.a.</v>
      </c>
      <c r="X188" s="1191">
        <f t="shared" ca="1" si="56"/>
        <v>0</v>
      </c>
      <c r="Y188" s="1191">
        <f t="shared" ca="1" si="50"/>
        <v>0</v>
      </c>
      <c r="Z188" s="1191">
        <f t="shared" ca="1" si="51"/>
        <v>0</v>
      </c>
      <c r="AA188" s="1189">
        <f t="shared" ca="1" si="52"/>
        <v>0</v>
      </c>
      <c r="AB188" s="1162"/>
    </row>
    <row r="189" spans="1:28">
      <c r="A189" s="1201">
        <f>'AMORT. PROFILE 0% CPR'!A189</f>
        <v>50340</v>
      </c>
      <c r="C189" s="1161"/>
      <c r="D189" s="1182">
        <f t="shared" ca="1" si="38"/>
        <v>51013</v>
      </c>
      <c r="E189" s="1183">
        <f t="shared" ca="1" si="39"/>
        <v>51040</v>
      </c>
      <c r="F189" s="1184">
        <f t="shared" ca="1" si="40"/>
        <v>5452</v>
      </c>
      <c r="G189" s="1185">
        <f ca="1">IF(F189&lt;&gt;"",COUNTIF($F$11:F189,"&gt;0"),"")</f>
        <v>179</v>
      </c>
      <c r="H189" s="1186">
        <v>1.7300299089173389E-2</v>
      </c>
      <c r="I189" s="1130"/>
      <c r="J189" s="1187">
        <f t="shared" ca="1" si="41"/>
        <v>0</v>
      </c>
      <c r="K189" s="1188">
        <f t="shared" ca="1" si="42"/>
        <v>0</v>
      </c>
      <c r="L189" s="1187">
        <f t="shared" ca="1" si="43"/>
        <v>0</v>
      </c>
      <c r="M189" s="1187">
        <f t="shared" ca="1" si="44"/>
        <v>0</v>
      </c>
      <c r="N189" s="1187">
        <f t="shared" ca="1" si="53"/>
        <v>0</v>
      </c>
      <c r="O189" s="1130"/>
      <c r="P189" s="1187">
        <f t="shared" ca="1" si="45"/>
        <v>0</v>
      </c>
      <c r="Q189" s="1187">
        <f t="shared" ca="1" si="46"/>
        <v>0</v>
      </c>
      <c r="R189" s="1187">
        <f t="shared" ca="1" si="54"/>
        <v>0</v>
      </c>
      <c r="S189" s="1187">
        <f t="shared" ca="1" si="55"/>
        <v>0</v>
      </c>
      <c r="T189" s="1187">
        <f t="shared" ca="1" si="47"/>
        <v>0</v>
      </c>
      <c r="U189" s="1189">
        <f t="shared" ca="1" si="48"/>
        <v>0</v>
      </c>
      <c r="V189" s="1190" t="str">
        <f t="shared" ca="1" si="49"/>
        <v>n.a.</v>
      </c>
      <c r="X189" s="1191">
        <f t="shared" ca="1" si="56"/>
        <v>0</v>
      </c>
      <c r="Y189" s="1191">
        <f t="shared" ca="1" si="50"/>
        <v>0</v>
      </c>
      <c r="Z189" s="1191">
        <f t="shared" ca="1" si="51"/>
        <v>0</v>
      </c>
      <c r="AA189" s="1189">
        <f t="shared" ca="1" si="52"/>
        <v>0</v>
      </c>
      <c r="AB189" s="1162"/>
    </row>
    <row r="190" spans="1:28">
      <c r="A190" s="1201">
        <f>'AMORT. PROFILE 0% CPR'!A190</f>
        <v>50371</v>
      </c>
      <c r="C190" s="1161"/>
      <c r="D190" s="1182">
        <f t="shared" ca="1" si="38"/>
        <v>51043</v>
      </c>
      <c r="E190" s="1183">
        <f t="shared" ca="1" si="39"/>
        <v>51070</v>
      </c>
      <c r="F190" s="1184">
        <f t="shared" ca="1" si="40"/>
        <v>5482</v>
      </c>
      <c r="G190" s="1185">
        <f ca="1">IF(F190&lt;&gt;"",COUNTIF($F$11:F190,"&gt;0"),"")</f>
        <v>180</v>
      </c>
      <c r="H190" s="1186">
        <v>1.7421261075670755E-2</v>
      </c>
      <c r="I190" s="1130"/>
      <c r="J190" s="1187">
        <f t="shared" ca="1" si="41"/>
        <v>0</v>
      </c>
      <c r="K190" s="1188">
        <f t="shared" ca="1" si="42"/>
        <v>0</v>
      </c>
      <c r="L190" s="1187">
        <f t="shared" ca="1" si="43"/>
        <v>0</v>
      </c>
      <c r="M190" s="1187">
        <f t="shared" ca="1" si="44"/>
        <v>0</v>
      </c>
      <c r="N190" s="1187">
        <f t="shared" ca="1" si="53"/>
        <v>0</v>
      </c>
      <c r="O190" s="1130"/>
      <c r="P190" s="1187">
        <f t="shared" ca="1" si="45"/>
        <v>0</v>
      </c>
      <c r="Q190" s="1187">
        <f t="shared" ca="1" si="46"/>
        <v>0</v>
      </c>
      <c r="R190" s="1187">
        <f t="shared" ca="1" si="54"/>
        <v>0</v>
      </c>
      <c r="S190" s="1187">
        <f t="shared" ca="1" si="55"/>
        <v>0</v>
      </c>
      <c r="T190" s="1187">
        <f t="shared" ca="1" si="47"/>
        <v>0</v>
      </c>
      <c r="U190" s="1189">
        <f t="shared" ca="1" si="48"/>
        <v>0</v>
      </c>
      <c r="V190" s="1190" t="str">
        <f t="shared" ca="1" si="49"/>
        <v>n.a.</v>
      </c>
      <c r="X190" s="1191">
        <f t="shared" ca="1" si="56"/>
        <v>0</v>
      </c>
      <c r="Y190" s="1191">
        <f t="shared" ca="1" si="50"/>
        <v>0</v>
      </c>
      <c r="Z190" s="1191">
        <f t="shared" ca="1" si="51"/>
        <v>0</v>
      </c>
      <c r="AA190" s="1189">
        <f t="shared" ca="1" si="52"/>
        <v>0</v>
      </c>
      <c r="AB190" s="1162"/>
    </row>
    <row r="191" spans="1:28">
      <c r="A191" s="1201">
        <f>'AMORT. PROFILE 0% CPR'!A191</f>
        <v>50402</v>
      </c>
      <c r="C191" s="1161"/>
      <c r="D191" s="1182">
        <f t="shared" ca="1" si="38"/>
        <v>51074</v>
      </c>
      <c r="E191" s="1183">
        <f t="shared" ca="1" si="39"/>
        <v>51102</v>
      </c>
      <c r="F191" s="1184">
        <f t="shared" ca="1" si="40"/>
        <v>5514</v>
      </c>
      <c r="G191" s="1185">
        <f ca="1">IF(F191&lt;&gt;"",COUNTIF($F$11:F191,"&gt;0"),"")</f>
        <v>181</v>
      </c>
      <c r="H191" s="1186">
        <v>1.7534292494479728E-2</v>
      </c>
      <c r="I191" s="1130"/>
      <c r="J191" s="1187">
        <f t="shared" ca="1" si="41"/>
        <v>0</v>
      </c>
      <c r="K191" s="1188">
        <f t="shared" ca="1" si="42"/>
        <v>0</v>
      </c>
      <c r="L191" s="1187">
        <f t="shared" ca="1" si="43"/>
        <v>0</v>
      </c>
      <c r="M191" s="1187">
        <f t="shared" ca="1" si="44"/>
        <v>0</v>
      </c>
      <c r="N191" s="1187">
        <f t="shared" ca="1" si="53"/>
        <v>0</v>
      </c>
      <c r="O191" s="1130"/>
      <c r="P191" s="1187">
        <f t="shared" ca="1" si="45"/>
        <v>0</v>
      </c>
      <c r="Q191" s="1187">
        <f t="shared" ca="1" si="46"/>
        <v>0</v>
      </c>
      <c r="R191" s="1187">
        <f t="shared" ca="1" si="54"/>
        <v>0</v>
      </c>
      <c r="S191" s="1187">
        <f t="shared" ca="1" si="55"/>
        <v>0</v>
      </c>
      <c r="T191" s="1187">
        <f t="shared" ca="1" si="47"/>
        <v>0</v>
      </c>
      <c r="U191" s="1189">
        <f t="shared" ca="1" si="48"/>
        <v>0</v>
      </c>
      <c r="V191" s="1190" t="str">
        <f t="shared" ca="1" si="49"/>
        <v>n.a.</v>
      </c>
      <c r="X191" s="1191">
        <f t="shared" ca="1" si="56"/>
        <v>0</v>
      </c>
      <c r="Y191" s="1191">
        <f t="shared" ca="1" si="50"/>
        <v>0</v>
      </c>
      <c r="Z191" s="1191">
        <f t="shared" ca="1" si="51"/>
        <v>0</v>
      </c>
      <c r="AA191" s="1189">
        <f t="shared" ca="1" si="52"/>
        <v>0</v>
      </c>
      <c r="AB191" s="1162"/>
    </row>
    <row r="192" spans="1:28">
      <c r="A192" s="1201">
        <f>'AMORT. PROFILE 0% CPR'!A192</f>
        <v>50432</v>
      </c>
      <c r="C192" s="1161"/>
      <c r="D192" s="1182">
        <f t="shared" ca="1" si="38"/>
        <v>51104</v>
      </c>
      <c r="E192" s="1183">
        <f t="shared" ca="1" si="39"/>
        <v>51131</v>
      </c>
      <c r="F192" s="1184">
        <f t="shared" ca="1" si="40"/>
        <v>5543</v>
      </c>
      <c r="G192" s="1185">
        <f ca="1">IF(F192&lt;&gt;"",COUNTIF($F$11:F192,"&gt;0"),"")</f>
        <v>182</v>
      </c>
      <c r="H192" s="1186">
        <v>1.7676261966314354E-2</v>
      </c>
      <c r="I192" s="1130"/>
      <c r="J192" s="1187">
        <f t="shared" ca="1" si="41"/>
        <v>0</v>
      </c>
      <c r="K192" s="1188">
        <f t="shared" ca="1" si="42"/>
        <v>0</v>
      </c>
      <c r="L192" s="1187">
        <f t="shared" ca="1" si="43"/>
        <v>0</v>
      </c>
      <c r="M192" s="1187">
        <f t="shared" ca="1" si="44"/>
        <v>0</v>
      </c>
      <c r="N192" s="1187">
        <f t="shared" ca="1" si="53"/>
        <v>0</v>
      </c>
      <c r="O192" s="1130"/>
      <c r="P192" s="1187">
        <f t="shared" ca="1" si="45"/>
        <v>0</v>
      </c>
      <c r="Q192" s="1187">
        <f t="shared" ca="1" si="46"/>
        <v>0</v>
      </c>
      <c r="R192" s="1187">
        <f t="shared" ca="1" si="54"/>
        <v>0</v>
      </c>
      <c r="S192" s="1187">
        <f t="shared" ca="1" si="55"/>
        <v>0</v>
      </c>
      <c r="T192" s="1187">
        <f t="shared" ca="1" si="47"/>
        <v>0</v>
      </c>
      <c r="U192" s="1189">
        <f t="shared" ca="1" si="48"/>
        <v>0</v>
      </c>
      <c r="V192" s="1190" t="str">
        <f t="shared" ca="1" si="49"/>
        <v>n.a.</v>
      </c>
      <c r="X192" s="1191">
        <f t="shared" ca="1" si="56"/>
        <v>0</v>
      </c>
      <c r="Y192" s="1191">
        <f t="shared" ca="1" si="50"/>
        <v>0</v>
      </c>
      <c r="Z192" s="1191">
        <f t="shared" ca="1" si="51"/>
        <v>0</v>
      </c>
      <c r="AA192" s="1189">
        <f t="shared" ca="1" si="52"/>
        <v>0</v>
      </c>
      <c r="AB192" s="1162"/>
    </row>
    <row r="193" spans="1:28">
      <c r="A193" s="1201">
        <f>'AMORT. PROFILE 0% CPR'!A193</f>
        <v>50462</v>
      </c>
      <c r="C193" s="1161"/>
      <c r="D193" s="1182">
        <f t="shared" ca="1" si="38"/>
        <v>51135</v>
      </c>
      <c r="E193" s="1183">
        <f t="shared" ca="1" si="39"/>
        <v>51162</v>
      </c>
      <c r="F193" s="1184">
        <f t="shared" ca="1" si="40"/>
        <v>5574</v>
      </c>
      <c r="G193" s="1185">
        <f ca="1">IF(F193&lt;&gt;"",COUNTIF($F$11:F193,"&gt;0"),"")</f>
        <v>183</v>
      </c>
      <c r="H193" s="1186">
        <v>1.7802590891272663E-2</v>
      </c>
      <c r="I193" s="1130"/>
      <c r="J193" s="1187">
        <f t="shared" ca="1" si="41"/>
        <v>0</v>
      </c>
      <c r="K193" s="1188">
        <f t="shared" ca="1" si="42"/>
        <v>0</v>
      </c>
      <c r="L193" s="1187">
        <f t="shared" ca="1" si="43"/>
        <v>0</v>
      </c>
      <c r="M193" s="1187">
        <f t="shared" ca="1" si="44"/>
        <v>0</v>
      </c>
      <c r="N193" s="1187">
        <f t="shared" ca="1" si="53"/>
        <v>0</v>
      </c>
      <c r="O193" s="1130"/>
      <c r="P193" s="1187">
        <f t="shared" ca="1" si="45"/>
        <v>0</v>
      </c>
      <c r="Q193" s="1187">
        <f t="shared" ca="1" si="46"/>
        <v>0</v>
      </c>
      <c r="R193" s="1187">
        <f t="shared" ca="1" si="54"/>
        <v>0</v>
      </c>
      <c r="S193" s="1187">
        <f t="shared" ca="1" si="55"/>
        <v>0</v>
      </c>
      <c r="T193" s="1187">
        <f t="shared" ca="1" si="47"/>
        <v>0</v>
      </c>
      <c r="U193" s="1189">
        <f t="shared" ca="1" si="48"/>
        <v>0</v>
      </c>
      <c r="V193" s="1190" t="str">
        <f t="shared" ca="1" si="49"/>
        <v>n.a.</v>
      </c>
      <c r="X193" s="1191">
        <f t="shared" ca="1" si="56"/>
        <v>0</v>
      </c>
      <c r="Y193" s="1191">
        <f t="shared" ca="1" si="50"/>
        <v>0</v>
      </c>
      <c r="Z193" s="1191">
        <f t="shared" ca="1" si="51"/>
        <v>0</v>
      </c>
      <c r="AA193" s="1189">
        <f t="shared" ca="1" si="52"/>
        <v>0</v>
      </c>
      <c r="AB193" s="1162"/>
    </row>
    <row r="194" spans="1:28">
      <c r="A194" s="1201">
        <f>'AMORT. PROFILE 0% CPR'!A194</f>
        <v>50493</v>
      </c>
      <c r="C194" s="1161"/>
      <c r="D194" s="1182">
        <f t="shared" ca="1" si="38"/>
        <v>51166</v>
      </c>
      <c r="E194" s="1183">
        <f t="shared" ca="1" si="39"/>
        <v>51193</v>
      </c>
      <c r="F194" s="1184">
        <f t="shared" ca="1" si="40"/>
        <v>5605</v>
      </c>
      <c r="G194" s="1185">
        <f ca="1">IF(F194&lt;&gt;"",COUNTIF($F$11:F194,"&gt;0"),"")</f>
        <v>184</v>
      </c>
      <c r="H194" s="1186">
        <v>1.7940583529051871E-2</v>
      </c>
      <c r="I194" s="1130"/>
      <c r="J194" s="1187">
        <f t="shared" ca="1" si="41"/>
        <v>0</v>
      </c>
      <c r="K194" s="1188">
        <f t="shared" ca="1" si="42"/>
        <v>0</v>
      </c>
      <c r="L194" s="1187">
        <f t="shared" ca="1" si="43"/>
        <v>0</v>
      </c>
      <c r="M194" s="1187">
        <f t="shared" ca="1" si="44"/>
        <v>0</v>
      </c>
      <c r="N194" s="1187">
        <f t="shared" ca="1" si="53"/>
        <v>0</v>
      </c>
      <c r="O194" s="1130"/>
      <c r="P194" s="1187">
        <f t="shared" ca="1" si="45"/>
        <v>0</v>
      </c>
      <c r="Q194" s="1187">
        <f t="shared" ca="1" si="46"/>
        <v>0</v>
      </c>
      <c r="R194" s="1187">
        <f t="shared" ca="1" si="54"/>
        <v>0</v>
      </c>
      <c r="S194" s="1187">
        <f t="shared" ca="1" si="55"/>
        <v>0</v>
      </c>
      <c r="T194" s="1187">
        <f t="shared" ca="1" si="47"/>
        <v>0</v>
      </c>
      <c r="U194" s="1189">
        <f t="shared" ca="1" si="48"/>
        <v>0</v>
      </c>
      <c r="V194" s="1190" t="str">
        <f t="shared" ca="1" si="49"/>
        <v>n.a.</v>
      </c>
      <c r="X194" s="1191">
        <f t="shared" ca="1" si="56"/>
        <v>0</v>
      </c>
      <c r="Y194" s="1191">
        <f t="shared" ca="1" si="50"/>
        <v>0</v>
      </c>
      <c r="Z194" s="1191">
        <f t="shared" ca="1" si="51"/>
        <v>0</v>
      </c>
      <c r="AA194" s="1189">
        <f t="shared" ca="1" si="52"/>
        <v>0</v>
      </c>
      <c r="AB194" s="1162"/>
    </row>
    <row r="195" spans="1:28">
      <c r="A195" s="1201">
        <f>'AMORT. PROFILE 0% CPR'!A195</f>
        <v>50522</v>
      </c>
      <c r="C195" s="1161"/>
      <c r="D195" s="1182">
        <f t="shared" ca="1" si="38"/>
        <v>51195</v>
      </c>
      <c r="E195" s="1183">
        <f t="shared" ca="1" si="39"/>
        <v>51222</v>
      </c>
      <c r="F195" s="1184">
        <f t="shared" ca="1" si="40"/>
        <v>5634</v>
      </c>
      <c r="G195" s="1185">
        <f ca="1">IF(F195&lt;&gt;"",COUNTIF($F$11:F195,"&gt;0"),"")</f>
        <v>185</v>
      </c>
      <c r="H195" s="1186">
        <v>1.8092906505045664E-2</v>
      </c>
      <c r="I195" s="1130"/>
      <c r="J195" s="1187">
        <f t="shared" ca="1" si="41"/>
        <v>0</v>
      </c>
      <c r="K195" s="1188">
        <f t="shared" ca="1" si="42"/>
        <v>0</v>
      </c>
      <c r="L195" s="1187">
        <f t="shared" ca="1" si="43"/>
        <v>0</v>
      </c>
      <c r="M195" s="1187">
        <f t="shared" ca="1" si="44"/>
        <v>0</v>
      </c>
      <c r="N195" s="1187">
        <f t="shared" ca="1" si="53"/>
        <v>0</v>
      </c>
      <c r="O195" s="1130"/>
      <c r="P195" s="1187">
        <f t="shared" ca="1" si="45"/>
        <v>0</v>
      </c>
      <c r="Q195" s="1187">
        <f t="shared" ca="1" si="46"/>
        <v>0</v>
      </c>
      <c r="R195" s="1187">
        <f t="shared" ca="1" si="54"/>
        <v>0</v>
      </c>
      <c r="S195" s="1187">
        <f t="shared" ca="1" si="55"/>
        <v>0</v>
      </c>
      <c r="T195" s="1187">
        <f t="shared" ca="1" si="47"/>
        <v>0</v>
      </c>
      <c r="U195" s="1189">
        <f t="shared" ca="1" si="48"/>
        <v>0</v>
      </c>
      <c r="V195" s="1190" t="str">
        <f t="shared" ca="1" si="49"/>
        <v>n.a.</v>
      </c>
      <c r="X195" s="1191">
        <f t="shared" ca="1" si="56"/>
        <v>0</v>
      </c>
      <c r="Y195" s="1191">
        <f t="shared" ca="1" si="50"/>
        <v>0</v>
      </c>
      <c r="Z195" s="1191">
        <f t="shared" ca="1" si="51"/>
        <v>0</v>
      </c>
      <c r="AA195" s="1189">
        <f t="shared" ca="1" si="52"/>
        <v>0</v>
      </c>
      <c r="AB195" s="1162"/>
    </row>
    <row r="196" spans="1:28">
      <c r="A196" s="1201">
        <f>'AMORT. PROFILE 0% CPR'!A196</f>
        <v>50552</v>
      </c>
      <c r="C196" s="1161"/>
      <c r="D196" s="1182">
        <f t="shared" ca="1" si="38"/>
        <v>51226</v>
      </c>
      <c r="E196" s="1183">
        <f t="shared" ca="1" si="39"/>
        <v>51253</v>
      </c>
      <c r="F196" s="1184">
        <f t="shared" ca="1" si="40"/>
        <v>5665</v>
      </c>
      <c r="G196" s="1185">
        <f ca="1">IF(F196&lt;&gt;"",COUNTIF($F$11:F196,"&gt;0"),"")</f>
        <v>186</v>
      </c>
      <c r="H196" s="1186">
        <v>1.8259235685001249E-2</v>
      </c>
      <c r="I196" s="1130"/>
      <c r="J196" s="1187">
        <f t="shared" ca="1" si="41"/>
        <v>0</v>
      </c>
      <c r="K196" s="1188">
        <f t="shared" ca="1" si="42"/>
        <v>0</v>
      </c>
      <c r="L196" s="1187">
        <f t="shared" ca="1" si="43"/>
        <v>0</v>
      </c>
      <c r="M196" s="1187">
        <f t="shared" ca="1" si="44"/>
        <v>0</v>
      </c>
      <c r="N196" s="1187">
        <f t="shared" ca="1" si="53"/>
        <v>0</v>
      </c>
      <c r="O196" s="1130"/>
      <c r="P196" s="1187">
        <f t="shared" ca="1" si="45"/>
        <v>0</v>
      </c>
      <c r="Q196" s="1187">
        <f t="shared" ca="1" si="46"/>
        <v>0</v>
      </c>
      <c r="R196" s="1187">
        <f t="shared" ca="1" si="54"/>
        <v>0</v>
      </c>
      <c r="S196" s="1187">
        <f t="shared" ca="1" si="55"/>
        <v>0</v>
      </c>
      <c r="T196" s="1187">
        <f t="shared" ca="1" si="47"/>
        <v>0</v>
      </c>
      <c r="U196" s="1189">
        <f t="shared" ca="1" si="48"/>
        <v>0</v>
      </c>
      <c r="V196" s="1190" t="str">
        <f t="shared" ca="1" si="49"/>
        <v>n.a.</v>
      </c>
      <c r="X196" s="1191">
        <f t="shared" ca="1" si="56"/>
        <v>0</v>
      </c>
      <c r="Y196" s="1191">
        <f t="shared" ca="1" si="50"/>
        <v>0</v>
      </c>
      <c r="Z196" s="1191">
        <f t="shared" ca="1" si="51"/>
        <v>0</v>
      </c>
      <c r="AA196" s="1189">
        <f t="shared" ca="1" si="52"/>
        <v>0</v>
      </c>
      <c r="AB196" s="1162"/>
    </row>
    <row r="197" spans="1:28">
      <c r="A197" s="1201">
        <f>'AMORT. PROFILE 0% CPR'!A197</f>
        <v>50584</v>
      </c>
      <c r="C197" s="1161"/>
      <c r="D197" s="1182">
        <f t="shared" ca="1" si="38"/>
        <v>51256</v>
      </c>
      <c r="E197" s="1183">
        <f t="shared" ca="1" si="39"/>
        <v>51284</v>
      </c>
      <c r="F197" s="1184">
        <f t="shared" ca="1" si="40"/>
        <v>5696</v>
      </c>
      <c r="G197" s="1185">
        <f ca="1">IF(F197&lt;&gt;"",COUNTIF($F$11:F197,"&gt;0"),"")</f>
        <v>187</v>
      </c>
      <c r="H197" s="1186">
        <v>1.8405462194940533E-2</v>
      </c>
      <c r="I197" s="1130"/>
      <c r="J197" s="1187">
        <f t="shared" ca="1" si="41"/>
        <v>0</v>
      </c>
      <c r="K197" s="1188">
        <f t="shared" ca="1" si="42"/>
        <v>0</v>
      </c>
      <c r="L197" s="1187">
        <f t="shared" ca="1" si="43"/>
        <v>0</v>
      </c>
      <c r="M197" s="1187">
        <f t="shared" ca="1" si="44"/>
        <v>0</v>
      </c>
      <c r="N197" s="1187">
        <f t="shared" ca="1" si="53"/>
        <v>0</v>
      </c>
      <c r="O197" s="1130"/>
      <c r="P197" s="1187">
        <f t="shared" ca="1" si="45"/>
        <v>0</v>
      </c>
      <c r="Q197" s="1187">
        <f t="shared" ca="1" si="46"/>
        <v>0</v>
      </c>
      <c r="R197" s="1187">
        <f t="shared" ca="1" si="54"/>
        <v>0</v>
      </c>
      <c r="S197" s="1187">
        <f t="shared" ca="1" si="55"/>
        <v>0</v>
      </c>
      <c r="T197" s="1187">
        <f t="shared" ca="1" si="47"/>
        <v>0</v>
      </c>
      <c r="U197" s="1189">
        <f t="shared" ca="1" si="48"/>
        <v>0</v>
      </c>
      <c r="V197" s="1190" t="str">
        <f t="shared" ca="1" si="49"/>
        <v>n.a.</v>
      </c>
      <c r="X197" s="1191">
        <f t="shared" ca="1" si="56"/>
        <v>0</v>
      </c>
      <c r="Y197" s="1191">
        <f t="shared" ca="1" si="50"/>
        <v>0</v>
      </c>
      <c r="Z197" s="1191">
        <f t="shared" ca="1" si="51"/>
        <v>0</v>
      </c>
      <c r="AA197" s="1189">
        <f t="shared" ca="1" si="52"/>
        <v>0</v>
      </c>
      <c r="AB197" s="1162"/>
    </row>
    <row r="198" spans="1:28">
      <c r="A198" s="1201">
        <f>'AMORT. PROFILE 0% CPR'!A198</f>
        <v>50613</v>
      </c>
      <c r="C198" s="1161"/>
      <c r="D198" s="1182">
        <f t="shared" ca="1" si="38"/>
        <v>51287</v>
      </c>
      <c r="E198" s="1183">
        <f t="shared" ca="1" si="39"/>
        <v>51314</v>
      </c>
      <c r="F198" s="1184">
        <f t="shared" ca="1" si="40"/>
        <v>5726</v>
      </c>
      <c r="G198" s="1185">
        <f ca="1">IF(F198&lt;&gt;"",COUNTIF($F$11:F198,"&gt;0"),"")</f>
        <v>188</v>
      </c>
      <c r="H198" s="1186">
        <v>1.8569758844308379E-2</v>
      </c>
      <c r="I198" s="1130"/>
      <c r="J198" s="1187">
        <f t="shared" ca="1" si="41"/>
        <v>0</v>
      </c>
      <c r="K198" s="1188">
        <f t="shared" ca="1" si="42"/>
        <v>0</v>
      </c>
      <c r="L198" s="1187">
        <f t="shared" ca="1" si="43"/>
        <v>0</v>
      </c>
      <c r="M198" s="1187">
        <f t="shared" ca="1" si="44"/>
        <v>0</v>
      </c>
      <c r="N198" s="1187">
        <f t="shared" ca="1" si="53"/>
        <v>0</v>
      </c>
      <c r="O198" s="1130"/>
      <c r="P198" s="1187">
        <f t="shared" ca="1" si="45"/>
        <v>0</v>
      </c>
      <c r="Q198" s="1187">
        <f t="shared" ca="1" si="46"/>
        <v>0</v>
      </c>
      <c r="R198" s="1187">
        <f t="shared" ca="1" si="54"/>
        <v>0</v>
      </c>
      <c r="S198" s="1187">
        <f t="shared" ca="1" si="55"/>
        <v>0</v>
      </c>
      <c r="T198" s="1187">
        <f t="shared" ca="1" si="47"/>
        <v>0</v>
      </c>
      <c r="U198" s="1189">
        <f t="shared" ca="1" si="48"/>
        <v>0</v>
      </c>
      <c r="V198" s="1190" t="str">
        <f t="shared" ca="1" si="49"/>
        <v>n.a.</v>
      </c>
      <c r="X198" s="1191">
        <f t="shared" ca="1" si="56"/>
        <v>0</v>
      </c>
      <c r="Y198" s="1191">
        <f t="shared" ca="1" si="50"/>
        <v>0</v>
      </c>
      <c r="Z198" s="1191">
        <f t="shared" ca="1" si="51"/>
        <v>0</v>
      </c>
      <c r="AA198" s="1189">
        <f t="shared" ca="1" si="52"/>
        <v>0</v>
      </c>
      <c r="AB198" s="1162"/>
    </row>
    <row r="199" spans="1:28">
      <c r="A199" s="1201">
        <f>'AMORT. PROFILE 0% CPR'!A199</f>
        <v>50644</v>
      </c>
      <c r="C199" s="1161"/>
      <c r="D199" s="1182">
        <f t="shared" ca="1" si="38"/>
        <v>51317</v>
      </c>
      <c r="E199" s="1183">
        <f t="shared" ca="1" si="39"/>
        <v>51344</v>
      </c>
      <c r="F199" s="1184">
        <f t="shared" ca="1" si="40"/>
        <v>5756</v>
      </c>
      <c r="G199" s="1185">
        <f ca="1">IF(F199&lt;&gt;"",COUNTIF($F$11:F199,"&gt;0"),"")</f>
        <v>189</v>
      </c>
      <c r="H199" s="1186">
        <v>1.8810495123137577E-2</v>
      </c>
      <c r="I199" s="1130"/>
      <c r="J199" s="1187">
        <f t="shared" ca="1" si="41"/>
        <v>0</v>
      </c>
      <c r="K199" s="1188">
        <f t="shared" ca="1" si="42"/>
        <v>0</v>
      </c>
      <c r="L199" s="1187">
        <f t="shared" ca="1" si="43"/>
        <v>0</v>
      </c>
      <c r="M199" s="1187">
        <f t="shared" ca="1" si="44"/>
        <v>0</v>
      </c>
      <c r="N199" s="1187">
        <f t="shared" ca="1" si="53"/>
        <v>0</v>
      </c>
      <c r="O199" s="1130"/>
      <c r="P199" s="1187">
        <f t="shared" ca="1" si="45"/>
        <v>0</v>
      </c>
      <c r="Q199" s="1187">
        <f t="shared" ca="1" si="46"/>
        <v>0</v>
      </c>
      <c r="R199" s="1187">
        <f t="shared" ca="1" si="54"/>
        <v>0</v>
      </c>
      <c r="S199" s="1187">
        <f t="shared" ca="1" si="55"/>
        <v>0</v>
      </c>
      <c r="T199" s="1187">
        <f t="shared" ca="1" si="47"/>
        <v>0</v>
      </c>
      <c r="U199" s="1189">
        <f t="shared" ca="1" si="48"/>
        <v>0</v>
      </c>
      <c r="V199" s="1190" t="str">
        <f t="shared" ca="1" si="49"/>
        <v>n.a.</v>
      </c>
      <c r="X199" s="1191">
        <f t="shared" ca="1" si="56"/>
        <v>0</v>
      </c>
      <c r="Y199" s="1191">
        <f t="shared" ca="1" si="50"/>
        <v>0</v>
      </c>
      <c r="Z199" s="1191">
        <f t="shared" ca="1" si="51"/>
        <v>0</v>
      </c>
      <c r="AA199" s="1189">
        <f t="shared" ca="1" si="52"/>
        <v>0</v>
      </c>
      <c r="AB199" s="1162"/>
    </row>
    <row r="200" spans="1:28">
      <c r="A200" s="1201">
        <f>'AMORT. PROFILE 0% CPR'!A200</f>
        <v>50675</v>
      </c>
      <c r="C200" s="1161"/>
      <c r="D200" s="1182">
        <f t="shared" ca="1" si="38"/>
        <v>51348</v>
      </c>
      <c r="E200" s="1183">
        <f t="shared" ca="1" si="39"/>
        <v>51375</v>
      </c>
      <c r="F200" s="1184">
        <f t="shared" ca="1" si="40"/>
        <v>5787</v>
      </c>
      <c r="G200" s="1185">
        <f ca="1">IF(F200&lt;&gt;"",COUNTIF($F$11:F200,"&gt;0"),"")</f>
        <v>190</v>
      </c>
      <c r="H200" s="1186">
        <v>1.9010539009928829E-2</v>
      </c>
      <c r="I200" s="1130"/>
      <c r="J200" s="1187">
        <f t="shared" ca="1" si="41"/>
        <v>0</v>
      </c>
      <c r="K200" s="1188">
        <f t="shared" ca="1" si="42"/>
        <v>0</v>
      </c>
      <c r="L200" s="1187">
        <f t="shared" ca="1" si="43"/>
        <v>0</v>
      </c>
      <c r="M200" s="1187">
        <f t="shared" ca="1" si="44"/>
        <v>0</v>
      </c>
      <c r="N200" s="1187">
        <f t="shared" ca="1" si="53"/>
        <v>0</v>
      </c>
      <c r="O200" s="1130"/>
      <c r="P200" s="1187">
        <f t="shared" ca="1" si="45"/>
        <v>0</v>
      </c>
      <c r="Q200" s="1187">
        <f t="shared" ca="1" si="46"/>
        <v>0</v>
      </c>
      <c r="R200" s="1187">
        <f t="shared" ca="1" si="54"/>
        <v>0</v>
      </c>
      <c r="S200" s="1187">
        <f t="shared" ca="1" si="55"/>
        <v>0</v>
      </c>
      <c r="T200" s="1187">
        <f t="shared" ca="1" si="47"/>
        <v>0</v>
      </c>
      <c r="U200" s="1189">
        <f t="shared" ca="1" si="48"/>
        <v>0</v>
      </c>
      <c r="V200" s="1190" t="str">
        <f t="shared" ca="1" si="49"/>
        <v>n.a.</v>
      </c>
      <c r="X200" s="1191">
        <f t="shared" ca="1" si="56"/>
        <v>0</v>
      </c>
      <c r="Y200" s="1191">
        <f t="shared" ca="1" si="50"/>
        <v>0</v>
      </c>
      <c r="Z200" s="1191">
        <f t="shared" ca="1" si="51"/>
        <v>0</v>
      </c>
      <c r="AA200" s="1189">
        <f t="shared" ca="1" si="52"/>
        <v>0</v>
      </c>
      <c r="AB200" s="1162"/>
    </row>
    <row r="201" spans="1:28">
      <c r="A201" s="1201">
        <f>'AMORT. PROFILE 0% CPR'!A201</f>
        <v>50705</v>
      </c>
      <c r="C201" s="1161"/>
      <c r="D201" s="1182">
        <f t="shared" ca="1" si="38"/>
        <v>51379</v>
      </c>
      <c r="E201" s="1183">
        <f t="shared" ca="1" si="39"/>
        <v>51406</v>
      </c>
      <c r="F201" s="1184">
        <f t="shared" ca="1" si="40"/>
        <v>5818</v>
      </c>
      <c r="G201" s="1185">
        <f ca="1">IF(F201&lt;&gt;"",COUNTIF($F$11:F201,"&gt;0"),"")</f>
        <v>191</v>
      </c>
      <c r="H201" s="1186">
        <v>1.9235363671771803E-2</v>
      </c>
      <c r="I201" s="1130"/>
      <c r="J201" s="1187">
        <f t="shared" ca="1" si="41"/>
        <v>0</v>
      </c>
      <c r="K201" s="1188">
        <f t="shared" ca="1" si="42"/>
        <v>0</v>
      </c>
      <c r="L201" s="1187">
        <f t="shared" ca="1" si="43"/>
        <v>0</v>
      </c>
      <c r="M201" s="1187">
        <f t="shared" ca="1" si="44"/>
        <v>0</v>
      </c>
      <c r="N201" s="1187">
        <f t="shared" ca="1" si="53"/>
        <v>0</v>
      </c>
      <c r="O201" s="1130"/>
      <c r="P201" s="1187">
        <f t="shared" ca="1" si="45"/>
        <v>0</v>
      </c>
      <c r="Q201" s="1187">
        <f t="shared" ca="1" si="46"/>
        <v>0</v>
      </c>
      <c r="R201" s="1187">
        <f t="shared" ca="1" si="54"/>
        <v>0</v>
      </c>
      <c r="S201" s="1187">
        <f t="shared" ca="1" si="55"/>
        <v>0</v>
      </c>
      <c r="T201" s="1187">
        <f t="shared" ca="1" si="47"/>
        <v>0</v>
      </c>
      <c r="U201" s="1189">
        <f t="shared" ca="1" si="48"/>
        <v>0</v>
      </c>
      <c r="V201" s="1190" t="str">
        <f t="shared" ca="1" si="49"/>
        <v>n.a.</v>
      </c>
      <c r="X201" s="1191">
        <f t="shared" ca="1" si="56"/>
        <v>0</v>
      </c>
      <c r="Y201" s="1191">
        <f t="shared" ca="1" si="50"/>
        <v>0</v>
      </c>
      <c r="Z201" s="1191">
        <f t="shared" ca="1" si="51"/>
        <v>0</v>
      </c>
      <c r="AA201" s="1189">
        <f t="shared" ca="1" si="52"/>
        <v>0</v>
      </c>
      <c r="AB201" s="1162"/>
    </row>
    <row r="202" spans="1:28">
      <c r="A202" s="1201">
        <f>'AMORT. PROFILE 0% CPR'!A202</f>
        <v>50738</v>
      </c>
      <c r="C202" s="1161"/>
      <c r="D202" s="1182">
        <f t="shared" ca="1" si="38"/>
        <v>51409</v>
      </c>
      <c r="E202" s="1183">
        <f t="shared" ca="1" si="39"/>
        <v>51438</v>
      </c>
      <c r="F202" s="1184">
        <f t="shared" ca="1" si="40"/>
        <v>5850</v>
      </c>
      <c r="G202" s="1185">
        <f ca="1">IF(F202&lt;&gt;"",COUNTIF($F$11:F202,"&gt;0"),"")</f>
        <v>192</v>
      </c>
      <c r="H202" s="1186">
        <v>1.9459064867633255E-2</v>
      </c>
      <c r="I202" s="1130"/>
      <c r="J202" s="1187">
        <f t="shared" ca="1" si="41"/>
        <v>0</v>
      </c>
      <c r="K202" s="1188">
        <f t="shared" ca="1" si="42"/>
        <v>0</v>
      </c>
      <c r="L202" s="1187">
        <f t="shared" ca="1" si="43"/>
        <v>0</v>
      </c>
      <c r="M202" s="1187">
        <f t="shared" ca="1" si="44"/>
        <v>0</v>
      </c>
      <c r="N202" s="1187">
        <f t="shared" ca="1" si="53"/>
        <v>0</v>
      </c>
      <c r="O202" s="1130"/>
      <c r="P202" s="1187">
        <f t="shared" ca="1" si="45"/>
        <v>0</v>
      </c>
      <c r="Q202" s="1187">
        <f t="shared" ca="1" si="46"/>
        <v>0</v>
      </c>
      <c r="R202" s="1187">
        <f t="shared" ca="1" si="54"/>
        <v>0</v>
      </c>
      <c r="S202" s="1187">
        <f t="shared" ca="1" si="55"/>
        <v>0</v>
      </c>
      <c r="T202" s="1187">
        <f t="shared" ca="1" si="47"/>
        <v>0</v>
      </c>
      <c r="U202" s="1189">
        <f t="shared" ca="1" si="48"/>
        <v>0</v>
      </c>
      <c r="V202" s="1190" t="str">
        <f t="shared" ca="1" si="49"/>
        <v>n.a.</v>
      </c>
      <c r="X202" s="1191">
        <f t="shared" ca="1" si="56"/>
        <v>0</v>
      </c>
      <c r="Y202" s="1191">
        <f t="shared" ca="1" si="50"/>
        <v>0</v>
      </c>
      <c r="Z202" s="1191">
        <f t="shared" ca="1" si="51"/>
        <v>0</v>
      </c>
      <c r="AA202" s="1189">
        <f t="shared" ca="1" si="52"/>
        <v>0</v>
      </c>
      <c r="AB202" s="1162"/>
    </row>
    <row r="203" spans="1:28">
      <c r="A203" s="1201">
        <f>'AMORT. PROFILE 0% CPR'!A203</f>
        <v>50766</v>
      </c>
      <c r="C203" s="1161"/>
      <c r="D203" s="1182">
        <f t="shared" ca="1" si="38"/>
        <v>51440</v>
      </c>
      <c r="E203" s="1183">
        <f t="shared" ca="1" si="39"/>
        <v>51467</v>
      </c>
      <c r="F203" s="1184">
        <f t="shared" ca="1" si="40"/>
        <v>5879</v>
      </c>
      <c r="G203" s="1185">
        <f ca="1">IF(F203&lt;&gt;"",COUNTIF($F$11:F203,"&gt;0"),"")</f>
        <v>193</v>
      </c>
      <c r="H203" s="1186">
        <v>1.9647369940321537E-2</v>
      </c>
      <c r="I203" s="1130"/>
      <c r="J203" s="1187">
        <f t="shared" ca="1" si="41"/>
        <v>0</v>
      </c>
      <c r="K203" s="1188">
        <f t="shared" ca="1" si="42"/>
        <v>0</v>
      </c>
      <c r="L203" s="1187">
        <f t="shared" ca="1" si="43"/>
        <v>0</v>
      </c>
      <c r="M203" s="1187">
        <f t="shared" ca="1" si="44"/>
        <v>0</v>
      </c>
      <c r="N203" s="1187">
        <f t="shared" ca="1" si="53"/>
        <v>0</v>
      </c>
      <c r="O203" s="1130"/>
      <c r="P203" s="1187">
        <f t="shared" ca="1" si="45"/>
        <v>0</v>
      </c>
      <c r="Q203" s="1187">
        <f t="shared" ca="1" si="46"/>
        <v>0</v>
      </c>
      <c r="R203" s="1187">
        <f t="shared" ca="1" si="54"/>
        <v>0</v>
      </c>
      <c r="S203" s="1187">
        <f t="shared" ca="1" si="55"/>
        <v>0</v>
      </c>
      <c r="T203" s="1187">
        <f t="shared" ca="1" si="47"/>
        <v>0</v>
      </c>
      <c r="U203" s="1189">
        <f t="shared" ca="1" si="48"/>
        <v>0</v>
      </c>
      <c r="V203" s="1190" t="str">
        <f t="shared" ca="1" si="49"/>
        <v>n.a.</v>
      </c>
      <c r="X203" s="1191">
        <f t="shared" ca="1" si="56"/>
        <v>0</v>
      </c>
      <c r="Y203" s="1191">
        <f t="shared" ca="1" si="50"/>
        <v>0</v>
      </c>
      <c r="Z203" s="1191">
        <f t="shared" ca="1" si="51"/>
        <v>0</v>
      </c>
      <c r="AA203" s="1189">
        <f t="shared" ca="1" si="52"/>
        <v>0</v>
      </c>
      <c r="AB203" s="1162"/>
    </row>
    <row r="204" spans="1:28">
      <c r="A204" s="1201">
        <f>'AMORT. PROFILE 0% CPR'!A204</f>
        <v>50797</v>
      </c>
      <c r="C204" s="1161"/>
      <c r="D204" s="1182">
        <f t="shared" ref="D204:D267" ca="1" si="57">IF(E204&lt;&gt;"",EOMONTH(E204,-1),"")</f>
        <v>51470</v>
      </c>
      <c r="E204" s="1183">
        <f t="shared" ref="E204:E267" ca="1" si="58">IF(INDIRECT("A"&amp;(IFERROR(MATCH(E203,A:A),999)+1))&gt;0,INDIRECT("A"&amp;(IFERROR(MATCH(E203,A:A),999)+1)),"")</f>
        <v>51497</v>
      </c>
      <c r="F204" s="1184">
        <f t="shared" ref="F204:F267" ca="1" si="59">IF(E204&lt;&gt;"",E204-$A$31,"")</f>
        <v>5909</v>
      </c>
      <c r="G204" s="1185">
        <f ca="1">IF(F204&lt;&gt;"",COUNTIF($F$11:F204,"&gt;0"),"")</f>
        <v>194</v>
      </c>
      <c r="H204" s="1186">
        <v>1.9890863133051145E-2</v>
      </c>
      <c r="I204" s="1130"/>
      <c r="J204" s="1187">
        <f t="shared" ref="J204:J267" ca="1" si="60">IF(G204=1,$A$7,N203)</f>
        <v>0</v>
      </c>
      <c r="K204" s="1188">
        <f t="shared" ref="K204:K267" ca="1" si="61">H204*J204</f>
        <v>0</v>
      </c>
      <c r="L204" s="1187">
        <f t="shared" ref="L204:L267" ca="1" si="62">IF(E204&lt;&gt;"",(1-(1-$A$25)^(1/12))*(J204-K204),"")</f>
        <v>0</v>
      </c>
      <c r="M204" s="1187">
        <f t="shared" ref="M204:M267" ca="1" si="63">IF(J204-K204-L204&lt;$A$27*$A$5,J204-K204-L204,0)</f>
        <v>0</v>
      </c>
      <c r="N204" s="1187">
        <f t="shared" ca="1" si="53"/>
        <v>0</v>
      </c>
      <c r="O204" s="1130"/>
      <c r="P204" s="1187">
        <f t="shared" ref="P204:P267" ca="1" si="64">IF(G204&lt;&gt; "", R204+X204-N204, "")</f>
        <v>0</v>
      </c>
      <c r="Q204" s="1187">
        <f t="shared" ref="Q204:Q267" ca="1" si="65">IF(E204&lt;&gt;"", N204*(1-$A$15), "")</f>
        <v>0</v>
      </c>
      <c r="R204" s="1187">
        <f t="shared" ca="1" si="54"/>
        <v>0</v>
      </c>
      <c r="S204" s="1187">
        <f t="shared" ca="1" si="55"/>
        <v>0</v>
      </c>
      <c r="T204" s="1187">
        <f t="shared" ref="T204:T267" ca="1" si="66">IF(E204&lt;&gt;"", R204-S204, "")</f>
        <v>0</v>
      </c>
      <c r="U204" s="1189">
        <f t="shared" ref="U204:U267" ca="1" si="67">IF(E204&lt;&gt;"", R204/$A$11, "")</f>
        <v>0</v>
      </c>
      <c r="V204" s="1190" t="str">
        <f t="shared" ref="V204:V267" ca="1" si="68">IF(E204&lt;&gt;"", IFERROR(1-T204/N204, "n.a."), "")</f>
        <v>n.a.</v>
      </c>
      <c r="X204" s="1191">
        <f t="shared" ca="1" si="56"/>
        <v>0</v>
      </c>
      <c r="Y204" s="1191">
        <f t="shared" ref="Y204:Y267" ca="1" si="69">IF(E204&lt;&gt;"", P204-S204, "")</f>
        <v>0</v>
      </c>
      <c r="Z204" s="1191">
        <f t="shared" ref="Z204:Z267" ca="1" si="70">IF(E204&lt;&gt;"", X204-Y204, "")</f>
        <v>0</v>
      </c>
      <c r="AA204" s="1189">
        <f t="shared" ref="AA204:AA267" ca="1" si="71">IF(E204&lt;&gt;"", X204/$A$19, "")</f>
        <v>0</v>
      </c>
      <c r="AB204" s="1162"/>
    </row>
    <row r="205" spans="1:28">
      <c r="A205" s="1201">
        <f>'AMORT. PROFILE 0% CPR'!A205</f>
        <v>50829</v>
      </c>
      <c r="C205" s="1161"/>
      <c r="D205" s="1182">
        <f t="shared" ca="1" si="57"/>
        <v>51501</v>
      </c>
      <c r="E205" s="1183">
        <f t="shared" ca="1" si="58"/>
        <v>51529</v>
      </c>
      <c r="F205" s="1184">
        <f t="shared" ca="1" si="59"/>
        <v>5941</v>
      </c>
      <c r="G205" s="1185">
        <f ca="1">IF(F205&lt;&gt;"",COUNTIF($F$11:F205,"&gt;0"),"")</f>
        <v>195</v>
      </c>
      <c r="H205" s="1186">
        <v>2.0101924204233134E-2</v>
      </c>
      <c r="I205" s="1130"/>
      <c r="J205" s="1187">
        <f t="shared" ca="1" si="60"/>
        <v>0</v>
      </c>
      <c r="K205" s="1188">
        <f t="shared" ca="1" si="61"/>
        <v>0</v>
      </c>
      <c r="L205" s="1187">
        <f t="shared" ca="1" si="62"/>
        <v>0</v>
      </c>
      <c r="M205" s="1187">
        <f t="shared" ca="1" si="63"/>
        <v>0</v>
      </c>
      <c r="N205" s="1187">
        <f t="shared" ref="N205:N268" ca="1" si="72">IF(E205&lt;&gt;"",J205-K205-L205-M205,"")</f>
        <v>0</v>
      </c>
      <c r="O205" s="1130"/>
      <c r="P205" s="1187">
        <f t="shared" ca="1" si="64"/>
        <v>0</v>
      </c>
      <c r="Q205" s="1187">
        <f t="shared" ca="1" si="65"/>
        <v>0</v>
      </c>
      <c r="R205" s="1187">
        <f t="shared" ref="R205:R268" ca="1" si="73">IF(E205&lt;&gt;"", T204, "")</f>
        <v>0</v>
      </c>
      <c r="S205" s="1187">
        <f t="shared" ref="S205:S268" ca="1" si="74">IF(E205&lt;&gt;"", MIN(P205,MAX(R205-Q205,0)), "")</f>
        <v>0</v>
      </c>
      <c r="T205" s="1187">
        <f t="shared" ca="1" si="66"/>
        <v>0</v>
      </c>
      <c r="U205" s="1189">
        <f t="shared" ca="1" si="67"/>
        <v>0</v>
      </c>
      <c r="V205" s="1190" t="str">
        <f t="shared" ca="1" si="68"/>
        <v>n.a.</v>
      </c>
      <c r="X205" s="1191">
        <f t="shared" ref="X205:X268" ca="1" si="75">IF(E205&lt;&gt;"", Z204, "")</f>
        <v>0</v>
      </c>
      <c r="Y205" s="1191">
        <f t="shared" ca="1" si="69"/>
        <v>0</v>
      </c>
      <c r="Z205" s="1191">
        <f t="shared" ca="1" si="70"/>
        <v>0</v>
      </c>
      <c r="AA205" s="1189">
        <f t="shared" ca="1" si="71"/>
        <v>0</v>
      </c>
      <c r="AB205" s="1162"/>
    </row>
    <row r="206" spans="1:28">
      <c r="A206" s="1201">
        <f>'AMORT. PROFILE 0% CPR'!A206</f>
        <v>50857</v>
      </c>
      <c r="C206" s="1161"/>
      <c r="D206" s="1182">
        <f t="shared" ca="1" si="57"/>
        <v>51532</v>
      </c>
      <c r="E206" s="1183">
        <f t="shared" ca="1" si="58"/>
        <v>51559</v>
      </c>
      <c r="F206" s="1184">
        <f t="shared" ca="1" si="59"/>
        <v>5971</v>
      </c>
      <c r="G206" s="1185">
        <f ca="1">IF(F206&lt;&gt;"",COUNTIF($F$11:F206,"&gt;0"),"")</f>
        <v>196</v>
      </c>
      <c r="H206" s="1186">
        <v>2.0313465247822134E-2</v>
      </c>
      <c r="I206" s="1130"/>
      <c r="J206" s="1187">
        <f t="shared" ca="1" si="60"/>
        <v>0</v>
      </c>
      <c r="K206" s="1188">
        <f t="shared" ca="1" si="61"/>
        <v>0</v>
      </c>
      <c r="L206" s="1187">
        <f t="shared" ca="1" si="62"/>
        <v>0</v>
      </c>
      <c r="M206" s="1187">
        <f t="shared" ca="1" si="63"/>
        <v>0</v>
      </c>
      <c r="N206" s="1187">
        <f t="shared" ca="1" si="72"/>
        <v>0</v>
      </c>
      <c r="O206" s="1130"/>
      <c r="P206" s="1187">
        <f t="shared" ca="1" si="64"/>
        <v>0</v>
      </c>
      <c r="Q206" s="1187">
        <f t="shared" ca="1" si="65"/>
        <v>0</v>
      </c>
      <c r="R206" s="1187">
        <f t="shared" ca="1" si="73"/>
        <v>0</v>
      </c>
      <c r="S206" s="1187">
        <f t="shared" ca="1" si="74"/>
        <v>0</v>
      </c>
      <c r="T206" s="1187">
        <f t="shared" ca="1" si="66"/>
        <v>0</v>
      </c>
      <c r="U206" s="1189">
        <f t="shared" ca="1" si="67"/>
        <v>0</v>
      </c>
      <c r="V206" s="1190" t="str">
        <f t="shared" ca="1" si="68"/>
        <v>n.a.</v>
      </c>
      <c r="X206" s="1191">
        <f t="shared" ca="1" si="75"/>
        <v>0</v>
      </c>
      <c r="Y206" s="1191">
        <f t="shared" ca="1" si="69"/>
        <v>0</v>
      </c>
      <c r="Z206" s="1191">
        <f t="shared" ca="1" si="70"/>
        <v>0</v>
      </c>
      <c r="AA206" s="1189">
        <f t="shared" ca="1" si="71"/>
        <v>0</v>
      </c>
      <c r="AB206" s="1162"/>
    </row>
    <row r="207" spans="1:28">
      <c r="A207" s="1201">
        <f>'AMORT. PROFILE 0% CPR'!A207</f>
        <v>50887</v>
      </c>
      <c r="C207" s="1161"/>
      <c r="D207" s="1182">
        <f t="shared" ca="1" si="57"/>
        <v>51560</v>
      </c>
      <c r="E207" s="1183">
        <f t="shared" ca="1" si="58"/>
        <v>51587</v>
      </c>
      <c r="F207" s="1184">
        <f t="shared" ca="1" si="59"/>
        <v>5999</v>
      </c>
      <c r="G207" s="1185">
        <f ca="1">IF(F207&lt;&gt;"",COUNTIF($F$11:F207,"&gt;0"),"")</f>
        <v>197</v>
      </c>
      <c r="H207" s="1186">
        <v>2.0517428346694375E-2</v>
      </c>
      <c r="I207" s="1130"/>
      <c r="J207" s="1187">
        <f t="shared" ca="1" si="60"/>
        <v>0</v>
      </c>
      <c r="K207" s="1188">
        <f t="shared" ca="1" si="61"/>
        <v>0</v>
      </c>
      <c r="L207" s="1187">
        <f t="shared" ca="1" si="62"/>
        <v>0</v>
      </c>
      <c r="M207" s="1187">
        <f t="shared" ca="1" si="63"/>
        <v>0</v>
      </c>
      <c r="N207" s="1187">
        <f t="shared" ca="1" si="72"/>
        <v>0</v>
      </c>
      <c r="O207" s="1130"/>
      <c r="P207" s="1187">
        <f t="shared" ca="1" si="64"/>
        <v>0</v>
      </c>
      <c r="Q207" s="1187">
        <f t="shared" ca="1" si="65"/>
        <v>0</v>
      </c>
      <c r="R207" s="1187">
        <f t="shared" ca="1" si="73"/>
        <v>0</v>
      </c>
      <c r="S207" s="1187">
        <f t="shared" ca="1" si="74"/>
        <v>0</v>
      </c>
      <c r="T207" s="1187">
        <f t="shared" ca="1" si="66"/>
        <v>0</v>
      </c>
      <c r="U207" s="1189">
        <f t="shared" ca="1" si="67"/>
        <v>0</v>
      </c>
      <c r="V207" s="1190" t="str">
        <f t="shared" ca="1" si="68"/>
        <v>n.a.</v>
      </c>
      <c r="X207" s="1191">
        <f t="shared" ca="1" si="75"/>
        <v>0</v>
      </c>
      <c r="Y207" s="1191">
        <f t="shared" ca="1" si="69"/>
        <v>0</v>
      </c>
      <c r="Z207" s="1191">
        <f t="shared" ca="1" si="70"/>
        <v>0</v>
      </c>
      <c r="AA207" s="1189">
        <f t="shared" ca="1" si="71"/>
        <v>0</v>
      </c>
      <c r="AB207" s="1162"/>
    </row>
    <row r="208" spans="1:28">
      <c r="A208" s="1201">
        <f>'AMORT. PROFILE 0% CPR'!A208</f>
        <v>50917</v>
      </c>
      <c r="C208" s="1161"/>
      <c r="D208" s="1182">
        <f t="shared" ca="1" si="57"/>
        <v>51591</v>
      </c>
      <c r="E208" s="1183">
        <f t="shared" ca="1" si="58"/>
        <v>51620</v>
      </c>
      <c r="F208" s="1184">
        <f t="shared" ca="1" si="59"/>
        <v>6032</v>
      </c>
      <c r="G208" s="1185">
        <f ca="1">IF(F208&lt;&gt;"",COUNTIF($F$11:F208,"&gt;0"),"")</f>
        <v>198</v>
      </c>
      <c r="H208" s="1186">
        <v>2.0771912268192902E-2</v>
      </c>
      <c r="I208" s="1130"/>
      <c r="J208" s="1187">
        <f t="shared" ca="1" si="60"/>
        <v>0</v>
      </c>
      <c r="K208" s="1188">
        <f t="shared" ca="1" si="61"/>
        <v>0</v>
      </c>
      <c r="L208" s="1187">
        <f t="shared" ca="1" si="62"/>
        <v>0</v>
      </c>
      <c r="M208" s="1187">
        <f t="shared" ca="1" si="63"/>
        <v>0</v>
      </c>
      <c r="N208" s="1187">
        <f t="shared" ca="1" si="72"/>
        <v>0</v>
      </c>
      <c r="O208" s="1130"/>
      <c r="P208" s="1187">
        <f t="shared" ca="1" si="64"/>
        <v>0</v>
      </c>
      <c r="Q208" s="1187">
        <f t="shared" ca="1" si="65"/>
        <v>0</v>
      </c>
      <c r="R208" s="1187">
        <f t="shared" ca="1" si="73"/>
        <v>0</v>
      </c>
      <c r="S208" s="1187">
        <f t="shared" ca="1" si="74"/>
        <v>0</v>
      </c>
      <c r="T208" s="1187">
        <f t="shared" ca="1" si="66"/>
        <v>0</v>
      </c>
      <c r="U208" s="1189">
        <f t="shared" ca="1" si="67"/>
        <v>0</v>
      </c>
      <c r="V208" s="1190" t="str">
        <f t="shared" ca="1" si="68"/>
        <v>n.a.</v>
      </c>
      <c r="X208" s="1191">
        <f t="shared" ca="1" si="75"/>
        <v>0</v>
      </c>
      <c r="Y208" s="1191">
        <f t="shared" ca="1" si="69"/>
        <v>0</v>
      </c>
      <c r="Z208" s="1191">
        <f t="shared" ca="1" si="70"/>
        <v>0</v>
      </c>
      <c r="AA208" s="1189">
        <f t="shared" ca="1" si="71"/>
        <v>0</v>
      </c>
      <c r="AB208" s="1162"/>
    </row>
    <row r="209" spans="1:28">
      <c r="A209" s="1201">
        <f>'AMORT. PROFILE 0% CPR'!A209</f>
        <v>50948</v>
      </c>
      <c r="C209" s="1161"/>
      <c r="D209" s="1182">
        <f t="shared" ca="1" si="57"/>
        <v>51621</v>
      </c>
      <c r="E209" s="1183">
        <f t="shared" ca="1" si="58"/>
        <v>51648</v>
      </c>
      <c r="F209" s="1184">
        <f t="shared" ca="1" si="59"/>
        <v>6060</v>
      </c>
      <c r="G209" s="1185">
        <f ca="1">IF(F209&lt;&gt;"",COUNTIF($F$11:F209,"&gt;0"),"")</f>
        <v>199</v>
      </c>
      <c r="H209" s="1186">
        <v>2.0971550729519801E-2</v>
      </c>
      <c r="I209" s="1130"/>
      <c r="J209" s="1187">
        <f t="shared" ca="1" si="60"/>
        <v>0</v>
      </c>
      <c r="K209" s="1188">
        <f t="shared" ca="1" si="61"/>
        <v>0</v>
      </c>
      <c r="L209" s="1187">
        <f t="shared" ca="1" si="62"/>
        <v>0</v>
      </c>
      <c r="M209" s="1187">
        <f t="shared" ca="1" si="63"/>
        <v>0</v>
      </c>
      <c r="N209" s="1187">
        <f t="shared" ca="1" si="72"/>
        <v>0</v>
      </c>
      <c r="O209" s="1130"/>
      <c r="P209" s="1187">
        <f t="shared" ca="1" si="64"/>
        <v>0</v>
      </c>
      <c r="Q209" s="1187">
        <f t="shared" ca="1" si="65"/>
        <v>0</v>
      </c>
      <c r="R209" s="1187">
        <f t="shared" ca="1" si="73"/>
        <v>0</v>
      </c>
      <c r="S209" s="1187">
        <f t="shared" ca="1" si="74"/>
        <v>0</v>
      </c>
      <c r="T209" s="1187">
        <f t="shared" ca="1" si="66"/>
        <v>0</v>
      </c>
      <c r="U209" s="1189">
        <f t="shared" ca="1" si="67"/>
        <v>0</v>
      </c>
      <c r="V209" s="1190" t="str">
        <f t="shared" ca="1" si="68"/>
        <v>n.a.</v>
      </c>
      <c r="X209" s="1191">
        <f t="shared" ca="1" si="75"/>
        <v>0</v>
      </c>
      <c r="Y209" s="1191">
        <f t="shared" ca="1" si="69"/>
        <v>0</v>
      </c>
      <c r="Z209" s="1191">
        <f t="shared" ca="1" si="70"/>
        <v>0</v>
      </c>
      <c r="AA209" s="1189">
        <f t="shared" ca="1" si="71"/>
        <v>0</v>
      </c>
      <c r="AB209" s="1162"/>
    </row>
    <row r="210" spans="1:28">
      <c r="A210" s="1201">
        <f>'AMORT. PROFILE 0% CPR'!A210</f>
        <v>50978</v>
      </c>
      <c r="C210" s="1161"/>
      <c r="D210" s="1182">
        <f t="shared" ca="1" si="57"/>
        <v>51652</v>
      </c>
      <c r="E210" s="1183">
        <f t="shared" ca="1" si="58"/>
        <v>51679</v>
      </c>
      <c r="F210" s="1184">
        <f t="shared" ca="1" si="59"/>
        <v>6091</v>
      </c>
      <c r="G210" s="1185">
        <f ca="1">IF(F210&lt;&gt;"",COUNTIF($F$11:F210,"&gt;0"),"")</f>
        <v>200</v>
      </c>
      <c r="H210" s="1186">
        <v>2.1135487560700862E-2</v>
      </c>
      <c r="I210" s="1130"/>
      <c r="J210" s="1187">
        <f t="shared" ca="1" si="60"/>
        <v>0</v>
      </c>
      <c r="K210" s="1188">
        <f t="shared" ca="1" si="61"/>
        <v>0</v>
      </c>
      <c r="L210" s="1187">
        <f t="shared" ca="1" si="62"/>
        <v>0</v>
      </c>
      <c r="M210" s="1187">
        <f t="shared" ca="1" si="63"/>
        <v>0</v>
      </c>
      <c r="N210" s="1187">
        <f t="shared" ca="1" si="72"/>
        <v>0</v>
      </c>
      <c r="O210" s="1130"/>
      <c r="P210" s="1187">
        <f t="shared" ca="1" si="64"/>
        <v>0</v>
      </c>
      <c r="Q210" s="1187">
        <f t="shared" ca="1" si="65"/>
        <v>0</v>
      </c>
      <c r="R210" s="1187">
        <f t="shared" ca="1" si="73"/>
        <v>0</v>
      </c>
      <c r="S210" s="1187">
        <f t="shared" ca="1" si="74"/>
        <v>0</v>
      </c>
      <c r="T210" s="1187">
        <f t="shared" ca="1" si="66"/>
        <v>0</v>
      </c>
      <c r="U210" s="1189">
        <f t="shared" ca="1" si="67"/>
        <v>0</v>
      </c>
      <c r="V210" s="1190" t="str">
        <f t="shared" ca="1" si="68"/>
        <v>n.a.</v>
      </c>
      <c r="X210" s="1191">
        <f t="shared" ca="1" si="75"/>
        <v>0</v>
      </c>
      <c r="Y210" s="1191">
        <f t="shared" ca="1" si="69"/>
        <v>0</v>
      </c>
      <c r="Z210" s="1191">
        <f t="shared" ca="1" si="70"/>
        <v>0</v>
      </c>
      <c r="AA210" s="1189">
        <f t="shared" ca="1" si="71"/>
        <v>0</v>
      </c>
      <c r="AB210" s="1162"/>
    </row>
    <row r="211" spans="1:28">
      <c r="A211" s="1201">
        <f>'AMORT. PROFILE 0% CPR'!A211</f>
        <v>51011</v>
      </c>
      <c r="C211" s="1161"/>
      <c r="D211" s="1182">
        <f t="shared" ca="1" si="57"/>
        <v>51682</v>
      </c>
      <c r="E211" s="1183">
        <f t="shared" ca="1" si="58"/>
        <v>51711</v>
      </c>
      <c r="F211" s="1184">
        <f t="shared" ca="1" si="59"/>
        <v>6123</v>
      </c>
      <c r="G211" s="1185">
        <f ca="1">IF(F211&lt;&gt;"",COUNTIF($F$11:F211,"&gt;0"),"")</f>
        <v>201</v>
      </c>
      <c r="H211" s="1186">
        <v>2.13718414344252E-2</v>
      </c>
      <c r="I211" s="1130"/>
      <c r="J211" s="1187">
        <f t="shared" ca="1" si="60"/>
        <v>0</v>
      </c>
      <c r="K211" s="1188">
        <f t="shared" ca="1" si="61"/>
        <v>0</v>
      </c>
      <c r="L211" s="1187">
        <f t="shared" ca="1" si="62"/>
        <v>0</v>
      </c>
      <c r="M211" s="1187">
        <f t="shared" ca="1" si="63"/>
        <v>0</v>
      </c>
      <c r="N211" s="1187">
        <f t="shared" ca="1" si="72"/>
        <v>0</v>
      </c>
      <c r="O211" s="1130"/>
      <c r="P211" s="1187">
        <f t="shared" ca="1" si="64"/>
        <v>0</v>
      </c>
      <c r="Q211" s="1187">
        <f t="shared" ca="1" si="65"/>
        <v>0</v>
      </c>
      <c r="R211" s="1187">
        <f t="shared" ca="1" si="73"/>
        <v>0</v>
      </c>
      <c r="S211" s="1187">
        <f t="shared" ca="1" si="74"/>
        <v>0</v>
      </c>
      <c r="T211" s="1187">
        <f t="shared" ca="1" si="66"/>
        <v>0</v>
      </c>
      <c r="U211" s="1189">
        <f t="shared" ca="1" si="67"/>
        <v>0</v>
      </c>
      <c r="V211" s="1190" t="str">
        <f t="shared" ca="1" si="68"/>
        <v>n.a.</v>
      </c>
      <c r="X211" s="1191">
        <f t="shared" ca="1" si="75"/>
        <v>0</v>
      </c>
      <c r="Y211" s="1191">
        <f t="shared" ca="1" si="69"/>
        <v>0</v>
      </c>
      <c r="Z211" s="1191">
        <f t="shared" ca="1" si="70"/>
        <v>0</v>
      </c>
      <c r="AA211" s="1189">
        <f t="shared" ca="1" si="71"/>
        <v>0</v>
      </c>
      <c r="AB211" s="1162"/>
    </row>
    <row r="212" spans="1:28">
      <c r="A212" s="1201">
        <f>'AMORT. PROFILE 0% CPR'!A212</f>
        <v>51040</v>
      </c>
      <c r="C212" s="1161"/>
      <c r="D212" s="1182">
        <f t="shared" ca="1" si="57"/>
        <v>51713</v>
      </c>
      <c r="E212" s="1183">
        <f t="shared" ca="1" si="58"/>
        <v>51740</v>
      </c>
      <c r="F212" s="1184">
        <f t="shared" ca="1" si="59"/>
        <v>6152</v>
      </c>
      <c r="G212" s="1185">
        <f ca="1">IF(F212&lt;&gt;"",COUNTIF($F$11:F212,"&gt;0"),"")</f>
        <v>202</v>
      </c>
      <c r="H212" s="1186">
        <v>2.1598666612051797E-2</v>
      </c>
      <c r="I212" s="1130"/>
      <c r="J212" s="1187">
        <f t="shared" ca="1" si="60"/>
        <v>0</v>
      </c>
      <c r="K212" s="1188">
        <f t="shared" ca="1" si="61"/>
        <v>0</v>
      </c>
      <c r="L212" s="1187">
        <f t="shared" ca="1" si="62"/>
        <v>0</v>
      </c>
      <c r="M212" s="1187">
        <f t="shared" ca="1" si="63"/>
        <v>0</v>
      </c>
      <c r="N212" s="1187">
        <f t="shared" ca="1" si="72"/>
        <v>0</v>
      </c>
      <c r="O212" s="1130"/>
      <c r="P212" s="1187">
        <f t="shared" ca="1" si="64"/>
        <v>0</v>
      </c>
      <c r="Q212" s="1187">
        <f t="shared" ca="1" si="65"/>
        <v>0</v>
      </c>
      <c r="R212" s="1187">
        <f t="shared" ca="1" si="73"/>
        <v>0</v>
      </c>
      <c r="S212" s="1187">
        <f t="shared" ca="1" si="74"/>
        <v>0</v>
      </c>
      <c r="T212" s="1187">
        <f t="shared" ca="1" si="66"/>
        <v>0</v>
      </c>
      <c r="U212" s="1189">
        <f t="shared" ca="1" si="67"/>
        <v>0</v>
      </c>
      <c r="V212" s="1190" t="str">
        <f t="shared" ca="1" si="68"/>
        <v>n.a.</v>
      </c>
      <c r="X212" s="1191">
        <f t="shared" ca="1" si="75"/>
        <v>0</v>
      </c>
      <c r="Y212" s="1191">
        <f t="shared" ca="1" si="69"/>
        <v>0</v>
      </c>
      <c r="Z212" s="1191">
        <f t="shared" ca="1" si="70"/>
        <v>0</v>
      </c>
      <c r="AA212" s="1189">
        <f t="shared" ca="1" si="71"/>
        <v>0</v>
      </c>
      <c r="AB212" s="1162"/>
    </row>
    <row r="213" spans="1:28">
      <c r="A213" s="1201">
        <f>'AMORT. PROFILE 0% CPR'!A213</f>
        <v>51070</v>
      </c>
      <c r="C213" s="1161"/>
      <c r="D213" s="1182">
        <f t="shared" ca="1" si="57"/>
        <v>51744</v>
      </c>
      <c r="E213" s="1183">
        <f t="shared" ca="1" si="58"/>
        <v>51771</v>
      </c>
      <c r="F213" s="1184">
        <f t="shared" ca="1" si="59"/>
        <v>6183</v>
      </c>
      <c r="G213" s="1185">
        <f ca="1">IF(F213&lt;&gt;"",COUNTIF($F$11:F213,"&gt;0"),"")</f>
        <v>203</v>
      </c>
      <c r="H213" s="1186">
        <v>2.1810724528929695E-2</v>
      </c>
      <c r="I213" s="1130"/>
      <c r="J213" s="1187">
        <f t="shared" ca="1" si="60"/>
        <v>0</v>
      </c>
      <c r="K213" s="1188">
        <f t="shared" ca="1" si="61"/>
        <v>0</v>
      </c>
      <c r="L213" s="1187">
        <f t="shared" ca="1" si="62"/>
        <v>0</v>
      </c>
      <c r="M213" s="1187">
        <f t="shared" ca="1" si="63"/>
        <v>0</v>
      </c>
      <c r="N213" s="1187">
        <f t="shared" ca="1" si="72"/>
        <v>0</v>
      </c>
      <c r="O213" s="1130"/>
      <c r="P213" s="1187">
        <f t="shared" ca="1" si="64"/>
        <v>0</v>
      </c>
      <c r="Q213" s="1187">
        <f t="shared" ca="1" si="65"/>
        <v>0</v>
      </c>
      <c r="R213" s="1187">
        <f t="shared" ca="1" si="73"/>
        <v>0</v>
      </c>
      <c r="S213" s="1187">
        <f t="shared" ca="1" si="74"/>
        <v>0</v>
      </c>
      <c r="T213" s="1187">
        <f t="shared" ca="1" si="66"/>
        <v>0</v>
      </c>
      <c r="U213" s="1189">
        <f t="shared" ca="1" si="67"/>
        <v>0</v>
      </c>
      <c r="V213" s="1190" t="str">
        <f t="shared" ca="1" si="68"/>
        <v>n.a.</v>
      </c>
      <c r="X213" s="1191">
        <f t="shared" ca="1" si="75"/>
        <v>0</v>
      </c>
      <c r="Y213" s="1191">
        <f t="shared" ca="1" si="69"/>
        <v>0</v>
      </c>
      <c r="Z213" s="1191">
        <f t="shared" ca="1" si="70"/>
        <v>0</v>
      </c>
      <c r="AA213" s="1189">
        <f t="shared" ca="1" si="71"/>
        <v>0</v>
      </c>
      <c r="AB213" s="1162"/>
    </row>
    <row r="214" spans="1:28">
      <c r="A214" s="1201">
        <f>'AMORT. PROFILE 0% CPR'!A214</f>
        <v>51102</v>
      </c>
      <c r="C214" s="1161"/>
      <c r="D214" s="1182">
        <f t="shared" ca="1" si="57"/>
        <v>51774</v>
      </c>
      <c r="E214" s="1183">
        <f t="shared" ca="1" si="58"/>
        <v>51802</v>
      </c>
      <c r="F214" s="1184">
        <f t="shared" ca="1" si="59"/>
        <v>6214</v>
      </c>
      <c r="G214" s="1185">
        <f ca="1">IF(F214&lt;&gt;"",COUNTIF($F$11:F214,"&gt;0"),"")</f>
        <v>204</v>
      </c>
      <c r="H214" s="1186">
        <v>2.2092659437701043E-2</v>
      </c>
      <c r="I214" s="1130"/>
      <c r="J214" s="1187">
        <f t="shared" ca="1" si="60"/>
        <v>0</v>
      </c>
      <c r="K214" s="1188">
        <f t="shared" ca="1" si="61"/>
        <v>0</v>
      </c>
      <c r="L214" s="1187">
        <f t="shared" ca="1" si="62"/>
        <v>0</v>
      </c>
      <c r="M214" s="1187">
        <f t="shared" ca="1" si="63"/>
        <v>0</v>
      </c>
      <c r="N214" s="1187">
        <f t="shared" ca="1" si="72"/>
        <v>0</v>
      </c>
      <c r="O214" s="1130"/>
      <c r="P214" s="1187">
        <f t="shared" ca="1" si="64"/>
        <v>0</v>
      </c>
      <c r="Q214" s="1187">
        <f t="shared" ca="1" si="65"/>
        <v>0</v>
      </c>
      <c r="R214" s="1187">
        <f t="shared" ca="1" si="73"/>
        <v>0</v>
      </c>
      <c r="S214" s="1187">
        <f t="shared" ca="1" si="74"/>
        <v>0</v>
      </c>
      <c r="T214" s="1187">
        <f t="shared" ca="1" si="66"/>
        <v>0</v>
      </c>
      <c r="U214" s="1189">
        <f t="shared" ca="1" si="67"/>
        <v>0</v>
      </c>
      <c r="V214" s="1190" t="str">
        <f t="shared" ca="1" si="68"/>
        <v>n.a.</v>
      </c>
      <c r="X214" s="1191">
        <f t="shared" ca="1" si="75"/>
        <v>0</v>
      </c>
      <c r="Y214" s="1191">
        <f t="shared" ca="1" si="69"/>
        <v>0</v>
      </c>
      <c r="Z214" s="1191">
        <f t="shared" ca="1" si="70"/>
        <v>0</v>
      </c>
      <c r="AA214" s="1189">
        <f t="shared" ca="1" si="71"/>
        <v>0</v>
      </c>
      <c r="AB214" s="1162"/>
    </row>
    <row r="215" spans="1:28">
      <c r="A215" s="1201">
        <f>'AMORT. PROFILE 0% CPR'!A215</f>
        <v>51131</v>
      </c>
      <c r="C215" s="1161"/>
      <c r="D215" s="1182">
        <f t="shared" ca="1" si="57"/>
        <v>51805</v>
      </c>
      <c r="E215" s="1183">
        <f t="shared" ca="1" si="58"/>
        <v>51832</v>
      </c>
      <c r="F215" s="1184">
        <f t="shared" ca="1" si="59"/>
        <v>6244</v>
      </c>
      <c r="G215" s="1185">
        <f ca="1">IF(F215&lt;&gt;"",COUNTIF($F$11:F215,"&gt;0"),"")</f>
        <v>205</v>
      </c>
      <c r="H215" s="1186">
        <v>2.2389980617248905E-2</v>
      </c>
      <c r="I215" s="1130"/>
      <c r="J215" s="1187">
        <f t="shared" ca="1" si="60"/>
        <v>0</v>
      </c>
      <c r="K215" s="1188">
        <f t="shared" ca="1" si="61"/>
        <v>0</v>
      </c>
      <c r="L215" s="1187">
        <f t="shared" ca="1" si="62"/>
        <v>0</v>
      </c>
      <c r="M215" s="1187">
        <f t="shared" ca="1" si="63"/>
        <v>0</v>
      </c>
      <c r="N215" s="1187">
        <f t="shared" ca="1" si="72"/>
        <v>0</v>
      </c>
      <c r="O215" s="1130"/>
      <c r="P215" s="1187">
        <f t="shared" ca="1" si="64"/>
        <v>0</v>
      </c>
      <c r="Q215" s="1187">
        <f t="shared" ca="1" si="65"/>
        <v>0</v>
      </c>
      <c r="R215" s="1187">
        <f t="shared" ca="1" si="73"/>
        <v>0</v>
      </c>
      <c r="S215" s="1187">
        <f t="shared" ca="1" si="74"/>
        <v>0</v>
      </c>
      <c r="T215" s="1187">
        <f t="shared" ca="1" si="66"/>
        <v>0</v>
      </c>
      <c r="U215" s="1189">
        <f t="shared" ca="1" si="67"/>
        <v>0</v>
      </c>
      <c r="V215" s="1190" t="str">
        <f t="shared" ca="1" si="68"/>
        <v>n.a.</v>
      </c>
      <c r="X215" s="1191">
        <f t="shared" ca="1" si="75"/>
        <v>0</v>
      </c>
      <c r="Y215" s="1191">
        <f t="shared" ca="1" si="69"/>
        <v>0</v>
      </c>
      <c r="Z215" s="1191">
        <f t="shared" ca="1" si="70"/>
        <v>0</v>
      </c>
      <c r="AA215" s="1189">
        <f t="shared" ca="1" si="71"/>
        <v>0</v>
      </c>
      <c r="AB215" s="1162"/>
    </row>
    <row r="216" spans="1:28">
      <c r="A216" s="1201">
        <f>'AMORT. PROFILE 0% CPR'!A216</f>
        <v>51162</v>
      </c>
      <c r="C216" s="1161"/>
      <c r="D216" s="1182">
        <f t="shared" ca="1" si="57"/>
        <v>51835</v>
      </c>
      <c r="E216" s="1183">
        <f t="shared" ca="1" si="58"/>
        <v>51862</v>
      </c>
      <c r="F216" s="1184">
        <f t="shared" ca="1" si="59"/>
        <v>6274</v>
      </c>
      <c r="G216" s="1185">
        <f ca="1">IF(F216&lt;&gt;"",COUNTIF($F$11:F216,"&gt;0"),"")</f>
        <v>206</v>
      </c>
      <c r="H216" s="1186">
        <v>2.270543887829456E-2</v>
      </c>
      <c r="I216" s="1130"/>
      <c r="J216" s="1187">
        <f t="shared" ca="1" si="60"/>
        <v>0</v>
      </c>
      <c r="K216" s="1188">
        <f t="shared" ca="1" si="61"/>
        <v>0</v>
      </c>
      <c r="L216" s="1187">
        <f t="shared" ca="1" si="62"/>
        <v>0</v>
      </c>
      <c r="M216" s="1187">
        <f t="shared" ca="1" si="63"/>
        <v>0</v>
      </c>
      <c r="N216" s="1187">
        <f t="shared" ca="1" si="72"/>
        <v>0</v>
      </c>
      <c r="O216" s="1130"/>
      <c r="P216" s="1187">
        <f t="shared" ca="1" si="64"/>
        <v>0</v>
      </c>
      <c r="Q216" s="1187">
        <f t="shared" ca="1" si="65"/>
        <v>0</v>
      </c>
      <c r="R216" s="1187">
        <f t="shared" ca="1" si="73"/>
        <v>0</v>
      </c>
      <c r="S216" s="1187">
        <f t="shared" ca="1" si="74"/>
        <v>0</v>
      </c>
      <c r="T216" s="1187">
        <f t="shared" ca="1" si="66"/>
        <v>0</v>
      </c>
      <c r="U216" s="1189">
        <f t="shared" ca="1" si="67"/>
        <v>0</v>
      </c>
      <c r="V216" s="1190" t="str">
        <f t="shared" ca="1" si="68"/>
        <v>n.a.</v>
      </c>
      <c r="X216" s="1191">
        <f t="shared" ca="1" si="75"/>
        <v>0</v>
      </c>
      <c r="Y216" s="1191">
        <f t="shared" ca="1" si="69"/>
        <v>0</v>
      </c>
      <c r="Z216" s="1191">
        <f t="shared" ca="1" si="70"/>
        <v>0</v>
      </c>
      <c r="AA216" s="1189">
        <f t="shared" ca="1" si="71"/>
        <v>0</v>
      </c>
      <c r="AB216" s="1162"/>
    </row>
    <row r="217" spans="1:28">
      <c r="A217" s="1201">
        <f>'AMORT. PROFILE 0% CPR'!A217</f>
        <v>51193</v>
      </c>
      <c r="C217" s="1161"/>
      <c r="D217" s="1182">
        <f t="shared" ca="1" si="57"/>
        <v>51866</v>
      </c>
      <c r="E217" s="1183">
        <f t="shared" ca="1" si="58"/>
        <v>51893</v>
      </c>
      <c r="F217" s="1184">
        <f t="shared" ca="1" si="59"/>
        <v>6305</v>
      </c>
      <c r="G217" s="1185">
        <f ca="1">IF(F217&lt;&gt;"",COUNTIF($F$11:F217,"&gt;0"),"")</f>
        <v>207</v>
      </c>
      <c r="H217" s="1186">
        <v>2.2953454632339589E-2</v>
      </c>
      <c r="I217" s="1130"/>
      <c r="J217" s="1187">
        <f t="shared" ca="1" si="60"/>
        <v>0</v>
      </c>
      <c r="K217" s="1188">
        <f t="shared" ca="1" si="61"/>
        <v>0</v>
      </c>
      <c r="L217" s="1187">
        <f t="shared" ca="1" si="62"/>
        <v>0</v>
      </c>
      <c r="M217" s="1187">
        <f t="shared" ca="1" si="63"/>
        <v>0</v>
      </c>
      <c r="N217" s="1187">
        <f t="shared" ca="1" si="72"/>
        <v>0</v>
      </c>
      <c r="O217" s="1130"/>
      <c r="P217" s="1187">
        <f t="shared" ca="1" si="64"/>
        <v>0</v>
      </c>
      <c r="Q217" s="1187">
        <f t="shared" ca="1" si="65"/>
        <v>0</v>
      </c>
      <c r="R217" s="1187">
        <f t="shared" ca="1" si="73"/>
        <v>0</v>
      </c>
      <c r="S217" s="1187">
        <f t="shared" ca="1" si="74"/>
        <v>0</v>
      </c>
      <c r="T217" s="1187">
        <f t="shared" ca="1" si="66"/>
        <v>0</v>
      </c>
      <c r="U217" s="1189">
        <f t="shared" ca="1" si="67"/>
        <v>0</v>
      </c>
      <c r="V217" s="1190" t="str">
        <f t="shared" ca="1" si="68"/>
        <v>n.a.</v>
      </c>
      <c r="X217" s="1191">
        <f t="shared" ca="1" si="75"/>
        <v>0</v>
      </c>
      <c r="Y217" s="1191">
        <f t="shared" ca="1" si="69"/>
        <v>0</v>
      </c>
      <c r="Z217" s="1191">
        <f t="shared" ca="1" si="70"/>
        <v>0</v>
      </c>
      <c r="AA217" s="1189">
        <f t="shared" ca="1" si="71"/>
        <v>0</v>
      </c>
      <c r="AB217" s="1162"/>
    </row>
    <row r="218" spans="1:28">
      <c r="A218" s="1201">
        <f>'AMORT. PROFILE 0% CPR'!A218</f>
        <v>51222</v>
      </c>
      <c r="C218" s="1161"/>
      <c r="D218" s="1182">
        <f t="shared" ca="1" si="57"/>
        <v>51897</v>
      </c>
      <c r="E218" s="1183">
        <f t="shared" ca="1" si="58"/>
        <v>51924</v>
      </c>
      <c r="F218" s="1184">
        <f t="shared" ca="1" si="59"/>
        <v>6336</v>
      </c>
      <c r="G218" s="1185">
        <f ca="1">IF(F218&lt;&gt;"",COUNTIF($F$11:F218,"&gt;0"),"")</f>
        <v>208</v>
      </c>
      <c r="H218" s="1186">
        <v>2.3203851521724973E-2</v>
      </c>
      <c r="I218" s="1130"/>
      <c r="J218" s="1187">
        <f t="shared" ca="1" si="60"/>
        <v>0</v>
      </c>
      <c r="K218" s="1188">
        <f t="shared" ca="1" si="61"/>
        <v>0</v>
      </c>
      <c r="L218" s="1187">
        <f t="shared" ca="1" si="62"/>
        <v>0</v>
      </c>
      <c r="M218" s="1187">
        <f t="shared" ca="1" si="63"/>
        <v>0</v>
      </c>
      <c r="N218" s="1187">
        <f t="shared" ca="1" si="72"/>
        <v>0</v>
      </c>
      <c r="O218" s="1130"/>
      <c r="P218" s="1187">
        <f t="shared" ca="1" si="64"/>
        <v>0</v>
      </c>
      <c r="Q218" s="1187">
        <f t="shared" ca="1" si="65"/>
        <v>0</v>
      </c>
      <c r="R218" s="1187">
        <f t="shared" ca="1" si="73"/>
        <v>0</v>
      </c>
      <c r="S218" s="1187">
        <f t="shared" ca="1" si="74"/>
        <v>0</v>
      </c>
      <c r="T218" s="1187">
        <f t="shared" ca="1" si="66"/>
        <v>0</v>
      </c>
      <c r="U218" s="1189">
        <f t="shared" ca="1" si="67"/>
        <v>0</v>
      </c>
      <c r="V218" s="1190" t="str">
        <f t="shared" ca="1" si="68"/>
        <v>n.a.</v>
      </c>
      <c r="X218" s="1191">
        <f t="shared" ca="1" si="75"/>
        <v>0</v>
      </c>
      <c r="Y218" s="1191">
        <f t="shared" ca="1" si="69"/>
        <v>0</v>
      </c>
      <c r="Z218" s="1191">
        <f t="shared" ca="1" si="70"/>
        <v>0</v>
      </c>
      <c r="AA218" s="1189">
        <f t="shared" ca="1" si="71"/>
        <v>0</v>
      </c>
      <c r="AB218" s="1162"/>
    </row>
    <row r="219" spans="1:28">
      <c r="A219" s="1201">
        <f>'AMORT. PROFILE 0% CPR'!A219</f>
        <v>51253</v>
      </c>
      <c r="C219" s="1161"/>
      <c r="D219" s="1182">
        <f t="shared" ca="1" si="57"/>
        <v>51925</v>
      </c>
      <c r="E219" s="1183">
        <f t="shared" ca="1" si="58"/>
        <v>51952</v>
      </c>
      <c r="F219" s="1184">
        <f t="shared" ca="1" si="59"/>
        <v>6364</v>
      </c>
      <c r="G219" s="1185">
        <f ca="1">IF(F219&lt;&gt;"",COUNTIF($F$11:F219,"&gt;0"),"")</f>
        <v>209</v>
      </c>
      <c r="H219" s="1186">
        <v>2.3485895322030388E-2</v>
      </c>
      <c r="I219" s="1130"/>
      <c r="J219" s="1187">
        <f t="shared" ca="1" si="60"/>
        <v>0</v>
      </c>
      <c r="K219" s="1188">
        <f t="shared" ca="1" si="61"/>
        <v>0</v>
      </c>
      <c r="L219" s="1187">
        <f t="shared" ca="1" si="62"/>
        <v>0</v>
      </c>
      <c r="M219" s="1187">
        <f t="shared" ca="1" si="63"/>
        <v>0</v>
      </c>
      <c r="N219" s="1187">
        <f t="shared" ca="1" si="72"/>
        <v>0</v>
      </c>
      <c r="O219" s="1130"/>
      <c r="P219" s="1187">
        <f t="shared" ca="1" si="64"/>
        <v>0</v>
      </c>
      <c r="Q219" s="1187">
        <f t="shared" ca="1" si="65"/>
        <v>0</v>
      </c>
      <c r="R219" s="1187">
        <f t="shared" ca="1" si="73"/>
        <v>0</v>
      </c>
      <c r="S219" s="1187">
        <f t="shared" ca="1" si="74"/>
        <v>0</v>
      </c>
      <c r="T219" s="1187">
        <f t="shared" ca="1" si="66"/>
        <v>0</v>
      </c>
      <c r="U219" s="1189">
        <f t="shared" ca="1" si="67"/>
        <v>0</v>
      </c>
      <c r="V219" s="1190" t="str">
        <f t="shared" ca="1" si="68"/>
        <v>n.a.</v>
      </c>
      <c r="X219" s="1191">
        <f t="shared" ca="1" si="75"/>
        <v>0</v>
      </c>
      <c r="Y219" s="1191">
        <f t="shared" ca="1" si="69"/>
        <v>0</v>
      </c>
      <c r="Z219" s="1191">
        <f t="shared" ca="1" si="70"/>
        <v>0</v>
      </c>
      <c r="AA219" s="1189">
        <f t="shared" ca="1" si="71"/>
        <v>0</v>
      </c>
      <c r="AB219" s="1162"/>
    </row>
    <row r="220" spans="1:28">
      <c r="A220" s="1201">
        <f>'AMORT. PROFILE 0% CPR'!A220</f>
        <v>51284</v>
      </c>
      <c r="C220" s="1161"/>
      <c r="D220" s="1182">
        <f t="shared" ca="1" si="57"/>
        <v>51956</v>
      </c>
      <c r="E220" s="1183">
        <f t="shared" ca="1" si="58"/>
        <v>51984</v>
      </c>
      <c r="F220" s="1184">
        <f t="shared" ca="1" si="59"/>
        <v>6396</v>
      </c>
      <c r="G220" s="1185">
        <f ca="1">IF(F220&lt;&gt;"",COUNTIF($F$11:F220,"&gt;0"),"")</f>
        <v>210</v>
      </c>
      <c r="H220" s="1186">
        <v>2.3744053897673978E-2</v>
      </c>
      <c r="I220" s="1130"/>
      <c r="J220" s="1187">
        <f t="shared" ca="1" si="60"/>
        <v>0</v>
      </c>
      <c r="K220" s="1188">
        <f t="shared" ca="1" si="61"/>
        <v>0</v>
      </c>
      <c r="L220" s="1187">
        <f t="shared" ca="1" si="62"/>
        <v>0</v>
      </c>
      <c r="M220" s="1187">
        <f t="shared" ca="1" si="63"/>
        <v>0</v>
      </c>
      <c r="N220" s="1187">
        <f t="shared" ca="1" si="72"/>
        <v>0</v>
      </c>
      <c r="O220" s="1130"/>
      <c r="P220" s="1187">
        <f t="shared" ca="1" si="64"/>
        <v>0</v>
      </c>
      <c r="Q220" s="1187">
        <f t="shared" ca="1" si="65"/>
        <v>0</v>
      </c>
      <c r="R220" s="1187">
        <f t="shared" ca="1" si="73"/>
        <v>0</v>
      </c>
      <c r="S220" s="1187">
        <f t="shared" ca="1" si="74"/>
        <v>0</v>
      </c>
      <c r="T220" s="1187">
        <f t="shared" ca="1" si="66"/>
        <v>0</v>
      </c>
      <c r="U220" s="1189">
        <f t="shared" ca="1" si="67"/>
        <v>0</v>
      </c>
      <c r="V220" s="1190" t="str">
        <f t="shared" ca="1" si="68"/>
        <v>n.a.</v>
      </c>
      <c r="X220" s="1191">
        <f t="shared" ca="1" si="75"/>
        <v>0</v>
      </c>
      <c r="Y220" s="1191">
        <f t="shared" ca="1" si="69"/>
        <v>0</v>
      </c>
      <c r="Z220" s="1191">
        <f t="shared" ca="1" si="70"/>
        <v>0</v>
      </c>
      <c r="AA220" s="1189">
        <f t="shared" ca="1" si="71"/>
        <v>0</v>
      </c>
      <c r="AB220" s="1162"/>
    </row>
    <row r="221" spans="1:28">
      <c r="A221" s="1201">
        <f>'AMORT. PROFILE 0% CPR'!A221</f>
        <v>51314</v>
      </c>
      <c r="C221" s="1161"/>
      <c r="D221" s="1182">
        <f t="shared" ca="1" si="57"/>
        <v>51986</v>
      </c>
      <c r="E221" s="1183">
        <f t="shared" ca="1" si="58"/>
        <v>52013</v>
      </c>
      <c r="F221" s="1184">
        <f t="shared" ca="1" si="59"/>
        <v>6425</v>
      </c>
      <c r="G221" s="1185">
        <f ca="1">IF(F221&lt;&gt;"",COUNTIF($F$11:F221,"&gt;0"),"")</f>
        <v>211</v>
      </c>
      <c r="H221" s="1186">
        <v>2.3943072521831265E-2</v>
      </c>
      <c r="I221" s="1130"/>
      <c r="J221" s="1187">
        <f t="shared" ca="1" si="60"/>
        <v>0</v>
      </c>
      <c r="K221" s="1188">
        <f t="shared" ca="1" si="61"/>
        <v>0</v>
      </c>
      <c r="L221" s="1187">
        <f t="shared" ca="1" si="62"/>
        <v>0</v>
      </c>
      <c r="M221" s="1187">
        <f t="shared" ca="1" si="63"/>
        <v>0</v>
      </c>
      <c r="N221" s="1187">
        <f t="shared" ca="1" si="72"/>
        <v>0</v>
      </c>
      <c r="O221" s="1130"/>
      <c r="P221" s="1187">
        <f t="shared" ca="1" si="64"/>
        <v>0</v>
      </c>
      <c r="Q221" s="1187">
        <f t="shared" ca="1" si="65"/>
        <v>0</v>
      </c>
      <c r="R221" s="1187">
        <f t="shared" ca="1" si="73"/>
        <v>0</v>
      </c>
      <c r="S221" s="1187">
        <f t="shared" ca="1" si="74"/>
        <v>0</v>
      </c>
      <c r="T221" s="1187">
        <f t="shared" ca="1" si="66"/>
        <v>0</v>
      </c>
      <c r="U221" s="1189">
        <f t="shared" ca="1" si="67"/>
        <v>0</v>
      </c>
      <c r="V221" s="1190" t="str">
        <f t="shared" ca="1" si="68"/>
        <v>n.a.</v>
      </c>
      <c r="X221" s="1191">
        <f t="shared" ca="1" si="75"/>
        <v>0</v>
      </c>
      <c r="Y221" s="1191">
        <f t="shared" ca="1" si="69"/>
        <v>0</v>
      </c>
      <c r="Z221" s="1191">
        <f t="shared" ca="1" si="70"/>
        <v>0</v>
      </c>
      <c r="AA221" s="1189">
        <f t="shared" ca="1" si="71"/>
        <v>0</v>
      </c>
      <c r="AB221" s="1162"/>
    </row>
    <row r="222" spans="1:28">
      <c r="A222" s="1201">
        <f>'AMORT. PROFILE 0% CPR'!A222</f>
        <v>51344</v>
      </c>
      <c r="C222" s="1161"/>
      <c r="D222" s="1182">
        <f t="shared" ca="1" si="57"/>
        <v>52017</v>
      </c>
      <c r="E222" s="1183">
        <f t="shared" ca="1" si="58"/>
        <v>52044</v>
      </c>
      <c r="F222" s="1184">
        <f t="shared" ca="1" si="59"/>
        <v>6456</v>
      </c>
      <c r="G222" s="1185">
        <f ca="1">IF(F222&lt;&gt;"",COUNTIF($F$11:F222,"&gt;0"),"")</f>
        <v>212</v>
      </c>
      <c r="H222" s="1186">
        <v>2.4097161214815345E-2</v>
      </c>
      <c r="I222" s="1130"/>
      <c r="J222" s="1187">
        <f t="shared" ca="1" si="60"/>
        <v>0</v>
      </c>
      <c r="K222" s="1188">
        <f t="shared" ca="1" si="61"/>
        <v>0</v>
      </c>
      <c r="L222" s="1187">
        <f t="shared" ca="1" si="62"/>
        <v>0</v>
      </c>
      <c r="M222" s="1187">
        <f t="shared" ca="1" si="63"/>
        <v>0</v>
      </c>
      <c r="N222" s="1187">
        <f t="shared" ca="1" si="72"/>
        <v>0</v>
      </c>
      <c r="O222" s="1130"/>
      <c r="P222" s="1187">
        <f t="shared" ca="1" si="64"/>
        <v>0</v>
      </c>
      <c r="Q222" s="1187">
        <f t="shared" ca="1" si="65"/>
        <v>0</v>
      </c>
      <c r="R222" s="1187">
        <f t="shared" ca="1" si="73"/>
        <v>0</v>
      </c>
      <c r="S222" s="1187">
        <f t="shared" ca="1" si="74"/>
        <v>0</v>
      </c>
      <c r="T222" s="1187">
        <f t="shared" ca="1" si="66"/>
        <v>0</v>
      </c>
      <c r="U222" s="1189">
        <f t="shared" ca="1" si="67"/>
        <v>0</v>
      </c>
      <c r="V222" s="1190" t="str">
        <f t="shared" ca="1" si="68"/>
        <v>n.a.</v>
      </c>
      <c r="X222" s="1191">
        <f t="shared" ca="1" si="75"/>
        <v>0</v>
      </c>
      <c r="Y222" s="1191">
        <f t="shared" ca="1" si="69"/>
        <v>0</v>
      </c>
      <c r="Z222" s="1191">
        <f t="shared" ca="1" si="70"/>
        <v>0</v>
      </c>
      <c r="AA222" s="1189">
        <f t="shared" ca="1" si="71"/>
        <v>0</v>
      </c>
      <c r="AB222" s="1162"/>
    </row>
    <row r="223" spans="1:28">
      <c r="A223" s="1201">
        <f>'AMORT. PROFILE 0% CPR'!A223</f>
        <v>51375</v>
      </c>
      <c r="C223" s="1161"/>
      <c r="D223" s="1182">
        <f t="shared" ca="1" si="57"/>
        <v>52047</v>
      </c>
      <c r="E223" s="1183">
        <f t="shared" ca="1" si="58"/>
        <v>52075</v>
      </c>
      <c r="F223" s="1184">
        <f t="shared" ca="1" si="59"/>
        <v>6487</v>
      </c>
      <c r="G223" s="1185">
        <f ca="1">IF(F223&lt;&gt;"",COUNTIF($F$11:F223,"&gt;0"),"")</f>
        <v>213</v>
      </c>
      <c r="H223" s="1186">
        <v>2.4344877704547116E-2</v>
      </c>
      <c r="I223" s="1130"/>
      <c r="J223" s="1187">
        <f t="shared" ca="1" si="60"/>
        <v>0</v>
      </c>
      <c r="K223" s="1188">
        <f t="shared" ca="1" si="61"/>
        <v>0</v>
      </c>
      <c r="L223" s="1187">
        <f t="shared" ca="1" si="62"/>
        <v>0</v>
      </c>
      <c r="M223" s="1187">
        <f t="shared" ca="1" si="63"/>
        <v>0</v>
      </c>
      <c r="N223" s="1187">
        <f t="shared" ca="1" si="72"/>
        <v>0</v>
      </c>
      <c r="O223" s="1130"/>
      <c r="P223" s="1187">
        <f t="shared" ca="1" si="64"/>
        <v>0</v>
      </c>
      <c r="Q223" s="1187">
        <f t="shared" ca="1" si="65"/>
        <v>0</v>
      </c>
      <c r="R223" s="1187">
        <f t="shared" ca="1" si="73"/>
        <v>0</v>
      </c>
      <c r="S223" s="1187">
        <f t="shared" ca="1" si="74"/>
        <v>0</v>
      </c>
      <c r="T223" s="1187">
        <f t="shared" ca="1" si="66"/>
        <v>0</v>
      </c>
      <c r="U223" s="1189">
        <f t="shared" ca="1" si="67"/>
        <v>0</v>
      </c>
      <c r="V223" s="1190" t="str">
        <f t="shared" ca="1" si="68"/>
        <v>n.a.</v>
      </c>
      <c r="X223" s="1191">
        <f t="shared" ca="1" si="75"/>
        <v>0</v>
      </c>
      <c r="Y223" s="1191">
        <f t="shared" ca="1" si="69"/>
        <v>0</v>
      </c>
      <c r="Z223" s="1191">
        <f t="shared" ca="1" si="70"/>
        <v>0</v>
      </c>
      <c r="AA223" s="1189">
        <f t="shared" ca="1" si="71"/>
        <v>0</v>
      </c>
      <c r="AB223" s="1162"/>
    </row>
    <row r="224" spans="1:28">
      <c r="A224" s="1201">
        <f>'AMORT. PROFILE 0% CPR'!A224</f>
        <v>51406</v>
      </c>
      <c r="C224" s="1161"/>
      <c r="D224" s="1182">
        <f t="shared" ca="1" si="57"/>
        <v>52078</v>
      </c>
      <c r="E224" s="1183">
        <f t="shared" ca="1" si="58"/>
        <v>52105</v>
      </c>
      <c r="F224" s="1184">
        <f t="shared" ca="1" si="59"/>
        <v>6517</v>
      </c>
      <c r="G224" s="1185">
        <f ca="1">IF(F224&lt;&gt;"",COUNTIF($F$11:F224,"&gt;0"),"")</f>
        <v>214</v>
      </c>
      <c r="H224" s="1186">
        <v>2.4467993562860439E-2</v>
      </c>
      <c r="I224" s="1130"/>
      <c r="J224" s="1187">
        <f t="shared" ca="1" si="60"/>
        <v>0</v>
      </c>
      <c r="K224" s="1188">
        <f t="shared" ca="1" si="61"/>
        <v>0</v>
      </c>
      <c r="L224" s="1187">
        <f t="shared" ca="1" si="62"/>
        <v>0</v>
      </c>
      <c r="M224" s="1187">
        <f t="shared" ca="1" si="63"/>
        <v>0</v>
      </c>
      <c r="N224" s="1187">
        <f t="shared" ca="1" si="72"/>
        <v>0</v>
      </c>
      <c r="O224" s="1130"/>
      <c r="P224" s="1187">
        <f t="shared" ca="1" si="64"/>
        <v>0</v>
      </c>
      <c r="Q224" s="1187">
        <f t="shared" ca="1" si="65"/>
        <v>0</v>
      </c>
      <c r="R224" s="1187">
        <f t="shared" ca="1" si="73"/>
        <v>0</v>
      </c>
      <c r="S224" s="1187">
        <f t="shared" ca="1" si="74"/>
        <v>0</v>
      </c>
      <c r="T224" s="1187">
        <f t="shared" ca="1" si="66"/>
        <v>0</v>
      </c>
      <c r="U224" s="1189">
        <f t="shared" ca="1" si="67"/>
        <v>0</v>
      </c>
      <c r="V224" s="1190" t="str">
        <f t="shared" ca="1" si="68"/>
        <v>n.a.</v>
      </c>
      <c r="X224" s="1191">
        <f t="shared" ca="1" si="75"/>
        <v>0</v>
      </c>
      <c r="Y224" s="1191">
        <f t="shared" ca="1" si="69"/>
        <v>0</v>
      </c>
      <c r="Z224" s="1191">
        <f t="shared" ca="1" si="70"/>
        <v>0</v>
      </c>
      <c r="AA224" s="1189">
        <f t="shared" ca="1" si="71"/>
        <v>0</v>
      </c>
      <c r="AB224" s="1162"/>
    </row>
    <row r="225" spans="1:28">
      <c r="A225" s="1201">
        <f>'AMORT. PROFILE 0% CPR'!A225</f>
        <v>51438</v>
      </c>
      <c r="C225" s="1161"/>
      <c r="D225" s="1182">
        <f t="shared" ca="1" si="57"/>
        <v>52109</v>
      </c>
      <c r="E225" s="1183">
        <f t="shared" ca="1" si="58"/>
        <v>52138</v>
      </c>
      <c r="F225" s="1184">
        <f t="shared" ca="1" si="59"/>
        <v>6550</v>
      </c>
      <c r="G225" s="1185">
        <f ca="1">IF(F225&lt;&gt;"",COUNTIF($F$11:F225,"&gt;0"),"")</f>
        <v>215</v>
      </c>
      <c r="H225" s="1186">
        <v>2.4572216241888677E-2</v>
      </c>
      <c r="I225" s="1130"/>
      <c r="J225" s="1187">
        <f t="shared" ca="1" si="60"/>
        <v>0</v>
      </c>
      <c r="K225" s="1188">
        <f t="shared" ca="1" si="61"/>
        <v>0</v>
      </c>
      <c r="L225" s="1187">
        <f t="shared" ca="1" si="62"/>
        <v>0</v>
      </c>
      <c r="M225" s="1187">
        <f t="shared" ca="1" si="63"/>
        <v>0</v>
      </c>
      <c r="N225" s="1187">
        <f t="shared" ca="1" si="72"/>
        <v>0</v>
      </c>
      <c r="O225" s="1130"/>
      <c r="P225" s="1187">
        <f t="shared" ca="1" si="64"/>
        <v>0</v>
      </c>
      <c r="Q225" s="1187">
        <f t="shared" ca="1" si="65"/>
        <v>0</v>
      </c>
      <c r="R225" s="1187">
        <f t="shared" ca="1" si="73"/>
        <v>0</v>
      </c>
      <c r="S225" s="1187">
        <f t="shared" ca="1" si="74"/>
        <v>0</v>
      </c>
      <c r="T225" s="1187">
        <f t="shared" ca="1" si="66"/>
        <v>0</v>
      </c>
      <c r="U225" s="1189">
        <f t="shared" ca="1" si="67"/>
        <v>0</v>
      </c>
      <c r="V225" s="1190" t="str">
        <f t="shared" ca="1" si="68"/>
        <v>n.a.</v>
      </c>
      <c r="X225" s="1191">
        <f t="shared" ca="1" si="75"/>
        <v>0</v>
      </c>
      <c r="Y225" s="1191">
        <f t="shared" ca="1" si="69"/>
        <v>0</v>
      </c>
      <c r="Z225" s="1191">
        <f t="shared" ca="1" si="70"/>
        <v>0</v>
      </c>
      <c r="AA225" s="1189">
        <f t="shared" ca="1" si="71"/>
        <v>0</v>
      </c>
      <c r="AB225" s="1162"/>
    </row>
    <row r="226" spans="1:28">
      <c r="A226" s="1201">
        <f>'AMORT. PROFILE 0% CPR'!A226</f>
        <v>51467</v>
      </c>
      <c r="C226" s="1161"/>
      <c r="D226" s="1182">
        <f t="shared" ca="1" si="57"/>
        <v>52139</v>
      </c>
      <c r="E226" s="1183">
        <f t="shared" ca="1" si="58"/>
        <v>52166</v>
      </c>
      <c r="F226" s="1184">
        <f t="shared" ca="1" si="59"/>
        <v>6578</v>
      </c>
      <c r="G226" s="1185">
        <f ca="1">IF(F226&lt;&gt;"",COUNTIF($F$11:F226,"&gt;0"),"")</f>
        <v>216</v>
      </c>
      <c r="H226" s="1186">
        <v>2.4696919442793848E-2</v>
      </c>
      <c r="I226" s="1130"/>
      <c r="J226" s="1187">
        <f t="shared" ca="1" si="60"/>
        <v>0</v>
      </c>
      <c r="K226" s="1188">
        <f t="shared" ca="1" si="61"/>
        <v>0</v>
      </c>
      <c r="L226" s="1187">
        <f t="shared" ca="1" si="62"/>
        <v>0</v>
      </c>
      <c r="M226" s="1187">
        <f t="shared" ca="1" si="63"/>
        <v>0</v>
      </c>
      <c r="N226" s="1187">
        <f t="shared" ca="1" si="72"/>
        <v>0</v>
      </c>
      <c r="O226" s="1130"/>
      <c r="P226" s="1187">
        <f t="shared" ca="1" si="64"/>
        <v>0</v>
      </c>
      <c r="Q226" s="1187">
        <f t="shared" ca="1" si="65"/>
        <v>0</v>
      </c>
      <c r="R226" s="1187">
        <f t="shared" ca="1" si="73"/>
        <v>0</v>
      </c>
      <c r="S226" s="1187">
        <f t="shared" ca="1" si="74"/>
        <v>0</v>
      </c>
      <c r="T226" s="1187">
        <f t="shared" ca="1" si="66"/>
        <v>0</v>
      </c>
      <c r="U226" s="1189">
        <f t="shared" ca="1" si="67"/>
        <v>0</v>
      </c>
      <c r="V226" s="1190" t="str">
        <f t="shared" ca="1" si="68"/>
        <v>n.a.</v>
      </c>
      <c r="X226" s="1191">
        <f t="shared" ca="1" si="75"/>
        <v>0</v>
      </c>
      <c r="Y226" s="1191">
        <f t="shared" ca="1" si="69"/>
        <v>0</v>
      </c>
      <c r="Z226" s="1191">
        <f t="shared" ca="1" si="70"/>
        <v>0</v>
      </c>
      <c r="AA226" s="1189">
        <f t="shared" ca="1" si="71"/>
        <v>0</v>
      </c>
      <c r="AB226" s="1162"/>
    </row>
    <row r="227" spans="1:28">
      <c r="A227" s="1201">
        <f>'AMORT. PROFILE 0% CPR'!A227</f>
        <v>51497</v>
      </c>
      <c r="C227" s="1161"/>
      <c r="D227" s="1182">
        <f t="shared" ca="1" si="57"/>
        <v>52170</v>
      </c>
      <c r="E227" s="1183">
        <f t="shared" ca="1" si="58"/>
        <v>52197</v>
      </c>
      <c r="F227" s="1184">
        <f t="shared" ca="1" si="59"/>
        <v>6609</v>
      </c>
      <c r="G227" s="1185">
        <f ca="1">IF(F227&lt;&gt;"",COUNTIF($F$11:F227,"&gt;0"),"")</f>
        <v>217</v>
      </c>
      <c r="H227" s="1186">
        <v>2.4867699424687036E-2</v>
      </c>
      <c r="I227" s="1130"/>
      <c r="J227" s="1187">
        <f t="shared" ca="1" si="60"/>
        <v>0</v>
      </c>
      <c r="K227" s="1188">
        <f t="shared" ca="1" si="61"/>
        <v>0</v>
      </c>
      <c r="L227" s="1187">
        <f t="shared" ca="1" si="62"/>
        <v>0</v>
      </c>
      <c r="M227" s="1187">
        <f t="shared" ca="1" si="63"/>
        <v>0</v>
      </c>
      <c r="N227" s="1187">
        <f t="shared" ca="1" si="72"/>
        <v>0</v>
      </c>
      <c r="O227" s="1130"/>
      <c r="P227" s="1187">
        <f t="shared" ca="1" si="64"/>
        <v>0</v>
      </c>
      <c r="Q227" s="1187">
        <f t="shared" ca="1" si="65"/>
        <v>0</v>
      </c>
      <c r="R227" s="1187">
        <f t="shared" ca="1" si="73"/>
        <v>0</v>
      </c>
      <c r="S227" s="1187">
        <f t="shared" ca="1" si="74"/>
        <v>0</v>
      </c>
      <c r="T227" s="1187">
        <f t="shared" ca="1" si="66"/>
        <v>0</v>
      </c>
      <c r="U227" s="1189">
        <f t="shared" ca="1" si="67"/>
        <v>0</v>
      </c>
      <c r="V227" s="1190" t="str">
        <f t="shared" ca="1" si="68"/>
        <v>n.a.</v>
      </c>
      <c r="X227" s="1191">
        <f t="shared" ca="1" si="75"/>
        <v>0</v>
      </c>
      <c r="Y227" s="1191">
        <f t="shared" ca="1" si="69"/>
        <v>0</v>
      </c>
      <c r="Z227" s="1191">
        <f t="shared" ca="1" si="70"/>
        <v>0</v>
      </c>
      <c r="AA227" s="1189">
        <f t="shared" ca="1" si="71"/>
        <v>0</v>
      </c>
      <c r="AB227" s="1162"/>
    </row>
    <row r="228" spans="1:28">
      <c r="A228" s="1201">
        <f>'AMORT. PROFILE 0% CPR'!A228</f>
        <v>51529</v>
      </c>
      <c r="C228" s="1161"/>
      <c r="D228" s="1182">
        <f t="shared" ca="1" si="57"/>
        <v>52200</v>
      </c>
      <c r="E228" s="1183">
        <f t="shared" ca="1" si="58"/>
        <v>52229</v>
      </c>
      <c r="F228" s="1184">
        <f t="shared" ca="1" si="59"/>
        <v>6641</v>
      </c>
      <c r="G228" s="1185">
        <f ca="1">IF(F228&lt;&gt;"",COUNTIF($F$11:F228,"&gt;0"),"")</f>
        <v>218</v>
      </c>
      <c r="H228" s="1186">
        <v>2.5035405110877876E-2</v>
      </c>
      <c r="I228" s="1130"/>
      <c r="J228" s="1187">
        <f t="shared" ca="1" si="60"/>
        <v>0</v>
      </c>
      <c r="K228" s="1188">
        <f t="shared" ca="1" si="61"/>
        <v>0</v>
      </c>
      <c r="L228" s="1187">
        <f t="shared" ca="1" si="62"/>
        <v>0</v>
      </c>
      <c r="M228" s="1187">
        <f t="shared" ca="1" si="63"/>
        <v>0</v>
      </c>
      <c r="N228" s="1187">
        <f t="shared" ca="1" si="72"/>
        <v>0</v>
      </c>
      <c r="O228" s="1130"/>
      <c r="P228" s="1187">
        <f t="shared" ca="1" si="64"/>
        <v>0</v>
      </c>
      <c r="Q228" s="1187">
        <f t="shared" ca="1" si="65"/>
        <v>0</v>
      </c>
      <c r="R228" s="1187">
        <f t="shared" ca="1" si="73"/>
        <v>0</v>
      </c>
      <c r="S228" s="1187">
        <f t="shared" ca="1" si="74"/>
        <v>0</v>
      </c>
      <c r="T228" s="1187">
        <f t="shared" ca="1" si="66"/>
        <v>0</v>
      </c>
      <c r="U228" s="1189">
        <f t="shared" ca="1" si="67"/>
        <v>0</v>
      </c>
      <c r="V228" s="1190" t="str">
        <f t="shared" ca="1" si="68"/>
        <v>n.a.</v>
      </c>
      <c r="X228" s="1191">
        <f t="shared" ca="1" si="75"/>
        <v>0</v>
      </c>
      <c r="Y228" s="1191">
        <f t="shared" ca="1" si="69"/>
        <v>0</v>
      </c>
      <c r="Z228" s="1191">
        <f t="shared" ca="1" si="70"/>
        <v>0</v>
      </c>
      <c r="AA228" s="1189">
        <f t="shared" ca="1" si="71"/>
        <v>0</v>
      </c>
      <c r="AB228" s="1162"/>
    </row>
    <row r="229" spans="1:28">
      <c r="A229" s="1201">
        <f>'AMORT. PROFILE 0% CPR'!A229</f>
        <v>51559</v>
      </c>
      <c r="C229" s="1161"/>
      <c r="D229" s="1182">
        <f t="shared" ca="1" si="57"/>
        <v>52231</v>
      </c>
      <c r="E229" s="1183">
        <f t="shared" ca="1" si="58"/>
        <v>52258</v>
      </c>
      <c r="F229" s="1184">
        <f t="shared" ca="1" si="59"/>
        <v>6670</v>
      </c>
      <c r="G229" s="1185">
        <f ca="1">IF(F229&lt;&gt;"",COUNTIF($F$11:F229,"&gt;0"),"")</f>
        <v>219</v>
      </c>
      <c r="H229" s="1186">
        <v>2.5155582815976858E-2</v>
      </c>
      <c r="I229" s="1130"/>
      <c r="J229" s="1187">
        <f t="shared" ca="1" si="60"/>
        <v>0</v>
      </c>
      <c r="K229" s="1188">
        <f t="shared" ca="1" si="61"/>
        <v>0</v>
      </c>
      <c r="L229" s="1187">
        <f t="shared" ca="1" si="62"/>
        <v>0</v>
      </c>
      <c r="M229" s="1187">
        <f t="shared" ca="1" si="63"/>
        <v>0</v>
      </c>
      <c r="N229" s="1187">
        <f t="shared" ca="1" si="72"/>
        <v>0</v>
      </c>
      <c r="O229" s="1130"/>
      <c r="P229" s="1187">
        <f t="shared" ca="1" si="64"/>
        <v>0</v>
      </c>
      <c r="Q229" s="1187">
        <f t="shared" ca="1" si="65"/>
        <v>0</v>
      </c>
      <c r="R229" s="1187">
        <f t="shared" ca="1" si="73"/>
        <v>0</v>
      </c>
      <c r="S229" s="1187">
        <f t="shared" ca="1" si="74"/>
        <v>0</v>
      </c>
      <c r="T229" s="1187">
        <f t="shared" ca="1" si="66"/>
        <v>0</v>
      </c>
      <c r="U229" s="1189">
        <f t="shared" ca="1" si="67"/>
        <v>0</v>
      </c>
      <c r="V229" s="1190" t="str">
        <f t="shared" ca="1" si="68"/>
        <v>n.a.</v>
      </c>
      <c r="X229" s="1191">
        <f t="shared" ca="1" si="75"/>
        <v>0</v>
      </c>
      <c r="Y229" s="1191">
        <f t="shared" ca="1" si="69"/>
        <v>0</v>
      </c>
      <c r="Z229" s="1191">
        <f t="shared" ca="1" si="70"/>
        <v>0</v>
      </c>
      <c r="AA229" s="1189">
        <f t="shared" ca="1" si="71"/>
        <v>0</v>
      </c>
      <c r="AB229" s="1162"/>
    </row>
    <row r="230" spans="1:28">
      <c r="A230" s="1201">
        <f>'AMORT. PROFILE 0% CPR'!A230</f>
        <v>51587</v>
      </c>
      <c r="C230" s="1161"/>
      <c r="D230" s="1182">
        <f t="shared" ca="1" si="57"/>
        <v>52262</v>
      </c>
      <c r="E230" s="1183">
        <f t="shared" ca="1" si="58"/>
        <v>52289</v>
      </c>
      <c r="F230" s="1184">
        <f t="shared" ca="1" si="59"/>
        <v>6701</v>
      </c>
      <c r="G230" s="1185">
        <f ca="1">IF(F230&lt;&gt;"",COUNTIF($F$11:F230,"&gt;0"),"")</f>
        <v>220</v>
      </c>
      <c r="H230" s="1186">
        <v>2.5386577605328049E-2</v>
      </c>
      <c r="I230" s="1130"/>
      <c r="J230" s="1187">
        <f t="shared" ca="1" si="60"/>
        <v>0</v>
      </c>
      <c r="K230" s="1188">
        <f t="shared" ca="1" si="61"/>
        <v>0</v>
      </c>
      <c r="L230" s="1187">
        <f t="shared" ca="1" si="62"/>
        <v>0</v>
      </c>
      <c r="M230" s="1187">
        <f t="shared" ca="1" si="63"/>
        <v>0</v>
      </c>
      <c r="N230" s="1187">
        <f t="shared" ca="1" si="72"/>
        <v>0</v>
      </c>
      <c r="O230" s="1130"/>
      <c r="P230" s="1187">
        <f t="shared" ca="1" si="64"/>
        <v>0</v>
      </c>
      <c r="Q230" s="1187">
        <f t="shared" ca="1" si="65"/>
        <v>0</v>
      </c>
      <c r="R230" s="1187">
        <f t="shared" ca="1" si="73"/>
        <v>0</v>
      </c>
      <c r="S230" s="1187">
        <f t="shared" ca="1" si="74"/>
        <v>0</v>
      </c>
      <c r="T230" s="1187">
        <f t="shared" ca="1" si="66"/>
        <v>0</v>
      </c>
      <c r="U230" s="1189">
        <f t="shared" ca="1" si="67"/>
        <v>0</v>
      </c>
      <c r="V230" s="1190" t="str">
        <f t="shared" ca="1" si="68"/>
        <v>n.a.</v>
      </c>
      <c r="X230" s="1191">
        <f t="shared" ca="1" si="75"/>
        <v>0</v>
      </c>
      <c r="Y230" s="1191">
        <f t="shared" ca="1" si="69"/>
        <v>0</v>
      </c>
      <c r="Z230" s="1191">
        <f t="shared" ca="1" si="70"/>
        <v>0</v>
      </c>
      <c r="AA230" s="1189">
        <f t="shared" ca="1" si="71"/>
        <v>0</v>
      </c>
      <c r="AB230" s="1162"/>
    </row>
    <row r="231" spans="1:28">
      <c r="A231" s="1201">
        <f>'AMORT. PROFILE 0% CPR'!A231</f>
        <v>51620</v>
      </c>
      <c r="C231" s="1161"/>
      <c r="D231" s="1182">
        <f t="shared" ca="1" si="57"/>
        <v>52290</v>
      </c>
      <c r="E231" s="1183">
        <f t="shared" ca="1" si="58"/>
        <v>52317</v>
      </c>
      <c r="F231" s="1184">
        <f t="shared" ca="1" si="59"/>
        <v>6729</v>
      </c>
      <c r="G231" s="1185">
        <f ca="1">IF(F231&lt;&gt;"",COUNTIF($F$11:F231,"&gt;0"),"")</f>
        <v>221</v>
      </c>
      <c r="H231" s="1186">
        <v>2.5685759597010187E-2</v>
      </c>
      <c r="I231" s="1130"/>
      <c r="J231" s="1187">
        <f t="shared" ca="1" si="60"/>
        <v>0</v>
      </c>
      <c r="K231" s="1188">
        <f t="shared" ca="1" si="61"/>
        <v>0</v>
      </c>
      <c r="L231" s="1187">
        <f t="shared" ca="1" si="62"/>
        <v>0</v>
      </c>
      <c r="M231" s="1187">
        <f t="shared" ca="1" si="63"/>
        <v>0</v>
      </c>
      <c r="N231" s="1187">
        <f t="shared" ca="1" si="72"/>
        <v>0</v>
      </c>
      <c r="O231" s="1130"/>
      <c r="P231" s="1187">
        <f t="shared" ca="1" si="64"/>
        <v>0</v>
      </c>
      <c r="Q231" s="1187">
        <f t="shared" ca="1" si="65"/>
        <v>0</v>
      </c>
      <c r="R231" s="1187">
        <f t="shared" ca="1" si="73"/>
        <v>0</v>
      </c>
      <c r="S231" s="1187">
        <f t="shared" ca="1" si="74"/>
        <v>0</v>
      </c>
      <c r="T231" s="1187">
        <f t="shared" ca="1" si="66"/>
        <v>0</v>
      </c>
      <c r="U231" s="1189">
        <f t="shared" ca="1" si="67"/>
        <v>0</v>
      </c>
      <c r="V231" s="1190" t="str">
        <f t="shared" ca="1" si="68"/>
        <v>n.a.</v>
      </c>
      <c r="X231" s="1191">
        <f t="shared" ca="1" si="75"/>
        <v>0</v>
      </c>
      <c r="Y231" s="1191">
        <f t="shared" ca="1" si="69"/>
        <v>0</v>
      </c>
      <c r="Z231" s="1191">
        <f t="shared" ca="1" si="70"/>
        <v>0</v>
      </c>
      <c r="AA231" s="1189">
        <f t="shared" ca="1" si="71"/>
        <v>0</v>
      </c>
      <c r="AB231" s="1162"/>
    </row>
    <row r="232" spans="1:28">
      <c r="A232" s="1201">
        <f>'AMORT. PROFILE 0% CPR'!A232</f>
        <v>51648</v>
      </c>
      <c r="C232" s="1161"/>
      <c r="D232" s="1182">
        <f t="shared" ca="1" si="57"/>
        <v>52321</v>
      </c>
      <c r="E232" s="1183">
        <f t="shared" ca="1" si="58"/>
        <v>52348</v>
      </c>
      <c r="F232" s="1184">
        <f t="shared" ca="1" si="59"/>
        <v>6760</v>
      </c>
      <c r="G232" s="1185">
        <f ca="1">IF(F232&lt;&gt;"",COUNTIF($F$11:F232,"&gt;0"),"")</f>
        <v>222</v>
      </c>
      <c r="H232" s="1186">
        <v>2.5908731309482604E-2</v>
      </c>
      <c r="I232" s="1130"/>
      <c r="J232" s="1187">
        <f t="shared" ca="1" si="60"/>
        <v>0</v>
      </c>
      <c r="K232" s="1188">
        <f t="shared" ca="1" si="61"/>
        <v>0</v>
      </c>
      <c r="L232" s="1187">
        <f t="shared" ca="1" si="62"/>
        <v>0</v>
      </c>
      <c r="M232" s="1187">
        <f t="shared" ca="1" si="63"/>
        <v>0</v>
      </c>
      <c r="N232" s="1187">
        <f t="shared" ca="1" si="72"/>
        <v>0</v>
      </c>
      <c r="O232" s="1130"/>
      <c r="P232" s="1187">
        <f t="shared" ca="1" si="64"/>
        <v>0</v>
      </c>
      <c r="Q232" s="1187">
        <f t="shared" ca="1" si="65"/>
        <v>0</v>
      </c>
      <c r="R232" s="1187">
        <f t="shared" ca="1" si="73"/>
        <v>0</v>
      </c>
      <c r="S232" s="1187">
        <f t="shared" ca="1" si="74"/>
        <v>0</v>
      </c>
      <c r="T232" s="1187">
        <f t="shared" ca="1" si="66"/>
        <v>0</v>
      </c>
      <c r="U232" s="1189">
        <f t="shared" ca="1" si="67"/>
        <v>0</v>
      </c>
      <c r="V232" s="1190" t="str">
        <f t="shared" ca="1" si="68"/>
        <v>n.a.</v>
      </c>
      <c r="X232" s="1191">
        <f t="shared" ca="1" si="75"/>
        <v>0</v>
      </c>
      <c r="Y232" s="1191">
        <f t="shared" ca="1" si="69"/>
        <v>0</v>
      </c>
      <c r="Z232" s="1191">
        <f t="shared" ca="1" si="70"/>
        <v>0</v>
      </c>
      <c r="AA232" s="1189">
        <f t="shared" ca="1" si="71"/>
        <v>0</v>
      </c>
      <c r="AB232" s="1162"/>
    </row>
    <row r="233" spans="1:28">
      <c r="A233" s="1201">
        <f>'AMORT. PROFILE 0% CPR'!A233</f>
        <v>51679</v>
      </c>
      <c r="C233" s="1161"/>
      <c r="D233" s="1182">
        <f t="shared" ca="1" si="57"/>
        <v>52351</v>
      </c>
      <c r="E233" s="1183">
        <f t="shared" ca="1" si="58"/>
        <v>52378</v>
      </c>
      <c r="F233" s="1184">
        <f t="shared" ca="1" si="59"/>
        <v>6790</v>
      </c>
      <c r="G233" s="1185">
        <f ca="1">IF(F233&lt;&gt;"",COUNTIF($F$11:F233,"&gt;0"),"")</f>
        <v>223</v>
      </c>
      <c r="H233" s="1186">
        <v>2.6021856587252722E-2</v>
      </c>
      <c r="I233" s="1130"/>
      <c r="J233" s="1187">
        <f t="shared" ca="1" si="60"/>
        <v>0</v>
      </c>
      <c r="K233" s="1188">
        <f t="shared" ca="1" si="61"/>
        <v>0</v>
      </c>
      <c r="L233" s="1187">
        <f t="shared" ca="1" si="62"/>
        <v>0</v>
      </c>
      <c r="M233" s="1187">
        <f t="shared" ca="1" si="63"/>
        <v>0</v>
      </c>
      <c r="N233" s="1187">
        <f t="shared" ca="1" si="72"/>
        <v>0</v>
      </c>
      <c r="O233" s="1130"/>
      <c r="P233" s="1187">
        <f t="shared" ca="1" si="64"/>
        <v>0</v>
      </c>
      <c r="Q233" s="1187">
        <f t="shared" ca="1" si="65"/>
        <v>0</v>
      </c>
      <c r="R233" s="1187">
        <f t="shared" ca="1" si="73"/>
        <v>0</v>
      </c>
      <c r="S233" s="1187">
        <f t="shared" ca="1" si="74"/>
        <v>0</v>
      </c>
      <c r="T233" s="1187">
        <f t="shared" ca="1" si="66"/>
        <v>0</v>
      </c>
      <c r="U233" s="1189">
        <f t="shared" ca="1" si="67"/>
        <v>0</v>
      </c>
      <c r="V233" s="1190" t="str">
        <f t="shared" ca="1" si="68"/>
        <v>n.a.</v>
      </c>
      <c r="X233" s="1191">
        <f t="shared" ca="1" si="75"/>
        <v>0</v>
      </c>
      <c r="Y233" s="1191">
        <f t="shared" ca="1" si="69"/>
        <v>0</v>
      </c>
      <c r="Z233" s="1191">
        <f t="shared" ca="1" si="70"/>
        <v>0</v>
      </c>
      <c r="AA233" s="1189">
        <f t="shared" ca="1" si="71"/>
        <v>0</v>
      </c>
      <c r="AB233" s="1162"/>
    </row>
    <row r="234" spans="1:28">
      <c r="A234" s="1201">
        <f>'AMORT. PROFILE 0% CPR'!A234</f>
        <v>51711</v>
      </c>
      <c r="C234" s="1161"/>
      <c r="D234" s="1182">
        <f t="shared" ca="1" si="57"/>
        <v>52382</v>
      </c>
      <c r="E234" s="1183">
        <f t="shared" ca="1" si="58"/>
        <v>52411</v>
      </c>
      <c r="F234" s="1184">
        <f t="shared" ca="1" si="59"/>
        <v>6823</v>
      </c>
      <c r="G234" s="1185">
        <f ca="1">IF(F234&lt;&gt;"",COUNTIF($F$11:F234,"&gt;0"),"")</f>
        <v>224</v>
      </c>
      <c r="H234" s="1186">
        <v>2.6135460068687395E-2</v>
      </c>
      <c r="I234" s="1130"/>
      <c r="J234" s="1187">
        <f t="shared" ca="1" si="60"/>
        <v>0</v>
      </c>
      <c r="K234" s="1188">
        <f t="shared" ca="1" si="61"/>
        <v>0</v>
      </c>
      <c r="L234" s="1187">
        <f t="shared" ca="1" si="62"/>
        <v>0</v>
      </c>
      <c r="M234" s="1187">
        <f t="shared" ca="1" si="63"/>
        <v>0</v>
      </c>
      <c r="N234" s="1187">
        <f t="shared" ca="1" si="72"/>
        <v>0</v>
      </c>
      <c r="O234" s="1130"/>
      <c r="P234" s="1187">
        <f t="shared" ca="1" si="64"/>
        <v>0</v>
      </c>
      <c r="Q234" s="1187">
        <f t="shared" ca="1" si="65"/>
        <v>0</v>
      </c>
      <c r="R234" s="1187">
        <f t="shared" ca="1" si="73"/>
        <v>0</v>
      </c>
      <c r="S234" s="1187">
        <f t="shared" ca="1" si="74"/>
        <v>0</v>
      </c>
      <c r="T234" s="1187">
        <f t="shared" ca="1" si="66"/>
        <v>0</v>
      </c>
      <c r="U234" s="1189">
        <f t="shared" ca="1" si="67"/>
        <v>0</v>
      </c>
      <c r="V234" s="1190" t="str">
        <f t="shared" ca="1" si="68"/>
        <v>n.a.</v>
      </c>
      <c r="X234" s="1191">
        <f t="shared" ca="1" si="75"/>
        <v>0</v>
      </c>
      <c r="Y234" s="1191">
        <f t="shared" ca="1" si="69"/>
        <v>0</v>
      </c>
      <c r="Z234" s="1191">
        <f t="shared" ca="1" si="70"/>
        <v>0</v>
      </c>
      <c r="AA234" s="1189">
        <f t="shared" ca="1" si="71"/>
        <v>0</v>
      </c>
      <c r="AB234" s="1162"/>
    </row>
    <row r="235" spans="1:28">
      <c r="A235" s="1201">
        <f>'AMORT. PROFILE 0% CPR'!A235</f>
        <v>51740</v>
      </c>
      <c r="C235" s="1161"/>
      <c r="D235" s="1182">
        <f t="shared" ca="1" si="57"/>
        <v>52412</v>
      </c>
      <c r="E235" s="1183">
        <f t="shared" ca="1" si="58"/>
        <v>52439</v>
      </c>
      <c r="F235" s="1184">
        <f t="shared" ca="1" si="59"/>
        <v>6851</v>
      </c>
      <c r="G235" s="1185">
        <f ca="1">IF(F235&lt;&gt;"",COUNTIF($F$11:F235,"&gt;0"),"")</f>
        <v>225</v>
      </c>
      <c r="H235" s="1186">
        <v>2.6334136746163302E-2</v>
      </c>
      <c r="I235" s="1130"/>
      <c r="J235" s="1187">
        <f t="shared" ca="1" si="60"/>
        <v>0</v>
      </c>
      <c r="K235" s="1188">
        <f t="shared" ca="1" si="61"/>
        <v>0</v>
      </c>
      <c r="L235" s="1187">
        <f t="shared" ca="1" si="62"/>
        <v>0</v>
      </c>
      <c r="M235" s="1187">
        <f t="shared" ca="1" si="63"/>
        <v>0</v>
      </c>
      <c r="N235" s="1187">
        <f t="shared" ca="1" si="72"/>
        <v>0</v>
      </c>
      <c r="O235" s="1130"/>
      <c r="P235" s="1187">
        <f t="shared" ca="1" si="64"/>
        <v>0</v>
      </c>
      <c r="Q235" s="1187">
        <f t="shared" ca="1" si="65"/>
        <v>0</v>
      </c>
      <c r="R235" s="1187">
        <f t="shared" ca="1" si="73"/>
        <v>0</v>
      </c>
      <c r="S235" s="1187">
        <f t="shared" ca="1" si="74"/>
        <v>0</v>
      </c>
      <c r="T235" s="1187">
        <f t="shared" ca="1" si="66"/>
        <v>0</v>
      </c>
      <c r="U235" s="1189">
        <f t="shared" ca="1" si="67"/>
        <v>0</v>
      </c>
      <c r="V235" s="1190" t="str">
        <f t="shared" ca="1" si="68"/>
        <v>n.a.</v>
      </c>
      <c r="X235" s="1191">
        <f t="shared" ca="1" si="75"/>
        <v>0</v>
      </c>
      <c r="Y235" s="1191">
        <f t="shared" ca="1" si="69"/>
        <v>0</v>
      </c>
      <c r="Z235" s="1191">
        <f t="shared" ca="1" si="70"/>
        <v>0</v>
      </c>
      <c r="AA235" s="1189">
        <f t="shared" ca="1" si="71"/>
        <v>0</v>
      </c>
      <c r="AB235" s="1162"/>
    </row>
    <row r="236" spans="1:28">
      <c r="A236" s="1201">
        <f>'AMORT. PROFILE 0% CPR'!A236</f>
        <v>51771</v>
      </c>
      <c r="C236" s="1161"/>
      <c r="D236" s="1182">
        <f t="shared" ca="1" si="57"/>
        <v>52443</v>
      </c>
      <c r="E236" s="1183">
        <f t="shared" ca="1" si="58"/>
        <v>52470</v>
      </c>
      <c r="F236" s="1184">
        <f t="shared" ca="1" si="59"/>
        <v>6882</v>
      </c>
      <c r="G236" s="1185">
        <f ca="1">IF(F236&lt;&gt;"",COUNTIF($F$11:F236,"&gt;0"),"")</f>
        <v>226</v>
      </c>
      <c r="H236" s="1186">
        <v>2.6358157049637791E-2</v>
      </c>
      <c r="I236" s="1130"/>
      <c r="J236" s="1187">
        <f t="shared" ca="1" si="60"/>
        <v>0</v>
      </c>
      <c r="K236" s="1188">
        <f t="shared" ca="1" si="61"/>
        <v>0</v>
      </c>
      <c r="L236" s="1187">
        <f t="shared" ca="1" si="62"/>
        <v>0</v>
      </c>
      <c r="M236" s="1187">
        <f t="shared" ca="1" si="63"/>
        <v>0</v>
      </c>
      <c r="N236" s="1187">
        <f t="shared" ca="1" si="72"/>
        <v>0</v>
      </c>
      <c r="O236" s="1130"/>
      <c r="P236" s="1187">
        <f t="shared" ca="1" si="64"/>
        <v>0</v>
      </c>
      <c r="Q236" s="1187">
        <f t="shared" ca="1" si="65"/>
        <v>0</v>
      </c>
      <c r="R236" s="1187">
        <f t="shared" ca="1" si="73"/>
        <v>0</v>
      </c>
      <c r="S236" s="1187">
        <f t="shared" ca="1" si="74"/>
        <v>0</v>
      </c>
      <c r="T236" s="1187">
        <f t="shared" ca="1" si="66"/>
        <v>0</v>
      </c>
      <c r="U236" s="1189">
        <f t="shared" ca="1" si="67"/>
        <v>0</v>
      </c>
      <c r="V236" s="1190" t="str">
        <f t="shared" ca="1" si="68"/>
        <v>n.a.</v>
      </c>
      <c r="X236" s="1191">
        <f t="shared" ca="1" si="75"/>
        <v>0</v>
      </c>
      <c r="Y236" s="1191">
        <f t="shared" ca="1" si="69"/>
        <v>0</v>
      </c>
      <c r="Z236" s="1191">
        <f t="shared" ca="1" si="70"/>
        <v>0</v>
      </c>
      <c r="AA236" s="1189">
        <f t="shared" ca="1" si="71"/>
        <v>0</v>
      </c>
      <c r="AB236" s="1162"/>
    </row>
    <row r="237" spans="1:28">
      <c r="A237" s="1201">
        <f>'AMORT. PROFILE 0% CPR'!A237</f>
        <v>51802</v>
      </c>
      <c r="C237" s="1161"/>
      <c r="D237" s="1182">
        <f t="shared" ca="1" si="57"/>
        <v>52474</v>
      </c>
      <c r="E237" s="1183">
        <f t="shared" ca="1" si="58"/>
        <v>52502</v>
      </c>
      <c r="F237" s="1184">
        <f t="shared" ca="1" si="59"/>
        <v>6914</v>
      </c>
      <c r="G237" s="1185">
        <f ca="1">IF(F237&lt;&gt;"",COUNTIF($F$11:F237,"&gt;0"),"")</f>
        <v>227</v>
      </c>
      <c r="H237" s="1186">
        <v>2.6289718067447992E-2</v>
      </c>
      <c r="I237" s="1130"/>
      <c r="J237" s="1187">
        <f t="shared" ca="1" si="60"/>
        <v>0</v>
      </c>
      <c r="K237" s="1188">
        <f t="shared" ca="1" si="61"/>
        <v>0</v>
      </c>
      <c r="L237" s="1187">
        <f t="shared" ca="1" si="62"/>
        <v>0</v>
      </c>
      <c r="M237" s="1187">
        <f t="shared" ca="1" si="63"/>
        <v>0</v>
      </c>
      <c r="N237" s="1187">
        <f t="shared" ca="1" si="72"/>
        <v>0</v>
      </c>
      <c r="O237" s="1130"/>
      <c r="P237" s="1187">
        <f t="shared" ca="1" si="64"/>
        <v>0</v>
      </c>
      <c r="Q237" s="1187">
        <f t="shared" ca="1" si="65"/>
        <v>0</v>
      </c>
      <c r="R237" s="1187">
        <f t="shared" ca="1" si="73"/>
        <v>0</v>
      </c>
      <c r="S237" s="1187">
        <f t="shared" ca="1" si="74"/>
        <v>0</v>
      </c>
      <c r="T237" s="1187">
        <f t="shared" ca="1" si="66"/>
        <v>0</v>
      </c>
      <c r="U237" s="1189">
        <f t="shared" ca="1" si="67"/>
        <v>0</v>
      </c>
      <c r="V237" s="1190" t="str">
        <f t="shared" ca="1" si="68"/>
        <v>n.a.</v>
      </c>
      <c r="X237" s="1191">
        <f t="shared" ca="1" si="75"/>
        <v>0</v>
      </c>
      <c r="Y237" s="1191">
        <f t="shared" ca="1" si="69"/>
        <v>0</v>
      </c>
      <c r="Z237" s="1191">
        <f t="shared" ca="1" si="70"/>
        <v>0</v>
      </c>
      <c r="AA237" s="1189">
        <f t="shared" ca="1" si="71"/>
        <v>0</v>
      </c>
      <c r="AB237" s="1162"/>
    </row>
    <row r="238" spans="1:28">
      <c r="A238" s="1201">
        <f>'AMORT. PROFILE 0% CPR'!A238</f>
        <v>51832</v>
      </c>
      <c r="C238" s="1161"/>
      <c r="D238" s="1182">
        <f t="shared" ca="1" si="57"/>
        <v>52504</v>
      </c>
      <c r="E238" s="1183">
        <f t="shared" ca="1" si="58"/>
        <v>52531</v>
      </c>
      <c r="F238" s="1184">
        <f t="shared" ca="1" si="59"/>
        <v>6943</v>
      </c>
      <c r="G238" s="1185">
        <f ca="1">IF(F238&lt;&gt;"",COUNTIF($F$11:F238,"&gt;0"),"")</f>
        <v>228</v>
      </c>
      <c r="H238" s="1186">
        <v>2.6262783735619473E-2</v>
      </c>
      <c r="I238" s="1130"/>
      <c r="J238" s="1187">
        <f t="shared" ca="1" si="60"/>
        <v>0</v>
      </c>
      <c r="K238" s="1188">
        <f t="shared" ca="1" si="61"/>
        <v>0</v>
      </c>
      <c r="L238" s="1187">
        <f t="shared" ca="1" si="62"/>
        <v>0</v>
      </c>
      <c r="M238" s="1187">
        <f t="shared" ca="1" si="63"/>
        <v>0</v>
      </c>
      <c r="N238" s="1187">
        <f t="shared" ca="1" si="72"/>
        <v>0</v>
      </c>
      <c r="O238" s="1130"/>
      <c r="P238" s="1187">
        <f t="shared" ca="1" si="64"/>
        <v>0</v>
      </c>
      <c r="Q238" s="1187">
        <f t="shared" ca="1" si="65"/>
        <v>0</v>
      </c>
      <c r="R238" s="1187">
        <f t="shared" ca="1" si="73"/>
        <v>0</v>
      </c>
      <c r="S238" s="1187">
        <f t="shared" ca="1" si="74"/>
        <v>0</v>
      </c>
      <c r="T238" s="1187">
        <f t="shared" ca="1" si="66"/>
        <v>0</v>
      </c>
      <c r="U238" s="1189">
        <f t="shared" ca="1" si="67"/>
        <v>0</v>
      </c>
      <c r="V238" s="1190" t="str">
        <f t="shared" ca="1" si="68"/>
        <v>n.a.</v>
      </c>
      <c r="X238" s="1191">
        <f t="shared" ca="1" si="75"/>
        <v>0</v>
      </c>
      <c r="Y238" s="1191">
        <f t="shared" ca="1" si="69"/>
        <v>0</v>
      </c>
      <c r="Z238" s="1191">
        <f t="shared" ca="1" si="70"/>
        <v>0</v>
      </c>
      <c r="AA238" s="1189">
        <f t="shared" ca="1" si="71"/>
        <v>0</v>
      </c>
      <c r="AB238" s="1162"/>
    </row>
    <row r="239" spans="1:28">
      <c r="A239" s="1201">
        <f>'AMORT. PROFILE 0% CPR'!A239</f>
        <v>51862</v>
      </c>
      <c r="C239" s="1161"/>
      <c r="D239" s="1182">
        <f t="shared" ca="1" si="57"/>
        <v>52535</v>
      </c>
      <c r="E239" s="1183">
        <f t="shared" ca="1" si="58"/>
        <v>52562</v>
      </c>
      <c r="F239" s="1184">
        <f t="shared" ca="1" si="59"/>
        <v>6974</v>
      </c>
      <c r="G239" s="1185">
        <f ca="1">IF(F239&lt;&gt;"",COUNTIF($F$11:F239,"&gt;0"),"")</f>
        <v>229</v>
      </c>
      <c r="H239" s="1186">
        <v>2.6128829337453124E-2</v>
      </c>
      <c r="I239" s="1130"/>
      <c r="J239" s="1187">
        <f t="shared" ca="1" si="60"/>
        <v>0</v>
      </c>
      <c r="K239" s="1188">
        <f t="shared" ca="1" si="61"/>
        <v>0</v>
      </c>
      <c r="L239" s="1187">
        <f t="shared" ca="1" si="62"/>
        <v>0</v>
      </c>
      <c r="M239" s="1187">
        <f t="shared" ca="1" si="63"/>
        <v>0</v>
      </c>
      <c r="N239" s="1187">
        <f t="shared" ca="1" si="72"/>
        <v>0</v>
      </c>
      <c r="O239" s="1130"/>
      <c r="P239" s="1187">
        <f t="shared" ca="1" si="64"/>
        <v>0</v>
      </c>
      <c r="Q239" s="1187">
        <f t="shared" ca="1" si="65"/>
        <v>0</v>
      </c>
      <c r="R239" s="1187">
        <f t="shared" ca="1" si="73"/>
        <v>0</v>
      </c>
      <c r="S239" s="1187">
        <f t="shared" ca="1" si="74"/>
        <v>0</v>
      </c>
      <c r="T239" s="1187">
        <f t="shared" ca="1" si="66"/>
        <v>0</v>
      </c>
      <c r="U239" s="1189">
        <f t="shared" ca="1" si="67"/>
        <v>0</v>
      </c>
      <c r="V239" s="1190" t="str">
        <f t="shared" ca="1" si="68"/>
        <v>n.a.</v>
      </c>
      <c r="X239" s="1191">
        <f t="shared" ca="1" si="75"/>
        <v>0</v>
      </c>
      <c r="Y239" s="1191">
        <f t="shared" ca="1" si="69"/>
        <v>0</v>
      </c>
      <c r="Z239" s="1191">
        <f t="shared" ca="1" si="70"/>
        <v>0</v>
      </c>
      <c r="AA239" s="1189">
        <f t="shared" ca="1" si="71"/>
        <v>0</v>
      </c>
      <c r="AB239" s="1162"/>
    </row>
    <row r="240" spans="1:28">
      <c r="A240" s="1201">
        <f>'AMORT. PROFILE 0% CPR'!A240</f>
        <v>51893</v>
      </c>
      <c r="C240" s="1161"/>
      <c r="D240" s="1182">
        <f t="shared" ca="1" si="57"/>
        <v>52565</v>
      </c>
      <c r="E240" s="1183">
        <f t="shared" ca="1" si="58"/>
        <v>52593</v>
      </c>
      <c r="F240" s="1184">
        <f t="shared" ca="1" si="59"/>
        <v>7005</v>
      </c>
      <c r="G240" s="1185">
        <f ca="1">IF(F240&lt;&gt;"",COUNTIF($F$11:F240,"&gt;0"),"")</f>
        <v>230</v>
      </c>
      <c r="H240" s="1186">
        <v>2.6144464632107983E-2</v>
      </c>
      <c r="I240" s="1130"/>
      <c r="J240" s="1187">
        <f t="shared" ca="1" si="60"/>
        <v>0</v>
      </c>
      <c r="K240" s="1188">
        <f t="shared" ca="1" si="61"/>
        <v>0</v>
      </c>
      <c r="L240" s="1187">
        <f t="shared" ca="1" si="62"/>
        <v>0</v>
      </c>
      <c r="M240" s="1187">
        <f t="shared" ca="1" si="63"/>
        <v>0</v>
      </c>
      <c r="N240" s="1187">
        <f t="shared" ca="1" si="72"/>
        <v>0</v>
      </c>
      <c r="O240" s="1130"/>
      <c r="P240" s="1187">
        <f t="shared" ca="1" si="64"/>
        <v>0</v>
      </c>
      <c r="Q240" s="1187">
        <f t="shared" ca="1" si="65"/>
        <v>0</v>
      </c>
      <c r="R240" s="1187">
        <f t="shared" ca="1" si="73"/>
        <v>0</v>
      </c>
      <c r="S240" s="1187">
        <f t="shared" ca="1" si="74"/>
        <v>0</v>
      </c>
      <c r="T240" s="1187">
        <f t="shared" ca="1" si="66"/>
        <v>0</v>
      </c>
      <c r="U240" s="1189">
        <f t="shared" ca="1" si="67"/>
        <v>0</v>
      </c>
      <c r="V240" s="1190" t="str">
        <f t="shared" ca="1" si="68"/>
        <v>n.a.</v>
      </c>
      <c r="X240" s="1191">
        <f t="shared" ca="1" si="75"/>
        <v>0</v>
      </c>
      <c r="Y240" s="1191">
        <f t="shared" ca="1" si="69"/>
        <v>0</v>
      </c>
      <c r="Z240" s="1191">
        <f t="shared" ca="1" si="70"/>
        <v>0</v>
      </c>
      <c r="AA240" s="1189">
        <f t="shared" ca="1" si="71"/>
        <v>0</v>
      </c>
      <c r="AB240" s="1162"/>
    </row>
    <row r="241" spans="1:28">
      <c r="A241" s="1201">
        <f>'AMORT. PROFILE 0% CPR'!A241</f>
        <v>51924</v>
      </c>
      <c r="C241" s="1161"/>
      <c r="D241" s="1182">
        <f t="shared" ca="1" si="57"/>
        <v>52596</v>
      </c>
      <c r="E241" s="1183">
        <f t="shared" ca="1" si="58"/>
        <v>52623</v>
      </c>
      <c r="F241" s="1184">
        <f t="shared" ca="1" si="59"/>
        <v>7035</v>
      </c>
      <c r="G241" s="1185">
        <f ca="1">IF(F241&lt;&gt;"",COUNTIF($F$11:F241,"&gt;0"),"")</f>
        <v>231</v>
      </c>
      <c r="H241" s="1186">
        <v>2.6281385504956678E-2</v>
      </c>
      <c r="I241" s="1130"/>
      <c r="J241" s="1187">
        <f t="shared" ca="1" si="60"/>
        <v>0</v>
      </c>
      <c r="K241" s="1188">
        <f t="shared" ca="1" si="61"/>
        <v>0</v>
      </c>
      <c r="L241" s="1187">
        <f t="shared" ca="1" si="62"/>
        <v>0</v>
      </c>
      <c r="M241" s="1187">
        <f t="shared" ca="1" si="63"/>
        <v>0</v>
      </c>
      <c r="N241" s="1187">
        <f t="shared" ca="1" si="72"/>
        <v>0</v>
      </c>
      <c r="O241" s="1130"/>
      <c r="P241" s="1187">
        <f t="shared" ca="1" si="64"/>
        <v>0</v>
      </c>
      <c r="Q241" s="1187">
        <f t="shared" ca="1" si="65"/>
        <v>0</v>
      </c>
      <c r="R241" s="1187">
        <f t="shared" ca="1" si="73"/>
        <v>0</v>
      </c>
      <c r="S241" s="1187">
        <f t="shared" ca="1" si="74"/>
        <v>0</v>
      </c>
      <c r="T241" s="1187">
        <f t="shared" ca="1" si="66"/>
        <v>0</v>
      </c>
      <c r="U241" s="1189">
        <f t="shared" ca="1" si="67"/>
        <v>0</v>
      </c>
      <c r="V241" s="1190" t="str">
        <f t="shared" ca="1" si="68"/>
        <v>n.a.</v>
      </c>
      <c r="X241" s="1191">
        <f t="shared" ca="1" si="75"/>
        <v>0</v>
      </c>
      <c r="Y241" s="1191">
        <f t="shared" ca="1" si="69"/>
        <v>0</v>
      </c>
      <c r="Z241" s="1191">
        <f t="shared" ca="1" si="70"/>
        <v>0</v>
      </c>
      <c r="AA241" s="1189">
        <f t="shared" ca="1" si="71"/>
        <v>0</v>
      </c>
      <c r="AB241" s="1162"/>
    </row>
    <row r="242" spans="1:28">
      <c r="A242" s="1201">
        <f>'AMORT. PROFILE 0% CPR'!A242</f>
        <v>51952</v>
      </c>
      <c r="C242" s="1161"/>
      <c r="D242" s="1182">
        <f t="shared" ca="1" si="57"/>
        <v>52627</v>
      </c>
      <c r="E242" s="1183">
        <f t="shared" ca="1" si="58"/>
        <v>52656</v>
      </c>
      <c r="F242" s="1184">
        <f t="shared" ca="1" si="59"/>
        <v>7068</v>
      </c>
      <c r="G242" s="1185">
        <f ca="1">IF(F242&lt;&gt;"",COUNTIF($F$11:F242,"&gt;0"),"")</f>
        <v>232</v>
      </c>
      <c r="H242" s="1186">
        <v>2.6385687555472232E-2</v>
      </c>
      <c r="I242" s="1130"/>
      <c r="J242" s="1187">
        <f t="shared" ca="1" si="60"/>
        <v>0</v>
      </c>
      <c r="K242" s="1188">
        <f t="shared" ca="1" si="61"/>
        <v>0</v>
      </c>
      <c r="L242" s="1187">
        <f t="shared" ca="1" si="62"/>
        <v>0</v>
      </c>
      <c r="M242" s="1187">
        <f t="shared" ca="1" si="63"/>
        <v>0</v>
      </c>
      <c r="N242" s="1187">
        <f t="shared" ca="1" si="72"/>
        <v>0</v>
      </c>
      <c r="O242" s="1130"/>
      <c r="P242" s="1187">
        <f t="shared" ca="1" si="64"/>
        <v>0</v>
      </c>
      <c r="Q242" s="1187">
        <f t="shared" ca="1" si="65"/>
        <v>0</v>
      </c>
      <c r="R242" s="1187">
        <f t="shared" ca="1" si="73"/>
        <v>0</v>
      </c>
      <c r="S242" s="1187">
        <f t="shared" ca="1" si="74"/>
        <v>0</v>
      </c>
      <c r="T242" s="1187">
        <f t="shared" ca="1" si="66"/>
        <v>0</v>
      </c>
      <c r="U242" s="1189">
        <f t="shared" ca="1" si="67"/>
        <v>0</v>
      </c>
      <c r="V242" s="1190" t="str">
        <f t="shared" ca="1" si="68"/>
        <v>n.a.</v>
      </c>
      <c r="X242" s="1191">
        <f t="shared" ca="1" si="75"/>
        <v>0</v>
      </c>
      <c r="Y242" s="1191">
        <f t="shared" ca="1" si="69"/>
        <v>0</v>
      </c>
      <c r="Z242" s="1191">
        <f t="shared" ca="1" si="70"/>
        <v>0</v>
      </c>
      <c r="AA242" s="1189">
        <f t="shared" ca="1" si="71"/>
        <v>0</v>
      </c>
      <c r="AB242" s="1162"/>
    </row>
    <row r="243" spans="1:28">
      <c r="A243" s="1201">
        <f>'AMORT. PROFILE 0% CPR'!A243</f>
        <v>51984</v>
      </c>
      <c r="C243" s="1161"/>
      <c r="D243" s="1182">
        <f t="shared" ca="1" si="57"/>
        <v>52656</v>
      </c>
      <c r="E243" s="1183">
        <f t="shared" ca="1" si="58"/>
        <v>52684</v>
      </c>
      <c r="F243" s="1184">
        <f t="shared" ca="1" si="59"/>
        <v>7096</v>
      </c>
      <c r="G243" s="1185">
        <f ca="1">IF(F243&lt;&gt;"",COUNTIF($F$11:F243,"&gt;0"),"")</f>
        <v>233</v>
      </c>
      <c r="H243" s="1186">
        <v>2.6452360100786755E-2</v>
      </c>
      <c r="I243" s="1130"/>
      <c r="J243" s="1187">
        <f t="shared" ca="1" si="60"/>
        <v>0</v>
      </c>
      <c r="K243" s="1188">
        <f t="shared" ca="1" si="61"/>
        <v>0</v>
      </c>
      <c r="L243" s="1187">
        <f t="shared" ca="1" si="62"/>
        <v>0</v>
      </c>
      <c r="M243" s="1187">
        <f t="shared" ca="1" si="63"/>
        <v>0</v>
      </c>
      <c r="N243" s="1187">
        <f t="shared" ca="1" si="72"/>
        <v>0</v>
      </c>
      <c r="O243" s="1130"/>
      <c r="P243" s="1187">
        <f t="shared" ca="1" si="64"/>
        <v>0</v>
      </c>
      <c r="Q243" s="1187">
        <f t="shared" ca="1" si="65"/>
        <v>0</v>
      </c>
      <c r="R243" s="1187">
        <f t="shared" ca="1" si="73"/>
        <v>0</v>
      </c>
      <c r="S243" s="1187">
        <f t="shared" ca="1" si="74"/>
        <v>0</v>
      </c>
      <c r="T243" s="1187">
        <f t="shared" ca="1" si="66"/>
        <v>0</v>
      </c>
      <c r="U243" s="1189">
        <f t="shared" ca="1" si="67"/>
        <v>0</v>
      </c>
      <c r="V243" s="1190" t="str">
        <f t="shared" ca="1" si="68"/>
        <v>n.a.</v>
      </c>
      <c r="X243" s="1191">
        <f t="shared" ca="1" si="75"/>
        <v>0</v>
      </c>
      <c r="Y243" s="1191">
        <f t="shared" ca="1" si="69"/>
        <v>0</v>
      </c>
      <c r="Z243" s="1191">
        <f t="shared" ca="1" si="70"/>
        <v>0</v>
      </c>
      <c r="AA243" s="1189">
        <f t="shared" ca="1" si="71"/>
        <v>0</v>
      </c>
      <c r="AB243" s="1162"/>
    </row>
    <row r="244" spans="1:28">
      <c r="A244" s="1201">
        <f>'AMORT. PROFILE 0% CPR'!A244</f>
        <v>52013</v>
      </c>
      <c r="C244" s="1161"/>
      <c r="D244" s="1182">
        <f t="shared" ca="1" si="57"/>
        <v>52687</v>
      </c>
      <c r="E244" s="1183">
        <f t="shared" ca="1" si="58"/>
        <v>52714</v>
      </c>
      <c r="F244" s="1184">
        <f t="shared" ca="1" si="59"/>
        <v>7126</v>
      </c>
      <c r="G244" s="1185">
        <f ca="1">IF(F244&lt;&gt;"",COUNTIF($F$11:F244,"&gt;0"),"")</f>
        <v>234</v>
      </c>
      <c r="H244" s="1186">
        <v>2.660722629029932E-2</v>
      </c>
      <c r="I244" s="1130"/>
      <c r="J244" s="1187">
        <f t="shared" ca="1" si="60"/>
        <v>0</v>
      </c>
      <c r="K244" s="1188">
        <f t="shared" ca="1" si="61"/>
        <v>0</v>
      </c>
      <c r="L244" s="1187">
        <f t="shared" ca="1" si="62"/>
        <v>0</v>
      </c>
      <c r="M244" s="1187">
        <f t="shared" ca="1" si="63"/>
        <v>0</v>
      </c>
      <c r="N244" s="1187">
        <f t="shared" ca="1" si="72"/>
        <v>0</v>
      </c>
      <c r="O244" s="1130"/>
      <c r="P244" s="1187">
        <f t="shared" ca="1" si="64"/>
        <v>0</v>
      </c>
      <c r="Q244" s="1187">
        <f t="shared" ca="1" si="65"/>
        <v>0</v>
      </c>
      <c r="R244" s="1187">
        <f t="shared" ca="1" si="73"/>
        <v>0</v>
      </c>
      <c r="S244" s="1187">
        <f t="shared" ca="1" si="74"/>
        <v>0</v>
      </c>
      <c r="T244" s="1187">
        <f t="shared" ca="1" si="66"/>
        <v>0</v>
      </c>
      <c r="U244" s="1189">
        <f t="shared" ca="1" si="67"/>
        <v>0</v>
      </c>
      <c r="V244" s="1190" t="str">
        <f t="shared" ca="1" si="68"/>
        <v>n.a.</v>
      </c>
      <c r="X244" s="1191">
        <f t="shared" ca="1" si="75"/>
        <v>0</v>
      </c>
      <c r="Y244" s="1191">
        <f t="shared" ca="1" si="69"/>
        <v>0</v>
      </c>
      <c r="Z244" s="1191">
        <f t="shared" ca="1" si="70"/>
        <v>0</v>
      </c>
      <c r="AA244" s="1189">
        <f t="shared" ca="1" si="71"/>
        <v>0</v>
      </c>
      <c r="AB244" s="1162"/>
    </row>
    <row r="245" spans="1:28">
      <c r="A245" s="1201">
        <f>'AMORT. PROFILE 0% CPR'!A245</f>
        <v>52044</v>
      </c>
      <c r="C245" s="1161"/>
      <c r="D245" s="1182">
        <f t="shared" ca="1" si="57"/>
        <v>52717</v>
      </c>
      <c r="E245" s="1183">
        <f t="shared" ca="1" si="58"/>
        <v>52744</v>
      </c>
      <c r="F245" s="1184">
        <f t="shared" ca="1" si="59"/>
        <v>7156</v>
      </c>
      <c r="G245" s="1185">
        <f ca="1">IF(F245&lt;&gt;"",COUNTIF($F$11:F245,"&gt;0"),"")</f>
        <v>235</v>
      </c>
      <c r="H245" s="1186">
        <v>2.6609230945894537E-2</v>
      </c>
      <c r="I245" s="1130"/>
      <c r="J245" s="1187">
        <f t="shared" ca="1" si="60"/>
        <v>0</v>
      </c>
      <c r="K245" s="1188">
        <f t="shared" ca="1" si="61"/>
        <v>0</v>
      </c>
      <c r="L245" s="1187">
        <f t="shared" ca="1" si="62"/>
        <v>0</v>
      </c>
      <c r="M245" s="1187">
        <f t="shared" ca="1" si="63"/>
        <v>0</v>
      </c>
      <c r="N245" s="1187">
        <f t="shared" ca="1" si="72"/>
        <v>0</v>
      </c>
      <c r="O245" s="1130"/>
      <c r="P245" s="1187">
        <f t="shared" ca="1" si="64"/>
        <v>0</v>
      </c>
      <c r="Q245" s="1187">
        <f t="shared" ca="1" si="65"/>
        <v>0</v>
      </c>
      <c r="R245" s="1187">
        <f t="shared" ca="1" si="73"/>
        <v>0</v>
      </c>
      <c r="S245" s="1187">
        <f t="shared" ca="1" si="74"/>
        <v>0</v>
      </c>
      <c r="T245" s="1187">
        <f t="shared" ca="1" si="66"/>
        <v>0</v>
      </c>
      <c r="U245" s="1189">
        <f t="shared" ca="1" si="67"/>
        <v>0</v>
      </c>
      <c r="V245" s="1190" t="str">
        <f t="shared" ca="1" si="68"/>
        <v>n.a.</v>
      </c>
      <c r="X245" s="1191">
        <f t="shared" ca="1" si="75"/>
        <v>0</v>
      </c>
      <c r="Y245" s="1191">
        <f t="shared" ca="1" si="69"/>
        <v>0</v>
      </c>
      <c r="Z245" s="1191">
        <f t="shared" ca="1" si="70"/>
        <v>0</v>
      </c>
      <c r="AA245" s="1189">
        <f t="shared" ca="1" si="71"/>
        <v>0</v>
      </c>
      <c r="AB245" s="1162"/>
    </row>
    <row r="246" spans="1:28">
      <c r="A246" s="1201">
        <f>'AMORT. PROFILE 0% CPR'!A246</f>
        <v>52075</v>
      </c>
      <c r="C246" s="1161"/>
      <c r="D246" s="1182">
        <f t="shared" ca="1" si="57"/>
        <v>52748</v>
      </c>
      <c r="E246" s="1183">
        <f t="shared" ca="1" si="58"/>
        <v>52775</v>
      </c>
      <c r="F246" s="1184">
        <f t="shared" ca="1" si="59"/>
        <v>7187</v>
      </c>
      <c r="G246" s="1185">
        <f ca="1">IF(F246&lt;&gt;"",COUNTIF($F$11:F246,"&gt;0"),"")</f>
        <v>236</v>
      </c>
      <c r="H246" s="1186">
        <v>2.6528809878518623E-2</v>
      </c>
      <c r="I246" s="1130"/>
      <c r="J246" s="1187">
        <f t="shared" ca="1" si="60"/>
        <v>0</v>
      </c>
      <c r="K246" s="1188">
        <f t="shared" ca="1" si="61"/>
        <v>0</v>
      </c>
      <c r="L246" s="1187">
        <f t="shared" ca="1" si="62"/>
        <v>0</v>
      </c>
      <c r="M246" s="1187">
        <f t="shared" ca="1" si="63"/>
        <v>0</v>
      </c>
      <c r="N246" s="1187">
        <f t="shared" ca="1" si="72"/>
        <v>0</v>
      </c>
      <c r="O246" s="1130"/>
      <c r="P246" s="1187">
        <f t="shared" ca="1" si="64"/>
        <v>0</v>
      </c>
      <c r="Q246" s="1187">
        <f t="shared" ca="1" si="65"/>
        <v>0</v>
      </c>
      <c r="R246" s="1187">
        <f t="shared" ca="1" si="73"/>
        <v>0</v>
      </c>
      <c r="S246" s="1187">
        <f t="shared" ca="1" si="74"/>
        <v>0</v>
      </c>
      <c r="T246" s="1187">
        <f t="shared" ca="1" si="66"/>
        <v>0</v>
      </c>
      <c r="U246" s="1189">
        <f t="shared" ca="1" si="67"/>
        <v>0</v>
      </c>
      <c r="V246" s="1190" t="str">
        <f t="shared" ca="1" si="68"/>
        <v>n.a.</v>
      </c>
      <c r="X246" s="1191">
        <f t="shared" ca="1" si="75"/>
        <v>0</v>
      </c>
      <c r="Y246" s="1191">
        <f t="shared" ca="1" si="69"/>
        <v>0</v>
      </c>
      <c r="Z246" s="1191">
        <f t="shared" ca="1" si="70"/>
        <v>0</v>
      </c>
      <c r="AA246" s="1189">
        <f t="shared" ca="1" si="71"/>
        <v>0</v>
      </c>
      <c r="AB246" s="1162"/>
    </row>
    <row r="247" spans="1:28">
      <c r="A247" s="1201">
        <f>'AMORT. PROFILE 0% CPR'!A247</f>
        <v>52105</v>
      </c>
      <c r="C247" s="1161"/>
      <c r="D247" s="1182">
        <f t="shared" ca="1" si="57"/>
        <v>52778</v>
      </c>
      <c r="E247" s="1183">
        <f t="shared" ca="1" si="58"/>
        <v>52805</v>
      </c>
      <c r="F247" s="1184">
        <f t="shared" ca="1" si="59"/>
        <v>7217</v>
      </c>
      <c r="G247" s="1185">
        <f ca="1">IF(F247&lt;&gt;"",COUNTIF($F$11:F247,"&gt;0"),"")</f>
        <v>237</v>
      </c>
      <c r="H247" s="1186">
        <v>2.6518091792928092E-2</v>
      </c>
      <c r="I247" s="1130"/>
      <c r="J247" s="1187">
        <f t="shared" ca="1" si="60"/>
        <v>0</v>
      </c>
      <c r="K247" s="1188">
        <f t="shared" ca="1" si="61"/>
        <v>0</v>
      </c>
      <c r="L247" s="1187">
        <f t="shared" ca="1" si="62"/>
        <v>0</v>
      </c>
      <c r="M247" s="1187">
        <f t="shared" ca="1" si="63"/>
        <v>0</v>
      </c>
      <c r="N247" s="1187">
        <f t="shared" ca="1" si="72"/>
        <v>0</v>
      </c>
      <c r="O247" s="1130"/>
      <c r="P247" s="1187">
        <f t="shared" ca="1" si="64"/>
        <v>0</v>
      </c>
      <c r="Q247" s="1187">
        <f t="shared" ca="1" si="65"/>
        <v>0</v>
      </c>
      <c r="R247" s="1187">
        <f t="shared" ca="1" si="73"/>
        <v>0</v>
      </c>
      <c r="S247" s="1187">
        <f t="shared" ca="1" si="74"/>
        <v>0</v>
      </c>
      <c r="T247" s="1187">
        <f t="shared" ca="1" si="66"/>
        <v>0</v>
      </c>
      <c r="U247" s="1189">
        <f t="shared" ca="1" si="67"/>
        <v>0</v>
      </c>
      <c r="V247" s="1190" t="str">
        <f t="shared" ca="1" si="68"/>
        <v>n.a.</v>
      </c>
      <c r="X247" s="1191">
        <f t="shared" ca="1" si="75"/>
        <v>0</v>
      </c>
      <c r="Y247" s="1191">
        <f t="shared" ca="1" si="69"/>
        <v>0</v>
      </c>
      <c r="Z247" s="1191">
        <f t="shared" ca="1" si="70"/>
        <v>0</v>
      </c>
      <c r="AA247" s="1189">
        <f t="shared" ca="1" si="71"/>
        <v>0</v>
      </c>
      <c r="AB247" s="1162"/>
    </row>
    <row r="248" spans="1:28">
      <c r="A248" s="1201">
        <f>'AMORT. PROFILE 0% CPR'!A248</f>
        <v>52138</v>
      </c>
      <c r="C248" s="1161"/>
      <c r="D248" s="1182">
        <f t="shared" ca="1" si="57"/>
        <v>52809</v>
      </c>
      <c r="E248" s="1183">
        <f t="shared" ca="1" si="58"/>
        <v>52838</v>
      </c>
      <c r="F248" s="1184">
        <f t="shared" ca="1" si="59"/>
        <v>7250</v>
      </c>
      <c r="G248" s="1185">
        <f ca="1">IF(F248&lt;&gt;"",COUNTIF($F$11:F248,"&gt;0"),"")</f>
        <v>238</v>
      </c>
      <c r="H248" s="1186">
        <v>2.6272445883014722E-2</v>
      </c>
      <c r="I248" s="1130"/>
      <c r="J248" s="1187">
        <f t="shared" ca="1" si="60"/>
        <v>0</v>
      </c>
      <c r="K248" s="1188">
        <f t="shared" ca="1" si="61"/>
        <v>0</v>
      </c>
      <c r="L248" s="1187">
        <f t="shared" ca="1" si="62"/>
        <v>0</v>
      </c>
      <c r="M248" s="1187">
        <f t="shared" ca="1" si="63"/>
        <v>0</v>
      </c>
      <c r="N248" s="1187">
        <f t="shared" ca="1" si="72"/>
        <v>0</v>
      </c>
      <c r="O248" s="1130"/>
      <c r="P248" s="1187">
        <f t="shared" ca="1" si="64"/>
        <v>0</v>
      </c>
      <c r="Q248" s="1187">
        <f t="shared" ca="1" si="65"/>
        <v>0</v>
      </c>
      <c r="R248" s="1187">
        <f t="shared" ca="1" si="73"/>
        <v>0</v>
      </c>
      <c r="S248" s="1187">
        <f t="shared" ca="1" si="74"/>
        <v>0</v>
      </c>
      <c r="T248" s="1187">
        <f t="shared" ca="1" si="66"/>
        <v>0</v>
      </c>
      <c r="U248" s="1189">
        <f t="shared" ca="1" si="67"/>
        <v>0</v>
      </c>
      <c r="V248" s="1190" t="str">
        <f t="shared" ca="1" si="68"/>
        <v>n.a.</v>
      </c>
      <c r="X248" s="1191">
        <f t="shared" ca="1" si="75"/>
        <v>0</v>
      </c>
      <c r="Y248" s="1191">
        <f t="shared" ca="1" si="69"/>
        <v>0</v>
      </c>
      <c r="Z248" s="1191">
        <f t="shared" ca="1" si="70"/>
        <v>0</v>
      </c>
      <c r="AA248" s="1189">
        <f t="shared" ca="1" si="71"/>
        <v>0</v>
      </c>
      <c r="AB248" s="1162"/>
    </row>
    <row r="249" spans="1:28">
      <c r="A249" s="1201">
        <f>'AMORT. PROFILE 0% CPR'!A249</f>
        <v>52166</v>
      </c>
      <c r="C249" s="1161"/>
      <c r="D249" s="1182">
        <f t="shared" ca="1" si="57"/>
        <v>52840</v>
      </c>
      <c r="E249" s="1183">
        <f t="shared" ca="1" si="58"/>
        <v>52867</v>
      </c>
      <c r="F249" s="1184">
        <f t="shared" ca="1" si="59"/>
        <v>7279</v>
      </c>
      <c r="G249" s="1185">
        <f ca="1">IF(F249&lt;&gt;"",COUNTIF($F$11:F249,"&gt;0"),"")</f>
        <v>239</v>
      </c>
      <c r="H249" s="1186">
        <v>2.6225528720367274E-2</v>
      </c>
      <c r="I249" s="1130"/>
      <c r="J249" s="1187">
        <f t="shared" ca="1" si="60"/>
        <v>0</v>
      </c>
      <c r="K249" s="1188">
        <f t="shared" ca="1" si="61"/>
        <v>0</v>
      </c>
      <c r="L249" s="1187">
        <f t="shared" ca="1" si="62"/>
        <v>0</v>
      </c>
      <c r="M249" s="1187">
        <f t="shared" ca="1" si="63"/>
        <v>0</v>
      </c>
      <c r="N249" s="1187">
        <f t="shared" ca="1" si="72"/>
        <v>0</v>
      </c>
      <c r="O249" s="1130"/>
      <c r="P249" s="1187">
        <f t="shared" ca="1" si="64"/>
        <v>0</v>
      </c>
      <c r="Q249" s="1187">
        <f t="shared" ca="1" si="65"/>
        <v>0</v>
      </c>
      <c r="R249" s="1187">
        <f t="shared" ca="1" si="73"/>
        <v>0</v>
      </c>
      <c r="S249" s="1187">
        <f t="shared" ca="1" si="74"/>
        <v>0</v>
      </c>
      <c r="T249" s="1187">
        <f t="shared" ca="1" si="66"/>
        <v>0</v>
      </c>
      <c r="U249" s="1189">
        <f t="shared" ca="1" si="67"/>
        <v>0</v>
      </c>
      <c r="V249" s="1190" t="str">
        <f t="shared" ca="1" si="68"/>
        <v>n.a.</v>
      </c>
      <c r="X249" s="1191">
        <f t="shared" ca="1" si="75"/>
        <v>0</v>
      </c>
      <c r="Y249" s="1191">
        <f t="shared" ca="1" si="69"/>
        <v>0</v>
      </c>
      <c r="Z249" s="1191">
        <f t="shared" ca="1" si="70"/>
        <v>0</v>
      </c>
      <c r="AA249" s="1189">
        <f t="shared" ca="1" si="71"/>
        <v>0</v>
      </c>
      <c r="AB249" s="1162"/>
    </row>
    <row r="250" spans="1:28">
      <c r="A250" s="1201">
        <f>'AMORT. PROFILE 0% CPR'!A250</f>
        <v>52197</v>
      </c>
      <c r="C250" s="1161"/>
      <c r="D250" s="1182">
        <f t="shared" ca="1" si="57"/>
        <v>52870</v>
      </c>
      <c r="E250" s="1183">
        <f t="shared" ca="1" si="58"/>
        <v>52897</v>
      </c>
      <c r="F250" s="1184">
        <f t="shared" ca="1" si="59"/>
        <v>7309</v>
      </c>
      <c r="G250" s="1185">
        <f ca="1">IF(F250&lt;&gt;"",COUNTIF($F$11:F250,"&gt;0"),"")</f>
        <v>240</v>
      </c>
      <c r="H250" s="1186">
        <v>2.6526466269356584E-2</v>
      </c>
      <c r="I250" s="1130"/>
      <c r="J250" s="1187">
        <f t="shared" ca="1" si="60"/>
        <v>0</v>
      </c>
      <c r="K250" s="1188">
        <f t="shared" ca="1" si="61"/>
        <v>0</v>
      </c>
      <c r="L250" s="1187">
        <f t="shared" ca="1" si="62"/>
        <v>0</v>
      </c>
      <c r="M250" s="1187">
        <f t="shared" ca="1" si="63"/>
        <v>0</v>
      </c>
      <c r="N250" s="1187">
        <f t="shared" ca="1" si="72"/>
        <v>0</v>
      </c>
      <c r="O250" s="1130"/>
      <c r="P250" s="1187">
        <f t="shared" ca="1" si="64"/>
        <v>0</v>
      </c>
      <c r="Q250" s="1187">
        <f t="shared" ca="1" si="65"/>
        <v>0</v>
      </c>
      <c r="R250" s="1187">
        <f t="shared" ca="1" si="73"/>
        <v>0</v>
      </c>
      <c r="S250" s="1187">
        <f t="shared" ca="1" si="74"/>
        <v>0</v>
      </c>
      <c r="T250" s="1187">
        <f t="shared" ca="1" si="66"/>
        <v>0</v>
      </c>
      <c r="U250" s="1189">
        <f t="shared" ca="1" si="67"/>
        <v>0</v>
      </c>
      <c r="V250" s="1190" t="str">
        <f t="shared" ca="1" si="68"/>
        <v>n.a.</v>
      </c>
      <c r="X250" s="1191">
        <f t="shared" ca="1" si="75"/>
        <v>0</v>
      </c>
      <c r="Y250" s="1191">
        <f t="shared" ca="1" si="69"/>
        <v>0</v>
      </c>
      <c r="Z250" s="1191">
        <f t="shared" ca="1" si="70"/>
        <v>0</v>
      </c>
      <c r="AA250" s="1189">
        <f t="shared" ca="1" si="71"/>
        <v>0</v>
      </c>
      <c r="AB250" s="1162"/>
    </row>
    <row r="251" spans="1:28">
      <c r="A251" s="1201">
        <f>'AMORT. PROFILE 0% CPR'!A251</f>
        <v>52229</v>
      </c>
      <c r="C251" s="1161"/>
      <c r="D251" s="1182">
        <f t="shared" ca="1" si="57"/>
        <v>52901</v>
      </c>
      <c r="E251" s="1183">
        <f t="shared" ca="1" si="58"/>
        <v>52929</v>
      </c>
      <c r="F251" s="1184">
        <f t="shared" ca="1" si="59"/>
        <v>7341</v>
      </c>
      <c r="G251" s="1185">
        <f ca="1">IF(F251&lt;&gt;"",COUNTIF($F$11:F251,"&gt;0"),"")</f>
        <v>241</v>
      </c>
      <c r="H251" s="1186">
        <v>2.6776128829043153E-2</v>
      </c>
      <c r="I251" s="1130"/>
      <c r="J251" s="1187">
        <f t="shared" ca="1" si="60"/>
        <v>0</v>
      </c>
      <c r="K251" s="1188">
        <f t="shared" ca="1" si="61"/>
        <v>0</v>
      </c>
      <c r="L251" s="1187">
        <f t="shared" ca="1" si="62"/>
        <v>0</v>
      </c>
      <c r="M251" s="1187">
        <f t="shared" ca="1" si="63"/>
        <v>0</v>
      </c>
      <c r="N251" s="1187">
        <f t="shared" ca="1" si="72"/>
        <v>0</v>
      </c>
      <c r="O251" s="1130"/>
      <c r="P251" s="1187">
        <f t="shared" ca="1" si="64"/>
        <v>0</v>
      </c>
      <c r="Q251" s="1187">
        <f t="shared" ca="1" si="65"/>
        <v>0</v>
      </c>
      <c r="R251" s="1187">
        <f t="shared" ca="1" si="73"/>
        <v>0</v>
      </c>
      <c r="S251" s="1187">
        <f t="shared" ca="1" si="74"/>
        <v>0</v>
      </c>
      <c r="T251" s="1187">
        <f t="shared" ca="1" si="66"/>
        <v>0</v>
      </c>
      <c r="U251" s="1189">
        <f t="shared" ca="1" si="67"/>
        <v>0</v>
      </c>
      <c r="V251" s="1190" t="str">
        <f t="shared" ca="1" si="68"/>
        <v>n.a.</v>
      </c>
      <c r="X251" s="1191">
        <f t="shared" ca="1" si="75"/>
        <v>0</v>
      </c>
      <c r="Y251" s="1191">
        <f t="shared" ca="1" si="69"/>
        <v>0</v>
      </c>
      <c r="Z251" s="1191">
        <f t="shared" ca="1" si="70"/>
        <v>0</v>
      </c>
      <c r="AA251" s="1189">
        <f t="shared" ca="1" si="71"/>
        <v>0</v>
      </c>
      <c r="AB251" s="1162"/>
    </row>
    <row r="252" spans="1:28">
      <c r="A252" s="1201">
        <f>'AMORT. PROFILE 0% CPR'!A252</f>
        <v>52258</v>
      </c>
      <c r="C252" s="1161"/>
      <c r="D252" s="1182">
        <f t="shared" ca="1" si="57"/>
        <v>52931</v>
      </c>
      <c r="E252" s="1183">
        <f t="shared" ca="1" si="58"/>
        <v>52958</v>
      </c>
      <c r="F252" s="1184">
        <f t="shared" ca="1" si="59"/>
        <v>7370</v>
      </c>
      <c r="G252" s="1185">
        <f ca="1">IF(F252&lt;&gt;"",COUNTIF($F$11:F252,"&gt;0"),"")</f>
        <v>242</v>
      </c>
      <c r="H252" s="1186">
        <v>2.7385870047039105E-2</v>
      </c>
      <c r="I252" s="1130"/>
      <c r="J252" s="1187">
        <f t="shared" ca="1" si="60"/>
        <v>0</v>
      </c>
      <c r="K252" s="1188">
        <f t="shared" ca="1" si="61"/>
        <v>0</v>
      </c>
      <c r="L252" s="1187">
        <f t="shared" ca="1" si="62"/>
        <v>0</v>
      </c>
      <c r="M252" s="1187">
        <f t="shared" ca="1" si="63"/>
        <v>0</v>
      </c>
      <c r="N252" s="1187">
        <f t="shared" ca="1" si="72"/>
        <v>0</v>
      </c>
      <c r="O252" s="1130"/>
      <c r="P252" s="1187">
        <f t="shared" ca="1" si="64"/>
        <v>0</v>
      </c>
      <c r="Q252" s="1187">
        <f t="shared" ca="1" si="65"/>
        <v>0</v>
      </c>
      <c r="R252" s="1187">
        <f t="shared" ca="1" si="73"/>
        <v>0</v>
      </c>
      <c r="S252" s="1187">
        <f t="shared" ca="1" si="74"/>
        <v>0</v>
      </c>
      <c r="T252" s="1187">
        <f t="shared" ca="1" si="66"/>
        <v>0</v>
      </c>
      <c r="U252" s="1189">
        <f t="shared" ca="1" si="67"/>
        <v>0</v>
      </c>
      <c r="V252" s="1190" t="str">
        <f t="shared" ca="1" si="68"/>
        <v>n.a.</v>
      </c>
      <c r="X252" s="1191">
        <f t="shared" ca="1" si="75"/>
        <v>0</v>
      </c>
      <c r="Y252" s="1191">
        <f t="shared" ca="1" si="69"/>
        <v>0</v>
      </c>
      <c r="Z252" s="1191">
        <f t="shared" ca="1" si="70"/>
        <v>0</v>
      </c>
      <c r="AA252" s="1189">
        <f t="shared" ca="1" si="71"/>
        <v>0</v>
      </c>
      <c r="AB252" s="1162"/>
    </row>
    <row r="253" spans="1:28">
      <c r="A253" s="1201">
        <f>'AMORT. PROFILE 0% CPR'!A253</f>
        <v>52289</v>
      </c>
      <c r="C253" s="1161"/>
      <c r="D253" s="1182">
        <f t="shared" ca="1" si="57"/>
        <v>52962</v>
      </c>
      <c r="E253" s="1183">
        <f t="shared" ca="1" si="58"/>
        <v>52989</v>
      </c>
      <c r="F253" s="1184">
        <f t="shared" ca="1" si="59"/>
        <v>7401</v>
      </c>
      <c r="G253" s="1185">
        <f ca="1">IF(F253&lt;&gt;"",COUNTIF($F$11:F253,"&gt;0"),"")</f>
        <v>243</v>
      </c>
      <c r="H253" s="1186">
        <v>2.801029486688468E-2</v>
      </c>
      <c r="I253" s="1130"/>
      <c r="J253" s="1187">
        <f t="shared" ca="1" si="60"/>
        <v>0</v>
      </c>
      <c r="K253" s="1188">
        <f t="shared" ca="1" si="61"/>
        <v>0</v>
      </c>
      <c r="L253" s="1187">
        <f t="shared" ca="1" si="62"/>
        <v>0</v>
      </c>
      <c r="M253" s="1187">
        <f t="shared" ca="1" si="63"/>
        <v>0</v>
      </c>
      <c r="N253" s="1187">
        <f t="shared" ca="1" si="72"/>
        <v>0</v>
      </c>
      <c r="O253" s="1130"/>
      <c r="P253" s="1187">
        <f t="shared" ca="1" si="64"/>
        <v>0</v>
      </c>
      <c r="Q253" s="1187">
        <f t="shared" ca="1" si="65"/>
        <v>0</v>
      </c>
      <c r="R253" s="1187">
        <f t="shared" ca="1" si="73"/>
        <v>0</v>
      </c>
      <c r="S253" s="1187">
        <f t="shared" ca="1" si="74"/>
        <v>0</v>
      </c>
      <c r="T253" s="1187">
        <f t="shared" ca="1" si="66"/>
        <v>0</v>
      </c>
      <c r="U253" s="1189">
        <f t="shared" ca="1" si="67"/>
        <v>0</v>
      </c>
      <c r="V253" s="1190" t="str">
        <f t="shared" ca="1" si="68"/>
        <v>n.a.</v>
      </c>
      <c r="X253" s="1191">
        <f t="shared" ca="1" si="75"/>
        <v>0</v>
      </c>
      <c r="Y253" s="1191">
        <f t="shared" ca="1" si="69"/>
        <v>0</v>
      </c>
      <c r="Z253" s="1191">
        <f t="shared" ca="1" si="70"/>
        <v>0</v>
      </c>
      <c r="AA253" s="1189">
        <f t="shared" ca="1" si="71"/>
        <v>0</v>
      </c>
      <c r="AB253" s="1162"/>
    </row>
    <row r="254" spans="1:28">
      <c r="A254" s="1201">
        <f>'AMORT. PROFILE 0% CPR'!A254</f>
        <v>52317</v>
      </c>
      <c r="C254" s="1161"/>
      <c r="D254" s="1182">
        <f t="shared" ca="1" si="57"/>
        <v>52993</v>
      </c>
      <c r="E254" s="1183">
        <f t="shared" ca="1" si="58"/>
        <v>53020</v>
      </c>
      <c r="F254" s="1184">
        <f t="shared" ca="1" si="59"/>
        <v>7432</v>
      </c>
      <c r="G254" s="1185">
        <f ca="1">IF(F254&lt;&gt;"",COUNTIF($F$11:F254,"&gt;0"),"")</f>
        <v>244</v>
      </c>
      <c r="H254" s="1186">
        <v>2.8659681468211358E-2</v>
      </c>
      <c r="I254" s="1130"/>
      <c r="J254" s="1187">
        <f t="shared" ca="1" si="60"/>
        <v>0</v>
      </c>
      <c r="K254" s="1188">
        <f t="shared" ca="1" si="61"/>
        <v>0</v>
      </c>
      <c r="L254" s="1187">
        <f t="shared" ca="1" si="62"/>
        <v>0</v>
      </c>
      <c r="M254" s="1187">
        <f t="shared" ca="1" si="63"/>
        <v>0</v>
      </c>
      <c r="N254" s="1187">
        <f t="shared" ca="1" si="72"/>
        <v>0</v>
      </c>
      <c r="O254" s="1130"/>
      <c r="P254" s="1187">
        <f t="shared" ca="1" si="64"/>
        <v>0</v>
      </c>
      <c r="Q254" s="1187">
        <f t="shared" ca="1" si="65"/>
        <v>0</v>
      </c>
      <c r="R254" s="1187">
        <f t="shared" ca="1" si="73"/>
        <v>0</v>
      </c>
      <c r="S254" s="1187">
        <f t="shared" ca="1" si="74"/>
        <v>0</v>
      </c>
      <c r="T254" s="1187">
        <f t="shared" ca="1" si="66"/>
        <v>0</v>
      </c>
      <c r="U254" s="1189">
        <f t="shared" ca="1" si="67"/>
        <v>0</v>
      </c>
      <c r="V254" s="1190" t="str">
        <f t="shared" ca="1" si="68"/>
        <v>n.a.</v>
      </c>
      <c r="X254" s="1191">
        <f t="shared" ca="1" si="75"/>
        <v>0</v>
      </c>
      <c r="Y254" s="1191">
        <f t="shared" ca="1" si="69"/>
        <v>0</v>
      </c>
      <c r="Z254" s="1191">
        <f t="shared" ca="1" si="70"/>
        <v>0</v>
      </c>
      <c r="AA254" s="1189">
        <f t="shared" ca="1" si="71"/>
        <v>0</v>
      </c>
      <c r="AB254" s="1162"/>
    </row>
    <row r="255" spans="1:28">
      <c r="A255" s="1201">
        <f>'AMORT. PROFILE 0% CPR'!A255</f>
        <v>52348</v>
      </c>
      <c r="C255" s="1161"/>
      <c r="D255" s="1182">
        <f t="shared" ca="1" si="57"/>
        <v>53021</v>
      </c>
      <c r="E255" s="1183">
        <f t="shared" ca="1" si="58"/>
        <v>53048</v>
      </c>
      <c r="F255" s="1184">
        <f t="shared" ca="1" si="59"/>
        <v>7460</v>
      </c>
      <c r="G255" s="1185">
        <f ca="1">IF(F255&lt;&gt;"",COUNTIF($F$11:F255,"&gt;0"),"")</f>
        <v>245</v>
      </c>
      <c r="H255" s="1186">
        <v>2.933955360109141E-2</v>
      </c>
      <c r="I255" s="1130"/>
      <c r="J255" s="1187">
        <f t="shared" ca="1" si="60"/>
        <v>0</v>
      </c>
      <c r="K255" s="1188">
        <f t="shared" ca="1" si="61"/>
        <v>0</v>
      </c>
      <c r="L255" s="1187">
        <f t="shared" ca="1" si="62"/>
        <v>0</v>
      </c>
      <c r="M255" s="1187">
        <f t="shared" ca="1" si="63"/>
        <v>0</v>
      </c>
      <c r="N255" s="1187">
        <f t="shared" ca="1" si="72"/>
        <v>0</v>
      </c>
      <c r="O255" s="1130"/>
      <c r="P255" s="1187">
        <f t="shared" ca="1" si="64"/>
        <v>0</v>
      </c>
      <c r="Q255" s="1187">
        <f t="shared" ca="1" si="65"/>
        <v>0</v>
      </c>
      <c r="R255" s="1187">
        <f t="shared" ca="1" si="73"/>
        <v>0</v>
      </c>
      <c r="S255" s="1187">
        <f t="shared" ca="1" si="74"/>
        <v>0</v>
      </c>
      <c r="T255" s="1187">
        <f t="shared" ca="1" si="66"/>
        <v>0</v>
      </c>
      <c r="U255" s="1189">
        <f t="shared" ca="1" si="67"/>
        <v>0</v>
      </c>
      <c r="V255" s="1190" t="str">
        <f t="shared" ca="1" si="68"/>
        <v>n.a.</v>
      </c>
      <c r="X255" s="1191">
        <f t="shared" ca="1" si="75"/>
        <v>0</v>
      </c>
      <c r="Y255" s="1191">
        <f t="shared" ca="1" si="69"/>
        <v>0</v>
      </c>
      <c r="Z255" s="1191">
        <f t="shared" ca="1" si="70"/>
        <v>0</v>
      </c>
      <c r="AA255" s="1189">
        <f t="shared" ca="1" si="71"/>
        <v>0</v>
      </c>
      <c r="AB255" s="1162"/>
    </row>
    <row r="256" spans="1:28">
      <c r="A256" s="1201">
        <f>'AMORT. PROFILE 0% CPR'!A256</f>
        <v>52378</v>
      </c>
      <c r="C256" s="1161"/>
      <c r="D256" s="1182">
        <f t="shared" ca="1" si="57"/>
        <v>53052</v>
      </c>
      <c r="E256" s="1183">
        <f t="shared" ca="1" si="58"/>
        <v>53079</v>
      </c>
      <c r="F256" s="1184">
        <f t="shared" ca="1" si="59"/>
        <v>7491</v>
      </c>
      <c r="G256" s="1185">
        <f ca="1">IF(F256&lt;&gt;"",COUNTIF($F$11:F256,"&gt;0"),"")</f>
        <v>246</v>
      </c>
      <c r="H256" s="1186">
        <v>3.0000951199375001E-2</v>
      </c>
      <c r="I256" s="1130"/>
      <c r="J256" s="1187">
        <f t="shared" ca="1" si="60"/>
        <v>0</v>
      </c>
      <c r="K256" s="1188">
        <f t="shared" ca="1" si="61"/>
        <v>0</v>
      </c>
      <c r="L256" s="1187">
        <f t="shared" ca="1" si="62"/>
        <v>0</v>
      </c>
      <c r="M256" s="1187">
        <f t="shared" ca="1" si="63"/>
        <v>0</v>
      </c>
      <c r="N256" s="1187">
        <f t="shared" ca="1" si="72"/>
        <v>0</v>
      </c>
      <c r="O256" s="1130"/>
      <c r="P256" s="1187">
        <f t="shared" ca="1" si="64"/>
        <v>0</v>
      </c>
      <c r="Q256" s="1187">
        <f t="shared" ca="1" si="65"/>
        <v>0</v>
      </c>
      <c r="R256" s="1187">
        <f t="shared" ca="1" si="73"/>
        <v>0</v>
      </c>
      <c r="S256" s="1187">
        <f t="shared" ca="1" si="74"/>
        <v>0</v>
      </c>
      <c r="T256" s="1187">
        <f t="shared" ca="1" si="66"/>
        <v>0</v>
      </c>
      <c r="U256" s="1189">
        <f t="shared" ca="1" si="67"/>
        <v>0</v>
      </c>
      <c r="V256" s="1190" t="str">
        <f t="shared" ca="1" si="68"/>
        <v>n.a.</v>
      </c>
      <c r="X256" s="1191">
        <f t="shared" ca="1" si="75"/>
        <v>0</v>
      </c>
      <c r="Y256" s="1191">
        <f t="shared" ca="1" si="69"/>
        <v>0</v>
      </c>
      <c r="Z256" s="1191">
        <f t="shared" ca="1" si="70"/>
        <v>0</v>
      </c>
      <c r="AA256" s="1189">
        <f t="shared" ca="1" si="71"/>
        <v>0</v>
      </c>
      <c r="AB256" s="1162"/>
    </row>
    <row r="257" spans="1:28">
      <c r="A257" s="1201">
        <f>'AMORT. PROFILE 0% CPR'!A257</f>
        <v>52411</v>
      </c>
      <c r="C257" s="1161"/>
      <c r="D257" s="1182">
        <f t="shared" ca="1" si="57"/>
        <v>53082</v>
      </c>
      <c r="E257" s="1183">
        <f t="shared" ca="1" si="58"/>
        <v>53111</v>
      </c>
      <c r="F257" s="1184">
        <f t="shared" ca="1" si="59"/>
        <v>7523</v>
      </c>
      <c r="G257" s="1185">
        <f ca="1">IF(F257&lt;&gt;"",COUNTIF($F$11:F257,"&gt;0"),"")</f>
        <v>247</v>
      </c>
      <c r="H257" s="1186">
        <v>3.072697221838603E-2</v>
      </c>
      <c r="I257" s="1130"/>
      <c r="J257" s="1187">
        <f t="shared" ca="1" si="60"/>
        <v>0</v>
      </c>
      <c r="K257" s="1188">
        <f t="shared" ca="1" si="61"/>
        <v>0</v>
      </c>
      <c r="L257" s="1187">
        <f t="shared" ca="1" si="62"/>
        <v>0</v>
      </c>
      <c r="M257" s="1187">
        <f t="shared" ca="1" si="63"/>
        <v>0</v>
      </c>
      <c r="N257" s="1187">
        <f t="shared" ca="1" si="72"/>
        <v>0</v>
      </c>
      <c r="O257" s="1130"/>
      <c r="P257" s="1187">
        <f t="shared" ca="1" si="64"/>
        <v>0</v>
      </c>
      <c r="Q257" s="1187">
        <f t="shared" ca="1" si="65"/>
        <v>0</v>
      </c>
      <c r="R257" s="1187">
        <f t="shared" ca="1" si="73"/>
        <v>0</v>
      </c>
      <c r="S257" s="1187">
        <f t="shared" ca="1" si="74"/>
        <v>0</v>
      </c>
      <c r="T257" s="1187">
        <f t="shared" ca="1" si="66"/>
        <v>0</v>
      </c>
      <c r="U257" s="1189">
        <f t="shared" ca="1" si="67"/>
        <v>0</v>
      </c>
      <c r="V257" s="1190" t="str">
        <f t="shared" ca="1" si="68"/>
        <v>n.a.</v>
      </c>
      <c r="X257" s="1191">
        <f t="shared" ca="1" si="75"/>
        <v>0</v>
      </c>
      <c r="Y257" s="1191">
        <f t="shared" ca="1" si="69"/>
        <v>0</v>
      </c>
      <c r="Z257" s="1191">
        <f t="shared" ca="1" si="70"/>
        <v>0</v>
      </c>
      <c r="AA257" s="1189">
        <f t="shared" ca="1" si="71"/>
        <v>0</v>
      </c>
      <c r="AB257" s="1162"/>
    </row>
    <row r="258" spans="1:28">
      <c r="A258" s="1201">
        <f>'AMORT. PROFILE 0% CPR'!A258</f>
        <v>52439</v>
      </c>
      <c r="C258" s="1161"/>
      <c r="D258" s="1182">
        <f t="shared" ca="1" si="57"/>
        <v>53113</v>
      </c>
      <c r="E258" s="1183">
        <f t="shared" ca="1" si="58"/>
        <v>53140</v>
      </c>
      <c r="F258" s="1184">
        <f t="shared" ca="1" si="59"/>
        <v>7552</v>
      </c>
      <c r="G258" s="1185">
        <f ca="1">IF(F258&lt;&gt;"",COUNTIF($F$11:F258,"&gt;0"),"")</f>
        <v>248</v>
      </c>
      <c r="H258" s="1186">
        <v>3.1454103598447816E-2</v>
      </c>
      <c r="I258" s="1130"/>
      <c r="J258" s="1187">
        <f t="shared" ca="1" si="60"/>
        <v>0</v>
      </c>
      <c r="K258" s="1188">
        <f t="shared" ca="1" si="61"/>
        <v>0</v>
      </c>
      <c r="L258" s="1187">
        <f t="shared" ca="1" si="62"/>
        <v>0</v>
      </c>
      <c r="M258" s="1187">
        <f t="shared" ca="1" si="63"/>
        <v>0</v>
      </c>
      <c r="N258" s="1187">
        <f t="shared" ca="1" si="72"/>
        <v>0</v>
      </c>
      <c r="O258" s="1130"/>
      <c r="P258" s="1187">
        <f t="shared" ca="1" si="64"/>
        <v>0</v>
      </c>
      <c r="Q258" s="1187">
        <f t="shared" ca="1" si="65"/>
        <v>0</v>
      </c>
      <c r="R258" s="1187">
        <f t="shared" ca="1" si="73"/>
        <v>0</v>
      </c>
      <c r="S258" s="1187">
        <f t="shared" ca="1" si="74"/>
        <v>0</v>
      </c>
      <c r="T258" s="1187">
        <f t="shared" ca="1" si="66"/>
        <v>0</v>
      </c>
      <c r="U258" s="1189">
        <f t="shared" ca="1" si="67"/>
        <v>0</v>
      </c>
      <c r="V258" s="1190" t="str">
        <f t="shared" ca="1" si="68"/>
        <v>n.a.</v>
      </c>
      <c r="X258" s="1191">
        <f t="shared" ca="1" si="75"/>
        <v>0</v>
      </c>
      <c r="Y258" s="1191">
        <f t="shared" ca="1" si="69"/>
        <v>0</v>
      </c>
      <c r="Z258" s="1191">
        <f t="shared" ca="1" si="70"/>
        <v>0</v>
      </c>
      <c r="AA258" s="1189">
        <f t="shared" ca="1" si="71"/>
        <v>0</v>
      </c>
      <c r="AB258" s="1162"/>
    </row>
    <row r="259" spans="1:28">
      <c r="A259" s="1201">
        <f>'AMORT. PROFILE 0% CPR'!A259</f>
        <v>52470</v>
      </c>
      <c r="C259" s="1161"/>
      <c r="D259" s="1182">
        <f t="shared" ca="1" si="57"/>
        <v>53143</v>
      </c>
      <c r="E259" s="1183">
        <f t="shared" ca="1" si="58"/>
        <v>53170</v>
      </c>
      <c r="F259" s="1184">
        <f t="shared" ca="1" si="59"/>
        <v>7582</v>
      </c>
      <c r="G259" s="1185">
        <f ca="1">IF(F259&lt;&gt;"",COUNTIF($F$11:F259,"&gt;0"),"")</f>
        <v>249</v>
      </c>
      <c r="H259" s="1186">
        <v>3.2332006128677628E-2</v>
      </c>
      <c r="I259" s="1130"/>
      <c r="J259" s="1187">
        <f t="shared" ca="1" si="60"/>
        <v>0</v>
      </c>
      <c r="K259" s="1188">
        <f t="shared" ca="1" si="61"/>
        <v>0</v>
      </c>
      <c r="L259" s="1187">
        <f t="shared" ca="1" si="62"/>
        <v>0</v>
      </c>
      <c r="M259" s="1187">
        <f t="shared" ca="1" si="63"/>
        <v>0</v>
      </c>
      <c r="N259" s="1187">
        <f t="shared" ca="1" si="72"/>
        <v>0</v>
      </c>
      <c r="O259" s="1130"/>
      <c r="P259" s="1187">
        <f t="shared" ca="1" si="64"/>
        <v>0</v>
      </c>
      <c r="Q259" s="1187">
        <f t="shared" ca="1" si="65"/>
        <v>0</v>
      </c>
      <c r="R259" s="1187">
        <f t="shared" ca="1" si="73"/>
        <v>0</v>
      </c>
      <c r="S259" s="1187">
        <f t="shared" ca="1" si="74"/>
        <v>0</v>
      </c>
      <c r="T259" s="1187">
        <f t="shared" ca="1" si="66"/>
        <v>0</v>
      </c>
      <c r="U259" s="1189">
        <f t="shared" ca="1" si="67"/>
        <v>0</v>
      </c>
      <c r="V259" s="1190" t="str">
        <f t="shared" ca="1" si="68"/>
        <v>n.a.</v>
      </c>
      <c r="X259" s="1191">
        <f t="shared" ca="1" si="75"/>
        <v>0</v>
      </c>
      <c r="Y259" s="1191">
        <f t="shared" ca="1" si="69"/>
        <v>0</v>
      </c>
      <c r="Z259" s="1191">
        <f t="shared" ca="1" si="70"/>
        <v>0</v>
      </c>
      <c r="AA259" s="1189">
        <f t="shared" ca="1" si="71"/>
        <v>0</v>
      </c>
      <c r="AB259" s="1162"/>
    </row>
    <row r="260" spans="1:28">
      <c r="A260" s="1201">
        <f>'AMORT. PROFILE 0% CPR'!A260</f>
        <v>52502</v>
      </c>
      <c r="C260" s="1161"/>
      <c r="D260" s="1182">
        <f t="shared" ca="1" si="57"/>
        <v>53174</v>
      </c>
      <c r="E260" s="1183">
        <f t="shared" ca="1" si="58"/>
        <v>53202</v>
      </c>
      <c r="F260" s="1184">
        <f t="shared" ca="1" si="59"/>
        <v>7614</v>
      </c>
      <c r="G260" s="1185">
        <f ca="1">IF(F260&lt;&gt;"",COUNTIF($F$11:F260,"&gt;0"),"")</f>
        <v>250</v>
      </c>
      <c r="H260" s="1186">
        <v>3.3097341124325198E-2</v>
      </c>
      <c r="I260" s="1130"/>
      <c r="J260" s="1187">
        <f t="shared" ca="1" si="60"/>
        <v>0</v>
      </c>
      <c r="K260" s="1188">
        <f t="shared" ca="1" si="61"/>
        <v>0</v>
      </c>
      <c r="L260" s="1187">
        <f t="shared" ca="1" si="62"/>
        <v>0</v>
      </c>
      <c r="M260" s="1187">
        <f t="shared" ca="1" si="63"/>
        <v>0</v>
      </c>
      <c r="N260" s="1187">
        <f t="shared" ca="1" si="72"/>
        <v>0</v>
      </c>
      <c r="O260" s="1130"/>
      <c r="P260" s="1187">
        <f t="shared" ca="1" si="64"/>
        <v>0</v>
      </c>
      <c r="Q260" s="1187">
        <f t="shared" ca="1" si="65"/>
        <v>0</v>
      </c>
      <c r="R260" s="1187">
        <f t="shared" ca="1" si="73"/>
        <v>0</v>
      </c>
      <c r="S260" s="1187">
        <f t="shared" ca="1" si="74"/>
        <v>0</v>
      </c>
      <c r="T260" s="1187">
        <f t="shared" ca="1" si="66"/>
        <v>0</v>
      </c>
      <c r="U260" s="1189">
        <f t="shared" ca="1" si="67"/>
        <v>0</v>
      </c>
      <c r="V260" s="1190" t="str">
        <f t="shared" ca="1" si="68"/>
        <v>n.a.</v>
      </c>
      <c r="X260" s="1191">
        <f t="shared" ca="1" si="75"/>
        <v>0</v>
      </c>
      <c r="Y260" s="1191">
        <f t="shared" ca="1" si="69"/>
        <v>0</v>
      </c>
      <c r="Z260" s="1191">
        <f t="shared" ca="1" si="70"/>
        <v>0</v>
      </c>
      <c r="AA260" s="1189">
        <f t="shared" ca="1" si="71"/>
        <v>0</v>
      </c>
      <c r="AB260" s="1162"/>
    </row>
    <row r="261" spans="1:28">
      <c r="A261" s="1201">
        <f>'AMORT. PROFILE 0% CPR'!A261</f>
        <v>52531</v>
      </c>
      <c r="C261" s="1161"/>
      <c r="D261" s="1182">
        <f t="shared" ca="1" si="57"/>
        <v>53205</v>
      </c>
      <c r="E261" s="1183">
        <f t="shared" ca="1" si="58"/>
        <v>53232</v>
      </c>
      <c r="F261" s="1184">
        <f t="shared" ca="1" si="59"/>
        <v>7644</v>
      </c>
      <c r="G261" s="1185">
        <f ca="1">IF(F261&lt;&gt;"",COUNTIF($F$11:F261,"&gt;0"),"")</f>
        <v>251</v>
      </c>
      <c r="H261" s="1186">
        <v>3.3942781075839305E-2</v>
      </c>
      <c r="I261" s="1130"/>
      <c r="J261" s="1187">
        <f t="shared" ca="1" si="60"/>
        <v>0</v>
      </c>
      <c r="K261" s="1188">
        <f t="shared" ca="1" si="61"/>
        <v>0</v>
      </c>
      <c r="L261" s="1187">
        <f t="shared" ca="1" si="62"/>
        <v>0</v>
      </c>
      <c r="M261" s="1187">
        <f t="shared" ca="1" si="63"/>
        <v>0</v>
      </c>
      <c r="N261" s="1187">
        <f t="shared" ca="1" si="72"/>
        <v>0</v>
      </c>
      <c r="O261" s="1130"/>
      <c r="P261" s="1187">
        <f t="shared" ca="1" si="64"/>
        <v>0</v>
      </c>
      <c r="Q261" s="1187">
        <f t="shared" ca="1" si="65"/>
        <v>0</v>
      </c>
      <c r="R261" s="1187">
        <f t="shared" ca="1" si="73"/>
        <v>0</v>
      </c>
      <c r="S261" s="1187">
        <f t="shared" ca="1" si="74"/>
        <v>0</v>
      </c>
      <c r="T261" s="1187">
        <f t="shared" ca="1" si="66"/>
        <v>0</v>
      </c>
      <c r="U261" s="1189">
        <f t="shared" ca="1" si="67"/>
        <v>0</v>
      </c>
      <c r="V261" s="1190" t="str">
        <f t="shared" ca="1" si="68"/>
        <v>n.a.</v>
      </c>
      <c r="X261" s="1191">
        <f t="shared" ca="1" si="75"/>
        <v>0</v>
      </c>
      <c r="Y261" s="1191">
        <f t="shared" ca="1" si="69"/>
        <v>0</v>
      </c>
      <c r="Z261" s="1191">
        <f t="shared" ca="1" si="70"/>
        <v>0</v>
      </c>
      <c r="AA261" s="1189">
        <f t="shared" ca="1" si="71"/>
        <v>0</v>
      </c>
      <c r="AB261" s="1162"/>
    </row>
    <row r="262" spans="1:28">
      <c r="A262" s="1201">
        <f>'AMORT. PROFILE 0% CPR'!A262</f>
        <v>52562</v>
      </c>
      <c r="C262" s="1161"/>
      <c r="D262" s="1182">
        <f t="shared" ca="1" si="57"/>
        <v>53235</v>
      </c>
      <c r="E262" s="1183">
        <f t="shared" ca="1" si="58"/>
        <v>53262</v>
      </c>
      <c r="F262" s="1184">
        <f t="shared" ca="1" si="59"/>
        <v>7674</v>
      </c>
      <c r="G262" s="1185">
        <f ca="1">IF(F262&lt;&gt;"",COUNTIF($F$11:F262,"&gt;0"),"")</f>
        <v>252</v>
      </c>
      <c r="H262" s="1186">
        <v>3.4898352762308835E-2</v>
      </c>
      <c r="I262" s="1130"/>
      <c r="J262" s="1187">
        <f t="shared" ca="1" si="60"/>
        <v>0</v>
      </c>
      <c r="K262" s="1188">
        <f t="shared" ca="1" si="61"/>
        <v>0</v>
      </c>
      <c r="L262" s="1187">
        <f t="shared" ca="1" si="62"/>
        <v>0</v>
      </c>
      <c r="M262" s="1187">
        <f t="shared" ca="1" si="63"/>
        <v>0</v>
      </c>
      <c r="N262" s="1187">
        <f t="shared" ca="1" si="72"/>
        <v>0</v>
      </c>
      <c r="O262" s="1130"/>
      <c r="P262" s="1187">
        <f t="shared" ca="1" si="64"/>
        <v>0</v>
      </c>
      <c r="Q262" s="1187">
        <f t="shared" ca="1" si="65"/>
        <v>0</v>
      </c>
      <c r="R262" s="1187">
        <f t="shared" ca="1" si="73"/>
        <v>0</v>
      </c>
      <c r="S262" s="1187">
        <f t="shared" ca="1" si="74"/>
        <v>0</v>
      </c>
      <c r="T262" s="1187">
        <f t="shared" ca="1" si="66"/>
        <v>0</v>
      </c>
      <c r="U262" s="1189">
        <f t="shared" ca="1" si="67"/>
        <v>0</v>
      </c>
      <c r="V262" s="1190" t="str">
        <f t="shared" ca="1" si="68"/>
        <v>n.a.</v>
      </c>
      <c r="X262" s="1191">
        <f t="shared" ca="1" si="75"/>
        <v>0</v>
      </c>
      <c r="Y262" s="1191">
        <f t="shared" ca="1" si="69"/>
        <v>0</v>
      </c>
      <c r="Z262" s="1191">
        <f t="shared" ca="1" si="70"/>
        <v>0</v>
      </c>
      <c r="AA262" s="1189">
        <f t="shared" ca="1" si="71"/>
        <v>0</v>
      </c>
      <c r="AB262" s="1162"/>
    </row>
    <row r="263" spans="1:28">
      <c r="A263" s="1201">
        <f>'AMORT. PROFILE 0% CPR'!A263</f>
        <v>52593</v>
      </c>
      <c r="C263" s="1161"/>
      <c r="D263" s="1182">
        <f t="shared" ca="1" si="57"/>
        <v>53266</v>
      </c>
      <c r="E263" s="1183">
        <f t="shared" ca="1" si="58"/>
        <v>53293</v>
      </c>
      <c r="F263" s="1184">
        <f t="shared" ca="1" si="59"/>
        <v>7705</v>
      </c>
      <c r="G263" s="1185">
        <f ca="1">IF(F263&lt;&gt;"",COUNTIF($F$11:F263,"&gt;0"),"")</f>
        <v>253</v>
      </c>
      <c r="H263" s="1186">
        <v>3.5822025539704504E-2</v>
      </c>
      <c r="I263" s="1130"/>
      <c r="J263" s="1187">
        <f t="shared" ca="1" si="60"/>
        <v>0</v>
      </c>
      <c r="K263" s="1188">
        <f t="shared" ca="1" si="61"/>
        <v>0</v>
      </c>
      <c r="L263" s="1187">
        <f t="shared" ca="1" si="62"/>
        <v>0</v>
      </c>
      <c r="M263" s="1187">
        <f t="shared" ca="1" si="63"/>
        <v>0</v>
      </c>
      <c r="N263" s="1187">
        <f t="shared" ca="1" si="72"/>
        <v>0</v>
      </c>
      <c r="O263" s="1130"/>
      <c r="P263" s="1187">
        <f t="shared" ca="1" si="64"/>
        <v>0</v>
      </c>
      <c r="Q263" s="1187">
        <f t="shared" ca="1" si="65"/>
        <v>0</v>
      </c>
      <c r="R263" s="1187">
        <f t="shared" ca="1" si="73"/>
        <v>0</v>
      </c>
      <c r="S263" s="1187">
        <f t="shared" ca="1" si="74"/>
        <v>0</v>
      </c>
      <c r="T263" s="1187">
        <f t="shared" ca="1" si="66"/>
        <v>0</v>
      </c>
      <c r="U263" s="1189">
        <f t="shared" ca="1" si="67"/>
        <v>0</v>
      </c>
      <c r="V263" s="1190" t="str">
        <f t="shared" ca="1" si="68"/>
        <v>n.a.</v>
      </c>
      <c r="X263" s="1191">
        <f t="shared" ca="1" si="75"/>
        <v>0</v>
      </c>
      <c r="Y263" s="1191">
        <f t="shared" ca="1" si="69"/>
        <v>0</v>
      </c>
      <c r="Z263" s="1191">
        <f t="shared" ca="1" si="70"/>
        <v>0</v>
      </c>
      <c r="AA263" s="1189">
        <f t="shared" ca="1" si="71"/>
        <v>0</v>
      </c>
      <c r="AB263" s="1162"/>
    </row>
    <row r="264" spans="1:28">
      <c r="A264" s="1201">
        <f>'AMORT. PROFILE 0% CPR'!A264</f>
        <v>52623</v>
      </c>
      <c r="C264" s="1161"/>
      <c r="D264" s="1182">
        <f t="shared" ca="1" si="57"/>
        <v>53296</v>
      </c>
      <c r="E264" s="1183">
        <f t="shared" ca="1" si="58"/>
        <v>53323</v>
      </c>
      <c r="F264" s="1184">
        <f t="shared" ca="1" si="59"/>
        <v>7735</v>
      </c>
      <c r="G264" s="1185">
        <f ca="1">IF(F264&lt;&gt;"",COUNTIF($F$11:F264,"&gt;0"),"")</f>
        <v>254</v>
      </c>
      <c r="H264" s="1186">
        <v>3.6756342797182935E-2</v>
      </c>
      <c r="I264" s="1130"/>
      <c r="J264" s="1187">
        <f t="shared" ca="1" si="60"/>
        <v>0</v>
      </c>
      <c r="K264" s="1188">
        <f t="shared" ca="1" si="61"/>
        <v>0</v>
      </c>
      <c r="L264" s="1187">
        <f t="shared" ca="1" si="62"/>
        <v>0</v>
      </c>
      <c r="M264" s="1187">
        <f t="shared" ca="1" si="63"/>
        <v>0</v>
      </c>
      <c r="N264" s="1187">
        <f t="shared" ca="1" si="72"/>
        <v>0</v>
      </c>
      <c r="O264" s="1130"/>
      <c r="P264" s="1187">
        <f t="shared" ca="1" si="64"/>
        <v>0</v>
      </c>
      <c r="Q264" s="1187">
        <f t="shared" ca="1" si="65"/>
        <v>0</v>
      </c>
      <c r="R264" s="1187">
        <f t="shared" ca="1" si="73"/>
        <v>0</v>
      </c>
      <c r="S264" s="1187">
        <f t="shared" ca="1" si="74"/>
        <v>0</v>
      </c>
      <c r="T264" s="1187">
        <f t="shared" ca="1" si="66"/>
        <v>0</v>
      </c>
      <c r="U264" s="1189">
        <f t="shared" ca="1" si="67"/>
        <v>0</v>
      </c>
      <c r="V264" s="1190" t="str">
        <f t="shared" ca="1" si="68"/>
        <v>n.a.</v>
      </c>
      <c r="X264" s="1191">
        <f t="shared" ca="1" si="75"/>
        <v>0</v>
      </c>
      <c r="Y264" s="1191">
        <f t="shared" ca="1" si="69"/>
        <v>0</v>
      </c>
      <c r="Z264" s="1191">
        <f t="shared" ca="1" si="70"/>
        <v>0</v>
      </c>
      <c r="AA264" s="1189">
        <f t="shared" ca="1" si="71"/>
        <v>0</v>
      </c>
      <c r="AB264" s="1162"/>
    </row>
    <row r="265" spans="1:28">
      <c r="A265" s="1201">
        <f>'AMORT. PROFILE 0% CPR'!A265</f>
        <v>52656</v>
      </c>
      <c r="C265" s="1161"/>
      <c r="D265" s="1182">
        <f t="shared" ca="1" si="57"/>
        <v>53327</v>
      </c>
      <c r="E265" s="1183">
        <f t="shared" ca="1" si="58"/>
        <v>53356</v>
      </c>
      <c r="F265" s="1184">
        <f t="shared" ca="1" si="59"/>
        <v>7768</v>
      </c>
      <c r="G265" s="1185">
        <f ca="1">IF(F265&lt;&gt;"",COUNTIF($F$11:F265,"&gt;0"),"")</f>
        <v>255</v>
      </c>
      <c r="H265" s="1186">
        <v>3.7649027021381273E-2</v>
      </c>
      <c r="I265" s="1130"/>
      <c r="J265" s="1187">
        <f t="shared" ca="1" si="60"/>
        <v>0</v>
      </c>
      <c r="K265" s="1188">
        <f t="shared" ca="1" si="61"/>
        <v>0</v>
      </c>
      <c r="L265" s="1187">
        <f t="shared" ca="1" si="62"/>
        <v>0</v>
      </c>
      <c r="M265" s="1187">
        <f t="shared" ca="1" si="63"/>
        <v>0</v>
      </c>
      <c r="N265" s="1187">
        <f t="shared" ca="1" si="72"/>
        <v>0</v>
      </c>
      <c r="O265" s="1130"/>
      <c r="P265" s="1187">
        <f t="shared" ca="1" si="64"/>
        <v>0</v>
      </c>
      <c r="Q265" s="1187">
        <f t="shared" ca="1" si="65"/>
        <v>0</v>
      </c>
      <c r="R265" s="1187">
        <f t="shared" ca="1" si="73"/>
        <v>0</v>
      </c>
      <c r="S265" s="1187">
        <f t="shared" ca="1" si="74"/>
        <v>0</v>
      </c>
      <c r="T265" s="1187">
        <f t="shared" ca="1" si="66"/>
        <v>0</v>
      </c>
      <c r="U265" s="1189">
        <f t="shared" ca="1" si="67"/>
        <v>0</v>
      </c>
      <c r="V265" s="1190" t="str">
        <f t="shared" ca="1" si="68"/>
        <v>n.a.</v>
      </c>
      <c r="X265" s="1191">
        <f t="shared" ca="1" si="75"/>
        <v>0</v>
      </c>
      <c r="Y265" s="1191">
        <f t="shared" ca="1" si="69"/>
        <v>0</v>
      </c>
      <c r="Z265" s="1191">
        <f t="shared" ca="1" si="70"/>
        <v>0</v>
      </c>
      <c r="AA265" s="1189">
        <f t="shared" ca="1" si="71"/>
        <v>0</v>
      </c>
      <c r="AB265" s="1162"/>
    </row>
    <row r="266" spans="1:28">
      <c r="A266" s="1201">
        <f>'AMORT. PROFILE 0% CPR'!A266</f>
        <v>52684</v>
      </c>
      <c r="C266" s="1161"/>
      <c r="D266" s="1182">
        <f t="shared" ca="1" si="57"/>
        <v>53358</v>
      </c>
      <c r="E266" s="1183">
        <f t="shared" ca="1" si="58"/>
        <v>53385</v>
      </c>
      <c r="F266" s="1184">
        <f t="shared" ca="1" si="59"/>
        <v>7797</v>
      </c>
      <c r="G266" s="1185">
        <f ca="1">IF(F266&lt;&gt;"",COUNTIF($F$11:F266,"&gt;0"),"")</f>
        <v>256</v>
      </c>
      <c r="H266" s="1186">
        <v>3.8734567306949054E-2</v>
      </c>
      <c r="I266" s="1130"/>
      <c r="J266" s="1187">
        <f t="shared" ca="1" si="60"/>
        <v>0</v>
      </c>
      <c r="K266" s="1188">
        <f t="shared" ca="1" si="61"/>
        <v>0</v>
      </c>
      <c r="L266" s="1187">
        <f t="shared" ca="1" si="62"/>
        <v>0</v>
      </c>
      <c r="M266" s="1187">
        <f t="shared" ca="1" si="63"/>
        <v>0</v>
      </c>
      <c r="N266" s="1187">
        <f t="shared" ca="1" si="72"/>
        <v>0</v>
      </c>
      <c r="O266" s="1130"/>
      <c r="P266" s="1187">
        <f t="shared" ca="1" si="64"/>
        <v>0</v>
      </c>
      <c r="Q266" s="1187">
        <f t="shared" ca="1" si="65"/>
        <v>0</v>
      </c>
      <c r="R266" s="1187">
        <f t="shared" ca="1" si="73"/>
        <v>0</v>
      </c>
      <c r="S266" s="1187">
        <f t="shared" ca="1" si="74"/>
        <v>0</v>
      </c>
      <c r="T266" s="1187">
        <f t="shared" ca="1" si="66"/>
        <v>0</v>
      </c>
      <c r="U266" s="1189">
        <f t="shared" ca="1" si="67"/>
        <v>0</v>
      </c>
      <c r="V266" s="1190" t="str">
        <f t="shared" ca="1" si="68"/>
        <v>n.a.</v>
      </c>
      <c r="X266" s="1191">
        <f t="shared" ca="1" si="75"/>
        <v>0</v>
      </c>
      <c r="Y266" s="1191">
        <f t="shared" ca="1" si="69"/>
        <v>0</v>
      </c>
      <c r="Z266" s="1191">
        <f t="shared" ca="1" si="70"/>
        <v>0</v>
      </c>
      <c r="AA266" s="1189">
        <f t="shared" ca="1" si="71"/>
        <v>0</v>
      </c>
      <c r="AB266" s="1162"/>
    </row>
    <row r="267" spans="1:28">
      <c r="A267" s="1201">
        <f>'AMORT. PROFILE 0% CPR'!A267</f>
        <v>52714</v>
      </c>
      <c r="C267" s="1161"/>
      <c r="D267" s="1182">
        <f t="shared" ca="1" si="57"/>
        <v>53386</v>
      </c>
      <c r="E267" s="1183">
        <f t="shared" ca="1" si="58"/>
        <v>53413</v>
      </c>
      <c r="F267" s="1184">
        <f t="shared" ca="1" si="59"/>
        <v>7825</v>
      </c>
      <c r="G267" s="1185">
        <f ca="1">IF(F267&lt;&gt;"",COUNTIF($F$11:F267,"&gt;0"),"")</f>
        <v>257</v>
      </c>
      <c r="H267" s="1186">
        <v>3.9883850534009946E-2</v>
      </c>
      <c r="I267" s="1130"/>
      <c r="J267" s="1187">
        <f t="shared" ca="1" si="60"/>
        <v>0</v>
      </c>
      <c r="K267" s="1188">
        <f t="shared" ca="1" si="61"/>
        <v>0</v>
      </c>
      <c r="L267" s="1187">
        <f t="shared" ca="1" si="62"/>
        <v>0</v>
      </c>
      <c r="M267" s="1187">
        <f t="shared" ca="1" si="63"/>
        <v>0</v>
      </c>
      <c r="N267" s="1187">
        <f t="shared" ca="1" si="72"/>
        <v>0</v>
      </c>
      <c r="O267" s="1130"/>
      <c r="P267" s="1187">
        <f t="shared" ca="1" si="64"/>
        <v>0</v>
      </c>
      <c r="Q267" s="1187">
        <f t="shared" ca="1" si="65"/>
        <v>0</v>
      </c>
      <c r="R267" s="1187">
        <f t="shared" ca="1" si="73"/>
        <v>0</v>
      </c>
      <c r="S267" s="1187">
        <f t="shared" ca="1" si="74"/>
        <v>0</v>
      </c>
      <c r="T267" s="1187">
        <f t="shared" ca="1" si="66"/>
        <v>0</v>
      </c>
      <c r="U267" s="1189">
        <f t="shared" ca="1" si="67"/>
        <v>0</v>
      </c>
      <c r="V267" s="1190" t="str">
        <f t="shared" ca="1" si="68"/>
        <v>n.a.</v>
      </c>
      <c r="X267" s="1191">
        <f t="shared" ca="1" si="75"/>
        <v>0</v>
      </c>
      <c r="Y267" s="1191">
        <f t="shared" ca="1" si="69"/>
        <v>0</v>
      </c>
      <c r="Z267" s="1191">
        <f t="shared" ca="1" si="70"/>
        <v>0</v>
      </c>
      <c r="AA267" s="1189">
        <f t="shared" ca="1" si="71"/>
        <v>0</v>
      </c>
      <c r="AB267" s="1162"/>
    </row>
    <row r="268" spans="1:28">
      <c r="A268" s="1201">
        <f>'AMORT. PROFILE 0% CPR'!A268</f>
        <v>52744</v>
      </c>
      <c r="C268" s="1161"/>
      <c r="D268" s="1182">
        <f t="shared" ref="D268:D331" ca="1" si="76">IF(E268&lt;&gt;"",EOMONTH(E268,-1),"")</f>
        <v>53417</v>
      </c>
      <c r="E268" s="1183">
        <f t="shared" ref="E268:E331" ca="1" si="77">IF(INDIRECT("A"&amp;(IFERROR(MATCH(E267,A:A),999)+1))&gt;0,INDIRECT("A"&amp;(IFERROR(MATCH(E267,A:A),999)+1)),"")</f>
        <v>53444</v>
      </c>
      <c r="F268" s="1184">
        <f t="shared" ref="F268:F331" ca="1" si="78">IF(E268&lt;&gt;"",E268-$A$31,"")</f>
        <v>7856</v>
      </c>
      <c r="G268" s="1185">
        <f ca="1">IF(F268&lt;&gt;"",COUNTIF($F$11:F268,"&gt;0"),"")</f>
        <v>258</v>
      </c>
      <c r="H268" s="1186">
        <v>4.1168608999543173E-2</v>
      </c>
      <c r="I268" s="1130"/>
      <c r="J268" s="1187">
        <f t="shared" ref="J268:J331" ca="1" si="79">IF(G268=1,$A$7,N267)</f>
        <v>0</v>
      </c>
      <c r="K268" s="1188">
        <f t="shared" ref="K268:K331" ca="1" si="80">H268*J268</f>
        <v>0</v>
      </c>
      <c r="L268" s="1187">
        <f t="shared" ref="L268:L331" ca="1" si="81">IF(E268&lt;&gt;"",(1-(1-$A$25)^(1/12))*(J268-K268),"")</f>
        <v>0</v>
      </c>
      <c r="M268" s="1187">
        <f t="shared" ref="M268:M331" ca="1" si="82">IF(J268-K268-L268&lt;$A$27*$A$5,J268-K268-L268,0)</f>
        <v>0</v>
      </c>
      <c r="N268" s="1187">
        <f t="shared" ca="1" si="72"/>
        <v>0</v>
      </c>
      <c r="O268" s="1130"/>
      <c r="P268" s="1187">
        <f t="shared" ref="P268:P331" ca="1" si="83">IF(G268&lt;&gt; "", R268+X268-N268, "")</f>
        <v>0</v>
      </c>
      <c r="Q268" s="1187">
        <f t="shared" ref="Q268:Q331" ca="1" si="84">IF(E268&lt;&gt;"", N268*(1-$A$15), "")</f>
        <v>0</v>
      </c>
      <c r="R268" s="1187">
        <f t="shared" ca="1" si="73"/>
        <v>0</v>
      </c>
      <c r="S268" s="1187">
        <f t="shared" ca="1" si="74"/>
        <v>0</v>
      </c>
      <c r="T268" s="1187">
        <f t="shared" ref="T268:T331" ca="1" si="85">IF(E268&lt;&gt;"", R268-S268, "")</f>
        <v>0</v>
      </c>
      <c r="U268" s="1189">
        <f t="shared" ref="U268:U331" ca="1" si="86">IF(E268&lt;&gt;"", R268/$A$11, "")</f>
        <v>0</v>
      </c>
      <c r="V268" s="1190" t="str">
        <f t="shared" ref="V268:V331" ca="1" si="87">IF(E268&lt;&gt;"", IFERROR(1-T268/N268, "n.a."), "")</f>
        <v>n.a.</v>
      </c>
      <c r="X268" s="1191">
        <f t="shared" ca="1" si="75"/>
        <v>0</v>
      </c>
      <c r="Y268" s="1191">
        <f t="shared" ref="Y268:Y331" ca="1" si="88">IF(E268&lt;&gt;"", P268-S268, "")</f>
        <v>0</v>
      </c>
      <c r="Z268" s="1191">
        <f t="shared" ref="Z268:Z331" ca="1" si="89">IF(E268&lt;&gt;"", X268-Y268, "")</f>
        <v>0</v>
      </c>
      <c r="AA268" s="1189">
        <f t="shared" ref="AA268:AA331" ca="1" si="90">IF(E268&lt;&gt;"", X268/$A$19, "")</f>
        <v>0</v>
      </c>
      <c r="AB268" s="1162"/>
    </row>
    <row r="269" spans="1:28">
      <c r="A269" s="1201">
        <f>'AMORT. PROFILE 0% CPR'!A269</f>
        <v>52775</v>
      </c>
      <c r="C269" s="1161"/>
      <c r="D269" s="1182">
        <f t="shared" ca="1" si="76"/>
        <v>53447</v>
      </c>
      <c r="E269" s="1183">
        <f t="shared" ca="1" si="77"/>
        <v>53475</v>
      </c>
      <c r="F269" s="1184">
        <f t="shared" ca="1" si="78"/>
        <v>7887</v>
      </c>
      <c r="G269" s="1185">
        <f ca="1">IF(F269&lt;&gt;"",COUNTIF($F$11:F269,"&gt;0"),"")</f>
        <v>259</v>
      </c>
      <c r="H269" s="1186">
        <v>4.2380601478297121E-2</v>
      </c>
      <c r="I269" s="1130"/>
      <c r="J269" s="1187">
        <f t="shared" ca="1" si="79"/>
        <v>0</v>
      </c>
      <c r="K269" s="1188">
        <f t="shared" ca="1" si="80"/>
        <v>0</v>
      </c>
      <c r="L269" s="1187">
        <f t="shared" ca="1" si="81"/>
        <v>0</v>
      </c>
      <c r="M269" s="1187">
        <f t="shared" ca="1" si="82"/>
        <v>0</v>
      </c>
      <c r="N269" s="1187">
        <f t="shared" ref="N269:N332" ca="1" si="91">IF(E269&lt;&gt;"",J269-K269-L269-M269,"")</f>
        <v>0</v>
      </c>
      <c r="O269" s="1130"/>
      <c r="P269" s="1187">
        <f t="shared" ca="1" si="83"/>
        <v>0</v>
      </c>
      <c r="Q269" s="1187">
        <f t="shared" ca="1" si="84"/>
        <v>0</v>
      </c>
      <c r="R269" s="1187">
        <f t="shared" ref="R269:R332" ca="1" si="92">IF(E269&lt;&gt;"", T268, "")</f>
        <v>0</v>
      </c>
      <c r="S269" s="1187">
        <f t="shared" ref="S269:S332" ca="1" si="93">IF(E269&lt;&gt;"", MIN(P269,MAX(R269-Q269,0)), "")</f>
        <v>0</v>
      </c>
      <c r="T269" s="1187">
        <f t="shared" ca="1" si="85"/>
        <v>0</v>
      </c>
      <c r="U269" s="1189">
        <f t="shared" ca="1" si="86"/>
        <v>0</v>
      </c>
      <c r="V269" s="1190" t="str">
        <f t="shared" ca="1" si="87"/>
        <v>n.a.</v>
      </c>
      <c r="X269" s="1191">
        <f t="shared" ref="X269:X332" ca="1" si="94">IF(E269&lt;&gt;"", Z268, "")</f>
        <v>0</v>
      </c>
      <c r="Y269" s="1191">
        <f t="shared" ca="1" si="88"/>
        <v>0</v>
      </c>
      <c r="Z269" s="1191">
        <f t="shared" ca="1" si="89"/>
        <v>0</v>
      </c>
      <c r="AA269" s="1189">
        <f t="shared" ca="1" si="90"/>
        <v>0</v>
      </c>
      <c r="AB269" s="1162"/>
    </row>
    <row r="270" spans="1:28">
      <c r="A270" s="1201">
        <f>'AMORT. PROFILE 0% CPR'!A270</f>
        <v>52805</v>
      </c>
      <c r="C270" s="1161"/>
      <c r="D270" s="1182">
        <f t="shared" ca="1" si="76"/>
        <v>53478</v>
      </c>
      <c r="E270" s="1183">
        <f t="shared" ca="1" si="77"/>
        <v>53505</v>
      </c>
      <c r="F270" s="1184">
        <f t="shared" ca="1" si="78"/>
        <v>7917</v>
      </c>
      <c r="G270" s="1185">
        <f ca="1">IF(F270&lt;&gt;"",COUNTIF($F$11:F270,"&gt;0"),"")</f>
        <v>260</v>
      </c>
      <c r="H270" s="1186">
        <v>4.3543732442168893E-2</v>
      </c>
      <c r="I270" s="1130"/>
      <c r="J270" s="1187">
        <f t="shared" ca="1" si="79"/>
        <v>0</v>
      </c>
      <c r="K270" s="1188">
        <f t="shared" ca="1" si="80"/>
        <v>0</v>
      </c>
      <c r="L270" s="1187">
        <f t="shared" ca="1" si="81"/>
        <v>0</v>
      </c>
      <c r="M270" s="1187">
        <f t="shared" ca="1" si="82"/>
        <v>0</v>
      </c>
      <c r="N270" s="1187">
        <f t="shared" ca="1" si="91"/>
        <v>0</v>
      </c>
      <c r="O270" s="1130"/>
      <c r="P270" s="1187">
        <f t="shared" ca="1" si="83"/>
        <v>0</v>
      </c>
      <c r="Q270" s="1187">
        <f t="shared" ca="1" si="84"/>
        <v>0</v>
      </c>
      <c r="R270" s="1187">
        <f t="shared" ca="1" si="92"/>
        <v>0</v>
      </c>
      <c r="S270" s="1187">
        <f t="shared" ca="1" si="93"/>
        <v>0</v>
      </c>
      <c r="T270" s="1187">
        <f t="shared" ca="1" si="85"/>
        <v>0</v>
      </c>
      <c r="U270" s="1189">
        <f t="shared" ca="1" si="86"/>
        <v>0</v>
      </c>
      <c r="V270" s="1190" t="str">
        <f t="shared" ca="1" si="87"/>
        <v>n.a.</v>
      </c>
      <c r="X270" s="1191">
        <f t="shared" ca="1" si="94"/>
        <v>0</v>
      </c>
      <c r="Y270" s="1191">
        <f t="shared" ca="1" si="88"/>
        <v>0</v>
      </c>
      <c r="Z270" s="1191">
        <f t="shared" ca="1" si="89"/>
        <v>0</v>
      </c>
      <c r="AA270" s="1189">
        <f t="shared" ca="1" si="90"/>
        <v>0</v>
      </c>
      <c r="AB270" s="1162"/>
    </row>
    <row r="271" spans="1:28">
      <c r="A271" s="1201">
        <f>'AMORT. PROFILE 0% CPR'!A271</f>
        <v>52838</v>
      </c>
      <c r="C271" s="1161"/>
      <c r="D271" s="1182">
        <f t="shared" ca="1" si="76"/>
        <v>53508</v>
      </c>
      <c r="E271" s="1183">
        <f t="shared" ca="1" si="77"/>
        <v>53535</v>
      </c>
      <c r="F271" s="1184">
        <f t="shared" ca="1" si="78"/>
        <v>7947</v>
      </c>
      <c r="G271" s="1185">
        <f ca="1">IF(F271&lt;&gt;"",COUNTIF($F$11:F271,"&gt;0"),"")</f>
        <v>261</v>
      </c>
      <c r="H271" s="1186">
        <v>4.4974028314519694E-2</v>
      </c>
      <c r="I271" s="1130"/>
      <c r="J271" s="1187">
        <f t="shared" ca="1" si="79"/>
        <v>0</v>
      </c>
      <c r="K271" s="1188">
        <f t="shared" ca="1" si="80"/>
        <v>0</v>
      </c>
      <c r="L271" s="1187">
        <f t="shared" ca="1" si="81"/>
        <v>0</v>
      </c>
      <c r="M271" s="1187">
        <f t="shared" ca="1" si="82"/>
        <v>0</v>
      </c>
      <c r="N271" s="1187">
        <f t="shared" ca="1" si="91"/>
        <v>0</v>
      </c>
      <c r="O271" s="1130"/>
      <c r="P271" s="1187">
        <f t="shared" ca="1" si="83"/>
        <v>0</v>
      </c>
      <c r="Q271" s="1187">
        <f t="shared" ca="1" si="84"/>
        <v>0</v>
      </c>
      <c r="R271" s="1187">
        <f t="shared" ca="1" si="92"/>
        <v>0</v>
      </c>
      <c r="S271" s="1187">
        <f t="shared" ca="1" si="93"/>
        <v>0</v>
      </c>
      <c r="T271" s="1187">
        <f t="shared" ca="1" si="85"/>
        <v>0</v>
      </c>
      <c r="U271" s="1189">
        <f t="shared" ca="1" si="86"/>
        <v>0</v>
      </c>
      <c r="V271" s="1190" t="str">
        <f t="shared" ca="1" si="87"/>
        <v>n.a.</v>
      </c>
      <c r="X271" s="1191">
        <f t="shared" ca="1" si="94"/>
        <v>0</v>
      </c>
      <c r="Y271" s="1191">
        <f t="shared" ca="1" si="88"/>
        <v>0</v>
      </c>
      <c r="Z271" s="1191">
        <f t="shared" ca="1" si="89"/>
        <v>0</v>
      </c>
      <c r="AA271" s="1189">
        <f t="shared" ca="1" si="90"/>
        <v>0</v>
      </c>
      <c r="AB271" s="1162"/>
    </row>
    <row r="272" spans="1:28">
      <c r="A272" s="1201">
        <f>'AMORT. PROFILE 0% CPR'!A272</f>
        <v>52867</v>
      </c>
      <c r="C272" s="1161"/>
      <c r="D272" s="1182">
        <f t="shared" ca="1" si="76"/>
        <v>53539</v>
      </c>
      <c r="E272" s="1183">
        <f t="shared" ca="1" si="77"/>
        <v>53566</v>
      </c>
      <c r="F272" s="1184">
        <f t="shared" ca="1" si="78"/>
        <v>7978</v>
      </c>
      <c r="G272" s="1185">
        <f ca="1">IF(F272&lt;&gt;"",COUNTIF($F$11:F272,"&gt;0"),"")</f>
        <v>262</v>
      </c>
      <c r="H272" s="1186">
        <v>4.6209179495479959E-2</v>
      </c>
      <c r="I272" s="1130"/>
      <c r="J272" s="1187">
        <f t="shared" ca="1" si="79"/>
        <v>0</v>
      </c>
      <c r="K272" s="1188">
        <f t="shared" ca="1" si="80"/>
        <v>0</v>
      </c>
      <c r="L272" s="1187">
        <f t="shared" ca="1" si="81"/>
        <v>0</v>
      </c>
      <c r="M272" s="1187">
        <f t="shared" ca="1" si="82"/>
        <v>0</v>
      </c>
      <c r="N272" s="1187">
        <f t="shared" ca="1" si="91"/>
        <v>0</v>
      </c>
      <c r="O272" s="1130"/>
      <c r="P272" s="1187">
        <f t="shared" ca="1" si="83"/>
        <v>0</v>
      </c>
      <c r="Q272" s="1187">
        <f t="shared" ca="1" si="84"/>
        <v>0</v>
      </c>
      <c r="R272" s="1187">
        <f t="shared" ca="1" si="92"/>
        <v>0</v>
      </c>
      <c r="S272" s="1187">
        <f t="shared" ca="1" si="93"/>
        <v>0</v>
      </c>
      <c r="T272" s="1187">
        <f t="shared" ca="1" si="85"/>
        <v>0</v>
      </c>
      <c r="U272" s="1189">
        <f t="shared" ca="1" si="86"/>
        <v>0</v>
      </c>
      <c r="V272" s="1190" t="str">
        <f t="shared" ca="1" si="87"/>
        <v>n.a.</v>
      </c>
      <c r="X272" s="1191">
        <f t="shared" ca="1" si="94"/>
        <v>0</v>
      </c>
      <c r="Y272" s="1191">
        <f t="shared" ca="1" si="88"/>
        <v>0</v>
      </c>
      <c r="Z272" s="1191">
        <f t="shared" ca="1" si="89"/>
        <v>0</v>
      </c>
      <c r="AA272" s="1189">
        <f t="shared" ca="1" si="90"/>
        <v>0</v>
      </c>
      <c r="AB272" s="1162"/>
    </row>
    <row r="273" spans="1:28">
      <c r="A273" s="1201">
        <f>'AMORT. PROFILE 0% CPR'!A273</f>
        <v>52897</v>
      </c>
      <c r="C273" s="1161"/>
      <c r="D273" s="1182">
        <f t="shared" ca="1" si="76"/>
        <v>53570</v>
      </c>
      <c r="E273" s="1183">
        <f t="shared" ca="1" si="77"/>
        <v>53597</v>
      </c>
      <c r="F273" s="1184">
        <f t="shared" ca="1" si="78"/>
        <v>8009</v>
      </c>
      <c r="G273" s="1185">
        <f ca="1">IF(F273&lt;&gt;"",COUNTIF($F$11:F273,"&gt;0"),"")</f>
        <v>263</v>
      </c>
      <c r="H273" s="1186">
        <v>4.7297366431884647E-2</v>
      </c>
      <c r="I273" s="1130"/>
      <c r="J273" s="1187">
        <f t="shared" ca="1" si="79"/>
        <v>0</v>
      </c>
      <c r="K273" s="1188">
        <f t="shared" ca="1" si="80"/>
        <v>0</v>
      </c>
      <c r="L273" s="1187">
        <f t="shared" ca="1" si="81"/>
        <v>0</v>
      </c>
      <c r="M273" s="1187">
        <f t="shared" ca="1" si="82"/>
        <v>0</v>
      </c>
      <c r="N273" s="1187">
        <f t="shared" ca="1" si="91"/>
        <v>0</v>
      </c>
      <c r="O273" s="1130"/>
      <c r="P273" s="1187">
        <f t="shared" ca="1" si="83"/>
        <v>0</v>
      </c>
      <c r="Q273" s="1187">
        <f t="shared" ca="1" si="84"/>
        <v>0</v>
      </c>
      <c r="R273" s="1187">
        <f t="shared" ca="1" si="92"/>
        <v>0</v>
      </c>
      <c r="S273" s="1187">
        <f t="shared" ca="1" si="93"/>
        <v>0</v>
      </c>
      <c r="T273" s="1187">
        <f t="shared" ca="1" si="85"/>
        <v>0</v>
      </c>
      <c r="U273" s="1189">
        <f t="shared" ca="1" si="86"/>
        <v>0</v>
      </c>
      <c r="V273" s="1190" t="str">
        <f t="shared" ca="1" si="87"/>
        <v>n.a.</v>
      </c>
      <c r="X273" s="1191">
        <f t="shared" ca="1" si="94"/>
        <v>0</v>
      </c>
      <c r="Y273" s="1191">
        <f t="shared" ca="1" si="88"/>
        <v>0</v>
      </c>
      <c r="Z273" s="1191">
        <f t="shared" ca="1" si="89"/>
        <v>0</v>
      </c>
      <c r="AA273" s="1189">
        <f t="shared" ca="1" si="90"/>
        <v>0</v>
      </c>
      <c r="AB273" s="1162"/>
    </row>
    <row r="274" spans="1:28">
      <c r="A274" s="1201">
        <f>'AMORT. PROFILE 0% CPR'!A274</f>
        <v>52929</v>
      </c>
      <c r="C274" s="1161"/>
      <c r="D274" s="1182">
        <f t="shared" ca="1" si="76"/>
        <v>53600</v>
      </c>
      <c r="E274" s="1183">
        <f t="shared" ca="1" si="77"/>
        <v>53629</v>
      </c>
      <c r="F274" s="1184">
        <f t="shared" ca="1" si="78"/>
        <v>8041</v>
      </c>
      <c r="G274" s="1185">
        <f ca="1">IF(F274&lt;&gt;"",COUNTIF($F$11:F274,"&gt;0"),"")</f>
        <v>264</v>
      </c>
      <c r="H274" s="1186">
        <v>4.8715388676511213E-2</v>
      </c>
      <c r="I274" s="1130"/>
      <c r="J274" s="1187">
        <f t="shared" ca="1" si="79"/>
        <v>0</v>
      </c>
      <c r="K274" s="1188">
        <f t="shared" ca="1" si="80"/>
        <v>0</v>
      </c>
      <c r="L274" s="1187">
        <f t="shared" ca="1" si="81"/>
        <v>0</v>
      </c>
      <c r="M274" s="1187">
        <f t="shared" ca="1" si="82"/>
        <v>0</v>
      </c>
      <c r="N274" s="1187">
        <f t="shared" ca="1" si="91"/>
        <v>0</v>
      </c>
      <c r="O274" s="1130"/>
      <c r="P274" s="1187">
        <f t="shared" ca="1" si="83"/>
        <v>0</v>
      </c>
      <c r="Q274" s="1187">
        <f t="shared" ca="1" si="84"/>
        <v>0</v>
      </c>
      <c r="R274" s="1187">
        <f t="shared" ca="1" si="92"/>
        <v>0</v>
      </c>
      <c r="S274" s="1187">
        <f t="shared" ca="1" si="93"/>
        <v>0</v>
      </c>
      <c r="T274" s="1187">
        <f t="shared" ca="1" si="85"/>
        <v>0</v>
      </c>
      <c r="U274" s="1189">
        <f t="shared" ca="1" si="86"/>
        <v>0</v>
      </c>
      <c r="V274" s="1190" t="str">
        <f t="shared" ca="1" si="87"/>
        <v>n.a.</v>
      </c>
      <c r="X274" s="1191">
        <f t="shared" ca="1" si="94"/>
        <v>0</v>
      </c>
      <c r="Y274" s="1191">
        <f t="shared" ca="1" si="88"/>
        <v>0</v>
      </c>
      <c r="Z274" s="1191">
        <f t="shared" ca="1" si="89"/>
        <v>0</v>
      </c>
      <c r="AA274" s="1189">
        <f t="shared" ca="1" si="90"/>
        <v>0</v>
      </c>
      <c r="AB274" s="1162"/>
    </row>
    <row r="275" spans="1:28">
      <c r="A275" s="1201">
        <f>'AMORT. PROFILE 0% CPR'!A275</f>
        <v>52958</v>
      </c>
      <c r="C275" s="1161"/>
      <c r="D275" s="1182">
        <f t="shared" ca="1" si="76"/>
        <v>53631</v>
      </c>
      <c r="E275" s="1183">
        <f t="shared" ca="1" si="77"/>
        <v>53658</v>
      </c>
      <c r="F275" s="1184">
        <f t="shared" ca="1" si="78"/>
        <v>8070</v>
      </c>
      <c r="G275" s="1185">
        <f ca="1">IF(F275&lt;&gt;"",COUNTIF($F$11:F275,"&gt;0"),"")</f>
        <v>265</v>
      </c>
      <c r="H275" s="1186">
        <v>5.0165108466581725E-2</v>
      </c>
      <c r="I275" s="1130"/>
      <c r="J275" s="1187">
        <f t="shared" ca="1" si="79"/>
        <v>0</v>
      </c>
      <c r="K275" s="1188">
        <f t="shared" ca="1" si="80"/>
        <v>0</v>
      </c>
      <c r="L275" s="1187">
        <f t="shared" ca="1" si="81"/>
        <v>0</v>
      </c>
      <c r="M275" s="1187">
        <f t="shared" ca="1" si="82"/>
        <v>0</v>
      </c>
      <c r="N275" s="1187">
        <f t="shared" ca="1" si="91"/>
        <v>0</v>
      </c>
      <c r="O275" s="1130"/>
      <c r="P275" s="1187">
        <f t="shared" ca="1" si="83"/>
        <v>0</v>
      </c>
      <c r="Q275" s="1187">
        <f t="shared" ca="1" si="84"/>
        <v>0</v>
      </c>
      <c r="R275" s="1187">
        <f t="shared" ca="1" si="92"/>
        <v>0</v>
      </c>
      <c r="S275" s="1187">
        <f t="shared" ca="1" si="93"/>
        <v>0</v>
      </c>
      <c r="T275" s="1187">
        <f t="shared" ca="1" si="85"/>
        <v>0</v>
      </c>
      <c r="U275" s="1189">
        <f t="shared" ca="1" si="86"/>
        <v>0</v>
      </c>
      <c r="V275" s="1190" t="str">
        <f t="shared" ca="1" si="87"/>
        <v>n.a.</v>
      </c>
      <c r="X275" s="1191">
        <f t="shared" ca="1" si="94"/>
        <v>0</v>
      </c>
      <c r="Y275" s="1191">
        <f t="shared" ca="1" si="88"/>
        <v>0</v>
      </c>
      <c r="Z275" s="1191">
        <f t="shared" ca="1" si="89"/>
        <v>0</v>
      </c>
      <c r="AA275" s="1189">
        <f t="shared" ca="1" si="90"/>
        <v>0</v>
      </c>
      <c r="AB275" s="1162"/>
    </row>
    <row r="276" spans="1:28">
      <c r="A276" s="1201">
        <f>'AMORT. PROFILE 0% CPR'!A276</f>
        <v>52989</v>
      </c>
      <c r="C276" s="1161"/>
      <c r="D276" s="1182">
        <f t="shared" ca="1" si="76"/>
        <v>53661</v>
      </c>
      <c r="E276" s="1183">
        <f t="shared" ca="1" si="77"/>
        <v>53688</v>
      </c>
      <c r="F276" s="1184">
        <f t="shared" ca="1" si="78"/>
        <v>8100</v>
      </c>
      <c r="G276" s="1185">
        <f ca="1">IF(F276&lt;&gt;"",COUNTIF($F$11:F276,"&gt;0"),"")</f>
        <v>266</v>
      </c>
      <c r="H276" s="1186">
        <v>5.1883001386825167E-2</v>
      </c>
      <c r="I276" s="1130"/>
      <c r="J276" s="1187">
        <f t="shared" ca="1" si="79"/>
        <v>0</v>
      </c>
      <c r="K276" s="1188">
        <f t="shared" ca="1" si="80"/>
        <v>0</v>
      </c>
      <c r="L276" s="1187">
        <f t="shared" ca="1" si="81"/>
        <v>0</v>
      </c>
      <c r="M276" s="1187">
        <f t="shared" ca="1" si="82"/>
        <v>0</v>
      </c>
      <c r="N276" s="1187">
        <f t="shared" ca="1" si="91"/>
        <v>0</v>
      </c>
      <c r="O276" s="1130"/>
      <c r="P276" s="1187">
        <f t="shared" ca="1" si="83"/>
        <v>0</v>
      </c>
      <c r="Q276" s="1187">
        <f t="shared" ca="1" si="84"/>
        <v>0</v>
      </c>
      <c r="R276" s="1187">
        <f t="shared" ca="1" si="92"/>
        <v>0</v>
      </c>
      <c r="S276" s="1187">
        <f t="shared" ca="1" si="93"/>
        <v>0</v>
      </c>
      <c r="T276" s="1187">
        <f t="shared" ca="1" si="85"/>
        <v>0</v>
      </c>
      <c r="U276" s="1189">
        <f t="shared" ca="1" si="86"/>
        <v>0</v>
      </c>
      <c r="V276" s="1190" t="str">
        <f t="shared" ca="1" si="87"/>
        <v>n.a.</v>
      </c>
      <c r="X276" s="1191">
        <f t="shared" ca="1" si="94"/>
        <v>0</v>
      </c>
      <c r="Y276" s="1191">
        <f t="shared" ca="1" si="88"/>
        <v>0</v>
      </c>
      <c r="Z276" s="1191">
        <f t="shared" ca="1" si="89"/>
        <v>0</v>
      </c>
      <c r="AA276" s="1189">
        <f t="shared" ca="1" si="90"/>
        <v>0</v>
      </c>
      <c r="AB276" s="1162"/>
    </row>
    <row r="277" spans="1:28">
      <c r="A277" s="1201">
        <f>'AMORT. PROFILE 0% CPR'!A277</f>
        <v>53020</v>
      </c>
      <c r="C277" s="1161"/>
      <c r="D277" s="1182">
        <f t="shared" ca="1" si="76"/>
        <v>53692</v>
      </c>
      <c r="E277" s="1183">
        <f t="shared" ca="1" si="77"/>
        <v>53720</v>
      </c>
      <c r="F277" s="1184">
        <f t="shared" ca="1" si="78"/>
        <v>8132</v>
      </c>
      <c r="G277" s="1185">
        <f ca="1">IF(F277&lt;&gt;"",COUNTIF($F$11:F277,"&gt;0"),"")</f>
        <v>267</v>
      </c>
      <c r="H277" s="1186">
        <v>5.3713176463733601E-2</v>
      </c>
      <c r="I277" s="1130"/>
      <c r="J277" s="1187">
        <f t="shared" ca="1" si="79"/>
        <v>0</v>
      </c>
      <c r="K277" s="1188">
        <f t="shared" ca="1" si="80"/>
        <v>0</v>
      </c>
      <c r="L277" s="1187">
        <f t="shared" ca="1" si="81"/>
        <v>0</v>
      </c>
      <c r="M277" s="1187">
        <f t="shared" ca="1" si="82"/>
        <v>0</v>
      </c>
      <c r="N277" s="1187">
        <f t="shared" ca="1" si="91"/>
        <v>0</v>
      </c>
      <c r="O277" s="1130"/>
      <c r="P277" s="1187">
        <f t="shared" ca="1" si="83"/>
        <v>0</v>
      </c>
      <c r="Q277" s="1187">
        <f t="shared" ca="1" si="84"/>
        <v>0</v>
      </c>
      <c r="R277" s="1187">
        <f t="shared" ca="1" si="92"/>
        <v>0</v>
      </c>
      <c r="S277" s="1187">
        <f t="shared" ca="1" si="93"/>
        <v>0</v>
      </c>
      <c r="T277" s="1187">
        <f t="shared" ca="1" si="85"/>
        <v>0</v>
      </c>
      <c r="U277" s="1189">
        <f t="shared" ca="1" si="86"/>
        <v>0</v>
      </c>
      <c r="V277" s="1190" t="str">
        <f t="shared" ca="1" si="87"/>
        <v>n.a.</v>
      </c>
      <c r="X277" s="1191">
        <f t="shared" ca="1" si="94"/>
        <v>0</v>
      </c>
      <c r="Y277" s="1191">
        <f t="shared" ca="1" si="88"/>
        <v>0</v>
      </c>
      <c r="Z277" s="1191">
        <f t="shared" ca="1" si="89"/>
        <v>0</v>
      </c>
      <c r="AA277" s="1189">
        <f t="shared" ca="1" si="90"/>
        <v>0</v>
      </c>
      <c r="AB277" s="1162"/>
    </row>
    <row r="278" spans="1:28">
      <c r="A278" s="1201">
        <f>'AMORT. PROFILE 0% CPR'!A278</f>
        <v>53048</v>
      </c>
      <c r="C278" s="1161"/>
      <c r="D278" s="1182">
        <f t="shared" ca="1" si="76"/>
        <v>53723</v>
      </c>
      <c r="E278" s="1183">
        <f t="shared" ca="1" si="77"/>
        <v>53750</v>
      </c>
      <c r="F278" s="1184">
        <f t="shared" ca="1" si="78"/>
        <v>8162</v>
      </c>
      <c r="G278" s="1185">
        <f ca="1">IF(F278&lt;&gt;"",COUNTIF($F$11:F278,"&gt;0"),"")</f>
        <v>268</v>
      </c>
      <c r="H278" s="1186">
        <v>5.5394495085137607E-2</v>
      </c>
      <c r="I278" s="1130"/>
      <c r="J278" s="1187">
        <f t="shared" ca="1" si="79"/>
        <v>0</v>
      </c>
      <c r="K278" s="1188">
        <f t="shared" ca="1" si="80"/>
        <v>0</v>
      </c>
      <c r="L278" s="1187">
        <f t="shared" ca="1" si="81"/>
        <v>0</v>
      </c>
      <c r="M278" s="1187">
        <f t="shared" ca="1" si="82"/>
        <v>0</v>
      </c>
      <c r="N278" s="1187">
        <f t="shared" ca="1" si="91"/>
        <v>0</v>
      </c>
      <c r="O278" s="1130"/>
      <c r="P278" s="1187">
        <f t="shared" ca="1" si="83"/>
        <v>0</v>
      </c>
      <c r="Q278" s="1187">
        <f t="shared" ca="1" si="84"/>
        <v>0</v>
      </c>
      <c r="R278" s="1187">
        <f t="shared" ca="1" si="92"/>
        <v>0</v>
      </c>
      <c r="S278" s="1187">
        <f t="shared" ca="1" si="93"/>
        <v>0</v>
      </c>
      <c r="T278" s="1187">
        <f t="shared" ca="1" si="85"/>
        <v>0</v>
      </c>
      <c r="U278" s="1189">
        <f t="shared" ca="1" si="86"/>
        <v>0</v>
      </c>
      <c r="V278" s="1190" t="str">
        <f t="shared" ca="1" si="87"/>
        <v>n.a.</v>
      </c>
      <c r="X278" s="1191">
        <f t="shared" ca="1" si="94"/>
        <v>0</v>
      </c>
      <c r="Y278" s="1191">
        <f t="shared" ca="1" si="88"/>
        <v>0</v>
      </c>
      <c r="Z278" s="1191">
        <f t="shared" ca="1" si="89"/>
        <v>0</v>
      </c>
      <c r="AA278" s="1189">
        <f t="shared" ca="1" si="90"/>
        <v>0</v>
      </c>
      <c r="AB278" s="1162"/>
    </row>
    <row r="279" spans="1:28">
      <c r="A279" s="1201">
        <f>'AMORT. PROFILE 0% CPR'!A279</f>
        <v>53079</v>
      </c>
      <c r="C279" s="1161"/>
      <c r="D279" s="1182">
        <f t="shared" ca="1" si="76"/>
        <v>53751</v>
      </c>
      <c r="E279" s="1183">
        <f t="shared" ca="1" si="77"/>
        <v>53778</v>
      </c>
      <c r="F279" s="1184">
        <f t="shared" ca="1" si="78"/>
        <v>8190</v>
      </c>
      <c r="G279" s="1185">
        <f ca="1">IF(F279&lt;&gt;"",COUNTIF($F$11:F279,"&gt;0"),"")</f>
        <v>269</v>
      </c>
      <c r="H279" s="1186">
        <v>5.7138442985255958E-2</v>
      </c>
      <c r="I279" s="1130"/>
      <c r="J279" s="1187">
        <f t="shared" ca="1" si="79"/>
        <v>0</v>
      </c>
      <c r="K279" s="1188">
        <f t="shared" ca="1" si="80"/>
        <v>0</v>
      </c>
      <c r="L279" s="1187">
        <f t="shared" ca="1" si="81"/>
        <v>0</v>
      </c>
      <c r="M279" s="1187">
        <f t="shared" ca="1" si="82"/>
        <v>0</v>
      </c>
      <c r="N279" s="1187">
        <f t="shared" ca="1" si="91"/>
        <v>0</v>
      </c>
      <c r="O279" s="1130"/>
      <c r="P279" s="1187">
        <f t="shared" ca="1" si="83"/>
        <v>0</v>
      </c>
      <c r="Q279" s="1187">
        <f t="shared" ca="1" si="84"/>
        <v>0</v>
      </c>
      <c r="R279" s="1187">
        <f t="shared" ca="1" si="92"/>
        <v>0</v>
      </c>
      <c r="S279" s="1187">
        <f t="shared" ca="1" si="93"/>
        <v>0</v>
      </c>
      <c r="T279" s="1187">
        <f t="shared" ca="1" si="85"/>
        <v>0</v>
      </c>
      <c r="U279" s="1189">
        <f t="shared" ca="1" si="86"/>
        <v>0</v>
      </c>
      <c r="V279" s="1190" t="str">
        <f t="shared" ca="1" si="87"/>
        <v>n.a.</v>
      </c>
      <c r="X279" s="1191">
        <f t="shared" ca="1" si="94"/>
        <v>0</v>
      </c>
      <c r="Y279" s="1191">
        <f t="shared" ca="1" si="88"/>
        <v>0</v>
      </c>
      <c r="Z279" s="1191">
        <f t="shared" ca="1" si="89"/>
        <v>0</v>
      </c>
      <c r="AA279" s="1189">
        <f t="shared" ca="1" si="90"/>
        <v>0</v>
      </c>
      <c r="AB279" s="1162"/>
    </row>
    <row r="280" spans="1:28">
      <c r="A280" s="1201">
        <f>'AMORT. PROFILE 0% CPR'!A280</f>
        <v>53111</v>
      </c>
      <c r="C280" s="1161"/>
      <c r="D280" s="1182">
        <f t="shared" ca="1" si="76"/>
        <v>53782</v>
      </c>
      <c r="E280" s="1183">
        <f t="shared" ca="1" si="77"/>
        <v>53811</v>
      </c>
      <c r="F280" s="1184">
        <f t="shared" ca="1" si="78"/>
        <v>8223</v>
      </c>
      <c r="G280" s="1185">
        <f ca="1">IF(F280&lt;&gt;"",COUNTIF($F$11:F280,"&gt;0"),"")</f>
        <v>270</v>
      </c>
      <c r="H280" s="1186">
        <v>5.8612212766243177E-2</v>
      </c>
      <c r="I280" s="1130"/>
      <c r="J280" s="1187">
        <f t="shared" ca="1" si="79"/>
        <v>0</v>
      </c>
      <c r="K280" s="1188">
        <f t="shared" ca="1" si="80"/>
        <v>0</v>
      </c>
      <c r="L280" s="1187">
        <f t="shared" ca="1" si="81"/>
        <v>0</v>
      </c>
      <c r="M280" s="1187">
        <f t="shared" ca="1" si="82"/>
        <v>0</v>
      </c>
      <c r="N280" s="1187">
        <f t="shared" ca="1" si="91"/>
        <v>0</v>
      </c>
      <c r="O280" s="1130"/>
      <c r="P280" s="1187">
        <f t="shared" ca="1" si="83"/>
        <v>0</v>
      </c>
      <c r="Q280" s="1187">
        <f t="shared" ca="1" si="84"/>
        <v>0</v>
      </c>
      <c r="R280" s="1187">
        <f t="shared" ca="1" si="92"/>
        <v>0</v>
      </c>
      <c r="S280" s="1187">
        <f t="shared" ca="1" si="93"/>
        <v>0</v>
      </c>
      <c r="T280" s="1187">
        <f t="shared" ca="1" si="85"/>
        <v>0</v>
      </c>
      <c r="U280" s="1189">
        <f t="shared" ca="1" si="86"/>
        <v>0</v>
      </c>
      <c r="V280" s="1190" t="str">
        <f t="shared" ca="1" si="87"/>
        <v>n.a.</v>
      </c>
      <c r="X280" s="1191">
        <f t="shared" ca="1" si="94"/>
        <v>0</v>
      </c>
      <c r="Y280" s="1191">
        <f t="shared" ca="1" si="88"/>
        <v>0</v>
      </c>
      <c r="Z280" s="1191">
        <f t="shared" ca="1" si="89"/>
        <v>0</v>
      </c>
      <c r="AA280" s="1189">
        <f t="shared" ca="1" si="90"/>
        <v>0</v>
      </c>
      <c r="AB280" s="1162"/>
    </row>
    <row r="281" spans="1:28">
      <c r="A281" s="1201">
        <f>'AMORT. PROFILE 0% CPR'!A281</f>
        <v>53140</v>
      </c>
      <c r="C281" s="1161"/>
      <c r="D281" s="1182">
        <f t="shared" ca="1" si="76"/>
        <v>53812</v>
      </c>
      <c r="E281" s="1183">
        <f t="shared" ca="1" si="77"/>
        <v>53839</v>
      </c>
      <c r="F281" s="1184">
        <f t="shared" ca="1" si="78"/>
        <v>8251</v>
      </c>
      <c r="G281" s="1185">
        <f ca="1">IF(F281&lt;&gt;"",COUNTIF($F$11:F281,"&gt;0"),"")</f>
        <v>271</v>
      </c>
      <c r="H281" s="1186">
        <v>6.0041942100627681E-2</v>
      </c>
      <c r="I281" s="1130"/>
      <c r="J281" s="1187">
        <f t="shared" ca="1" si="79"/>
        <v>0</v>
      </c>
      <c r="K281" s="1188">
        <f t="shared" ca="1" si="80"/>
        <v>0</v>
      </c>
      <c r="L281" s="1187">
        <f t="shared" ca="1" si="81"/>
        <v>0</v>
      </c>
      <c r="M281" s="1187">
        <f t="shared" ca="1" si="82"/>
        <v>0</v>
      </c>
      <c r="N281" s="1187">
        <f t="shared" ca="1" si="91"/>
        <v>0</v>
      </c>
      <c r="O281" s="1130"/>
      <c r="P281" s="1187">
        <f t="shared" ca="1" si="83"/>
        <v>0</v>
      </c>
      <c r="Q281" s="1187">
        <f t="shared" ca="1" si="84"/>
        <v>0</v>
      </c>
      <c r="R281" s="1187">
        <f t="shared" ca="1" si="92"/>
        <v>0</v>
      </c>
      <c r="S281" s="1187">
        <f t="shared" ca="1" si="93"/>
        <v>0</v>
      </c>
      <c r="T281" s="1187">
        <f t="shared" ca="1" si="85"/>
        <v>0</v>
      </c>
      <c r="U281" s="1189">
        <f t="shared" ca="1" si="86"/>
        <v>0</v>
      </c>
      <c r="V281" s="1190" t="str">
        <f t="shared" ca="1" si="87"/>
        <v>n.a.</v>
      </c>
      <c r="X281" s="1191">
        <f t="shared" ca="1" si="94"/>
        <v>0</v>
      </c>
      <c r="Y281" s="1191">
        <f t="shared" ca="1" si="88"/>
        <v>0</v>
      </c>
      <c r="Z281" s="1191">
        <f t="shared" ca="1" si="89"/>
        <v>0</v>
      </c>
      <c r="AA281" s="1189">
        <f t="shared" ca="1" si="90"/>
        <v>0</v>
      </c>
      <c r="AB281" s="1162"/>
    </row>
    <row r="282" spans="1:28">
      <c r="A282" s="1201">
        <f>'AMORT. PROFILE 0% CPR'!A282</f>
        <v>53170</v>
      </c>
      <c r="C282" s="1161"/>
      <c r="D282" s="1182">
        <f t="shared" ca="1" si="76"/>
        <v>53843</v>
      </c>
      <c r="E282" s="1183">
        <f t="shared" ca="1" si="77"/>
        <v>53870</v>
      </c>
      <c r="F282" s="1184">
        <f t="shared" ca="1" si="78"/>
        <v>8282</v>
      </c>
      <c r="G282" s="1185">
        <f ca="1">IF(F282&lt;&gt;"",COUNTIF($F$11:F282,"&gt;0"),"")</f>
        <v>272</v>
      </c>
      <c r="H282" s="1186">
        <v>6.0426766966292837E-2</v>
      </c>
      <c r="I282" s="1130"/>
      <c r="J282" s="1187">
        <f t="shared" ca="1" si="79"/>
        <v>0</v>
      </c>
      <c r="K282" s="1188">
        <f t="shared" ca="1" si="80"/>
        <v>0</v>
      </c>
      <c r="L282" s="1187">
        <f t="shared" ca="1" si="81"/>
        <v>0</v>
      </c>
      <c r="M282" s="1187">
        <f t="shared" ca="1" si="82"/>
        <v>0</v>
      </c>
      <c r="N282" s="1187">
        <f t="shared" ca="1" si="91"/>
        <v>0</v>
      </c>
      <c r="O282" s="1130"/>
      <c r="P282" s="1187">
        <f t="shared" ca="1" si="83"/>
        <v>0</v>
      </c>
      <c r="Q282" s="1187">
        <f t="shared" ca="1" si="84"/>
        <v>0</v>
      </c>
      <c r="R282" s="1187">
        <f t="shared" ca="1" si="92"/>
        <v>0</v>
      </c>
      <c r="S282" s="1187">
        <f t="shared" ca="1" si="93"/>
        <v>0</v>
      </c>
      <c r="T282" s="1187">
        <f t="shared" ca="1" si="85"/>
        <v>0</v>
      </c>
      <c r="U282" s="1189">
        <f t="shared" ca="1" si="86"/>
        <v>0</v>
      </c>
      <c r="V282" s="1190" t="str">
        <f t="shared" ca="1" si="87"/>
        <v>n.a.</v>
      </c>
      <c r="X282" s="1191">
        <f t="shared" ca="1" si="94"/>
        <v>0</v>
      </c>
      <c r="Y282" s="1191">
        <f t="shared" ca="1" si="88"/>
        <v>0</v>
      </c>
      <c r="Z282" s="1191">
        <f t="shared" ca="1" si="89"/>
        <v>0</v>
      </c>
      <c r="AA282" s="1189">
        <f t="shared" ca="1" si="90"/>
        <v>0</v>
      </c>
      <c r="AB282" s="1162"/>
    </row>
    <row r="283" spans="1:28">
      <c r="A283" s="1201">
        <f>'AMORT. PROFILE 0% CPR'!A283</f>
        <v>53202</v>
      </c>
      <c r="C283" s="1161"/>
      <c r="D283" s="1182">
        <f t="shared" ca="1" si="76"/>
        <v>53873</v>
      </c>
      <c r="E283" s="1183">
        <f t="shared" ca="1" si="77"/>
        <v>53902</v>
      </c>
      <c r="F283" s="1184">
        <f t="shared" ca="1" si="78"/>
        <v>8314</v>
      </c>
      <c r="G283" s="1185">
        <f ca="1">IF(F283&lt;&gt;"",COUNTIF($F$11:F283,"&gt;0"),"")</f>
        <v>273</v>
      </c>
      <c r="H283" s="1186">
        <v>6.1780428959803547E-2</v>
      </c>
      <c r="I283" s="1130"/>
      <c r="J283" s="1187">
        <f t="shared" ca="1" si="79"/>
        <v>0</v>
      </c>
      <c r="K283" s="1188">
        <f t="shared" ca="1" si="80"/>
        <v>0</v>
      </c>
      <c r="L283" s="1187">
        <f t="shared" ca="1" si="81"/>
        <v>0</v>
      </c>
      <c r="M283" s="1187">
        <f t="shared" ca="1" si="82"/>
        <v>0</v>
      </c>
      <c r="N283" s="1187">
        <f t="shared" ca="1" si="91"/>
        <v>0</v>
      </c>
      <c r="O283" s="1130"/>
      <c r="P283" s="1187">
        <f t="shared" ca="1" si="83"/>
        <v>0</v>
      </c>
      <c r="Q283" s="1187">
        <f t="shared" ca="1" si="84"/>
        <v>0</v>
      </c>
      <c r="R283" s="1187">
        <f t="shared" ca="1" si="92"/>
        <v>0</v>
      </c>
      <c r="S283" s="1187">
        <f t="shared" ca="1" si="93"/>
        <v>0</v>
      </c>
      <c r="T283" s="1187">
        <f t="shared" ca="1" si="85"/>
        <v>0</v>
      </c>
      <c r="U283" s="1189">
        <f t="shared" ca="1" si="86"/>
        <v>0</v>
      </c>
      <c r="V283" s="1190" t="str">
        <f t="shared" ca="1" si="87"/>
        <v>n.a.</v>
      </c>
      <c r="X283" s="1191">
        <f t="shared" ca="1" si="94"/>
        <v>0</v>
      </c>
      <c r="Y283" s="1191">
        <f t="shared" ca="1" si="88"/>
        <v>0</v>
      </c>
      <c r="Z283" s="1191">
        <f t="shared" ca="1" si="89"/>
        <v>0</v>
      </c>
      <c r="AA283" s="1189">
        <f t="shared" ca="1" si="90"/>
        <v>0</v>
      </c>
      <c r="AB283" s="1162"/>
    </row>
    <row r="284" spans="1:28">
      <c r="A284" s="1201">
        <f>'AMORT. PROFILE 0% CPR'!A284</f>
        <v>53232</v>
      </c>
      <c r="C284" s="1161"/>
      <c r="D284" s="1182">
        <f t="shared" ca="1" si="76"/>
        <v>53904</v>
      </c>
      <c r="E284" s="1183">
        <f t="shared" ca="1" si="77"/>
        <v>53931</v>
      </c>
      <c r="F284" s="1184">
        <f t="shared" ca="1" si="78"/>
        <v>8343</v>
      </c>
      <c r="G284" s="1185">
        <f ca="1">IF(F284&lt;&gt;"",COUNTIF($F$11:F284,"&gt;0"),"")</f>
        <v>274</v>
      </c>
      <c r="H284" s="1186">
        <v>6.2921312690656164E-2</v>
      </c>
      <c r="I284" s="1130"/>
      <c r="J284" s="1187">
        <f t="shared" ca="1" si="79"/>
        <v>0</v>
      </c>
      <c r="K284" s="1188">
        <f t="shared" ca="1" si="80"/>
        <v>0</v>
      </c>
      <c r="L284" s="1187">
        <f t="shared" ca="1" si="81"/>
        <v>0</v>
      </c>
      <c r="M284" s="1187">
        <f t="shared" ca="1" si="82"/>
        <v>0</v>
      </c>
      <c r="N284" s="1187">
        <f t="shared" ca="1" si="91"/>
        <v>0</v>
      </c>
      <c r="O284" s="1130"/>
      <c r="P284" s="1187">
        <f t="shared" ca="1" si="83"/>
        <v>0</v>
      </c>
      <c r="Q284" s="1187">
        <f t="shared" ca="1" si="84"/>
        <v>0</v>
      </c>
      <c r="R284" s="1187">
        <f t="shared" ca="1" si="92"/>
        <v>0</v>
      </c>
      <c r="S284" s="1187">
        <f t="shared" ca="1" si="93"/>
        <v>0</v>
      </c>
      <c r="T284" s="1187">
        <f t="shared" ca="1" si="85"/>
        <v>0</v>
      </c>
      <c r="U284" s="1189">
        <f t="shared" ca="1" si="86"/>
        <v>0</v>
      </c>
      <c r="V284" s="1190" t="str">
        <f t="shared" ca="1" si="87"/>
        <v>n.a.</v>
      </c>
      <c r="X284" s="1191">
        <f t="shared" ca="1" si="94"/>
        <v>0</v>
      </c>
      <c r="Y284" s="1191">
        <f t="shared" ca="1" si="88"/>
        <v>0</v>
      </c>
      <c r="Z284" s="1191">
        <f t="shared" ca="1" si="89"/>
        <v>0</v>
      </c>
      <c r="AA284" s="1189">
        <f t="shared" ca="1" si="90"/>
        <v>0</v>
      </c>
      <c r="AB284" s="1162"/>
    </row>
    <row r="285" spans="1:28">
      <c r="A285" s="1201">
        <f>'AMORT. PROFILE 0% CPR'!A285</f>
        <v>53262</v>
      </c>
      <c r="C285" s="1161"/>
      <c r="D285" s="1182">
        <f t="shared" ca="1" si="76"/>
        <v>53935</v>
      </c>
      <c r="E285" s="1183">
        <f t="shared" ca="1" si="77"/>
        <v>53962</v>
      </c>
      <c r="F285" s="1184">
        <f t="shared" ca="1" si="78"/>
        <v>8374</v>
      </c>
      <c r="G285" s="1185">
        <f ca="1">IF(F285&lt;&gt;"",COUNTIF($F$11:F285,"&gt;0"),"")</f>
        <v>275</v>
      </c>
      <c r="H285" s="1186">
        <v>6.3961417409715671E-2</v>
      </c>
      <c r="I285" s="1130"/>
      <c r="J285" s="1187">
        <f t="shared" ca="1" si="79"/>
        <v>0</v>
      </c>
      <c r="K285" s="1188">
        <f t="shared" ca="1" si="80"/>
        <v>0</v>
      </c>
      <c r="L285" s="1187">
        <f t="shared" ca="1" si="81"/>
        <v>0</v>
      </c>
      <c r="M285" s="1187">
        <f t="shared" ca="1" si="82"/>
        <v>0</v>
      </c>
      <c r="N285" s="1187">
        <f t="shared" ca="1" si="91"/>
        <v>0</v>
      </c>
      <c r="O285" s="1130"/>
      <c r="P285" s="1187">
        <f t="shared" ca="1" si="83"/>
        <v>0</v>
      </c>
      <c r="Q285" s="1187">
        <f t="shared" ca="1" si="84"/>
        <v>0</v>
      </c>
      <c r="R285" s="1187">
        <f t="shared" ca="1" si="92"/>
        <v>0</v>
      </c>
      <c r="S285" s="1187">
        <f t="shared" ca="1" si="93"/>
        <v>0</v>
      </c>
      <c r="T285" s="1187">
        <f t="shared" ca="1" si="85"/>
        <v>0</v>
      </c>
      <c r="U285" s="1189">
        <f t="shared" ca="1" si="86"/>
        <v>0</v>
      </c>
      <c r="V285" s="1190" t="str">
        <f t="shared" ca="1" si="87"/>
        <v>n.a.</v>
      </c>
      <c r="X285" s="1191">
        <f t="shared" ca="1" si="94"/>
        <v>0</v>
      </c>
      <c r="Y285" s="1191">
        <f t="shared" ca="1" si="88"/>
        <v>0</v>
      </c>
      <c r="Z285" s="1191">
        <f t="shared" ca="1" si="89"/>
        <v>0</v>
      </c>
      <c r="AA285" s="1189">
        <f t="shared" ca="1" si="90"/>
        <v>0</v>
      </c>
      <c r="AB285" s="1162"/>
    </row>
    <row r="286" spans="1:28">
      <c r="A286" s="1201">
        <f>'AMORT. PROFILE 0% CPR'!A286</f>
        <v>53293</v>
      </c>
      <c r="C286" s="1161"/>
      <c r="D286" s="1182">
        <f t="shared" ca="1" si="76"/>
        <v>53965</v>
      </c>
      <c r="E286" s="1183">
        <f t="shared" ca="1" si="77"/>
        <v>53993</v>
      </c>
      <c r="F286" s="1184">
        <f t="shared" ca="1" si="78"/>
        <v>8405</v>
      </c>
      <c r="G286" s="1185">
        <f ca="1">IF(F286&lt;&gt;"",COUNTIF($F$11:F286,"&gt;0"),"")</f>
        <v>276</v>
      </c>
      <c r="H286" s="1186">
        <v>6.5734373171687552E-2</v>
      </c>
      <c r="I286" s="1130"/>
      <c r="J286" s="1187">
        <f t="shared" ca="1" si="79"/>
        <v>0</v>
      </c>
      <c r="K286" s="1188">
        <f t="shared" ca="1" si="80"/>
        <v>0</v>
      </c>
      <c r="L286" s="1187">
        <f t="shared" ca="1" si="81"/>
        <v>0</v>
      </c>
      <c r="M286" s="1187">
        <f t="shared" ca="1" si="82"/>
        <v>0</v>
      </c>
      <c r="N286" s="1187">
        <f t="shared" ca="1" si="91"/>
        <v>0</v>
      </c>
      <c r="O286" s="1130"/>
      <c r="P286" s="1187">
        <f t="shared" ca="1" si="83"/>
        <v>0</v>
      </c>
      <c r="Q286" s="1187">
        <f t="shared" ca="1" si="84"/>
        <v>0</v>
      </c>
      <c r="R286" s="1187">
        <f t="shared" ca="1" si="92"/>
        <v>0</v>
      </c>
      <c r="S286" s="1187">
        <f t="shared" ca="1" si="93"/>
        <v>0</v>
      </c>
      <c r="T286" s="1187">
        <f t="shared" ca="1" si="85"/>
        <v>0</v>
      </c>
      <c r="U286" s="1189">
        <f t="shared" ca="1" si="86"/>
        <v>0</v>
      </c>
      <c r="V286" s="1190" t="str">
        <f t="shared" ca="1" si="87"/>
        <v>n.a.</v>
      </c>
      <c r="X286" s="1191">
        <f t="shared" ca="1" si="94"/>
        <v>0</v>
      </c>
      <c r="Y286" s="1191">
        <f t="shared" ca="1" si="88"/>
        <v>0</v>
      </c>
      <c r="Z286" s="1191">
        <f t="shared" ca="1" si="89"/>
        <v>0</v>
      </c>
      <c r="AA286" s="1189">
        <f t="shared" ca="1" si="90"/>
        <v>0</v>
      </c>
      <c r="AB286" s="1162"/>
    </row>
    <row r="287" spans="1:28">
      <c r="A287" s="1201">
        <f>'AMORT. PROFILE 0% CPR'!A287</f>
        <v>53323</v>
      </c>
      <c r="C287" s="1161"/>
      <c r="D287" s="1182">
        <f t="shared" ca="1" si="76"/>
        <v>53996</v>
      </c>
      <c r="E287" s="1183">
        <f t="shared" ca="1" si="77"/>
        <v>54023</v>
      </c>
      <c r="F287" s="1184">
        <f t="shared" ca="1" si="78"/>
        <v>8435</v>
      </c>
      <c r="G287" s="1185">
        <f ca="1">IF(F287&lt;&gt;"",COUNTIF($F$11:F287,"&gt;0"),"")</f>
        <v>277</v>
      </c>
      <c r="H287" s="1186">
        <v>6.770040803534462E-2</v>
      </c>
      <c r="I287" s="1130"/>
      <c r="J287" s="1187">
        <f t="shared" ca="1" si="79"/>
        <v>0</v>
      </c>
      <c r="K287" s="1188">
        <f t="shared" ca="1" si="80"/>
        <v>0</v>
      </c>
      <c r="L287" s="1187">
        <f t="shared" ca="1" si="81"/>
        <v>0</v>
      </c>
      <c r="M287" s="1187">
        <f t="shared" ca="1" si="82"/>
        <v>0</v>
      </c>
      <c r="N287" s="1187">
        <f t="shared" ca="1" si="91"/>
        <v>0</v>
      </c>
      <c r="O287" s="1130"/>
      <c r="P287" s="1187">
        <f t="shared" ca="1" si="83"/>
        <v>0</v>
      </c>
      <c r="Q287" s="1187">
        <f t="shared" ca="1" si="84"/>
        <v>0</v>
      </c>
      <c r="R287" s="1187">
        <f t="shared" ca="1" si="92"/>
        <v>0</v>
      </c>
      <c r="S287" s="1187">
        <f t="shared" ca="1" si="93"/>
        <v>0</v>
      </c>
      <c r="T287" s="1187">
        <f t="shared" ca="1" si="85"/>
        <v>0</v>
      </c>
      <c r="U287" s="1189">
        <f t="shared" ca="1" si="86"/>
        <v>0</v>
      </c>
      <c r="V287" s="1190" t="str">
        <f t="shared" ca="1" si="87"/>
        <v>n.a.</v>
      </c>
      <c r="X287" s="1191">
        <f t="shared" ca="1" si="94"/>
        <v>0</v>
      </c>
      <c r="Y287" s="1191">
        <f t="shared" ca="1" si="88"/>
        <v>0</v>
      </c>
      <c r="Z287" s="1191">
        <f t="shared" ca="1" si="89"/>
        <v>0</v>
      </c>
      <c r="AA287" s="1189">
        <f t="shared" ca="1" si="90"/>
        <v>0</v>
      </c>
      <c r="AB287" s="1162"/>
    </row>
    <row r="288" spans="1:28">
      <c r="A288" s="1201">
        <f>'AMORT. PROFILE 0% CPR'!A288</f>
        <v>53356</v>
      </c>
      <c r="C288" s="1161"/>
      <c r="D288" s="1182">
        <f t="shared" ca="1" si="76"/>
        <v>54026</v>
      </c>
      <c r="E288" s="1183">
        <f t="shared" ca="1" si="77"/>
        <v>54053</v>
      </c>
      <c r="F288" s="1184">
        <f t="shared" ca="1" si="78"/>
        <v>8465</v>
      </c>
      <c r="G288" s="1185">
        <f ca="1">IF(F288&lt;&gt;"",COUNTIF($F$11:F288,"&gt;0"),"")</f>
        <v>278</v>
      </c>
      <c r="H288" s="1186">
        <v>7.0054698578079694E-2</v>
      </c>
      <c r="I288" s="1130"/>
      <c r="J288" s="1187">
        <f t="shared" ca="1" si="79"/>
        <v>0</v>
      </c>
      <c r="K288" s="1188">
        <f t="shared" ca="1" si="80"/>
        <v>0</v>
      </c>
      <c r="L288" s="1187">
        <f t="shared" ca="1" si="81"/>
        <v>0</v>
      </c>
      <c r="M288" s="1187">
        <f t="shared" ca="1" si="82"/>
        <v>0</v>
      </c>
      <c r="N288" s="1187">
        <f t="shared" ca="1" si="91"/>
        <v>0</v>
      </c>
      <c r="O288" s="1130"/>
      <c r="P288" s="1187">
        <f t="shared" ca="1" si="83"/>
        <v>0</v>
      </c>
      <c r="Q288" s="1187">
        <f t="shared" ca="1" si="84"/>
        <v>0</v>
      </c>
      <c r="R288" s="1187">
        <f t="shared" ca="1" si="92"/>
        <v>0</v>
      </c>
      <c r="S288" s="1187">
        <f t="shared" ca="1" si="93"/>
        <v>0</v>
      </c>
      <c r="T288" s="1187">
        <f t="shared" ca="1" si="85"/>
        <v>0</v>
      </c>
      <c r="U288" s="1189">
        <f t="shared" ca="1" si="86"/>
        <v>0</v>
      </c>
      <c r="V288" s="1190" t="str">
        <f t="shared" ca="1" si="87"/>
        <v>n.a.</v>
      </c>
      <c r="X288" s="1191">
        <f t="shared" ca="1" si="94"/>
        <v>0</v>
      </c>
      <c r="Y288" s="1191">
        <f t="shared" ca="1" si="88"/>
        <v>0</v>
      </c>
      <c r="Z288" s="1191">
        <f t="shared" ca="1" si="89"/>
        <v>0</v>
      </c>
      <c r="AA288" s="1189">
        <f t="shared" ca="1" si="90"/>
        <v>0</v>
      </c>
      <c r="AB288" s="1162"/>
    </row>
    <row r="289" spans="1:28">
      <c r="A289" s="1201">
        <f>'AMORT. PROFILE 0% CPR'!A289</f>
        <v>53385</v>
      </c>
      <c r="C289" s="1161"/>
      <c r="D289" s="1182">
        <f t="shared" ca="1" si="76"/>
        <v>54057</v>
      </c>
      <c r="E289" s="1183">
        <f t="shared" ca="1" si="77"/>
        <v>54084</v>
      </c>
      <c r="F289" s="1184">
        <f t="shared" ca="1" si="78"/>
        <v>8496</v>
      </c>
      <c r="G289" s="1185">
        <f ca="1">IF(F289&lt;&gt;"",COUNTIF($F$11:F289,"&gt;0"),"")</f>
        <v>279</v>
      </c>
      <c r="H289" s="1186">
        <v>7.3041728114179263E-2</v>
      </c>
      <c r="I289" s="1130"/>
      <c r="J289" s="1187">
        <f t="shared" ca="1" si="79"/>
        <v>0</v>
      </c>
      <c r="K289" s="1188">
        <f t="shared" ca="1" si="80"/>
        <v>0</v>
      </c>
      <c r="L289" s="1187">
        <f t="shared" ca="1" si="81"/>
        <v>0</v>
      </c>
      <c r="M289" s="1187">
        <f t="shared" ca="1" si="82"/>
        <v>0</v>
      </c>
      <c r="N289" s="1187">
        <f t="shared" ca="1" si="91"/>
        <v>0</v>
      </c>
      <c r="O289" s="1130"/>
      <c r="P289" s="1187">
        <f t="shared" ca="1" si="83"/>
        <v>0</v>
      </c>
      <c r="Q289" s="1187">
        <f t="shared" ca="1" si="84"/>
        <v>0</v>
      </c>
      <c r="R289" s="1187">
        <f t="shared" ca="1" si="92"/>
        <v>0</v>
      </c>
      <c r="S289" s="1187">
        <f t="shared" ca="1" si="93"/>
        <v>0</v>
      </c>
      <c r="T289" s="1187">
        <f t="shared" ca="1" si="85"/>
        <v>0</v>
      </c>
      <c r="U289" s="1189">
        <f t="shared" ca="1" si="86"/>
        <v>0</v>
      </c>
      <c r="V289" s="1190" t="str">
        <f t="shared" ca="1" si="87"/>
        <v>n.a.</v>
      </c>
      <c r="X289" s="1191">
        <f t="shared" ca="1" si="94"/>
        <v>0</v>
      </c>
      <c r="Y289" s="1191">
        <f t="shared" ca="1" si="88"/>
        <v>0</v>
      </c>
      <c r="Z289" s="1191">
        <f t="shared" ca="1" si="89"/>
        <v>0</v>
      </c>
      <c r="AA289" s="1189">
        <f t="shared" ca="1" si="90"/>
        <v>0</v>
      </c>
      <c r="AB289" s="1162"/>
    </row>
    <row r="290" spans="1:28">
      <c r="A290" s="1201">
        <f>'AMORT. PROFILE 0% CPR'!A290</f>
        <v>53413</v>
      </c>
      <c r="C290" s="1161"/>
      <c r="D290" s="1182">
        <f t="shared" ca="1" si="76"/>
        <v>54088</v>
      </c>
      <c r="E290" s="1183">
        <f t="shared" ca="1" si="77"/>
        <v>54115</v>
      </c>
      <c r="F290" s="1184">
        <f t="shared" ca="1" si="78"/>
        <v>8527</v>
      </c>
      <c r="G290" s="1185">
        <f ca="1">IF(F290&lt;&gt;"",COUNTIF($F$11:F290,"&gt;0"),"")</f>
        <v>280</v>
      </c>
      <c r="H290" s="1186">
        <v>7.7181389946413451E-2</v>
      </c>
      <c r="I290" s="1130"/>
      <c r="J290" s="1187">
        <f t="shared" ca="1" si="79"/>
        <v>0</v>
      </c>
      <c r="K290" s="1188">
        <f t="shared" ca="1" si="80"/>
        <v>0</v>
      </c>
      <c r="L290" s="1187">
        <f t="shared" ca="1" si="81"/>
        <v>0</v>
      </c>
      <c r="M290" s="1187">
        <f t="shared" ca="1" si="82"/>
        <v>0</v>
      </c>
      <c r="N290" s="1187">
        <f t="shared" ca="1" si="91"/>
        <v>0</v>
      </c>
      <c r="O290" s="1130"/>
      <c r="P290" s="1187">
        <f t="shared" ca="1" si="83"/>
        <v>0</v>
      </c>
      <c r="Q290" s="1187">
        <f t="shared" ca="1" si="84"/>
        <v>0</v>
      </c>
      <c r="R290" s="1187">
        <f t="shared" ca="1" si="92"/>
        <v>0</v>
      </c>
      <c r="S290" s="1187">
        <f t="shared" ca="1" si="93"/>
        <v>0</v>
      </c>
      <c r="T290" s="1187">
        <f t="shared" ca="1" si="85"/>
        <v>0</v>
      </c>
      <c r="U290" s="1189">
        <f t="shared" ca="1" si="86"/>
        <v>0</v>
      </c>
      <c r="V290" s="1190" t="str">
        <f t="shared" ca="1" si="87"/>
        <v>n.a.</v>
      </c>
      <c r="X290" s="1191">
        <f t="shared" ca="1" si="94"/>
        <v>0</v>
      </c>
      <c r="Y290" s="1191">
        <f t="shared" ca="1" si="88"/>
        <v>0</v>
      </c>
      <c r="Z290" s="1191">
        <f t="shared" ca="1" si="89"/>
        <v>0</v>
      </c>
      <c r="AA290" s="1189">
        <f t="shared" ca="1" si="90"/>
        <v>0</v>
      </c>
      <c r="AB290" s="1162"/>
    </row>
    <row r="291" spans="1:28">
      <c r="A291" s="1201">
        <f>'AMORT. PROFILE 0% CPR'!A291</f>
        <v>53444</v>
      </c>
      <c r="C291" s="1161"/>
      <c r="D291" s="1182">
        <f t="shared" ca="1" si="76"/>
        <v>54117</v>
      </c>
      <c r="E291" s="1183">
        <f t="shared" ca="1" si="77"/>
        <v>54144</v>
      </c>
      <c r="F291" s="1184">
        <f t="shared" ca="1" si="78"/>
        <v>8556</v>
      </c>
      <c r="G291" s="1185">
        <f ca="1">IF(F291&lt;&gt;"",COUNTIF($F$11:F291,"&gt;0"),"")</f>
        <v>281</v>
      </c>
      <c r="H291" s="1186">
        <v>8.2215919503936141E-2</v>
      </c>
      <c r="I291" s="1130"/>
      <c r="J291" s="1187">
        <f t="shared" ca="1" si="79"/>
        <v>0</v>
      </c>
      <c r="K291" s="1188">
        <f t="shared" ca="1" si="80"/>
        <v>0</v>
      </c>
      <c r="L291" s="1187">
        <f t="shared" ca="1" si="81"/>
        <v>0</v>
      </c>
      <c r="M291" s="1187">
        <f t="shared" ca="1" si="82"/>
        <v>0</v>
      </c>
      <c r="N291" s="1187">
        <f t="shared" ca="1" si="91"/>
        <v>0</v>
      </c>
      <c r="O291" s="1130"/>
      <c r="P291" s="1187">
        <f t="shared" ca="1" si="83"/>
        <v>0</v>
      </c>
      <c r="Q291" s="1187">
        <f t="shared" ca="1" si="84"/>
        <v>0</v>
      </c>
      <c r="R291" s="1187">
        <f t="shared" ca="1" si="92"/>
        <v>0</v>
      </c>
      <c r="S291" s="1187">
        <f t="shared" ca="1" si="93"/>
        <v>0</v>
      </c>
      <c r="T291" s="1187">
        <f t="shared" ca="1" si="85"/>
        <v>0</v>
      </c>
      <c r="U291" s="1189">
        <f t="shared" ca="1" si="86"/>
        <v>0</v>
      </c>
      <c r="V291" s="1190" t="str">
        <f t="shared" ca="1" si="87"/>
        <v>n.a.</v>
      </c>
      <c r="X291" s="1191">
        <f t="shared" ca="1" si="94"/>
        <v>0</v>
      </c>
      <c r="Y291" s="1191">
        <f t="shared" ca="1" si="88"/>
        <v>0</v>
      </c>
      <c r="Z291" s="1191">
        <f t="shared" ca="1" si="89"/>
        <v>0</v>
      </c>
      <c r="AA291" s="1189">
        <f t="shared" ca="1" si="90"/>
        <v>0</v>
      </c>
      <c r="AB291" s="1162"/>
    </row>
    <row r="292" spans="1:28">
      <c r="A292" s="1201">
        <f>'AMORT. PROFILE 0% CPR'!A292</f>
        <v>53475</v>
      </c>
      <c r="C292" s="1161"/>
      <c r="D292" s="1182">
        <f t="shared" ca="1" si="76"/>
        <v>54148</v>
      </c>
      <c r="E292" s="1183">
        <f t="shared" ca="1" si="77"/>
        <v>54175</v>
      </c>
      <c r="F292" s="1184">
        <f t="shared" ca="1" si="78"/>
        <v>8587</v>
      </c>
      <c r="G292" s="1185">
        <f ca="1">IF(F292&lt;&gt;"",COUNTIF($F$11:F292,"&gt;0"),"")</f>
        <v>282</v>
      </c>
      <c r="H292" s="1186">
        <v>8.6858023880932014E-2</v>
      </c>
      <c r="I292" s="1130"/>
      <c r="J292" s="1187">
        <f t="shared" ca="1" si="79"/>
        <v>0</v>
      </c>
      <c r="K292" s="1188">
        <f t="shared" ca="1" si="80"/>
        <v>0</v>
      </c>
      <c r="L292" s="1187">
        <f t="shared" ca="1" si="81"/>
        <v>0</v>
      </c>
      <c r="M292" s="1187">
        <f t="shared" ca="1" si="82"/>
        <v>0</v>
      </c>
      <c r="N292" s="1187">
        <f t="shared" ca="1" si="91"/>
        <v>0</v>
      </c>
      <c r="O292" s="1130"/>
      <c r="P292" s="1187">
        <f t="shared" ca="1" si="83"/>
        <v>0</v>
      </c>
      <c r="Q292" s="1187">
        <f t="shared" ca="1" si="84"/>
        <v>0</v>
      </c>
      <c r="R292" s="1187">
        <f t="shared" ca="1" si="92"/>
        <v>0</v>
      </c>
      <c r="S292" s="1187">
        <f t="shared" ca="1" si="93"/>
        <v>0</v>
      </c>
      <c r="T292" s="1187">
        <f t="shared" ca="1" si="85"/>
        <v>0</v>
      </c>
      <c r="U292" s="1189">
        <f t="shared" ca="1" si="86"/>
        <v>0</v>
      </c>
      <c r="V292" s="1190" t="str">
        <f t="shared" ca="1" si="87"/>
        <v>n.a.</v>
      </c>
      <c r="X292" s="1191">
        <f t="shared" ca="1" si="94"/>
        <v>0</v>
      </c>
      <c r="Y292" s="1191">
        <f t="shared" ca="1" si="88"/>
        <v>0</v>
      </c>
      <c r="Z292" s="1191">
        <f t="shared" ca="1" si="89"/>
        <v>0</v>
      </c>
      <c r="AA292" s="1189">
        <f t="shared" ca="1" si="90"/>
        <v>0</v>
      </c>
      <c r="AB292" s="1162"/>
    </row>
    <row r="293" spans="1:28">
      <c r="A293" s="1201">
        <f>'AMORT. PROFILE 0% CPR'!A293</f>
        <v>53505</v>
      </c>
      <c r="C293" s="1161"/>
      <c r="D293" s="1182">
        <f t="shared" ca="1" si="76"/>
        <v>54178</v>
      </c>
      <c r="E293" s="1183">
        <f t="shared" ca="1" si="77"/>
        <v>54205</v>
      </c>
      <c r="F293" s="1184">
        <f t="shared" ca="1" si="78"/>
        <v>8617</v>
      </c>
      <c r="G293" s="1185">
        <f ca="1">IF(F293&lt;&gt;"",COUNTIF($F$11:F293,"&gt;0"),"")</f>
        <v>283</v>
      </c>
      <c r="H293" s="1186">
        <v>9.168346749475724E-2</v>
      </c>
      <c r="I293" s="1130"/>
      <c r="J293" s="1187">
        <f t="shared" ca="1" si="79"/>
        <v>0</v>
      </c>
      <c r="K293" s="1188">
        <f t="shared" ca="1" si="80"/>
        <v>0</v>
      </c>
      <c r="L293" s="1187">
        <f t="shared" ca="1" si="81"/>
        <v>0</v>
      </c>
      <c r="M293" s="1187">
        <f t="shared" ca="1" si="82"/>
        <v>0</v>
      </c>
      <c r="N293" s="1187">
        <f t="shared" ca="1" si="91"/>
        <v>0</v>
      </c>
      <c r="O293" s="1130"/>
      <c r="P293" s="1187">
        <f t="shared" ca="1" si="83"/>
        <v>0</v>
      </c>
      <c r="Q293" s="1187">
        <f t="shared" ca="1" si="84"/>
        <v>0</v>
      </c>
      <c r="R293" s="1187">
        <f t="shared" ca="1" si="92"/>
        <v>0</v>
      </c>
      <c r="S293" s="1187">
        <f t="shared" ca="1" si="93"/>
        <v>0</v>
      </c>
      <c r="T293" s="1187">
        <f t="shared" ca="1" si="85"/>
        <v>0</v>
      </c>
      <c r="U293" s="1189">
        <f t="shared" ca="1" si="86"/>
        <v>0</v>
      </c>
      <c r="V293" s="1190" t="str">
        <f t="shared" ca="1" si="87"/>
        <v>n.a.</v>
      </c>
      <c r="X293" s="1191">
        <f t="shared" ca="1" si="94"/>
        <v>0</v>
      </c>
      <c r="Y293" s="1191">
        <f t="shared" ca="1" si="88"/>
        <v>0</v>
      </c>
      <c r="Z293" s="1191">
        <f t="shared" ca="1" si="89"/>
        <v>0</v>
      </c>
      <c r="AA293" s="1189">
        <f t="shared" ca="1" si="90"/>
        <v>0</v>
      </c>
      <c r="AB293" s="1162"/>
    </row>
    <row r="294" spans="1:28">
      <c r="A294" s="1201">
        <f>'AMORT. PROFILE 0% CPR'!A294</f>
        <v>53535</v>
      </c>
      <c r="C294" s="1161"/>
      <c r="D294" s="1182">
        <f t="shared" ca="1" si="76"/>
        <v>54209</v>
      </c>
      <c r="E294" s="1183">
        <f t="shared" ca="1" si="77"/>
        <v>54238</v>
      </c>
      <c r="F294" s="1184">
        <f t="shared" ca="1" si="78"/>
        <v>8650</v>
      </c>
      <c r="G294" s="1185">
        <f ca="1">IF(F294&lt;&gt;"",COUNTIF($F$11:F294,"&gt;0"),"")</f>
        <v>284</v>
      </c>
      <c r="H294" s="1186">
        <v>9.7741681610913456E-2</v>
      </c>
      <c r="I294" s="1130"/>
      <c r="J294" s="1187">
        <f t="shared" ca="1" si="79"/>
        <v>0</v>
      </c>
      <c r="K294" s="1188">
        <f t="shared" ca="1" si="80"/>
        <v>0</v>
      </c>
      <c r="L294" s="1187">
        <f t="shared" ca="1" si="81"/>
        <v>0</v>
      </c>
      <c r="M294" s="1187">
        <f t="shared" ca="1" si="82"/>
        <v>0</v>
      </c>
      <c r="N294" s="1187">
        <f t="shared" ca="1" si="91"/>
        <v>0</v>
      </c>
      <c r="O294" s="1130"/>
      <c r="P294" s="1187">
        <f t="shared" ca="1" si="83"/>
        <v>0</v>
      </c>
      <c r="Q294" s="1187">
        <f t="shared" ca="1" si="84"/>
        <v>0</v>
      </c>
      <c r="R294" s="1187">
        <f t="shared" ca="1" si="92"/>
        <v>0</v>
      </c>
      <c r="S294" s="1187">
        <f t="shared" ca="1" si="93"/>
        <v>0</v>
      </c>
      <c r="T294" s="1187">
        <f t="shared" ca="1" si="85"/>
        <v>0</v>
      </c>
      <c r="U294" s="1189">
        <f t="shared" ca="1" si="86"/>
        <v>0</v>
      </c>
      <c r="V294" s="1190" t="str">
        <f t="shared" ca="1" si="87"/>
        <v>n.a.</v>
      </c>
      <c r="X294" s="1191">
        <f t="shared" ca="1" si="94"/>
        <v>0</v>
      </c>
      <c r="Y294" s="1191">
        <f t="shared" ca="1" si="88"/>
        <v>0</v>
      </c>
      <c r="Z294" s="1191">
        <f t="shared" ca="1" si="89"/>
        <v>0</v>
      </c>
      <c r="AA294" s="1189">
        <f t="shared" ca="1" si="90"/>
        <v>0</v>
      </c>
      <c r="AB294" s="1162"/>
    </row>
    <row r="295" spans="1:28">
      <c r="A295" s="1201">
        <f>'AMORT. PROFILE 0% CPR'!A295</f>
        <v>53566</v>
      </c>
      <c r="C295" s="1161"/>
      <c r="D295" s="1182">
        <f t="shared" ca="1" si="76"/>
        <v>54239</v>
      </c>
      <c r="E295" s="1183">
        <f t="shared" ca="1" si="77"/>
        <v>54266</v>
      </c>
      <c r="F295" s="1184">
        <f t="shared" ca="1" si="78"/>
        <v>8678</v>
      </c>
      <c r="G295" s="1185">
        <f ca="1">IF(F295&lt;&gt;"",COUNTIF($F$11:F295,"&gt;0"),"")</f>
        <v>285</v>
      </c>
      <c r="H295" s="1186">
        <v>0.10470054955174993</v>
      </c>
      <c r="I295" s="1130"/>
      <c r="J295" s="1187">
        <f t="shared" ca="1" si="79"/>
        <v>0</v>
      </c>
      <c r="K295" s="1188">
        <f t="shared" ca="1" si="80"/>
        <v>0</v>
      </c>
      <c r="L295" s="1187">
        <f t="shared" ca="1" si="81"/>
        <v>0</v>
      </c>
      <c r="M295" s="1187">
        <f t="shared" ca="1" si="82"/>
        <v>0</v>
      </c>
      <c r="N295" s="1187">
        <f t="shared" ca="1" si="91"/>
        <v>0</v>
      </c>
      <c r="O295" s="1130"/>
      <c r="P295" s="1187">
        <f t="shared" ca="1" si="83"/>
        <v>0</v>
      </c>
      <c r="Q295" s="1187">
        <f t="shared" ca="1" si="84"/>
        <v>0</v>
      </c>
      <c r="R295" s="1187">
        <f t="shared" ca="1" si="92"/>
        <v>0</v>
      </c>
      <c r="S295" s="1187">
        <f t="shared" ca="1" si="93"/>
        <v>0</v>
      </c>
      <c r="T295" s="1187">
        <f t="shared" ca="1" si="85"/>
        <v>0</v>
      </c>
      <c r="U295" s="1189">
        <f t="shared" ca="1" si="86"/>
        <v>0</v>
      </c>
      <c r="V295" s="1190" t="str">
        <f t="shared" ca="1" si="87"/>
        <v>n.a.</v>
      </c>
      <c r="X295" s="1191">
        <f t="shared" ca="1" si="94"/>
        <v>0</v>
      </c>
      <c r="Y295" s="1191">
        <f t="shared" ca="1" si="88"/>
        <v>0</v>
      </c>
      <c r="Z295" s="1191">
        <f t="shared" ca="1" si="89"/>
        <v>0</v>
      </c>
      <c r="AA295" s="1189">
        <f t="shared" ca="1" si="90"/>
        <v>0</v>
      </c>
      <c r="AB295" s="1162"/>
    </row>
    <row r="296" spans="1:28">
      <c r="A296" s="1201">
        <f>'AMORT. PROFILE 0% CPR'!A296</f>
        <v>53597</v>
      </c>
      <c r="C296" s="1161"/>
      <c r="D296" s="1182">
        <f t="shared" ca="1" si="76"/>
        <v>54270</v>
      </c>
      <c r="E296" s="1183">
        <f t="shared" ca="1" si="77"/>
        <v>54297</v>
      </c>
      <c r="F296" s="1184">
        <f t="shared" ca="1" si="78"/>
        <v>8709</v>
      </c>
      <c r="G296" s="1185">
        <f ca="1">IF(F296&lt;&gt;"",COUNTIF($F$11:F296,"&gt;0"),"")</f>
        <v>286</v>
      </c>
      <c r="H296" s="1186">
        <v>0.11061768586956627</v>
      </c>
      <c r="I296" s="1130"/>
      <c r="J296" s="1187">
        <f t="shared" ca="1" si="79"/>
        <v>0</v>
      </c>
      <c r="K296" s="1188">
        <f t="shared" ca="1" si="80"/>
        <v>0</v>
      </c>
      <c r="L296" s="1187">
        <f t="shared" ca="1" si="81"/>
        <v>0</v>
      </c>
      <c r="M296" s="1187">
        <f t="shared" ca="1" si="82"/>
        <v>0</v>
      </c>
      <c r="N296" s="1187">
        <f t="shared" ca="1" si="91"/>
        <v>0</v>
      </c>
      <c r="O296" s="1130"/>
      <c r="P296" s="1187">
        <f t="shared" ca="1" si="83"/>
        <v>0</v>
      </c>
      <c r="Q296" s="1187">
        <f t="shared" ca="1" si="84"/>
        <v>0</v>
      </c>
      <c r="R296" s="1187">
        <f t="shared" ca="1" si="92"/>
        <v>0</v>
      </c>
      <c r="S296" s="1187">
        <f t="shared" ca="1" si="93"/>
        <v>0</v>
      </c>
      <c r="T296" s="1187">
        <f t="shared" ca="1" si="85"/>
        <v>0</v>
      </c>
      <c r="U296" s="1189">
        <f t="shared" ca="1" si="86"/>
        <v>0</v>
      </c>
      <c r="V296" s="1190" t="str">
        <f t="shared" ca="1" si="87"/>
        <v>n.a.</v>
      </c>
      <c r="X296" s="1191">
        <f t="shared" ca="1" si="94"/>
        <v>0</v>
      </c>
      <c r="Y296" s="1191">
        <f t="shared" ca="1" si="88"/>
        <v>0</v>
      </c>
      <c r="Z296" s="1191">
        <f t="shared" ca="1" si="89"/>
        <v>0</v>
      </c>
      <c r="AA296" s="1189">
        <f t="shared" ca="1" si="90"/>
        <v>0</v>
      </c>
      <c r="AB296" s="1162"/>
    </row>
    <row r="297" spans="1:28">
      <c r="A297" s="1201">
        <f>'AMORT. PROFILE 0% CPR'!A297</f>
        <v>53629</v>
      </c>
      <c r="C297" s="1161"/>
      <c r="D297" s="1182">
        <f t="shared" ca="1" si="76"/>
        <v>54301</v>
      </c>
      <c r="E297" s="1183">
        <f t="shared" ca="1" si="77"/>
        <v>54329</v>
      </c>
      <c r="F297" s="1184">
        <f t="shared" ca="1" si="78"/>
        <v>8741</v>
      </c>
      <c r="G297" s="1185">
        <f ca="1">IF(F297&lt;&gt;"",COUNTIF($F$11:F297,"&gt;0"),"")</f>
        <v>287</v>
      </c>
      <c r="H297" s="1186">
        <v>0.11732030969490148</v>
      </c>
      <c r="I297" s="1130"/>
      <c r="J297" s="1187">
        <f t="shared" ca="1" si="79"/>
        <v>0</v>
      </c>
      <c r="K297" s="1188">
        <f t="shared" ca="1" si="80"/>
        <v>0</v>
      </c>
      <c r="L297" s="1187">
        <f t="shared" ca="1" si="81"/>
        <v>0</v>
      </c>
      <c r="M297" s="1187">
        <f t="shared" ca="1" si="82"/>
        <v>0</v>
      </c>
      <c r="N297" s="1187">
        <f t="shared" ca="1" si="91"/>
        <v>0</v>
      </c>
      <c r="O297" s="1130"/>
      <c r="P297" s="1187">
        <f t="shared" ca="1" si="83"/>
        <v>0</v>
      </c>
      <c r="Q297" s="1187">
        <f t="shared" ca="1" si="84"/>
        <v>0</v>
      </c>
      <c r="R297" s="1187">
        <f t="shared" ca="1" si="92"/>
        <v>0</v>
      </c>
      <c r="S297" s="1187">
        <f t="shared" ca="1" si="93"/>
        <v>0</v>
      </c>
      <c r="T297" s="1187">
        <f t="shared" ca="1" si="85"/>
        <v>0</v>
      </c>
      <c r="U297" s="1189">
        <f t="shared" ca="1" si="86"/>
        <v>0</v>
      </c>
      <c r="V297" s="1190" t="str">
        <f t="shared" ca="1" si="87"/>
        <v>n.a.</v>
      </c>
      <c r="X297" s="1191">
        <f t="shared" ca="1" si="94"/>
        <v>0</v>
      </c>
      <c r="Y297" s="1191">
        <f t="shared" ca="1" si="88"/>
        <v>0</v>
      </c>
      <c r="Z297" s="1191">
        <f t="shared" ca="1" si="89"/>
        <v>0</v>
      </c>
      <c r="AA297" s="1189">
        <f t="shared" ca="1" si="90"/>
        <v>0</v>
      </c>
      <c r="AB297" s="1162"/>
    </row>
    <row r="298" spans="1:28">
      <c r="A298" s="1201">
        <f>'AMORT. PROFILE 0% CPR'!A298</f>
        <v>53658</v>
      </c>
      <c r="C298" s="1161"/>
      <c r="D298" s="1182">
        <f t="shared" ca="1" si="76"/>
        <v>54331</v>
      </c>
      <c r="E298" s="1183">
        <f t="shared" ca="1" si="77"/>
        <v>54358</v>
      </c>
      <c r="F298" s="1184">
        <f t="shared" ca="1" si="78"/>
        <v>8770</v>
      </c>
      <c r="G298" s="1185">
        <f ca="1">IF(F298&lt;&gt;"",COUNTIF($F$11:F298,"&gt;0"),"")</f>
        <v>288</v>
      </c>
      <c r="H298" s="1186">
        <v>0.12633784130682557</v>
      </c>
      <c r="I298" s="1130"/>
      <c r="J298" s="1187">
        <f t="shared" ca="1" si="79"/>
        <v>0</v>
      </c>
      <c r="K298" s="1188">
        <f t="shared" ca="1" si="80"/>
        <v>0</v>
      </c>
      <c r="L298" s="1187">
        <f t="shared" ca="1" si="81"/>
        <v>0</v>
      </c>
      <c r="M298" s="1187">
        <f t="shared" ca="1" si="82"/>
        <v>0</v>
      </c>
      <c r="N298" s="1187">
        <f t="shared" ca="1" si="91"/>
        <v>0</v>
      </c>
      <c r="O298" s="1130"/>
      <c r="P298" s="1187">
        <f t="shared" ca="1" si="83"/>
        <v>0</v>
      </c>
      <c r="Q298" s="1187">
        <f t="shared" ca="1" si="84"/>
        <v>0</v>
      </c>
      <c r="R298" s="1187">
        <f t="shared" ca="1" si="92"/>
        <v>0</v>
      </c>
      <c r="S298" s="1187">
        <f t="shared" ca="1" si="93"/>
        <v>0</v>
      </c>
      <c r="T298" s="1187">
        <f t="shared" ca="1" si="85"/>
        <v>0</v>
      </c>
      <c r="U298" s="1189">
        <f t="shared" ca="1" si="86"/>
        <v>0</v>
      </c>
      <c r="V298" s="1190" t="str">
        <f t="shared" ca="1" si="87"/>
        <v>n.a.</v>
      </c>
      <c r="X298" s="1191">
        <f t="shared" ca="1" si="94"/>
        <v>0</v>
      </c>
      <c r="Y298" s="1191">
        <f t="shared" ca="1" si="88"/>
        <v>0</v>
      </c>
      <c r="Z298" s="1191">
        <f t="shared" ca="1" si="89"/>
        <v>0</v>
      </c>
      <c r="AA298" s="1189">
        <f t="shared" ca="1" si="90"/>
        <v>0</v>
      </c>
      <c r="AB298" s="1162"/>
    </row>
    <row r="299" spans="1:28">
      <c r="A299" s="1201">
        <f>'AMORT. PROFILE 0% CPR'!A299</f>
        <v>53688</v>
      </c>
      <c r="C299" s="1161"/>
      <c r="D299" s="1182">
        <f t="shared" ca="1" si="76"/>
        <v>54362</v>
      </c>
      <c r="E299" s="1183">
        <f t="shared" ca="1" si="77"/>
        <v>54389</v>
      </c>
      <c r="F299" s="1184">
        <f t="shared" ca="1" si="78"/>
        <v>8801</v>
      </c>
      <c r="G299" s="1185">
        <f ca="1">IF(F299&lt;&gt;"",COUNTIF($F$11:F299,"&gt;0"),"")</f>
        <v>289</v>
      </c>
      <c r="H299" s="1186">
        <v>0.13615492669384663</v>
      </c>
      <c r="I299" s="1130"/>
      <c r="J299" s="1187">
        <f t="shared" ca="1" si="79"/>
        <v>0</v>
      </c>
      <c r="K299" s="1188">
        <f t="shared" ca="1" si="80"/>
        <v>0</v>
      </c>
      <c r="L299" s="1187">
        <f t="shared" ca="1" si="81"/>
        <v>0</v>
      </c>
      <c r="M299" s="1187">
        <f t="shared" ca="1" si="82"/>
        <v>0</v>
      </c>
      <c r="N299" s="1187">
        <f t="shared" ca="1" si="91"/>
        <v>0</v>
      </c>
      <c r="O299" s="1130"/>
      <c r="P299" s="1187">
        <f t="shared" ca="1" si="83"/>
        <v>0</v>
      </c>
      <c r="Q299" s="1187">
        <f t="shared" ca="1" si="84"/>
        <v>0</v>
      </c>
      <c r="R299" s="1187">
        <f t="shared" ca="1" si="92"/>
        <v>0</v>
      </c>
      <c r="S299" s="1187">
        <f t="shared" ca="1" si="93"/>
        <v>0</v>
      </c>
      <c r="T299" s="1187">
        <f t="shared" ca="1" si="85"/>
        <v>0</v>
      </c>
      <c r="U299" s="1189">
        <f t="shared" ca="1" si="86"/>
        <v>0</v>
      </c>
      <c r="V299" s="1190" t="str">
        <f t="shared" ca="1" si="87"/>
        <v>n.a.</v>
      </c>
      <c r="X299" s="1191">
        <f t="shared" ca="1" si="94"/>
        <v>0</v>
      </c>
      <c r="Y299" s="1191">
        <f t="shared" ca="1" si="88"/>
        <v>0</v>
      </c>
      <c r="Z299" s="1191">
        <f t="shared" ca="1" si="89"/>
        <v>0</v>
      </c>
      <c r="AA299" s="1189">
        <f t="shared" ca="1" si="90"/>
        <v>0</v>
      </c>
      <c r="AB299" s="1162"/>
    </row>
    <row r="300" spans="1:28">
      <c r="A300" s="1201">
        <f>'AMORT. PROFILE 0% CPR'!A300</f>
        <v>53720</v>
      </c>
      <c r="C300" s="1161"/>
      <c r="D300" s="1182">
        <f t="shared" ca="1" si="76"/>
        <v>54392</v>
      </c>
      <c r="E300" s="1183">
        <f t="shared" ca="1" si="77"/>
        <v>54420</v>
      </c>
      <c r="F300" s="1184">
        <f t="shared" ca="1" si="78"/>
        <v>8832</v>
      </c>
      <c r="G300" s="1185">
        <f ca="1">IF(F300&lt;&gt;"",COUNTIF($F$11:F300,"&gt;0"),"")</f>
        <v>290</v>
      </c>
      <c r="H300" s="1186">
        <v>0.1491211442456824</v>
      </c>
      <c r="I300" s="1130"/>
      <c r="J300" s="1187">
        <f t="shared" ca="1" si="79"/>
        <v>0</v>
      </c>
      <c r="K300" s="1188">
        <f t="shared" ca="1" si="80"/>
        <v>0</v>
      </c>
      <c r="L300" s="1187">
        <f t="shared" ca="1" si="81"/>
        <v>0</v>
      </c>
      <c r="M300" s="1187">
        <f t="shared" ca="1" si="82"/>
        <v>0</v>
      </c>
      <c r="N300" s="1187">
        <f t="shared" ca="1" si="91"/>
        <v>0</v>
      </c>
      <c r="O300" s="1130"/>
      <c r="P300" s="1187">
        <f t="shared" ca="1" si="83"/>
        <v>0</v>
      </c>
      <c r="Q300" s="1187">
        <f t="shared" ca="1" si="84"/>
        <v>0</v>
      </c>
      <c r="R300" s="1187">
        <f t="shared" ca="1" si="92"/>
        <v>0</v>
      </c>
      <c r="S300" s="1187">
        <f t="shared" ca="1" si="93"/>
        <v>0</v>
      </c>
      <c r="T300" s="1187">
        <f t="shared" ca="1" si="85"/>
        <v>0</v>
      </c>
      <c r="U300" s="1189">
        <f t="shared" ca="1" si="86"/>
        <v>0</v>
      </c>
      <c r="V300" s="1190" t="str">
        <f t="shared" ca="1" si="87"/>
        <v>n.a.</v>
      </c>
      <c r="X300" s="1191">
        <f t="shared" ca="1" si="94"/>
        <v>0</v>
      </c>
      <c r="Y300" s="1191">
        <f t="shared" ca="1" si="88"/>
        <v>0</v>
      </c>
      <c r="Z300" s="1191">
        <f t="shared" ca="1" si="89"/>
        <v>0</v>
      </c>
      <c r="AA300" s="1189">
        <f t="shared" ca="1" si="90"/>
        <v>0</v>
      </c>
      <c r="AB300" s="1162"/>
    </row>
    <row r="301" spans="1:28">
      <c r="A301" s="1201">
        <f>'AMORT. PROFILE 0% CPR'!A301</f>
        <v>53750</v>
      </c>
      <c r="C301" s="1161"/>
      <c r="D301" s="1182">
        <f t="shared" ca="1" si="76"/>
        <v>54423</v>
      </c>
      <c r="E301" s="1183">
        <f t="shared" ca="1" si="77"/>
        <v>54450</v>
      </c>
      <c r="F301" s="1184">
        <f t="shared" ca="1" si="78"/>
        <v>8862</v>
      </c>
      <c r="G301" s="1185">
        <f ca="1">IF(F301&lt;&gt;"",COUNTIF($F$11:F301,"&gt;0"),"")</f>
        <v>291</v>
      </c>
      <c r="H301" s="1186">
        <v>0.16896561620355724</v>
      </c>
      <c r="I301" s="1130"/>
      <c r="J301" s="1187">
        <f t="shared" ca="1" si="79"/>
        <v>0</v>
      </c>
      <c r="K301" s="1188">
        <f t="shared" ca="1" si="80"/>
        <v>0</v>
      </c>
      <c r="L301" s="1187">
        <f t="shared" ca="1" si="81"/>
        <v>0</v>
      </c>
      <c r="M301" s="1187">
        <f t="shared" ca="1" si="82"/>
        <v>0</v>
      </c>
      <c r="N301" s="1187">
        <f t="shared" ca="1" si="91"/>
        <v>0</v>
      </c>
      <c r="O301" s="1130"/>
      <c r="P301" s="1187">
        <f t="shared" ca="1" si="83"/>
        <v>0</v>
      </c>
      <c r="Q301" s="1187">
        <f t="shared" ca="1" si="84"/>
        <v>0</v>
      </c>
      <c r="R301" s="1187">
        <f t="shared" ca="1" si="92"/>
        <v>0</v>
      </c>
      <c r="S301" s="1187">
        <f t="shared" ca="1" si="93"/>
        <v>0</v>
      </c>
      <c r="T301" s="1187">
        <f t="shared" ca="1" si="85"/>
        <v>0</v>
      </c>
      <c r="U301" s="1189">
        <f t="shared" ca="1" si="86"/>
        <v>0</v>
      </c>
      <c r="V301" s="1190" t="str">
        <f t="shared" ca="1" si="87"/>
        <v>n.a.</v>
      </c>
      <c r="X301" s="1191">
        <f t="shared" ca="1" si="94"/>
        <v>0</v>
      </c>
      <c r="Y301" s="1191">
        <f t="shared" ca="1" si="88"/>
        <v>0</v>
      </c>
      <c r="Z301" s="1191">
        <f t="shared" ca="1" si="89"/>
        <v>0</v>
      </c>
      <c r="AA301" s="1189">
        <f t="shared" ca="1" si="90"/>
        <v>0</v>
      </c>
      <c r="AB301" s="1162"/>
    </row>
    <row r="302" spans="1:28">
      <c r="A302" s="1201">
        <f>'AMORT. PROFILE 0% CPR'!A302</f>
        <v>53778</v>
      </c>
      <c r="C302" s="1161"/>
      <c r="D302" s="1182">
        <f t="shared" ca="1" si="76"/>
        <v>54454</v>
      </c>
      <c r="E302" s="1183">
        <f t="shared" ca="1" si="77"/>
        <v>54480</v>
      </c>
      <c r="F302" s="1184">
        <f t="shared" ca="1" si="78"/>
        <v>8892</v>
      </c>
      <c r="G302" s="1185">
        <f ca="1">IF(F302&lt;&gt;"",COUNTIF($F$11:F302,"&gt;0"),"")</f>
        <v>292</v>
      </c>
      <c r="H302" s="1186">
        <v>0.19188374195617591</v>
      </c>
      <c r="I302" s="1130"/>
      <c r="J302" s="1187">
        <f t="shared" ca="1" si="79"/>
        <v>0</v>
      </c>
      <c r="K302" s="1188">
        <f t="shared" ca="1" si="80"/>
        <v>0</v>
      </c>
      <c r="L302" s="1187">
        <f t="shared" ca="1" si="81"/>
        <v>0</v>
      </c>
      <c r="M302" s="1187">
        <f t="shared" ca="1" si="82"/>
        <v>0</v>
      </c>
      <c r="N302" s="1187">
        <f t="shared" ca="1" si="91"/>
        <v>0</v>
      </c>
      <c r="O302" s="1130"/>
      <c r="P302" s="1187">
        <f t="shared" ca="1" si="83"/>
        <v>0</v>
      </c>
      <c r="Q302" s="1187">
        <f t="shared" ca="1" si="84"/>
        <v>0</v>
      </c>
      <c r="R302" s="1187">
        <f t="shared" ca="1" si="92"/>
        <v>0</v>
      </c>
      <c r="S302" s="1187">
        <f t="shared" ca="1" si="93"/>
        <v>0</v>
      </c>
      <c r="T302" s="1187">
        <f t="shared" ca="1" si="85"/>
        <v>0</v>
      </c>
      <c r="U302" s="1189">
        <f t="shared" ca="1" si="86"/>
        <v>0</v>
      </c>
      <c r="V302" s="1190" t="str">
        <f t="shared" ca="1" si="87"/>
        <v>n.a.</v>
      </c>
      <c r="X302" s="1191">
        <f t="shared" ca="1" si="94"/>
        <v>0</v>
      </c>
      <c r="Y302" s="1191">
        <f t="shared" ca="1" si="88"/>
        <v>0</v>
      </c>
      <c r="Z302" s="1191">
        <f t="shared" ca="1" si="89"/>
        <v>0</v>
      </c>
      <c r="AA302" s="1189">
        <f t="shared" ca="1" si="90"/>
        <v>0</v>
      </c>
      <c r="AB302" s="1162"/>
    </row>
    <row r="303" spans="1:28">
      <c r="A303" s="1201">
        <f>'AMORT. PROFILE 0% CPR'!A303</f>
        <v>53811</v>
      </c>
      <c r="C303" s="1161"/>
      <c r="D303" s="1182">
        <f t="shared" ca="1" si="76"/>
        <v>54482</v>
      </c>
      <c r="E303" s="1183">
        <f t="shared" ca="1" si="77"/>
        <v>54511</v>
      </c>
      <c r="F303" s="1184">
        <f t="shared" ca="1" si="78"/>
        <v>8923</v>
      </c>
      <c r="G303" s="1185">
        <f ca="1">IF(F303&lt;&gt;"",COUNTIF($F$11:F303,"&gt;0"),"")</f>
        <v>293</v>
      </c>
      <c r="H303" s="1186">
        <v>0.22220824467743641</v>
      </c>
      <c r="I303" s="1130"/>
      <c r="J303" s="1187">
        <f t="shared" ca="1" si="79"/>
        <v>0</v>
      </c>
      <c r="K303" s="1188">
        <f t="shared" ca="1" si="80"/>
        <v>0</v>
      </c>
      <c r="L303" s="1187">
        <f t="shared" ca="1" si="81"/>
        <v>0</v>
      </c>
      <c r="M303" s="1187">
        <f t="shared" ca="1" si="82"/>
        <v>0</v>
      </c>
      <c r="N303" s="1187">
        <f t="shared" ca="1" si="91"/>
        <v>0</v>
      </c>
      <c r="O303" s="1130"/>
      <c r="P303" s="1187">
        <f t="shared" ca="1" si="83"/>
        <v>0</v>
      </c>
      <c r="Q303" s="1187">
        <f t="shared" ca="1" si="84"/>
        <v>0</v>
      </c>
      <c r="R303" s="1187">
        <f t="shared" ca="1" si="92"/>
        <v>0</v>
      </c>
      <c r="S303" s="1187">
        <f t="shared" ca="1" si="93"/>
        <v>0</v>
      </c>
      <c r="T303" s="1187">
        <f t="shared" ca="1" si="85"/>
        <v>0</v>
      </c>
      <c r="U303" s="1189">
        <f t="shared" ca="1" si="86"/>
        <v>0</v>
      </c>
      <c r="V303" s="1190" t="str">
        <f t="shared" ca="1" si="87"/>
        <v>n.a.</v>
      </c>
      <c r="X303" s="1191">
        <f t="shared" ca="1" si="94"/>
        <v>0</v>
      </c>
      <c r="Y303" s="1191">
        <f t="shared" ca="1" si="88"/>
        <v>0</v>
      </c>
      <c r="Z303" s="1191">
        <f t="shared" ca="1" si="89"/>
        <v>0</v>
      </c>
      <c r="AA303" s="1189">
        <f t="shared" ca="1" si="90"/>
        <v>0</v>
      </c>
      <c r="AB303" s="1162"/>
    </row>
    <row r="304" spans="1:28">
      <c r="A304" s="1201">
        <f>'AMORT. PROFILE 0% CPR'!A304</f>
        <v>53839</v>
      </c>
      <c r="C304" s="1161"/>
      <c r="D304" s="1182">
        <f t="shared" ca="1" si="76"/>
        <v>54513</v>
      </c>
      <c r="E304" s="1183">
        <f t="shared" ca="1" si="77"/>
        <v>54540</v>
      </c>
      <c r="F304" s="1184">
        <f t="shared" ca="1" si="78"/>
        <v>8952</v>
      </c>
      <c r="G304" s="1185">
        <f ca="1">IF(F304&lt;&gt;"",COUNTIF($F$11:F304,"&gt;0"),"")</f>
        <v>294</v>
      </c>
      <c r="H304" s="1186">
        <v>0.2626909689630772</v>
      </c>
      <c r="I304" s="1130"/>
      <c r="J304" s="1187">
        <f t="shared" ca="1" si="79"/>
        <v>0</v>
      </c>
      <c r="K304" s="1188">
        <f t="shared" ca="1" si="80"/>
        <v>0</v>
      </c>
      <c r="L304" s="1187">
        <f t="shared" ca="1" si="81"/>
        <v>0</v>
      </c>
      <c r="M304" s="1187">
        <f t="shared" ca="1" si="82"/>
        <v>0</v>
      </c>
      <c r="N304" s="1187">
        <f t="shared" ca="1" si="91"/>
        <v>0</v>
      </c>
      <c r="O304" s="1130"/>
      <c r="P304" s="1187">
        <f t="shared" ca="1" si="83"/>
        <v>0</v>
      </c>
      <c r="Q304" s="1187">
        <f t="shared" ca="1" si="84"/>
        <v>0</v>
      </c>
      <c r="R304" s="1187">
        <f t="shared" ca="1" si="92"/>
        <v>0</v>
      </c>
      <c r="S304" s="1187">
        <f t="shared" ca="1" si="93"/>
        <v>0</v>
      </c>
      <c r="T304" s="1187">
        <f t="shared" ca="1" si="85"/>
        <v>0</v>
      </c>
      <c r="U304" s="1189">
        <f t="shared" ca="1" si="86"/>
        <v>0</v>
      </c>
      <c r="V304" s="1190" t="str">
        <f t="shared" ca="1" si="87"/>
        <v>n.a.</v>
      </c>
      <c r="X304" s="1191">
        <f t="shared" ca="1" si="94"/>
        <v>0</v>
      </c>
      <c r="Y304" s="1191">
        <f t="shared" ca="1" si="88"/>
        <v>0</v>
      </c>
      <c r="Z304" s="1191">
        <f t="shared" ca="1" si="89"/>
        <v>0</v>
      </c>
      <c r="AA304" s="1189">
        <f t="shared" ca="1" si="90"/>
        <v>0</v>
      </c>
      <c r="AB304" s="1162"/>
    </row>
    <row r="305" spans="1:28">
      <c r="A305" s="1201">
        <f>'AMORT. PROFILE 0% CPR'!A305</f>
        <v>53870</v>
      </c>
      <c r="C305" s="1161"/>
      <c r="D305" s="1182">
        <f t="shared" ca="1" si="76"/>
        <v>54543</v>
      </c>
      <c r="E305" s="1183">
        <f t="shared" ca="1" si="77"/>
        <v>54570</v>
      </c>
      <c r="F305" s="1184">
        <f t="shared" ca="1" si="78"/>
        <v>8982</v>
      </c>
      <c r="G305" s="1185">
        <f ca="1">IF(F305&lt;&gt;"",COUNTIF($F$11:F305,"&gt;0"),"")</f>
        <v>295</v>
      </c>
      <c r="H305" s="1186">
        <v>0.30906128739427524</v>
      </c>
      <c r="I305" s="1130"/>
      <c r="J305" s="1187">
        <f t="shared" ca="1" si="79"/>
        <v>0</v>
      </c>
      <c r="K305" s="1188">
        <f t="shared" ca="1" si="80"/>
        <v>0</v>
      </c>
      <c r="L305" s="1187">
        <f t="shared" ca="1" si="81"/>
        <v>0</v>
      </c>
      <c r="M305" s="1187">
        <f t="shared" ca="1" si="82"/>
        <v>0</v>
      </c>
      <c r="N305" s="1187">
        <f t="shared" ca="1" si="91"/>
        <v>0</v>
      </c>
      <c r="O305" s="1130"/>
      <c r="P305" s="1187">
        <f t="shared" ca="1" si="83"/>
        <v>0</v>
      </c>
      <c r="Q305" s="1187">
        <f t="shared" ca="1" si="84"/>
        <v>0</v>
      </c>
      <c r="R305" s="1187">
        <f t="shared" ca="1" si="92"/>
        <v>0</v>
      </c>
      <c r="S305" s="1187">
        <f t="shared" ca="1" si="93"/>
        <v>0</v>
      </c>
      <c r="T305" s="1187">
        <f t="shared" ca="1" si="85"/>
        <v>0</v>
      </c>
      <c r="U305" s="1189">
        <f t="shared" ca="1" si="86"/>
        <v>0</v>
      </c>
      <c r="V305" s="1190" t="str">
        <f t="shared" ca="1" si="87"/>
        <v>n.a.</v>
      </c>
      <c r="X305" s="1191">
        <f t="shared" ca="1" si="94"/>
        <v>0</v>
      </c>
      <c r="Y305" s="1191">
        <f t="shared" ca="1" si="88"/>
        <v>0</v>
      </c>
      <c r="Z305" s="1191">
        <f t="shared" ca="1" si="89"/>
        <v>0</v>
      </c>
      <c r="AA305" s="1189">
        <f t="shared" ca="1" si="90"/>
        <v>0</v>
      </c>
      <c r="AB305" s="1162"/>
    </row>
    <row r="306" spans="1:28">
      <c r="A306" s="1201">
        <f>'AMORT. PROFILE 0% CPR'!A306</f>
        <v>53902</v>
      </c>
      <c r="C306" s="1161"/>
      <c r="D306" s="1182">
        <f t="shared" ca="1" si="76"/>
        <v>54574</v>
      </c>
      <c r="E306" s="1183">
        <f t="shared" ca="1" si="77"/>
        <v>54602</v>
      </c>
      <c r="F306" s="1184">
        <f t="shared" ca="1" si="78"/>
        <v>9014</v>
      </c>
      <c r="G306" s="1185">
        <f ca="1">IF(F306&lt;&gt;"",COUNTIF($F$11:F306,"&gt;0"),"")</f>
        <v>296</v>
      </c>
      <c r="H306" s="1186">
        <v>0.35483122856910354</v>
      </c>
      <c r="I306" s="1130"/>
      <c r="J306" s="1187">
        <f t="shared" ca="1" si="79"/>
        <v>0</v>
      </c>
      <c r="K306" s="1188">
        <f t="shared" ca="1" si="80"/>
        <v>0</v>
      </c>
      <c r="L306" s="1187">
        <f t="shared" ca="1" si="81"/>
        <v>0</v>
      </c>
      <c r="M306" s="1187">
        <f t="shared" ca="1" si="82"/>
        <v>0</v>
      </c>
      <c r="N306" s="1187">
        <f t="shared" ca="1" si="91"/>
        <v>0</v>
      </c>
      <c r="O306" s="1130"/>
      <c r="P306" s="1187">
        <f t="shared" ca="1" si="83"/>
        <v>0</v>
      </c>
      <c r="Q306" s="1187">
        <f t="shared" ca="1" si="84"/>
        <v>0</v>
      </c>
      <c r="R306" s="1187">
        <f t="shared" ca="1" si="92"/>
        <v>0</v>
      </c>
      <c r="S306" s="1187">
        <f t="shared" ca="1" si="93"/>
        <v>0</v>
      </c>
      <c r="T306" s="1187">
        <f t="shared" ca="1" si="85"/>
        <v>0</v>
      </c>
      <c r="U306" s="1189">
        <f t="shared" ca="1" si="86"/>
        <v>0</v>
      </c>
      <c r="V306" s="1190" t="str">
        <f t="shared" ca="1" si="87"/>
        <v>n.a.</v>
      </c>
      <c r="X306" s="1191">
        <f t="shared" ca="1" si="94"/>
        <v>0</v>
      </c>
      <c r="Y306" s="1191">
        <f t="shared" ca="1" si="88"/>
        <v>0</v>
      </c>
      <c r="Z306" s="1191">
        <f t="shared" ca="1" si="89"/>
        <v>0</v>
      </c>
      <c r="AA306" s="1189">
        <f t="shared" ca="1" si="90"/>
        <v>0</v>
      </c>
      <c r="AB306" s="1162"/>
    </row>
    <row r="307" spans="1:28">
      <c r="A307" s="1201">
        <f>'AMORT. PROFILE 0% CPR'!A307</f>
        <v>53931</v>
      </c>
      <c r="C307" s="1161"/>
      <c r="D307" s="1182">
        <f t="shared" ca="1" si="76"/>
        <v>54604</v>
      </c>
      <c r="E307" s="1183">
        <f t="shared" ca="1" si="77"/>
        <v>54631</v>
      </c>
      <c r="F307" s="1184">
        <f t="shared" ca="1" si="78"/>
        <v>9043</v>
      </c>
      <c r="G307" s="1185">
        <f ca="1">IF(F307&lt;&gt;"",COUNTIF($F$11:F307,"&gt;0"),"")</f>
        <v>297</v>
      </c>
      <c r="H307" s="1186">
        <v>0.43581685693038397</v>
      </c>
      <c r="I307" s="1130"/>
      <c r="J307" s="1187">
        <f t="shared" ca="1" si="79"/>
        <v>0</v>
      </c>
      <c r="K307" s="1188">
        <f t="shared" ca="1" si="80"/>
        <v>0</v>
      </c>
      <c r="L307" s="1187">
        <f t="shared" ca="1" si="81"/>
        <v>0</v>
      </c>
      <c r="M307" s="1187">
        <f t="shared" ca="1" si="82"/>
        <v>0</v>
      </c>
      <c r="N307" s="1187">
        <f t="shared" ca="1" si="91"/>
        <v>0</v>
      </c>
      <c r="O307" s="1130"/>
      <c r="P307" s="1187">
        <f t="shared" ca="1" si="83"/>
        <v>0</v>
      </c>
      <c r="Q307" s="1187">
        <f t="shared" ca="1" si="84"/>
        <v>0</v>
      </c>
      <c r="R307" s="1187">
        <f t="shared" ca="1" si="92"/>
        <v>0</v>
      </c>
      <c r="S307" s="1187">
        <f t="shared" ca="1" si="93"/>
        <v>0</v>
      </c>
      <c r="T307" s="1187">
        <f t="shared" ca="1" si="85"/>
        <v>0</v>
      </c>
      <c r="U307" s="1189">
        <f t="shared" ca="1" si="86"/>
        <v>0</v>
      </c>
      <c r="V307" s="1190" t="str">
        <f t="shared" ca="1" si="87"/>
        <v>n.a.</v>
      </c>
      <c r="X307" s="1191">
        <f t="shared" ca="1" si="94"/>
        <v>0</v>
      </c>
      <c r="Y307" s="1191">
        <f t="shared" ca="1" si="88"/>
        <v>0</v>
      </c>
      <c r="Z307" s="1191">
        <f t="shared" ca="1" si="89"/>
        <v>0</v>
      </c>
      <c r="AA307" s="1189">
        <f t="shared" ca="1" si="90"/>
        <v>0</v>
      </c>
      <c r="AB307" s="1162"/>
    </row>
    <row r="308" spans="1:28">
      <c r="A308" s="1201">
        <f>'AMORT. PROFILE 0% CPR'!A308</f>
        <v>53962</v>
      </c>
      <c r="C308" s="1161"/>
      <c r="D308" s="1182">
        <f t="shared" ca="1" si="76"/>
        <v>54635</v>
      </c>
      <c r="E308" s="1183">
        <f t="shared" ca="1" si="77"/>
        <v>54662</v>
      </c>
      <c r="F308" s="1184">
        <f t="shared" ca="1" si="78"/>
        <v>9074</v>
      </c>
      <c r="G308" s="1185">
        <f ca="1">IF(F308&lt;&gt;"",COUNTIF($F$11:F308,"&gt;0"),"")</f>
        <v>298</v>
      </c>
      <c r="H308" s="1186">
        <v>0.52711635309741389</v>
      </c>
      <c r="I308" s="1130"/>
      <c r="J308" s="1187">
        <f t="shared" ca="1" si="79"/>
        <v>0</v>
      </c>
      <c r="K308" s="1188">
        <f t="shared" ca="1" si="80"/>
        <v>0</v>
      </c>
      <c r="L308" s="1187">
        <f t="shared" ca="1" si="81"/>
        <v>0</v>
      </c>
      <c r="M308" s="1187">
        <f t="shared" ca="1" si="82"/>
        <v>0</v>
      </c>
      <c r="N308" s="1187">
        <f t="shared" ca="1" si="91"/>
        <v>0</v>
      </c>
      <c r="O308" s="1130"/>
      <c r="P308" s="1187">
        <f t="shared" ca="1" si="83"/>
        <v>0</v>
      </c>
      <c r="Q308" s="1187">
        <f t="shared" ca="1" si="84"/>
        <v>0</v>
      </c>
      <c r="R308" s="1187">
        <f t="shared" ca="1" si="92"/>
        <v>0</v>
      </c>
      <c r="S308" s="1187">
        <f t="shared" ca="1" si="93"/>
        <v>0</v>
      </c>
      <c r="T308" s="1187">
        <f t="shared" ca="1" si="85"/>
        <v>0</v>
      </c>
      <c r="U308" s="1189">
        <f t="shared" ca="1" si="86"/>
        <v>0</v>
      </c>
      <c r="V308" s="1190" t="str">
        <f t="shared" ca="1" si="87"/>
        <v>n.a.</v>
      </c>
      <c r="X308" s="1191">
        <f t="shared" ca="1" si="94"/>
        <v>0</v>
      </c>
      <c r="Y308" s="1191">
        <f t="shared" ca="1" si="88"/>
        <v>0</v>
      </c>
      <c r="Z308" s="1191">
        <f t="shared" ca="1" si="89"/>
        <v>0</v>
      </c>
      <c r="AA308" s="1189">
        <f t="shared" ca="1" si="90"/>
        <v>0</v>
      </c>
      <c r="AB308" s="1162"/>
    </row>
    <row r="309" spans="1:28">
      <c r="A309" s="1201">
        <f>'AMORT. PROFILE 0% CPR'!A309</f>
        <v>53993</v>
      </c>
      <c r="C309" s="1161"/>
      <c r="D309" s="1182">
        <f t="shared" ca="1" si="76"/>
        <v>54666</v>
      </c>
      <c r="E309" s="1183">
        <f t="shared" ca="1" si="77"/>
        <v>54693</v>
      </c>
      <c r="F309" s="1184">
        <f t="shared" ca="1" si="78"/>
        <v>9105</v>
      </c>
      <c r="G309" s="1185">
        <f ca="1">IF(F309&lt;&gt;"",COUNTIF($F$11:F309,"&gt;0"),"")</f>
        <v>299</v>
      </c>
      <c r="H309" s="1186">
        <v>0.6388135512071933</v>
      </c>
      <c r="I309" s="1130"/>
      <c r="J309" s="1187">
        <f t="shared" ca="1" si="79"/>
        <v>0</v>
      </c>
      <c r="K309" s="1188">
        <f t="shared" ca="1" si="80"/>
        <v>0</v>
      </c>
      <c r="L309" s="1187">
        <f t="shared" ca="1" si="81"/>
        <v>0</v>
      </c>
      <c r="M309" s="1187">
        <f t="shared" ca="1" si="82"/>
        <v>0</v>
      </c>
      <c r="N309" s="1187">
        <f t="shared" ca="1" si="91"/>
        <v>0</v>
      </c>
      <c r="O309" s="1130"/>
      <c r="P309" s="1187">
        <f t="shared" ca="1" si="83"/>
        <v>0</v>
      </c>
      <c r="Q309" s="1187">
        <f t="shared" ca="1" si="84"/>
        <v>0</v>
      </c>
      <c r="R309" s="1187">
        <f t="shared" ca="1" si="92"/>
        <v>0</v>
      </c>
      <c r="S309" s="1187">
        <f t="shared" ca="1" si="93"/>
        <v>0</v>
      </c>
      <c r="T309" s="1187">
        <f t="shared" ca="1" si="85"/>
        <v>0</v>
      </c>
      <c r="U309" s="1189">
        <f t="shared" ca="1" si="86"/>
        <v>0</v>
      </c>
      <c r="V309" s="1190" t="str">
        <f t="shared" ca="1" si="87"/>
        <v>n.a.</v>
      </c>
      <c r="X309" s="1191">
        <f t="shared" ca="1" si="94"/>
        <v>0</v>
      </c>
      <c r="Y309" s="1191">
        <f t="shared" ca="1" si="88"/>
        <v>0</v>
      </c>
      <c r="Z309" s="1191">
        <f t="shared" ca="1" si="89"/>
        <v>0</v>
      </c>
      <c r="AA309" s="1189">
        <f t="shared" ca="1" si="90"/>
        <v>0</v>
      </c>
      <c r="AB309" s="1162"/>
    </row>
    <row r="310" spans="1:28">
      <c r="A310" s="1201">
        <f>'AMORT. PROFILE 0% CPR'!A310</f>
        <v>54023</v>
      </c>
      <c r="C310" s="1161"/>
      <c r="D310" s="1182">
        <f t="shared" ca="1" si="76"/>
        <v>54696</v>
      </c>
      <c r="E310" s="1183">
        <f t="shared" ca="1" si="77"/>
        <v>54723</v>
      </c>
      <c r="F310" s="1184">
        <f t="shared" ca="1" si="78"/>
        <v>9135</v>
      </c>
      <c r="G310" s="1185">
        <f ca="1">IF(F310&lt;&gt;"",COUNTIF($F$11:F310,"&gt;0"),"")</f>
        <v>300</v>
      </c>
      <c r="H310" s="1186">
        <v>0.84135005812035624</v>
      </c>
      <c r="I310" s="1130"/>
      <c r="J310" s="1187">
        <f t="shared" ca="1" si="79"/>
        <v>0</v>
      </c>
      <c r="K310" s="1188">
        <f t="shared" ca="1" si="80"/>
        <v>0</v>
      </c>
      <c r="L310" s="1187">
        <f t="shared" ca="1" si="81"/>
        <v>0</v>
      </c>
      <c r="M310" s="1187">
        <f t="shared" ca="1" si="82"/>
        <v>0</v>
      </c>
      <c r="N310" s="1187">
        <f t="shared" ca="1" si="91"/>
        <v>0</v>
      </c>
      <c r="O310" s="1130"/>
      <c r="P310" s="1187">
        <f t="shared" ca="1" si="83"/>
        <v>0</v>
      </c>
      <c r="Q310" s="1187">
        <f t="shared" ca="1" si="84"/>
        <v>0</v>
      </c>
      <c r="R310" s="1187">
        <f t="shared" ca="1" si="92"/>
        <v>0</v>
      </c>
      <c r="S310" s="1187">
        <f t="shared" ca="1" si="93"/>
        <v>0</v>
      </c>
      <c r="T310" s="1187">
        <f t="shared" ca="1" si="85"/>
        <v>0</v>
      </c>
      <c r="U310" s="1189">
        <f t="shared" ca="1" si="86"/>
        <v>0</v>
      </c>
      <c r="V310" s="1190" t="str">
        <f t="shared" ca="1" si="87"/>
        <v>n.a.</v>
      </c>
      <c r="X310" s="1191">
        <f t="shared" ca="1" si="94"/>
        <v>0</v>
      </c>
      <c r="Y310" s="1191">
        <f t="shared" ca="1" si="88"/>
        <v>0</v>
      </c>
      <c r="Z310" s="1191">
        <f t="shared" ca="1" si="89"/>
        <v>0</v>
      </c>
      <c r="AA310" s="1189">
        <f t="shared" ca="1" si="90"/>
        <v>0</v>
      </c>
      <c r="AB310" s="1162"/>
    </row>
    <row r="311" spans="1:28">
      <c r="A311" s="1201">
        <f>'AMORT. PROFILE 0% CPR'!A311</f>
        <v>54053</v>
      </c>
      <c r="C311" s="1161"/>
      <c r="D311" s="1182">
        <f t="shared" ca="1" si="76"/>
        <v>54727</v>
      </c>
      <c r="E311" s="1183">
        <f t="shared" ca="1" si="77"/>
        <v>54756</v>
      </c>
      <c r="F311" s="1184">
        <f t="shared" ca="1" si="78"/>
        <v>9168</v>
      </c>
      <c r="G311" s="1185">
        <f ca="1">IF(F311&lt;&gt;"",COUNTIF($F$11:F311,"&gt;0"),"")</f>
        <v>301</v>
      </c>
      <c r="H311" s="1186">
        <v>0.10319946675900421</v>
      </c>
      <c r="I311" s="1130"/>
      <c r="J311" s="1187">
        <f t="shared" ca="1" si="79"/>
        <v>0</v>
      </c>
      <c r="K311" s="1188">
        <f t="shared" ca="1" si="80"/>
        <v>0</v>
      </c>
      <c r="L311" s="1187">
        <f t="shared" ca="1" si="81"/>
        <v>0</v>
      </c>
      <c r="M311" s="1187">
        <f t="shared" ca="1" si="82"/>
        <v>0</v>
      </c>
      <c r="N311" s="1187">
        <f t="shared" ca="1" si="91"/>
        <v>0</v>
      </c>
      <c r="O311" s="1130"/>
      <c r="P311" s="1187">
        <f t="shared" ca="1" si="83"/>
        <v>0</v>
      </c>
      <c r="Q311" s="1187">
        <f t="shared" ca="1" si="84"/>
        <v>0</v>
      </c>
      <c r="R311" s="1187">
        <f t="shared" ca="1" si="92"/>
        <v>0</v>
      </c>
      <c r="S311" s="1187">
        <f t="shared" ca="1" si="93"/>
        <v>0</v>
      </c>
      <c r="T311" s="1187">
        <f t="shared" ca="1" si="85"/>
        <v>0</v>
      </c>
      <c r="U311" s="1189">
        <f t="shared" ca="1" si="86"/>
        <v>0</v>
      </c>
      <c r="V311" s="1190" t="str">
        <f t="shared" ca="1" si="87"/>
        <v>n.a.</v>
      </c>
      <c r="X311" s="1191">
        <f t="shared" ca="1" si="94"/>
        <v>0</v>
      </c>
      <c r="Y311" s="1191">
        <f t="shared" ca="1" si="88"/>
        <v>0</v>
      </c>
      <c r="Z311" s="1191">
        <f t="shared" ca="1" si="89"/>
        <v>0</v>
      </c>
      <c r="AA311" s="1189">
        <f t="shared" ca="1" si="90"/>
        <v>0</v>
      </c>
      <c r="AB311" s="1162"/>
    </row>
    <row r="312" spans="1:28">
      <c r="A312" s="1201">
        <f>'AMORT. PROFILE 0% CPR'!A312</f>
        <v>54084</v>
      </c>
      <c r="C312" s="1161"/>
      <c r="D312" s="1182">
        <f t="shared" ca="1" si="76"/>
        <v>54757</v>
      </c>
      <c r="E312" s="1183">
        <f t="shared" ca="1" si="77"/>
        <v>54784</v>
      </c>
      <c r="F312" s="1184">
        <f t="shared" ca="1" si="78"/>
        <v>9196</v>
      </c>
      <c r="G312" s="1185">
        <f ca="1">IF(F312&lt;&gt;"",COUNTIF($F$11:F312,"&gt;0"),"")</f>
        <v>302</v>
      </c>
      <c r="H312" s="1186">
        <v>0.11523252725615012</v>
      </c>
      <c r="I312" s="1130"/>
      <c r="J312" s="1187">
        <f t="shared" ca="1" si="79"/>
        <v>0</v>
      </c>
      <c r="K312" s="1188">
        <f t="shared" ca="1" si="80"/>
        <v>0</v>
      </c>
      <c r="L312" s="1187">
        <f t="shared" ca="1" si="81"/>
        <v>0</v>
      </c>
      <c r="M312" s="1187">
        <f t="shared" ca="1" si="82"/>
        <v>0</v>
      </c>
      <c r="N312" s="1187">
        <f t="shared" ca="1" si="91"/>
        <v>0</v>
      </c>
      <c r="O312" s="1130"/>
      <c r="P312" s="1187">
        <f t="shared" ca="1" si="83"/>
        <v>0</v>
      </c>
      <c r="Q312" s="1187">
        <f t="shared" ca="1" si="84"/>
        <v>0</v>
      </c>
      <c r="R312" s="1187">
        <f t="shared" ca="1" si="92"/>
        <v>0</v>
      </c>
      <c r="S312" s="1187">
        <f t="shared" ca="1" si="93"/>
        <v>0</v>
      </c>
      <c r="T312" s="1187">
        <f t="shared" ca="1" si="85"/>
        <v>0</v>
      </c>
      <c r="U312" s="1189">
        <f t="shared" ca="1" si="86"/>
        <v>0</v>
      </c>
      <c r="V312" s="1190" t="str">
        <f t="shared" ca="1" si="87"/>
        <v>n.a.</v>
      </c>
      <c r="X312" s="1191">
        <f t="shared" ca="1" si="94"/>
        <v>0</v>
      </c>
      <c r="Y312" s="1191">
        <f t="shared" ca="1" si="88"/>
        <v>0</v>
      </c>
      <c r="Z312" s="1191">
        <f t="shared" ca="1" si="89"/>
        <v>0</v>
      </c>
      <c r="AA312" s="1189">
        <f t="shared" ca="1" si="90"/>
        <v>0</v>
      </c>
      <c r="AB312" s="1162"/>
    </row>
    <row r="313" spans="1:28">
      <c r="A313" s="1201">
        <f>'AMORT. PROFILE 0% CPR'!A313</f>
        <v>54115</v>
      </c>
      <c r="C313" s="1161"/>
      <c r="D313" s="1182">
        <f t="shared" ca="1" si="76"/>
        <v>54788</v>
      </c>
      <c r="E313" s="1183">
        <f t="shared" ca="1" si="77"/>
        <v>54815</v>
      </c>
      <c r="F313" s="1184">
        <f t="shared" ca="1" si="78"/>
        <v>9227</v>
      </c>
      <c r="G313" s="1185">
        <f ca="1">IF(F313&lt;&gt;"",COUNTIF($F$11:F313,"&gt;0"),"")</f>
        <v>303</v>
      </c>
      <c r="H313" s="1186">
        <v>0.13041858759430011</v>
      </c>
      <c r="I313" s="1130"/>
      <c r="J313" s="1187">
        <f t="shared" ca="1" si="79"/>
        <v>0</v>
      </c>
      <c r="K313" s="1188">
        <f t="shared" ca="1" si="80"/>
        <v>0</v>
      </c>
      <c r="L313" s="1187">
        <f t="shared" ca="1" si="81"/>
        <v>0</v>
      </c>
      <c r="M313" s="1187">
        <f t="shared" ca="1" si="82"/>
        <v>0</v>
      </c>
      <c r="N313" s="1187">
        <f t="shared" ca="1" si="91"/>
        <v>0</v>
      </c>
      <c r="O313" s="1130"/>
      <c r="P313" s="1187">
        <f t="shared" ca="1" si="83"/>
        <v>0</v>
      </c>
      <c r="Q313" s="1187">
        <f t="shared" ca="1" si="84"/>
        <v>0</v>
      </c>
      <c r="R313" s="1187">
        <f t="shared" ca="1" si="92"/>
        <v>0</v>
      </c>
      <c r="S313" s="1187">
        <f t="shared" ca="1" si="93"/>
        <v>0</v>
      </c>
      <c r="T313" s="1187">
        <f t="shared" ca="1" si="85"/>
        <v>0</v>
      </c>
      <c r="U313" s="1189">
        <f t="shared" ca="1" si="86"/>
        <v>0</v>
      </c>
      <c r="V313" s="1190" t="str">
        <f t="shared" ca="1" si="87"/>
        <v>n.a.</v>
      </c>
      <c r="X313" s="1191">
        <f t="shared" ca="1" si="94"/>
        <v>0</v>
      </c>
      <c r="Y313" s="1191">
        <f t="shared" ca="1" si="88"/>
        <v>0</v>
      </c>
      <c r="Z313" s="1191">
        <f t="shared" ca="1" si="89"/>
        <v>0</v>
      </c>
      <c r="AA313" s="1189">
        <f t="shared" ca="1" si="90"/>
        <v>0</v>
      </c>
      <c r="AB313" s="1162"/>
    </row>
    <row r="314" spans="1:28">
      <c r="A314" s="1201">
        <f>'AMORT. PROFILE 0% CPR'!A314</f>
        <v>54144</v>
      </c>
      <c r="C314" s="1161"/>
      <c r="D314" s="1182">
        <f t="shared" ca="1" si="76"/>
        <v>54819</v>
      </c>
      <c r="E314" s="1183">
        <f t="shared" ca="1" si="77"/>
        <v>54847</v>
      </c>
      <c r="F314" s="1184">
        <f t="shared" ca="1" si="78"/>
        <v>9259</v>
      </c>
      <c r="G314" s="1185">
        <f ca="1">IF(F314&lt;&gt;"",COUNTIF($F$11:F314,"&gt;0"),"")</f>
        <v>304</v>
      </c>
      <c r="H314" s="1186">
        <v>0.15018372064581467</v>
      </c>
      <c r="I314" s="1130"/>
      <c r="J314" s="1187">
        <f t="shared" ca="1" si="79"/>
        <v>0</v>
      </c>
      <c r="K314" s="1188">
        <f t="shared" ca="1" si="80"/>
        <v>0</v>
      </c>
      <c r="L314" s="1187">
        <f t="shared" ca="1" si="81"/>
        <v>0</v>
      </c>
      <c r="M314" s="1187">
        <f t="shared" ca="1" si="82"/>
        <v>0</v>
      </c>
      <c r="N314" s="1187">
        <f t="shared" ca="1" si="91"/>
        <v>0</v>
      </c>
      <c r="O314" s="1130"/>
      <c r="P314" s="1187">
        <f t="shared" ca="1" si="83"/>
        <v>0</v>
      </c>
      <c r="Q314" s="1187">
        <f t="shared" ca="1" si="84"/>
        <v>0</v>
      </c>
      <c r="R314" s="1187">
        <f t="shared" ca="1" si="92"/>
        <v>0</v>
      </c>
      <c r="S314" s="1187">
        <f t="shared" ca="1" si="93"/>
        <v>0</v>
      </c>
      <c r="T314" s="1187">
        <f t="shared" ca="1" si="85"/>
        <v>0</v>
      </c>
      <c r="U314" s="1189">
        <f t="shared" ca="1" si="86"/>
        <v>0</v>
      </c>
      <c r="V314" s="1190" t="str">
        <f t="shared" ca="1" si="87"/>
        <v>n.a.</v>
      </c>
      <c r="X314" s="1191">
        <f t="shared" ca="1" si="94"/>
        <v>0</v>
      </c>
      <c r="Y314" s="1191">
        <f t="shared" ca="1" si="88"/>
        <v>0</v>
      </c>
      <c r="Z314" s="1191">
        <f t="shared" ca="1" si="89"/>
        <v>0</v>
      </c>
      <c r="AA314" s="1189">
        <f t="shared" ca="1" si="90"/>
        <v>0</v>
      </c>
      <c r="AB314" s="1162"/>
    </row>
    <row r="315" spans="1:28">
      <c r="A315" s="1201">
        <f>'AMORT. PROFILE 0% CPR'!A315</f>
        <v>54175</v>
      </c>
      <c r="C315" s="1161"/>
      <c r="D315" s="1182">
        <f t="shared" ca="1" si="76"/>
        <v>54847</v>
      </c>
      <c r="E315" s="1183">
        <f t="shared" ca="1" si="77"/>
        <v>54875</v>
      </c>
      <c r="F315" s="1184">
        <f t="shared" ca="1" si="78"/>
        <v>9287</v>
      </c>
      <c r="G315" s="1185">
        <f ca="1">IF(F315&lt;&gt;"",COUNTIF($F$11:F315,"&gt;0"),"")</f>
        <v>305</v>
      </c>
      <c r="H315" s="1186">
        <v>0.17696738241573376</v>
      </c>
      <c r="I315" s="1130"/>
      <c r="J315" s="1187">
        <f t="shared" ca="1" si="79"/>
        <v>0</v>
      </c>
      <c r="K315" s="1188">
        <f t="shared" ca="1" si="80"/>
        <v>0</v>
      </c>
      <c r="L315" s="1187">
        <f t="shared" ca="1" si="81"/>
        <v>0</v>
      </c>
      <c r="M315" s="1187">
        <f t="shared" ca="1" si="82"/>
        <v>0</v>
      </c>
      <c r="N315" s="1187">
        <f t="shared" ca="1" si="91"/>
        <v>0</v>
      </c>
      <c r="O315" s="1130"/>
      <c r="P315" s="1187">
        <f t="shared" ca="1" si="83"/>
        <v>0</v>
      </c>
      <c r="Q315" s="1187">
        <f t="shared" ca="1" si="84"/>
        <v>0</v>
      </c>
      <c r="R315" s="1187">
        <f t="shared" ca="1" si="92"/>
        <v>0</v>
      </c>
      <c r="S315" s="1187">
        <f t="shared" ca="1" si="93"/>
        <v>0</v>
      </c>
      <c r="T315" s="1187">
        <f t="shared" ca="1" si="85"/>
        <v>0</v>
      </c>
      <c r="U315" s="1189">
        <f t="shared" ca="1" si="86"/>
        <v>0</v>
      </c>
      <c r="V315" s="1190" t="str">
        <f t="shared" ca="1" si="87"/>
        <v>n.a.</v>
      </c>
      <c r="X315" s="1191">
        <f t="shared" ca="1" si="94"/>
        <v>0</v>
      </c>
      <c r="Y315" s="1191">
        <f t="shared" ca="1" si="88"/>
        <v>0</v>
      </c>
      <c r="Z315" s="1191">
        <f t="shared" ca="1" si="89"/>
        <v>0</v>
      </c>
      <c r="AA315" s="1189">
        <f t="shared" ca="1" si="90"/>
        <v>0</v>
      </c>
      <c r="AB315" s="1162"/>
    </row>
    <row r="316" spans="1:28">
      <c r="A316" s="1201">
        <f>'AMORT. PROFILE 0% CPR'!A316</f>
        <v>54205</v>
      </c>
      <c r="C316" s="1161"/>
      <c r="D316" s="1182">
        <f t="shared" ca="1" si="76"/>
        <v>54878</v>
      </c>
      <c r="E316" s="1183">
        <f t="shared" ca="1" si="77"/>
        <v>54905</v>
      </c>
      <c r="F316" s="1184">
        <f t="shared" ca="1" si="78"/>
        <v>9317</v>
      </c>
      <c r="G316" s="1185">
        <f ca="1">IF(F316&lt;&gt;"",COUNTIF($F$11:F316,"&gt;0"),"")</f>
        <v>306</v>
      </c>
      <c r="H316" s="1186">
        <v>0.21531239986631612</v>
      </c>
      <c r="I316" s="1130"/>
      <c r="J316" s="1187">
        <f t="shared" ca="1" si="79"/>
        <v>0</v>
      </c>
      <c r="K316" s="1188">
        <f t="shared" ca="1" si="80"/>
        <v>0</v>
      </c>
      <c r="L316" s="1187">
        <f t="shared" ca="1" si="81"/>
        <v>0</v>
      </c>
      <c r="M316" s="1187">
        <f t="shared" ca="1" si="82"/>
        <v>0</v>
      </c>
      <c r="N316" s="1187">
        <f t="shared" ca="1" si="91"/>
        <v>0</v>
      </c>
      <c r="O316" s="1130"/>
      <c r="P316" s="1187">
        <f t="shared" ca="1" si="83"/>
        <v>0</v>
      </c>
      <c r="Q316" s="1187">
        <f t="shared" ca="1" si="84"/>
        <v>0</v>
      </c>
      <c r="R316" s="1187">
        <f t="shared" ca="1" si="92"/>
        <v>0</v>
      </c>
      <c r="S316" s="1187">
        <f t="shared" ca="1" si="93"/>
        <v>0</v>
      </c>
      <c r="T316" s="1187">
        <f t="shared" ca="1" si="85"/>
        <v>0</v>
      </c>
      <c r="U316" s="1189">
        <f t="shared" ca="1" si="86"/>
        <v>0</v>
      </c>
      <c r="V316" s="1190" t="str">
        <f t="shared" ca="1" si="87"/>
        <v>n.a.</v>
      </c>
      <c r="X316" s="1191">
        <f t="shared" ca="1" si="94"/>
        <v>0</v>
      </c>
      <c r="Y316" s="1191">
        <f t="shared" ca="1" si="88"/>
        <v>0</v>
      </c>
      <c r="Z316" s="1191">
        <f t="shared" ca="1" si="89"/>
        <v>0</v>
      </c>
      <c r="AA316" s="1189">
        <f t="shared" ca="1" si="90"/>
        <v>0</v>
      </c>
      <c r="AB316" s="1162"/>
    </row>
    <row r="317" spans="1:28">
      <c r="A317" s="1201">
        <f>'AMORT. PROFILE 0% CPR'!A317</f>
        <v>54238</v>
      </c>
      <c r="C317" s="1161"/>
      <c r="D317" s="1182">
        <f t="shared" ca="1" si="76"/>
        <v>54908</v>
      </c>
      <c r="E317" s="1183">
        <f t="shared" ca="1" si="77"/>
        <v>54935</v>
      </c>
      <c r="F317" s="1184">
        <f t="shared" ca="1" si="78"/>
        <v>9347</v>
      </c>
      <c r="G317" s="1185">
        <f ca="1">IF(F317&lt;&gt;"",COUNTIF($F$11:F317,"&gt;0"),"")</f>
        <v>307</v>
      </c>
      <c r="H317" s="1186">
        <v>0.27470645671728788</v>
      </c>
      <c r="I317" s="1130"/>
      <c r="J317" s="1187">
        <f t="shared" ca="1" si="79"/>
        <v>0</v>
      </c>
      <c r="K317" s="1188">
        <f t="shared" ca="1" si="80"/>
        <v>0</v>
      </c>
      <c r="L317" s="1187">
        <f t="shared" ca="1" si="81"/>
        <v>0</v>
      </c>
      <c r="M317" s="1187">
        <f t="shared" ca="1" si="82"/>
        <v>0</v>
      </c>
      <c r="N317" s="1187">
        <f t="shared" ca="1" si="91"/>
        <v>0</v>
      </c>
      <c r="O317" s="1130"/>
      <c r="P317" s="1187">
        <f t="shared" ca="1" si="83"/>
        <v>0</v>
      </c>
      <c r="Q317" s="1187">
        <f t="shared" ca="1" si="84"/>
        <v>0</v>
      </c>
      <c r="R317" s="1187">
        <f t="shared" ca="1" si="92"/>
        <v>0</v>
      </c>
      <c r="S317" s="1187">
        <f t="shared" ca="1" si="93"/>
        <v>0</v>
      </c>
      <c r="T317" s="1187">
        <f t="shared" ca="1" si="85"/>
        <v>0</v>
      </c>
      <c r="U317" s="1189">
        <f t="shared" ca="1" si="86"/>
        <v>0</v>
      </c>
      <c r="V317" s="1190" t="str">
        <f t="shared" ca="1" si="87"/>
        <v>n.a.</v>
      </c>
      <c r="X317" s="1191">
        <f t="shared" ca="1" si="94"/>
        <v>0</v>
      </c>
      <c r="Y317" s="1191">
        <f t="shared" ca="1" si="88"/>
        <v>0</v>
      </c>
      <c r="Z317" s="1191">
        <f t="shared" ca="1" si="89"/>
        <v>0</v>
      </c>
      <c r="AA317" s="1189">
        <f t="shared" ca="1" si="90"/>
        <v>0</v>
      </c>
      <c r="AB317" s="1162"/>
    </row>
    <row r="318" spans="1:28">
      <c r="A318" s="1201">
        <f>'AMORT. PROFILE 0% CPR'!A318</f>
        <v>54266</v>
      </c>
      <c r="C318" s="1161"/>
      <c r="D318" s="1182">
        <f t="shared" ca="1" si="76"/>
        <v>54939</v>
      </c>
      <c r="E318" s="1183">
        <f t="shared" ca="1" si="77"/>
        <v>54966</v>
      </c>
      <c r="F318" s="1184">
        <f t="shared" ca="1" si="78"/>
        <v>9378</v>
      </c>
      <c r="G318" s="1185">
        <f ca="1">IF(F318&lt;&gt;"",COUNTIF($F$11:F318,"&gt;0"),"")</f>
        <v>308</v>
      </c>
      <c r="H318" s="1186">
        <v>0.32151381277346691</v>
      </c>
      <c r="I318" s="1130"/>
      <c r="J318" s="1187">
        <f t="shared" ca="1" si="79"/>
        <v>0</v>
      </c>
      <c r="K318" s="1188">
        <f t="shared" ca="1" si="80"/>
        <v>0</v>
      </c>
      <c r="L318" s="1187">
        <f t="shared" ca="1" si="81"/>
        <v>0</v>
      </c>
      <c r="M318" s="1187">
        <f t="shared" ca="1" si="82"/>
        <v>0</v>
      </c>
      <c r="N318" s="1187">
        <f t="shared" ca="1" si="91"/>
        <v>0</v>
      </c>
      <c r="O318" s="1130"/>
      <c r="P318" s="1187">
        <f t="shared" ca="1" si="83"/>
        <v>0</v>
      </c>
      <c r="Q318" s="1187">
        <f t="shared" ca="1" si="84"/>
        <v>0</v>
      </c>
      <c r="R318" s="1187">
        <f t="shared" ca="1" si="92"/>
        <v>0</v>
      </c>
      <c r="S318" s="1187">
        <f t="shared" ca="1" si="93"/>
        <v>0</v>
      </c>
      <c r="T318" s="1187">
        <f t="shared" ca="1" si="85"/>
        <v>0</v>
      </c>
      <c r="U318" s="1189">
        <f t="shared" ca="1" si="86"/>
        <v>0</v>
      </c>
      <c r="V318" s="1190" t="str">
        <f t="shared" ca="1" si="87"/>
        <v>n.a.</v>
      </c>
      <c r="X318" s="1191">
        <f t="shared" ca="1" si="94"/>
        <v>0</v>
      </c>
      <c r="Y318" s="1191">
        <f t="shared" ca="1" si="88"/>
        <v>0</v>
      </c>
      <c r="Z318" s="1191">
        <f t="shared" ca="1" si="89"/>
        <v>0</v>
      </c>
      <c r="AA318" s="1189">
        <f t="shared" ca="1" si="90"/>
        <v>0</v>
      </c>
      <c r="AB318" s="1162"/>
    </row>
    <row r="319" spans="1:28">
      <c r="A319" s="1201">
        <f>'AMORT. PROFILE 0% CPR'!A319</f>
        <v>54297</v>
      </c>
      <c r="C319" s="1161"/>
      <c r="D319" s="1182">
        <f t="shared" ca="1" si="76"/>
        <v>54969</v>
      </c>
      <c r="E319" s="1183">
        <f t="shared" ca="1" si="77"/>
        <v>54996</v>
      </c>
      <c r="F319" s="1184">
        <f t="shared" ca="1" si="78"/>
        <v>9408</v>
      </c>
      <c r="G319" s="1185">
        <f ca="1">IF(F319&lt;&gt;"",COUNTIF($F$11:F319,"&gt;0"),"")</f>
        <v>309</v>
      </c>
      <c r="H319" s="1186">
        <v>0.31524518983572219</v>
      </c>
      <c r="I319" s="1130"/>
      <c r="J319" s="1187">
        <f t="shared" ca="1" si="79"/>
        <v>0</v>
      </c>
      <c r="K319" s="1188">
        <f t="shared" ca="1" si="80"/>
        <v>0</v>
      </c>
      <c r="L319" s="1187">
        <f t="shared" ca="1" si="81"/>
        <v>0</v>
      </c>
      <c r="M319" s="1187">
        <f t="shared" ca="1" si="82"/>
        <v>0</v>
      </c>
      <c r="N319" s="1187">
        <f t="shared" ca="1" si="91"/>
        <v>0</v>
      </c>
      <c r="O319" s="1130"/>
      <c r="P319" s="1187">
        <f t="shared" ca="1" si="83"/>
        <v>0</v>
      </c>
      <c r="Q319" s="1187">
        <f t="shared" ca="1" si="84"/>
        <v>0</v>
      </c>
      <c r="R319" s="1187">
        <f t="shared" ca="1" si="92"/>
        <v>0</v>
      </c>
      <c r="S319" s="1187">
        <f t="shared" ca="1" si="93"/>
        <v>0</v>
      </c>
      <c r="T319" s="1187">
        <f t="shared" ca="1" si="85"/>
        <v>0</v>
      </c>
      <c r="U319" s="1189">
        <f t="shared" ca="1" si="86"/>
        <v>0</v>
      </c>
      <c r="V319" s="1190" t="str">
        <f t="shared" ca="1" si="87"/>
        <v>n.a.</v>
      </c>
      <c r="X319" s="1191">
        <f t="shared" ca="1" si="94"/>
        <v>0</v>
      </c>
      <c r="Y319" s="1191">
        <f t="shared" ca="1" si="88"/>
        <v>0</v>
      </c>
      <c r="Z319" s="1191">
        <f t="shared" ca="1" si="89"/>
        <v>0</v>
      </c>
      <c r="AA319" s="1189">
        <f t="shared" ca="1" si="90"/>
        <v>0</v>
      </c>
      <c r="AB319" s="1162"/>
    </row>
    <row r="320" spans="1:28">
      <c r="A320" s="1201">
        <f>'AMORT. PROFILE 0% CPR'!A320</f>
        <v>54329</v>
      </c>
      <c r="C320" s="1161"/>
      <c r="D320" s="1182">
        <f t="shared" ca="1" si="76"/>
        <v>55000</v>
      </c>
      <c r="E320" s="1183">
        <f t="shared" ca="1" si="77"/>
        <v>55029</v>
      </c>
      <c r="F320" s="1184">
        <f t="shared" ca="1" si="78"/>
        <v>9441</v>
      </c>
      <c r="G320" s="1185">
        <f ca="1">IF(F320&lt;&gt;"",COUNTIF($F$11:F320,"&gt;0"),"")</f>
        <v>310</v>
      </c>
      <c r="H320" s="1186">
        <v>0.33987246414581107</v>
      </c>
      <c r="I320" s="1130"/>
      <c r="J320" s="1187">
        <f t="shared" ca="1" si="79"/>
        <v>0</v>
      </c>
      <c r="K320" s="1188">
        <f t="shared" ca="1" si="80"/>
        <v>0</v>
      </c>
      <c r="L320" s="1187">
        <f t="shared" ca="1" si="81"/>
        <v>0</v>
      </c>
      <c r="M320" s="1187">
        <f t="shared" ca="1" si="82"/>
        <v>0</v>
      </c>
      <c r="N320" s="1187">
        <f t="shared" ca="1" si="91"/>
        <v>0</v>
      </c>
      <c r="O320" s="1130"/>
      <c r="P320" s="1187">
        <f t="shared" ca="1" si="83"/>
        <v>0</v>
      </c>
      <c r="Q320" s="1187">
        <f t="shared" ca="1" si="84"/>
        <v>0</v>
      </c>
      <c r="R320" s="1187">
        <f t="shared" ca="1" si="92"/>
        <v>0</v>
      </c>
      <c r="S320" s="1187">
        <f t="shared" ca="1" si="93"/>
        <v>0</v>
      </c>
      <c r="T320" s="1187">
        <f t="shared" ca="1" si="85"/>
        <v>0</v>
      </c>
      <c r="U320" s="1189">
        <f t="shared" ca="1" si="86"/>
        <v>0</v>
      </c>
      <c r="V320" s="1190" t="str">
        <f t="shared" ca="1" si="87"/>
        <v>n.a.</v>
      </c>
      <c r="X320" s="1191">
        <f t="shared" ca="1" si="94"/>
        <v>0</v>
      </c>
      <c r="Y320" s="1191">
        <f t="shared" ca="1" si="88"/>
        <v>0</v>
      </c>
      <c r="Z320" s="1191">
        <f t="shared" ca="1" si="89"/>
        <v>0</v>
      </c>
      <c r="AA320" s="1189">
        <f t="shared" ca="1" si="90"/>
        <v>0</v>
      </c>
      <c r="AB320" s="1162"/>
    </row>
    <row r="321" spans="1:28">
      <c r="A321" s="1201">
        <f>'AMORT. PROFILE 0% CPR'!A321</f>
        <v>54358</v>
      </c>
      <c r="C321" s="1161"/>
      <c r="D321" s="1182">
        <f t="shared" ca="1" si="76"/>
        <v>55031</v>
      </c>
      <c r="E321" s="1183">
        <f t="shared" ca="1" si="77"/>
        <v>55058</v>
      </c>
      <c r="F321" s="1184">
        <f t="shared" ca="1" si="78"/>
        <v>9470</v>
      </c>
      <c r="G321" s="1185">
        <f ca="1">IF(F321&lt;&gt;"",COUNTIF($F$11:F321,"&gt;0"),"")</f>
        <v>311</v>
      </c>
      <c r="H321" s="1186">
        <v>0.24921166002931291</v>
      </c>
      <c r="I321" s="1130"/>
      <c r="J321" s="1187">
        <f t="shared" ca="1" si="79"/>
        <v>0</v>
      </c>
      <c r="K321" s="1188">
        <f t="shared" ca="1" si="80"/>
        <v>0</v>
      </c>
      <c r="L321" s="1187">
        <f t="shared" ca="1" si="81"/>
        <v>0</v>
      </c>
      <c r="M321" s="1187">
        <f t="shared" ca="1" si="82"/>
        <v>0</v>
      </c>
      <c r="N321" s="1187">
        <f t="shared" ca="1" si="91"/>
        <v>0</v>
      </c>
      <c r="O321" s="1130"/>
      <c r="P321" s="1187">
        <f t="shared" ca="1" si="83"/>
        <v>0</v>
      </c>
      <c r="Q321" s="1187">
        <f t="shared" ca="1" si="84"/>
        <v>0</v>
      </c>
      <c r="R321" s="1187">
        <f t="shared" ca="1" si="92"/>
        <v>0</v>
      </c>
      <c r="S321" s="1187">
        <f t="shared" ca="1" si="93"/>
        <v>0</v>
      </c>
      <c r="T321" s="1187">
        <f t="shared" ca="1" si="85"/>
        <v>0</v>
      </c>
      <c r="U321" s="1189">
        <f t="shared" ca="1" si="86"/>
        <v>0</v>
      </c>
      <c r="V321" s="1190" t="str">
        <f t="shared" ca="1" si="87"/>
        <v>n.a.</v>
      </c>
      <c r="X321" s="1191">
        <f t="shared" ca="1" si="94"/>
        <v>0</v>
      </c>
      <c r="Y321" s="1191">
        <f t="shared" ca="1" si="88"/>
        <v>0</v>
      </c>
      <c r="Z321" s="1191">
        <f t="shared" ca="1" si="89"/>
        <v>0</v>
      </c>
      <c r="AA321" s="1189">
        <f t="shared" ca="1" si="90"/>
        <v>0</v>
      </c>
      <c r="AB321" s="1162"/>
    </row>
    <row r="322" spans="1:28">
      <c r="A322" s="1201">
        <f>'AMORT. PROFILE 0% CPR'!A322</f>
        <v>54389</v>
      </c>
      <c r="C322" s="1161"/>
      <c r="D322" s="1182">
        <f t="shared" ca="1" si="76"/>
        <v>55061</v>
      </c>
      <c r="E322" s="1183">
        <f t="shared" ca="1" si="77"/>
        <v>55088</v>
      </c>
      <c r="F322" s="1184">
        <f t="shared" ca="1" si="78"/>
        <v>9500</v>
      </c>
      <c r="G322" s="1185">
        <f ca="1">IF(F322&lt;&gt;"",COUNTIF($F$11:F322,"&gt;0"),"")</f>
        <v>312</v>
      </c>
      <c r="H322" s="1186">
        <v>0.33266618684702626</v>
      </c>
      <c r="I322" s="1130"/>
      <c r="J322" s="1187">
        <f t="shared" ca="1" si="79"/>
        <v>0</v>
      </c>
      <c r="K322" s="1188">
        <f t="shared" ca="1" si="80"/>
        <v>0</v>
      </c>
      <c r="L322" s="1187">
        <f t="shared" ca="1" si="81"/>
        <v>0</v>
      </c>
      <c r="M322" s="1187">
        <f t="shared" ca="1" si="82"/>
        <v>0</v>
      </c>
      <c r="N322" s="1187">
        <f t="shared" ca="1" si="91"/>
        <v>0</v>
      </c>
      <c r="O322" s="1130"/>
      <c r="P322" s="1187">
        <f t="shared" ca="1" si="83"/>
        <v>0</v>
      </c>
      <c r="Q322" s="1187">
        <f t="shared" ca="1" si="84"/>
        <v>0</v>
      </c>
      <c r="R322" s="1187">
        <f t="shared" ca="1" si="92"/>
        <v>0</v>
      </c>
      <c r="S322" s="1187">
        <f t="shared" ca="1" si="93"/>
        <v>0</v>
      </c>
      <c r="T322" s="1187">
        <f t="shared" ca="1" si="85"/>
        <v>0</v>
      </c>
      <c r="U322" s="1189">
        <f t="shared" ca="1" si="86"/>
        <v>0</v>
      </c>
      <c r="V322" s="1190" t="str">
        <f t="shared" ca="1" si="87"/>
        <v>n.a.</v>
      </c>
      <c r="X322" s="1191">
        <f t="shared" ca="1" si="94"/>
        <v>0</v>
      </c>
      <c r="Y322" s="1191">
        <f t="shared" ca="1" si="88"/>
        <v>0</v>
      </c>
      <c r="Z322" s="1191">
        <f t="shared" ca="1" si="89"/>
        <v>0</v>
      </c>
      <c r="AA322" s="1189">
        <f t="shared" ca="1" si="90"/>
        <v>0</v>
      </c>
      <c r="AB322" s="1162"/>
    </row>
    <row r="323" spans="1:28">
      <c r="A323" s="1201">
        <f>'AMORT. PROFILE 0% CPR'!A323</f>
        <v>54420</v>
      </c>
      <c r="C323" s="1161"/>
      <c r="D323" s="1182">
        <f t="shared" ca="1" si="76"/>
        <v>55092</v>
      </c>
      <c r="E323" s="1183">
        <f t="shared" ca="1" si="77"/>
        <v>55120</v>
      </c>
      <c r="F323" s="1184">
        <f t="shared" ca="1" si="78"/>
        <v>9532</v>
      </c>
      <c r="G323" s="1185">
        <f ca="1">IF(F323&lt;&gt;"",COUNTIF($F$11:F323,"&gt;0"),"")</f>
        <v>313</v>
      </c>
      <c r="H323" s="1186">
        <v>0.49960355959164171</v>
      </c>
      <c r="I323" s="1130"/>
      <c r="J323" s="1187">
        <f t="shared" ca="1" si="79"/>
        <v>0</v>
      </c>
      <c r="K323" s="1188">
        <f t="shared" ca="1" si="80"/>
        <v>0</v>
      </c>
      <c r="L323" s="1187">
        <f t="shared" ca="1" si="81"/>
        <v>0</v>
      </c>
      <c r="M323" s="1187">
        <f t="shared" ca="1" si="82"/>
        <v>0</v>
      </c>
      <c r="N323" s="1187">
        <f t="shared" ca="1" si="91"/>
        <v>0</v>
      </c>
      <c r="O323" s="1130"/>
      <c r="P323" s="1187">
        <f t="shared" ca="1" si="83"/>
        <v>0</v>
      </c>
      <c r="Q323" s="1187">
        <f t="shared" ca="1" si="84"/>
        <v>0</v>
      </c>
      <c r="R323" s="1187">
        <f t="shared" ca="1" si="92"/>
        <v>0</v>
      </c>
      <c r="S323" s="1187">
        <f t="shared" ca="1" si="93"/>
        <v>0</v>
      </c>
      <c r="T323" s="1187">
        <f t="shared" ca="1" si="85"/>
        <v>0</v>
      </c>
      <c r="U323" s="1189">
        <f t="shared" ca="1" si="86"/>
        <v>0</v>
      </c>
      <c r="V323" s="1190" t="str">
        <f t="shared" ca="1" si="87"/>
        <v>n.a.</v>
      </c>
      <c r="X323" s="1191">
        <f t="shared" ca="1" si="94"/>
        <v>0</v>
      </c>
      <c r="Y323" s="1191">
        <f t="shared" ca="1" si="88"/>
        <v>0</v>
      </c>
      <c r="Z323" s="1191">
        <f t="shared" ca="1" si="89"/>
        <v>0</v>
      </c>
      <c r="AA323" s="1189">
        <f t="shared" ca="1" si="90"/>
        <v>0</v>
      </c>
      <c r="AB323" s="1162"/>
    </row>
    <row r="324" spans="1:28">
      <c r="A324" s="1201">
        <f>'AMORT. PROFILE 0% CPR'!A324</f>
        <v>54450</v>
      </c>
      <c r="C324" s="1161"/>
      <c r="D324" s="1182">
        <f t="shared" ca="1" si="76"/>
        <v>55122</v>
      </c>
      <c r="E324" s="1183">
        <f ca="1">IF(INDIRECT("A"&amp;(IFERROR(MATCH(E323,A:A),999)+1))&gt;0,INDIRECT("A"&amp;(IFERROR(MATCH(E323,A:A),999)+1)),"")</f>
        <v>55149</v>
      </c>
      <c r="F324" s="1184">
        <f t="shared" ca="1" si="78"/>
        <v>9561</v>
      </c>
      <c r="G324" s="1185">
        <f ca="1">IF(F324&lt;&gt;"",COUNTIF($F$11:F324,"&gt;0"),"")</f>
        <v>314</v>
      </c>
      <c r="H324" s="1186">
        <v>1</v>
      </c>
      <c r="I324" s="1130"/>
      <c r="J324" s="1187">
        <f t="shared" ca="1" si="79"/>
        <v>0</v>
      </c>
      <c r="K324" s="1188">
        <f t="shared" ca="1" si="80"/>
        <v>0</v>
      </c>
      <c r="L324" s="1187">
        <f t="shared" ca="1" si="81"/>
        <v>0</v>
      </c>
      <c r="M324" s="1187">
        <f t="shared" ca="1" si="82"/>
        <v>0</v>
      </c>
      <c r="N324" s="1187">
        <f t="shared" ca="1" si="91"/>
        <v>0</v>
      </c>
      <c r="O324" s="1130"/>
      <c r="P324" s="1187">
        <f t="shared" ca="1" si="83"/>
        <v>0</v>
      </c>
      <c r="Q324" s="1187">
        <f t="shared" ca="1" si="84"/>
        <v>0</v>
      </c>
      <c r="R324" s="1187">
        <f t="shared" ca="1" si="92"/>
        <v>0</v>
      </c>
      <c r="S324" s="1187">
        <f t="shared" ca="1" si="93"/>
        <v>0</v>
      </c>
      <c r="T324" s="1187">
        <f t="shared" ca="1" si="85"/>
        <v>0</v>
      </c>
      <c r="U324" s="1189">
        <f t="shared" ca="1" si="86"/>
        <v>0</v>
      </c>
      <c r="V324" s="1190" t="str">
        <f t="shared" ca="1" si="87"/>
        <v>n.a.</v>
      </c>
      <c r="X324" s="1191">
        <f t="shared" ca="1" si="94"/>
        <v>0</v>
      </c>
      <c r="Y324" s="1191">
        <f t="shared" ca="1" si="88"/>
        <v>0</v>
      </c>
      <c r="Z324" s="1191">
        <f t="shared" ca="1" si="89"/>
        <v>0</v>
      </c>
      <c r="AA324" s="1189">
        <f t="shared" ca="1" si="90"/>
        <v>0</v>
      </c>
      <c r="AB324" s="1162"/>
    </row>
    <row r="325" spans="1:28">
      <c r="A325" s="1201">
        <f>'AMORT. PROFILE 0% CPR'!A325</f>
        <v>54480</v>
      </c>
      <c r="C325" s="1161"/>
      <c r="D325" s="1182">
        <f t="shared" ca="1" si="76"/>
        <v>55153</v>
      </c>
      <c r="E325" s="1183">
        <f t="shared" ca="1" si="77"/>
        <v>55180</v>
      </c>
      <c r="F325" s="1184">
        <f t="shared" ca="1" si="78"/>
        <v>9592</v>
      </c>
      <c r="G325" s="1185">
        <f ca="1">IF(F325&lt;&gt;"",COUNTIF($F$11:F325,"&gt;0"),"")</f>
        <v>315</v>
      </c>
      <c r="H325" s="1186"/>
      <c r="I325" s="1130"/>
      <c r="J325" s="1187">
        <f t="shared" ca="1" si="79"/>
        <v>0</v>
      </c>
      <c r="K325" s="1188">
        <f t="shared" ca="1" si="80"/>
        <v>0</v>
      </c>
      <c r="L325" s="1187">
        <f t="shared" ca="1" si="81"/>
        <v>0</v>
      </c>
      <c r="M325" s="1187">
        <f t="shared" ca="1" si="82"/>
        <v>0</v>
      </c>
      <c r="N325" s="1187">
        <f t="shared" ca="1" si="91"/>
        <v>0</v>
      </c>
      <c r="O325" s="1130"/>
      <c r="P325" s="1187">
        <f t="shared" ca="1" si="83"/>
        <v>0</v>
      </c>
      <c r="Q325" s="1187">
        <f t="shared" ca="1" si="84"/>
        <v>0</v>
      </c>
      <c r="R325" s="1187">
        <f t="shared" ca="1" si="92"/>
        <v>0</v>
      </c>
      <c r="S325" s="1187">
        <f t="shared" ca="1" si="93"/>
        <v>0</v>
      </c>
      <c r="T325" s="1187">
        <f t="shared" ca="1" si="85"/>
        <v>0</v>
      </c>
      <c r="U325" s="1189">
        <f t="shared" ca="1" si="86"/>
        <v>0</v>
      </c>
      <c r="V325" s="1190" t="str">
        <f t="shared" ca="1" si="87"/>
        <v>n.a.</v>
      </c>
      <c r="X325" s="1191">
        <f t="shared" ca="1" si="94"/>
        <v>0</v>
      </c>
      <c r="Y325" s="1191">
        <f t="shared" ca="1" si="88"/>
        <v>0</v>
      </c>
      <c r="Z325" s="1191">
        <f t="shared" ca="1" si="89"/>
        <v>0</v>
      </c>
      <c r="AA325" s="1189">
        <f t="shared" ca="1" si="90"/>
        <v>0</v>
      </c>
      <c r="AB325" s="1162"/>
    </row>
    <row r="326" spans="1:28">
      <c r="A326" s="1201">
        <f>'AMORT. PROFILE 0% CPR'!A326</f>
        <v>54511</v>
      </c>
      <c r="C326" s="1161"/>
      <c r="D326" s="1182">
        <f t="shared" ca="1" si="76"/>
        <v>55184</v>
      </c>
      <c r="E326" s="1183">
        <f t="shared" ca="1" si="77"/>
        <v>55211</v>
      </c>
      <c r="F326" s="1184">
        <f t="shared" ca="1" si="78"/>
        <v>9623</v>
      </c>
      <c r="G326" s="1185">
        <f ca="1">IF(F326&lt;&gt;"",COUNTIF($F$11:F326,"&gt;0"),"")</f>
        <v>316</v>
      </c>
      <c r="H326" s="1186"/>
      <c r="I326" s="1130"/>
      <c r="J326" s="1187">
        <f t="shared" ca="1" si="79"/>
        <v>0</v>
      </c>
      <c r="K326" s="1188">
        <f t="shared" ca="1" si="80"/>
        <v>0</v>
      </c>
      <c r="L326" s="1187">
        <f t="shared" ca="1" si="81"/>
        <v>0</v>
      </c>
      <c r="M326" s="1187">
        <f t="shared" ca="1" si="82"/>
        <v>0</v>
      </c>
      <c r="N326" s="1187">
        <f t="shared" ca="1" si="91"/>
        <v>0</v>
      </c>
      <c r="O326" s="1130"/>
      <c r="P326" s="1187">
        <f t="shared" ca="1" si="83"/>
        <v>0</v>
      </c>
      <c r="Q326" s="1187">
        <f t="shared" ca="1" si="84"/>
        <v>0</v>
      </c>
      <c r="R326" s="1187">
        <f t="shared" ca="1" si="92"/>
        <v>0</v>
      </c>
      <c r="S326" s="1187">
        <f t="shared" ca="1" si="93"/>
        <v>0</v>
      </c>
      <c r="T326" s="1187">
        <f t="shared" ca="1" si="85"/>
        <v>0</v>
      </c>
      <c r="U326" s="1189">
        <f t="shared" ca="1" si="86"/>
        <v>0</v>
      </c>
      <c r="V326" s="1190" t="str">
        <f t="shared" ca="1" si="87"/>
        <v>n.a.</v>
      </c>
      <c r="X326" s="1191">
        <f t="shared" ca="1" si="94"/>
        <v>0</v>
      </c>
      <c r="Y326" s="1191">
        <f t="shared" ca="1" si="88"/>
        <v>0</v>
      </c>
      <c r="Z326" s="1191">
        <f t="shared" ca="1" si="89"/>
        <v>0</v>
      </c>
      <c r="AA326" s="1189">
        <f t="shared" ca="1" si="90"/>
        <v>0</v>
      </c>
      <c r="AB326" s="1162"/>
    </row>
    <row r="327" spans="1:28">
      <c r="A327" s="1201">
        <f>'AMORT. PROFILE 0% CPR'!A327</f>
        <v>54540</v>
      </c>
      <c r="C327" s="1161"/>
      <c r="D327" s="1182">
        <f t="shared" ca="1" si="76"/>
        <v>55212</v>
      </c>
      <c r="E327" s="1183">
        <f t="shared" ca="1" si="77"/>
        <v>55239</v>
      </c>
      <c r="F327" s="1184">
        <f t="shared" ca="1" si="78"/>
        <v>9651</v>
      </c>
      <c r="G327" s="1185">
        <f ca="1">IF(F327&lt;&gt;"",COUNTIF($F$11:F327,"&gt;0"),"")</f>
        <v>317</v>
      </c>
      <c r="H327" s="1186"/>
      <c r="I327" s="1130"/>
      <c r="J327" s="1187">
        <f t="shared" ca="1" si="79"/>
        <v>0</v>
      </c>
      <c r="K327" s="1188">
        <f t="shared" ca="1" si="80"/>
        <v>0</v>
      </c>
      <c r="L327" s="1187">
        <f t="shared" ca="1" si="81"/>
        <v>0</v>
      </c>
      <c r="M327" s="1187">
        <f t="shared" ca="1" si="82"/>
        <v>0</v>
      </c>
      <c r="N327" s="1187">
        <f t="shared" ca="1" si="91"/>
        <v>0</v>
      </c>
      <c r="O327" s="1130"/>
      <c r="P327" s="1187">
        <f t="shared" ca="1" si="83"/>
        <v>0</v>
      </c>
      <c r="Q327" s="1187">
        <f t="shared" ca="1" si="84"/>
        <v>0</v>
      </c>
      <c r="R327" s="1187">
        <f t="shared" ca="1" si="92"/>
        <v>0</v>
      </c>
      <c r="S327" s="1187">
        <f t="shared" ca="1" si="93"/>
        <v>0</v>
      </c>
      <c r="T327" s="1187">
        <f t="shared" ca="1" si="85"/>
        <v>0</v>
      </c>
      <c r="U327" s="1189">
        <f t="shared" ca="1" si="86"/>
        <v>0</v>
      </c>
      <c r="V327" s="1190" t="str">
        <f t="shared" ca="1" si="87"/>
        <v>n.a.</v>
      </c>
      <c r="X327" s="1191">
        <f t="shared" ca="1" si="94"/>
        <v>0</v>
      </c>
      <c r="Y327" s="1191">
        <f t="shared" ca="1" si="88"/>
        <v>0</v>
      </c>
      <c r="Z327" s="1191">
        <f t="shared" ca="1" si="89"/>
        <v>0</v>
      </c>
      <c r="AA327" s="1189">
        <f t="shared" ca="1" si="90"/>
        <v>0</v>
      </c>
      <c r="AB327" s="1162"/>
    </row>
    <row r="328" spans="1:28">
      <c r="A328" s="1201">
        <f>'AMORT. PROFILE 0% CPR'!A328</f>
        <v>54570</v>
      </c>
      <c r="C328" s="1161"/>
      <c r="D328" s="1182">
        <f t="shared" ca="1" si="76"/>
        <v>55243</v>
      </c>
      <c r="E328" s="1183">
        <f t="shared" ca="1" si="77"/>
        <v>55270</v>
      </c>
      <c r="F328" s="1184">
        <f t="shared" ca="1" si="78"/>
        <v>9682</v>
      </c>
      <c r="G328" s="1185">
        <f ca="1">IF(F328&lt;&gt;"",COUNTIF($F$11:F328,"&gt;0"),"")</f>
        <v>318</v>
      </c>
      <c r="H328" s="1186"/>
      <c r="I328" s="1130"/>
      <c r="J328" s="1187">
        <f t="shared" ca="1" si="79"/>
        <v>0</v>
      </c>
      <c r="K328" s="1188">
        <f t="shared" ca="1" si="80"/>
        <v>0</v>
      </c>
      <c r="L328" s="1187">
        <f t="shared" ca="1" si="81"/>
        <v>0</v>
      </c>
      <c r="M328" s="1187">
        <f t="shared" ca="1" si="82"/>
        <v>0</v>
      </c>
      <c r="N328" s="1187">
        <f t="shared" ca="1" si="91"/>
        <v>0</v>
      </c>
      <c r="O328" s="1130"/>
      <c r="P328" s="1187">
        <f t="shared" ca="1" si="83"/>
        <v>0</v>
      </c>
      <c r="Q328" s="1187">
        <f t="shared" ca="1" si="84"/>
        <v>0</v>
      </c>
      <c r="R328" s="1187">
        <f t="shared" ca="1" si="92"/>
        <v>0</v>
      </c>
      <c r="S328" s="1187">
        <f t="shared" ca="1" si="93"/>
        <v>0</v>
      </c>
      <c r="T328" s="1187">
        <f t="shared" ca="1" si="85"/>
        <v>0</v>
      </c>
      <c r="U328" s="1189">
        <f t="shared" ca="1" si="86"/>
        <v>0</v>
      </c>
      <c r="V328" s="1190" t="str">
        <f t="shared" ca="1" si="87"/>
        <v>n.a.</v>
      </c>
      <c r="X328" s="1191">
        <f t="shared" ca="1" si="94"/>
        <v>0</v>
      </c>
      <c r="Y328" s="1191">
        <f t="shared" ca="1" si="88"/>
        <v>0</v>
      </c>
      <c r="Z328" s="1191">
        <f t="shared" ca="1" si="89"/>
        <v>0</v>
      </c>
      <c r="AA328" s="1189">
        <f t="shared" ca="1" si="90"/>
        <v>0</v>
      </c>
      <c r="AB328" s="1162"/>
    </row>
    <row r="329" spans="1:28">
      <c r="A329" s="1201">
        <f>'AMORT. PROFILE 0% CPR'!A329</f>
        <v>54602</v>
      </c>
      <c r="C329" s="1161"/>
      <c r="D329" s="1182">
        <f t="shared" ca="1" si="76"/>
        <v>55273</v>
      </c>
      <c r="E329" s="1183">
        <f t="shared" ca="1" si="77"/>
        <v>55302</v>
      </c>
      <c r="F329" s="1184">
        <f t="shared" ca="1" si="78"/>
        <v>9714</v>
      </c>
      <c r="G329" s="1185">
        <f ca="1">IF(F329&lt;&gt;"",COUNTIF($F$11:F329,"&gt;0"),"")</f>
        <v>319</v>
      </c>
      <c r="H329" s="1186"/>
      <c r="I329" s="1130"/>
      <c r="J329" s="1187">
        <f t="shared" ca="1" si="79"/>
        <v>0</v>
      </c>
      <c r="K329" s="1188">
        <f t="shared" ca="1" si="80"/>
        <v>0</v>
      </c>
      <c r="L329" s="1187">
        <f t="shared" ca="1" si="81"/>
        <v>0</v>
      </c>
      <c r="M329" s="1187">
        <f t="shared" ca="1" si="82"/>
        <v>0</v>
      </c>
      <c r="N329" s="1187">
        <f t="shared" ca="1" si="91"/>
        <v>0</v>
      </c>
      <c r="O329" s="1130"/>
      <c r="P329" s="1187">
        <f t="shared" ca="1" si="83"/>
        <v>0</v>
      </c>
      <c r="Q329" s="1187">
        <f t="shared" ca="1" si="84"/>
        <v>0</v>
      </c>
      <c r="R329" s="1187">
        <f t="shared" ca="1" si="92"/>
        <v>0</v>
      </c>
      <c r="S329" s="1187">
        <f t="shared" ca="1" si="93"/>
        <v>0</v>
      </c>
      <c r="T329" s="1187">
        <f t="shared" ca="1" si="85"/>
        <v>0</v>
      </c>
      <c r="U329" s="1189">
        <f t="shared" ca="1" si="86"/>
        <v>0</v>
      </c>
      <c r="V329" s="1190" t="str">
        <f t="shared" ca="1" si="87"/>
        <v>n.a.</v>
      </c>
      <c r="X329" s="1191">
        <f t="shared" ca="1" si="94"/>
        <v>0</v>
      </c>
      <c r="Y329" s="1191">
        <f t="shared" ca="1" si="88"/>
        <v>0</v>
      </c>
      <c r="Z329" s="1191">
        <f t="shared" ca="1" si="89"/>
        <v>0</v>
      </c>
      <c r="AA329" s="1189">
        <f t="shared" ca="1" si="90"/>
        <v>0</v>
      </c>
      <c r="AB329" s="1162"/>
    </row>
    <row r="330" spans="1:28">
      <c r="A330" s="1201">
        <f>'AMORT. PROFILE 0% CPR'!A330</f>
        <v>54631</v>
      </c>
      <c r="C330" s="1161"/>
      <c r="D330" s="1182">
        <f t="shared" ca="1" si="76"/>
        <v>55304</v>
      </c>
      <c r="E330" s="1183">
        <f t="shared" ca="1" si="77"/>
        <v>55331</v>
      </c>
      <c r="F330" s="1184">
        <f t="shared" ca="1" si="78"/>
        <v>9743</v>
      </c>
      <c r="G330" s="1185">
        <f ca="1">IF(F330&lt;&gt;"",COUNTIF($F$11:F330,"&gt;0"),"")</f>
        <v>320</v>
      </c>
      <c r="H330" s="1186"/>
      <c r="I330" s="1130"/>
      <c r="J330" s="1187">
        <f t="shared" ca="1" si="79"/>
        <v>0</v>
      </c>
      <c r="K330" s="1188">
        <f t="shared" ca="1" si="80"/>
        <v>0</v>
      </c>
      <c r="L330" s="1187">
        <f t="shared" ca="1" si="81"/>
        <v>0</v>
      </c>
      <c r="M330" s="1187">
        <f t="shared" ca="1" si="82"/>
        <v>0</v>
      </c>
      <c r="N330" s="1187">
        <f t="shared" ca="1" si="91"/>
        <v>0</v>
      </c>
      <c r="O330" s="1130"/>
      <c r="P330" s="1187">
        <f t="shared" ca="1" si="83"/>
        <v>0</v>
      </c>
      <c r="Q330" s="1187">
        <f t="shared" ca="1" si="84"/>
        <v>0</v>
      </c>
      <c r="R330" s="1187">
        <f t="shared" ca="1" si="92"/>
        <v>0</v>
      </c>
      <c r="S330" s="1187">
        <f t="shared" ca="1" si="93"/>
        <v>0</v>
      </c>
      <c r="T330" s="1187">
        <f t="shared" ca="1" si="85"/>
        <v>0</v>
      </c>
      <c r="U330" s="1189">
        <f t="shared" ca="1" si="86"/>
        <v>0</v>
      </c>
      <c r="V330" s="1190" t="str">
        <f t="shared" ca="1" si="87"/>
        <v>n.a.</v>
      </c>
      <c r="X330" s="1191">
        <f t="shared" ca="1" si="94"/>
        <v>0</v>
      </c>
      <c r="Y330" s="1191">
        <f t="shared" ca="1" si="88"/>
        <v>0</v>
      </c>
      <c r="Z330" s="1191">
        <f t="shared" ca="1" si="89"/>
        <v>0</v>
      </c>
      <c r="AA330" s="1189">
        <f t="shared" ca="1" si="90"/>
        <v>0</v>
      </c>
      <c r="AB330" s="1162"/>
    </row>
    <row r="331" spans="1:28">
      <c r="A331" s="1201">
        <f>'AMORT. PROFILE 0% CPR'!A331</f>
        <v>54662</v>
      </c>
      <c r="C331" s="1161"/>
      <c r="D331" s="1182">
        <f t="shared" ca="1" si="76"/>
        <v>55334</v>
      </c>
      <c r="E331" s="1183">
        <f t="shared" ca="1" si="77"/>
        <v>55361</v>
      </c>
      <c r="F331" s="1184">
        <f t="shared" ca="1" si="78"/>
        <v>9773</v>
      </c>
      <c r="G331" s="1185">
        <f ca="1">IF(F331&lt;&gt;"",COUNTIF($F$11:F331,"&gt;0"),"")</f>
        <v>321</v>
      </c>
      <c r="H331" s="1186"/>
      <c r="I331" s="1130"/>
      <c r="J331" s="1187">
        <f t="shared" ca="1" si="79"/>
        <v>0</v>
      </c>
      <c r="K331" s="1188">
        <f t="shared" ca="1" si="80"/>
        <v>0</v>
      </c>
      <c r="L331" s="1187">
        <f t="shared" ca="1" si="81"/>
        <v>0</v>
      </c>
      <c r="M331" s="1187">
        <f t="shared" ca="1" si="82"/>
        <v>0</v>
      </c>
      <c r="N331" s="1187">
        <f t="shared" ca="1" si="91"/>
        <v>0</v>
      </c>
      <c r="O331" s="1130"/>
      <c r="P331" s="1187">
        <f t="shared" ca="1" si="83"/>
        <v>0</v>
      </c>
      <c r="Q331" s="1187">
        <f t="shared" ca="1" si="84"/>
        <v>0</v>
      </c>
      <c r="R331" s="1187">
        <f t="shared" ca="1" si="92"/>
        <v>0</v>
      </c>
      <c r="S331" s="1187">
        <f t="shared" ca="1" si="93"/>
        <v>0</v>
      </c>
      <c r="T331" s="1187">
        <f t="shared" ca="1" si="85"/>
        <v>0</v>
      </c>
      <c r="U331" s="1189">
        <f t="shared" ca="1" si="86"/>
        <v>0</v>
      </c>
      <c r="V331" s="1190" t="str">
        <f t="shared" ca="1" si="87"/>
        <v>n.a.</v>
      </c>
      <c r="X331" s="1191">
        <f t="shared" ca="1" si="94"/>
        <v>0</v>
      </c>
      <c r="Y331" s="1191">
        <f t="shared" ca="1" si="88"/>
        <v>0</v>
      </c>
      <c r="Z331" s="1191">
        <f t="shared" ca="1" si="89"/>
        <v>0</v>
      </c>
      <c r="AA331" s="1189">
        <f t="shared" ca="1" si="90"/>
        <v>0</v>
      </c>
      <c r="AB331" s="1162"/>
    </row>
    <row r="332" spans="1:28">
      <c r="A332" s="1201">
        <f>'AMORT. PROFILE 0% CPR'!A332</f>
        <v>54693</v>
      </c>
      <c r="C332" s="1161"/>
      <c r="D332" s="1182">
        <f t="shared" ref="D332:D354" ca="1" si="95">IF(E332&lt;&gt;"",EOMONTH(E332,-1),"")</f>
        <v>55365</v>
      </c>
      <c r="E332" s="1183">
        <f t="shared" ref="E332:E354" ca="1" si="96">IF(INDIRECT("A"&amp;(IFERROR(MATCH(E331,A:A),999)+1))&gt;0,INDIRECT("A"&amp;(IFERROR(MATCH(E331,A:A),999)+1)),"")</f>
        <v>55393</v>
      </c>
      <c r="F332" s="1184">
        <f t="shared" ref="F332:F354" ca="1" si="97">IF(E332&lt;&gt;"",E332-$A$31,"")</f>
        <v>9805</v>
      </c>
      <c r="G332" s="1185">
        <f ca="1">IF(F332&lt;&gt;"",COUNTIF($F$11:F332,"&gt;0"),"")</f>
        <v>322</v>
      </c>
      <c r="H332" s="1186"/>
      <c r="I332" s="1130"/>
      <c r="J332" s="1187">
        <f t="shared" ref="J332:J354" ca="1" si="98">IF(G332=1,$A$7,N331)</f>
        <v>0</v>
      </c>
      <c r="K332" s="1188">
        <f t="shared" ref="K332:K354" ca="1" si="99">H332*J332</f>
        <v>0</v>
      </c>
      <c r="L332" s="1187">
        <f t="shared" ref="L332:L354" ca="1" si="100">IF(E332&lt;&gt;"",(1-(1-$A$25)^(1/12))*(J332-K332),"")</f>
        <v>0</v>
      </c>
      <c r="M332" s="1187">
        <f t="shared" ref="M332:M354" ca="1" si="101">IF(J332-K332-L332&lt;$A$27*$A$5,J332-K332-L332,0)</f>
        <v>0</v>
      </c>
      <c r="N332" s="1187">
        <f t="shared" ca="1" si="91"/>
        <v>0</v>
      </c>
      <c r="O332" s="1130"/>
      <c r="P332" s="1187">
        <f t="shared" ref="P332:P354" ca="1" si="102">IF(G332&lt;&gt; "", R332+X332-N332, "")</f>
        <v>0</v>
      </c>
      <c r="Q332" s="1187">
        <f t="shared" ref="Q332:Q354" ca="1" si="103">IF(E332&lt;&gt;"", N332*(1-$A$15), "")</f>
        <v>0</v>
      </c>
      <c r="R332" s="1187">
        <f t="shared" ca="1" si="92"/>
        <v>0</v>
      </c>
      <c r="S332" s="1187">
        <f t="shared" ca="1" si="93"/>
        <v>0</v>
      </c>
      <c r="T332" s="1187">
        <f t="shared" ref="T332:T354" ca="1" si="104">IF(E332&lt;&gt;"", R332-S332, "")</f>
        <v>0</v>
      </c>
      <c r="U332" s="1189">
        <f t="shared" ref="U332:U354" ca="1" si="105">IF(E332&lt;&gt;"", R332/$A$11, "")</f>
        <v>0</v>
      </c>
      <c r="V332" s="1190" t="str">
        <f t="shared" ref="V332:V354" ca="1" si="106">IF(E332&lt;&gt;"", IFERROR(1-T332/N332, "n.a."), "")</f>
        <v>n.a.</v>
      </c>
      <c r="X332" s="1191">
        <f t="shared" ca="1" si="94"/>
        <v>0</v>
      </c>
      <c r="Y332" s="1191">
        <f t="shared" ref="Y332:Y354" ca="1" si="107">IF(E332&lt;&gt;"", P332-S332, "")</f>
        <v>0</v>
      </c>
      <c r="Z332" s="1191">
        <f t="shared" ref="Z332:Z354" ca="1" si="108">IF(E332&lt;&gt;"", X332-Y332, "")</f>
        <v>0</v>
      </c>
      <c r="AA332" s="1189">
        <f t="shared" ref="AA332:AA354" ca="1" si="109">IF(E332&lt;&gt;"", X332/$A$19, "")</f>
        <v>0</v>
      </c>
      <c r="AB332" s="1162"/>
    </row>
    <row r="333" spans="1:28">
      <c r="A333" s="1201">
        <f>'AMORT. PROFILE 0% CPR'!A333</f>
        <v>54723</v>
      </c>
      <c r="C333" s="1161"/>
      <c r="D333" s="1182">
        <f t="shared" ca="1" si="95"/>
        <v>55396</v>
      </c>
      <c r="E333" s="1183">
        <f t="shared" ca="1" si="96"/>
        <v>55423</v>
      </c>
      <c r="F333" s="1184">
        <f t="shared" ca="1" si="97"/>
        <v>9835</v>
      </c>
      <c r="G333" s="1185">
        <f ca="1">IF(F333&lt;&gt;"",COUNTIF($F$11:F333,"&gt;0"),"")</f>
        <v>323</v>
      </c>
      <c r="H333" s="1186"/>
      <c r="I333" s="1130"/>
      <c r="J333" s="1187">
        <f t="shared" ca="1" si="98"/>
        <v>0</v>
      </c>
      <c r="K333" s="1188">
        <f t="shared" ca="1" si="99"/>
        <v>0</v>
      </c>
      <c r="L333" s="1187">
        <f t="shared" ca="1" si="100"/>
        <v>0</v>
      </c>
      <c r="M333" s="1187">
        <f t="shared" ca="1" si="101"/>
        <v>0</v>
      </c>
      <c r="N333" s="1187">
        <f t="shared" ref="N333:N354" ca="1" si="110">IF(E333&lt;&gt;"",J333-K333-L333-M333,"")</f>
        <v>0</v>
      </c>
      <c r="O333" s="1130"/>
      <c r="P333" s="1187">
        <f t="shared" ca="1" si="102"/>
        <v>0</v>
      </c>
      <c r="Q333" s="1187">
        <f t="shared" ca="1" si="103"/>
        <v>0</v>
      </c>
      <c r="R333" s="1187">
        <f t="shared" ref="R333:R354" ca="1" si="111">IF(E333&lt;&gt;"", T332, "")</f>
        <v>0</v>
      </c>
      <c r="S333" s="1187">
        <f t="shared" ref="S333:S354" ca="1" si="112">IF(E333&lt;&gt;"", MIN(P333,MAX(R333-Q333,0)), "")</f>
        <v>0</v>
      </c>
      <c r="T333" s="1187">
        <f t="shared" ca="1" si="104"/>
        <v>0</v>
      </c>
      <c r="U333" s="1189">
        <f t="shared" ca="1" si="105"/>
        <v>0</v>
      </c>
      <c r="V333" s="1190" t="str">
        <f t="shared" ca="1" si="106"/>
        <v>n.a.</v>
      </c>
      <c r="X333" s="1191">
        <f t="shared" ref="X333:X354" ca="1" si="113">IF(E333&lt;&gt;"", Z332, "")</f>
        <v>0</v>
      </c>
      <c r="Y333" s="1191">
        <f t="shared" ca="1" si="107"/>
        <v>0</v>
      </c>
      <c r="Z333" s="1191">
        <f t="shared" ca="1" si="108"/>
        <v>0</v>
      </c>
      <c r="AA333" s="1189">
        <f t="shared" ca="1" si="109"/>
        <v>0</v>
      </c>
      <c r="AB333" s="1162"/>
    </row>
    <row r="334" spans="1:28">
      <c r="A334" s="1201">
        <f>'AMORT. PROFILE 0% CPR'!A334</f>
        <v>54756</v>
      </c>
      <c r="C334" s="1161"/>
      <c r="D334" s="1182">
        <f t="shared" ca="1" si="95"/>
        <v>55426</v>
      </c>
      <c r="E334" s="1183">
        <f t="shared" ca="1" si="96"/>
        <v>55453</v>
      </c>
      <c r="F334" s="1184">
        <f t="shared" ca="1" si="97"/>
        <v>9865</v>
      </c>
      <c r="G334" s="1185">
        <f ca="1">IF(F334&lt;&gt;"",COUNTIF($F$11:F334,"&gt;0"),"")</f>
        <v>324</v>
      </c>
      <c r="H334" s="1186"/>
      <c r="I334" s="1130"/>
      <c r="J334" s="1187">
        <f t="shared" ca="1" si="98"/>
        <v>0</v>
      </c>
      <c r="K334" s="1188">
        <f t="shared" ca="1" si="99"/>
        <v>0</v>
      </c>
      <c r="L334" s="1187">
        <f t="shared" ca="1" si="100"/>
        <v>0</v>
      </c>
      <c r="M334" s="1187">
        <f t="shared" ca="1" si="101"/>
        <v>0</v>
      </c>
      <c r="N334" s="1187">
        <f t="shared" ca="1" si="110"/>
        <v>0</v>
      </c>
      <c r="O334" s="1130"/>
      <c r="P334" s="1187">
        <f t="shared" ca="1" si="102"/>
        <v>0</v>
      </c>
      <c r="Q334" s="1187">
        <f t="shared" ca="1" si="103"/>
        <v>0</v>
      </c>
      <c r="R334" s="1187">
        <f t="shared" ca="1" si="111"/>
        <v>0</v>
      </c>
      <c r="S334" s="1187">
        <f t="shared" ca="1" si="112"/>
        <v>0</v>
      </c>
      <c r="T334" s="1187">
        <f t="shared" ca="1" si="104"/>
        <v>0</v>
      </c>
      <c r="U334" s="1189">
        <f t="shared" ca="1" si="105"/>
        <v>0</v>
      </c>
      <c r="V334" s="1190" t="str">
        <f t="shared" ca="1" si="106"/>
        <v>n.a.</v>
      </c>
      <c r="X334" s="1191">
        <f t="shared" ca="1" si="113"/>
        <v>0</v>
      </c>
      <c r="Y334" s="1191">
        <f t="shared" ca="1" si="107"/>
        <v>0</v>
      </c>
      <c r="Z334" s="1191">
        <f t="shared" ca="1" si="108"/>
        <v>0</v>
      </c>
      <c r="AA334" s="1189">
        <f t="shared" ca="1" si="109"/>
        <v>0</v>
      </c>
      <c r="AB334" s="1162"/>
    </row>
    <row r="335" spans="1:28">
      <c r="A335" s="1201">
        <f>'AMORT. PROFILE 0% CPR'!A335</f>
        <v>54784</v>
      </c>
      <c r="C335" s="1161"/>
      <c r="D335" s="1182">
        <f t="shared" ca="1" si="95"/>
        <v>55457</v>
      </c>
      <c r="E335" s="1183">
        <f t="shared" ca="1" si="96"/>
        <v>55484</v>
      </c>
      <c r="F335" s="1184">
        <f t="shared" ca="1" si="97"/>
        <v>9896</v>
      </c>
      <c r="G335" s="1185">
        <f ca="1">IF(F335&lt;&gt;"",COUNTIF($F$11:F335,"&gt;0"),"")</f>
        <v>325</v>
      </c>
      <c r="H335" s="1186"/>
      <c r="I335" s="1130"/>
      <c r="J335" s="1187">
        <f t="shared" ca="1" si="98"/>
        <v>0</v>
      </c>
      <c r="K335" s="1188">
        <f t="shared" ca="1" si="99"/>
        <v>0</v>
      </c>
      <c r="L335" s="1187">
        <f t="shared" ca="1" si="100"/>
        <v>0</v>
      </c>
      <c r="M335" s="1187">
        <f t="shared" ca="1" si="101"/>
        <v>0</v>
      </c>
      <c r="N335" s="1187">
        <f t="shared" ca="1" si="110"/>
        <v>0</v>
      </c>
      <c r="O335" s="1130"/>
      <c r="P335" s="1187">
        <f t="shared" ca="1" si="102"/>
        <v>0</v>
      </c>
      <c r="Q335" s="1187">
        <f t="shared" ca="1" si="103"/>
        <v>0</v>
      </c>
      <c r="R335" s="1187">
        <f t="shared" ca="1" si="111"/>
        <v>0</v>
      </c>
      <c r="S335" s="1187">
        <f t="shared" ca="1" si="112"/>
        <v>0</v>
      </c>
      <c r="T335" s="1187">
        <f t="shared" ca="1" si="104"/>
        <v>0</v>
      </c>
      <c r="U335" s="1189">
        <f t="shared" ca="1" si="105"/>
        <v>0</v>
      </c>
      <c r="V335" s="1190" t="str">
        <f t="shared" ca="1" si="106"/>
        <v>n.a.</v>
      </c>
      <c r="X335" s="1191">
        <f t="shared" ca="1" si="113"/>
        <v>0</v>
      </c>
      <c r="Y335" s="1191">
        <f t="shared" ca="1" si="107"/>
        <v>0</v>
      </c>
      <c r="Z335" s="1191">
        <f t="shared" ca="1" si="108"/>
        <v>0</v>
      </c>
      <c r="AA335" s="1189">
        <f t="shared" ca="1" si="109"/>
        <v>0</v>
      </c>
      <c r="AB335" s="1162"/>
    </row>
    <row r="336" spans="1:28">
      <c r="A336" s="1201">
        <f>'AMORT. PROFILE 0% CPR'!A336</f>
        <v>54815</v>
      </c>
      <c r="C336" s="1161"/>
      <c r="D336" s="1182">
        <f t="shared" ca="1" si="95"/>
        <v>55487</v>
      </c>
      <c r="E336" s="1183">
        <f t="shared" ca="1" si="96"/>
        <v>55514</v>
      </c>
      <c r="F336" s="1184">
        <f t="shared" ca="1" si="97"/>
        <v>9926</v>
      </c>
      <c r="G336" s="1185">
        <f ca="1">IF(F336&lt;&gt;"",COUNTIF($F$11:F336,"&gt;0"),"")</f>
        <v>326</v>
      </c>
      <c r="H336" s="1186"/>
      <c r="I336" s="1130"/>
      <c r="J336" s="1187">
        <f t="shared" ca="1" si="98"/>
        <v>0</v>
      </c>
      <c r="K336" s="1188">
        <f t="shared" ca="1" si="99"/>
        <v>0</v>
      </c>
      <c r="L336" s="1187">
        <f t="shared" ca="1" si="100"/>
        <v>0</v>
      </c>
      <c r="M336" s="1187">
        <f t="shared" ca="1" si="101"/>
        <v>0</v>
      </c>
      <c r="N336" s="1187">
        <f t="shared" ca="1" si="110"/>
        <v>0</v>
      </c>
      <c r="O336" s="1130"/>
      <c r="P336" s="1187">
        <f t="shared" ca="1" si="102"/>
        <v>0</v>
      </c>
      <c r="Q336" s="1187">
        <f t="shared" ca="1" si="103"/>
        <v>0</v>
      </c>
      <c r="R336" s="1187">
        <f t="shared" ca="1" si="111"/>
        <v>0</v>
      </c>
      <c r="S336" s="1187">
        <f t="shared" ca="1" si="112"/>
        <v>0</v>
      </c>
      <c r="T336" s="1187">
        <f t="shared" ca="1" si="104"/>
        <v>0</v>
      </c>
      <c r="U336" s="1189">
        <f t="shared" ca="1" si="105"/>
        <v>0</v>
      </c>
      <c r="V336" s="1190" t="str">
        <f t="shared" ca="1" si="106"/>
        <v>n.a.</v>
      </c>
      <c r="X336" s="1191">
        <f t="shared" ca="1" si="113"/>
        <v>0</v>
      </c>
      <c r="Y336" s="1191">
        <f t="shared" ca="1" si="107"/>
        <v>0</v>
      </c>
      <c r="Z336" s="1191">
        <f t="shared" ca="1" si="108"/>
        <v>0</v>
      </c>
      <c r="AA336" s="1189">
        <f t="shared" ca="1" si="109"/>
        <v>0</v>
      </c>
      <c r="AB336" s="1162"/>
    </row>
    <row r="337" spans="1:28">
      <c r="A337" s="1201">
        <f>'AMORT. PROFILE 0% CPR'!A337</f>
        <v>54847</v>
      </c>
      <c r="C337" s="1161"/>
      <c r="D337" s="1182">
        <f t="shared" ca="1" si="95"/>
        <v>55518</v>
      </c>
      <c r="E337" s="1183">
        <f t="shared" ca="1" si="96"/>
        <v>55547</v>
      </c>
      <c r="F337" s="1184">
        <f t="shared" ca="1" si="97"/>
        <v>9959</v>
      </c>
      <c r="G337" s="1185">
        <f ca="1">IF(F337&lt;&gt;"",COUNTIF($F$11:F337,"&gt;0"),"")</f>
        <v>327</v>
      </c>
      <c r="H337" s="1186"/>
      <c r="I337" s="1130"/>
      <c r="J337" s="1187">
        <f t="shared" ca="1" si="98"/>
        <v>0</v>
      </c>
      <c r="K337" s="1188">
        <f t="shared" ca="1" si="99"/>
        <v>0</v>
      </c>
      <c r="L337" s="1187">
        <f t="shared" ca="1" si="100"/>
        <v>0</v>
      </c>
      <c r="M337" s="1187">
        <f t="shared" ca="1" si="101"/>
        <v>0</v>
      </c>
      <c r="N337" s="1187">
        <f t="shared" ca="1" si="110"/>
        <v>0</v>
      </c>
      <c r="O337" s="1130"/>
      <c r="P337" s="1187">
        <f t="shared" ca="1" si="102"/>
        <v>0</v>
      </c>
      <c r="Q337" s="1187">
        <f t="shared" ca="1" si="103"/>
        <v>0</v>
      </c>
      <c r="R337" s="1187">
        <f t="shared" ca="1" si="111"/>
        <v>0</v>
      </c>
      <c r="S337" s="1187">
        <f t="shared" ca="1" si="112"/>
        <v>0</v>
      </c>
      <c r="T337" s="1187">
        <f t="shared" ca="1" si="104"/>
        <v>0</v>
      </c>
      <c r="U337" s="1189">
        <f t="shared" ca="1" si="105"/>
        <v>0</v>
      </c>
      <c r="V337" s="1190" t="str">
        <f t="shared" ca="1" si="106"/>
        <v>n.a.</v>
      </c>
      <c r="X337" s="1191">
        <f t="shared" ca="1" si="113"/>
        <v>0</v>
      </c>
      <c r="Y337" s="1191">
        <f t="shared" ca="1" si="107"/>
        <v>0</v>
      </c>
      <c r="Z337" s="1191">
        <f t="shared" ca="1" si="108"/>
        <v>0</v>
      </c>
      <c r="AA337" s="1189">
        <f t="shared" ca="1" si="109"/>
        <v>0</v>
      </c>
      <c r="AB337" s="1162"/>
    </row>
    <row r="338" spans="1:28">
      <c r="A338" s="1201">
        <f>'AMORT. PROFILE 0% CPR'!A338</f>
        <v>54875</v>
      </c>
      <c r="C338" s="1161"/>
      <c r="D338" s="1182">
        <f t="shared" ca="1" si="95"/>
        <v>55549</v>
      </c>
      <c r="E338" s="1183">
        <f t="shared" ca="1" si="96"/>
        <v>55576</v>
      </c>
      <c r="F338" s="1184">
        <f t="shared" ca="1" si="97"/>
        <v>9988</v>
      </c>
      <c r="G338" s="1185">
        <f ca="1">IF(F338&lt;&gt;"",COUNTIF($F$11:F338,"&gt;0"),"")</f>
        <v>328</v>
      </c>
      <c r="H338" s="1186"/>
      <c r="I338" s="1130"/>
      <c r="J338" s="1187">
        <f t="shared" ca="1" si="98"/>
        <v>0</v>
      </c>
      <c r="K338" s="1188">
        <f t="shared" ca="1" si="99"/>
        <v>0</v>
      </c>
      <c r="L338" s="1187">
        <f t="shared" ca="1" si="100"/>
        <v>0</v>
      </c>
      <c r="M338" s="1187">
        <f t="shared" ca="1" si="101"/>
        <v>0</v>
      </c>
      <c r="N338" s="1187">
        <f t="shared" ca="1" si="110"/>
        <v>0</v>
      </c>
      <c r="O338" s="1130"/>
      <c r="P338" s="1187">
        <f t="shared" ca="1" si="102"/>
        <v>0</v>
      </c>
      <c r="Q338" s="1187">
        <f t="shared" ca="1" si="103"/>
        <v>0</v>
      </c>
      <c r="R338" s="1187">
        <f t="shared" ca="1" si="111"/>
        <v>0</v>
      </c>
      <c r="S338" s="1187">
        <f t="shared" ca="1" si="112"/>
        <v>0</v>
      </c>
      <c r="T338" s="1187">
        <f t="shared" ca="1" si="104"/>
        <v>0</v>
      </c>
      <c r="U338" s="1189">
        <f t="shared" ca="1" si="105"/>
        <v>0</v>
      </c>
      <c r="V338" s="1190" t="str">
        <f t="shared" ca="1" si="106"/>
        <v>n.a.</v>
      </c>
      <c r="X338" s="1191">
        <f t="shared" ca="1" si="113"/>
        <v>0</v>
      </c>
      <c r="Y338" s="1191">
        <f t="shared" ca="1" si="107"/>
        <v>0</v>
      </c>
      <c r="Z338" s="1191">
        <f t="shared" ca="1" si="108"/>
        <v>0</v>
      </c>
      <c r="AA338" s="1189">
        <f t="shared" ca="1" si="109"/>
        <v>0</v>
      </c>
      <c r="AB338" s="1162"/>
    </row>
    <row r="339" spans="1:28">
      <c r="A339" s="1201">
        <f>'AMORT. PROFILE 0% CPR'!A339</f>
        <v>54905</v>
      </c>
      <c r="C339" s="1161"/>
      <c r="D339" s="1182">
        <f t="shared" ca="1" si="95"/>
        <v>55578</v>
      </c>
      <c r="E339" s="1183">
        <f t="shared" ca="1" si="96"/>
        <v>55605</v>
      </c>
      <c r="F339" s="1184">
        <f t="shared" ca="1" si="97"/>
        <v>10017</v>
      </c>
      <c r="G339" s="1185">
        <f ca="1">IF(F339&lt;&gt;"",COUNTIF($F$11:F339,"&gt;0"),"")</f>
        <v>329</v>
      </c>
      <c r="H339" s="1186"/>
      <c r="I339" s="1130"/>
      <c r="J339" s="1187">
        <f t="shared" ca="1" si="98"/>
        <v>0</v>
      </c>
      <c r="K339" s="1188">
        <f t="shared" ca="1" si="99"/>
        <v>0</v>
      </c>
      <c r="L339" s="1187">
        <f t="shared" ca="1" si="100"/>
        <v>0</v>
      </c>
      <c r="M339" s="1187">
        <f t="shared" ca="1" si="101"/>
        <v>0</v>
      </c>
      <c r="N339" s="1187">
        <f t="shared" ca="1" si="110"/>
        <v>0</v>
      </c>
      <c r="O339" s="1130"/>
      <c r="P339" s="1187">
        <f t="shared" ca="1" si="102"/>
        <v>0</v>
      </c>
      <c r="Q339" s="1187">
        <f t="shared" ca="1" si="103"/>
        <v>0</v>
      </c>
      <c r="R339" s="1187">
        <f t="shared" ca="1" si="111"/>
        <v>0</v>
      </c>
      <c r="S339" s="1187">
        <f t="shared" ca="1" si="112"/>
        <v>0</v>
      </c>
      <c r="T339" s="1187">
        <f t="shared" ca="1" si="104"/>
        <v>0</v>
      </c>
      <c r="U339" s="1189">
        <f t="shared" ca="1" si="105"/>
        <v>0</v>
      </c>
      <c r="V339" s="1190" t="str">
        <f t="shared" ca="1" si="106"/>
        <v>n.a.</v>
      </c>
      <c r="X339" s="1191">
        <f t="shared" ca="1" si="113"/>
        <v>0</v>
      </c>
      <c r="Y339" s="1191">
        <f t="shared" ca="1" si="107"/>
        <v>0</v>
      </c>
      <c r="Z339" s="1191">
        <f t="shared" ca="1" si="108"/>
        <v>0</v>
      </c>
      <c r="AA339" s="1189">
        <f t="shared" ca="1" si="109"/>
        <v>0</v>
      </c>
      <c r="AB339" s="1162"/>
    </row>
    <row r="340" spans="1:28">
      <c r="A340" s="1201">
        <f>'AMORT. PROFILE 0% CPR'!A340</f>
        <v>54935</v>
      </c>
      <c r="C340" s="1161"/>
      <c r="D340" s="1182">
        <f t="shared" ca="1" si="95"/>
        <v>55609</v>
      </c>
      <c r="E340" s="1183">
        <f t="shared" ca="1" si="96"/>
        <v>55638</v>
      </c>
      <c r="F340" s="1184">
        <f t="shared" ca="1" si="97"/>
        <v>10050</v>
      </c>
      <c r="G340" s="1185">
        <f ca="1">IF(F340&lt;&gt;"",COUNTIF($F$11:F340,"&gt;0"),"")</f>
        <v>330</v>
      </c>
      <c r="H340" s="1186"/>
      <c r="I340" s="1130"/>
      <c r="J340" s="1187">
        <f t="shared" ca="1" si="98"/>
        <v>0</v>
      </c>
      <c r="K340" s="1188">
        <f t="shared" ca="1" si="99"/>
        <v>0</v>
      </c>
      <c r="L340" s="1187">
        <f t="shared" ca="1" si="100"/>
        <v>0</v>
      </c>
      <c r="M340" s="1187">
        <f t="shared" ca="1" si="101"/>
        <v>0</v>
      </c>
      <c r="N340" s="1187">
        <f t="shared" ca="1" si="110"/>
        <v>0</v>
      </c>
      <c r="O340" s="1130"/>
      <c r="P340" s="1187">
        <f t="shared" ca="1" si="102"/>
        <v>0</v>
      </c>
      <c r="Q340" s="1187">
        <f t="shared" ca="1" si="103"/>
        <v>0</v>
      </c>
      <c r="R340" s="1187">
        <f t="shared" ca="1" si="111"/>
        <v>0</v>
      </c>
      <c r="S340" s="1187">
        <f t="shared" ca="1" si="112"/>
        <v>0</v>
      </c>
      <c r="T340" s="1187">
        <f t="shared" ca="1" si="104"/>
        <v>0</v>
      </c>
      <c r="U340" s="1189">
        <f t="shared" ca="1" si="105"/>
        <v>0</v>
      </c>
      <c r="V340" s="1190" t="str">
        <f t="shared" ca="1" si="106"/>
        <v>n.a.</v>
      </c>
      <c r="X340" s="1191">
        <f t="shared" ca="1" si="113"/>
        <v>0</v>
      </c>
      <c r="Y340" s="1191">
        <f t="shared" ca="1" si="107"/>
        <v>0</v>
      </c>
      <c r="Z340" s="1191">
        <f t="shared" ca="1" si="108"/>
        <v>0</v>
      </c>
      <c r="AA340" s="1189">
        <f t="shared" ca="1" si="109"/>
        <v>0</v>
      </c>
      <c r="AB340" s="1162"/>
    </row>
    <row r="341" spans="1:28">
      <c r="A341" s="1201">
        <f>'AMORT. PROFILE 0% CPR'!A341</f>
        <v>54966</v>
      </c>
      <c r="C341" s="1161"/>
      <c r="D341" s="1182">
        <f t="shared" ca="1" si="95"/>
        <v>55639</v>
      </c>
      <c r="E341" s="1183">
        <f t="shared" ca="1" si="96"/>
        <v>55666</v>
      </c>
      <c r="F341" s="1184">
        <f t="shared" ca="1" si="97"/>
        <v>10078</v>
      </c>
      <c r="G341" s="1185">
        <f ca="1">IF(F341&lt;&gt;"",COUNTIF($F$11:F341,"&gt;0"),"")</f>
        <v>331</v>
      </c>
      <c r="H341" s="1186"/>
      <c r="I341" s="1130"/>
      <c r="J341" s="1187">
        <f t="shared" ca="1" si="98"/>
        <v>0</v>
      </c>
      <c r="K341" s="1188">
        <f t="shared" ca="1" si="99"/>
        <v>0</v>
      </c>
      <c r="L341" s="1187">
        <f t="shared" ca="1" si="100"/>
        <v>0</v>
      </c>
      <c r="M341" s="1187">
        <f t="shared" ca="1" si="101"/>
        <v>0</v>
      </c>
      <c r="N341" s="1187">
        <f t="shared" ca="1" si="110"/>
        <v>0</v>
      </c>
      <c r="O341" s="1130"/>
      <c r="P341" s="1187">
        <f t="shared" ca="1" si="102"/>
        <v>0</v>
      </c>
      <c r="Q341" s="1187">
        <f t="shared" ca="1" si="103"/>
        <v>0</v>
      </c>
      <c r="R341" s="1187">
        <f t="shared" ca="1" si="111"/>
        <v>0</v>
      </c>
      <c r="S341" s="1187">
        <f t="shared" ca="1" si="112"/>
        <v>0</v>
      </c>
      <c r="T341" s="1187">
        <f t="shared" ca="1" si="104"/>
        <v>0</v>
      </c>
      <c r="U341" s="1189">
        <f t="shared" ca="1" si="105"/>
        <v>0</v>
      </c>
      <c r="V341" s="1190" t="str">
        <f t="shared" ca="1" si="106"/>
        <v>n.a.</v>
      </c>
      <c r="X341" s="1191">
        <f t="shared" ca="1" si="113"/>
        <v>0</v>
      </c>
      <c r="Y341" s="1191">
        <f t="shared" ca="1" si="107"/>
        <v>0</v>
      </c>
      <c r="Z341" s="1191">
        <f t="shared" ca="1" si="108"/>
        <v>0</v>
      </c>
      <c r="AA341" s="1189">
        <f t="shared" ca="1" si="109"/>
        <v>0</v>
      </c>
      <c r="AB341" s="1162"/>
    </row>
    <row r="342" spans="1:28">
      <c r="A342" s="1201">
        <f>'AMORT. PROFILE 0% CPR'!A342</f>
        <v>54996</v>
      </c>
      <c r="C342" s="1161"/>
      <c r="D342" s="1182">
        <f t="shared" ca="1" si="95"/>
        <v>55670</v>
      </c>
      <c r="E342" s="1183">
        <f t="shared" ca="1" si="96"/>
        <v>55697</v>
      </c>
      <c r="F342" s="1184">
        <f t="shared" ca="1" si="97"/>
        <v>10109</v>
      </c>
      <c r="G342" s="1185">
        <f ca="1">IF(F342&lt;&gt;"",COUNTIF($F$11:F342,"&gt;0"),"")</f>
        <v>332</v>
      </c>
      <c r="H342" s="1186"/>
      <c r="I342" s="1130"/>
      <c r="J342" s="1187">
        <f t="shared" ca="1" si="98"/>
        <v>0</v>
      </c>
      <c r="K342" s="1188">
        <f t="shared" ca="1" si="99"/>
        <v>0</v>
      </c>
      <c r="L342" s="1187">
        <f t="shared" ca="1" si="100"/>
        <v>0</v>
      </c>
      <c r="M342" s="1187">
        <f t="shared" ca="1" si="101"/>
        <v>0</v>
      </c>
      <c r="N342" s="1187">
        <f t="shared" ca="1" si="110"/>
        <v>0</v>
      </c>
      <c r="O342" s="1130"/>
      <c r="P342" s="1187">
        <f t="shared" ca="1" si="102"/>
        <v>0</v>
      </c>
      <c r="Q342" s="1187">
        <f t="shared" ca="1" si="103"/>
        <v>0</v>
      </c>
      <c r="R342" s="1187">
        <f t="shared" ca="1" si="111"/>
        <v>0</v>
      </c>
      <c r="S342" s="1187">
        <f t="shared" ca="1" si="112"/>
        <v>0</v>
      </c>
      <c r="T342" s="1187">
        <f t="shared" ca="1" si="104"/>
        <v>0</v>
      </c>
      <c r="U342" s="1189">
        <f t="shared" ca="1" si="105"/>
        <v>0</v>
      </c>
      <c r="V342" s="1190" t="str">
        <f t="shared" ca="1" si="106"/>
        <v>n.a.</v>
      </c>
      <c r="X342" s="1191">
        <f t="shared" ca="1" si="113"/>
        <v>0</v>
      </c>
      <c r="Y342" s="1191">
        <f t="shared" ca="1" si="107"/>
        <v>0</v>
      </c>
      <c r="Z342" s="1191">
        <f t="shared" ca="1" si="108"/>
        <v>0</v>
      </c>
      <c r="AA342" s="1189">
        <f t="shared" ca="1" si="109"/>
        <v>0</v>
      </c>
      <c r="AB342" s="1162"/>
    </row>
    <row r="343" spans="1:28">
      <c r="A343" s="1201">
        <f>'AMORT. PROFILE 0% CPR'!A343</f>
        <v>55029</v>
      </c>
      <c r="C343" s="1161"/>
      <c r="D343" s="1182">
        <f t="shared" ca="1" si="95"/>
        <v>55700</v>
      </c>
      <c r="E343" s="1183">
        <f t="shared" ca="1" si="96"/>
        <v>55729</v>
      </c>
      <c r="F343" s="1184">
        <f t="shared" ca="1" si="97"/>
        <v>10141</v>
      </c>
      <c r="G343" s="1185">
        <f ca="1">IF(F343&lt;&gt;"",COUNTIF($F$11:F343,"&gt;0"),"")</f>
        <v>333</v>
      </c>
      <c r="H343" s="1186"/>
      <c r="I343" s="1130"/>
      <c r="J343" s="1187">
        <f t="shared" ca="1" si="98"/>
        <v>0</v>
      </c>
      <c r="K343" s="1188">
        <f t="shared" ca="1" si="99"/>
        <v>0</v>
      </c>
      <c r="L343" s="1187">
        <f t="shared" ca="1" si="100"/>
        <v>0</v>
      </c>
      <c r="M343" s="1187">
        <f t="shared" ca="1" si="101"/>
        <v>0</v>
      </c>
      <c r="N343" s="1187">
        <f t="shared" ca="1" si="110"/>
        <v>0</v>
      </c>
      <c r="O343" s="1130"/>
      <c r="P343" s="1187">
        <f t="shared" ca="1" si="102"/>
        <v>0</v>
      </c>
      <c r="Q343" s="1187">
        <f t="shared" ca="1" si="103"/>
        <v>0</v>
      </c>
      <c r="R343" s="1187">
        <f t="shared" ca="1" si="111"/>
        <v>0</v>
      </c>
      <c r="S343" s="1187">
        <f t="shared" ca="1" si="112"/>
        <v>0</v>
      </c>
      <c r="T343" s="1187">
        <f t="shared" ca="1" si="104"/>
        <v>0</v>
      </c>
      <c r="U343" s="1189">
        <f t="shared" ca="1" si="105"/>
        <v>0</v>
      </c>
      <c r="V343" s="1190" t="str">
        <f t="shared" ca="1" si="106"/>
        <v>n.a.</v>
      </c>
      <c r="X343" s="1191">
        <f t="shared" ca="1" si="113"/>
        <v>0</v>
      </c>
      <c r="Y343" s="1191">
        <f t="shared" ca="1" si="107"/>
        <v>0</v>
      </c>
      <c r="Z343" s="1191">
        <f t="shared" ca="1" si="108"/>
        <v>0</v>
      </c>
      <c r="AA343" s="1189">
        <f t="shared" ca="1" si="109"/>
        <v>0</v>
      </c>
      <c r="AB343" s="1162"/>
    </row>
    <row r="344" spans="1:28">
      <c r="A344" s="1201">
        <f>'AMORT. PROFILE 0% CPR'!A344</f>
        <v>55058</v>
      </c>
      <c r="C344" s="1161"/>
      <c r="D344" s="1182">
        <f t="shared" ca="1" si="95"/>
        <v>55731</v>
      </c>
      <c r="E344" s="1183">
        <f t="shared" ca="1" si="96"/>
        <v>55758</v>
      </c>
      <c r="F344" s="1184">
        <f t="shared" ca="1" si="97"/>
        <v>10170</v>
      </c>
      <c r="G344" s="1185">
        <f ca="1">IF(F344&lt;&gt;"",COUNTIF($F$11:F344,"&gt;0"),"")</f>
        <v>334</v>
      </c>
      <c r="H344" s="1186"/>
      <c r="I344" s="1130"/>
      <c r="J344" s="1187">
        <f t="shared" ca="1" si="98"/>
        <v>0</v>
      </c>
      <c r="K344" s="1188">
        <f t="shared" ca="1" si="99"/>
        <v>0</v>
      </c>
      <c r="L344" s="1187">
        <f t="shared" ca="1" si="100"/>
        <v>0</v>
      </c>
      <c r="M344" s="1187">
        <f t="shared" ca="1" si="101"/>
        <v>0</v>
      </c>
      <c r="N344" s="1187">
        <f t="shared" ca="1" si="110"/>
        <v>0</v>
      </c>
      <c r="O344" s="1130"/>
      <c r="P344" s="1187">
        <f t="shared" ca="1" si="102"/>
        <v>0</v>
      </c>
      <c r="Q344" s="1187">
        <f t="shared" ca="1" si="103"/>
        <v>0</v>
      </c>
      <c r="R344" s="1187">
        <f t="shared" ca="1" si="111"/>
        <v>0</v>
      </c>
      <c r="S344" s="1187">
        <f t="shared" ca="1" si="112"/>
        <v>0</v>
      </c>
      <c r="T344" s="1187">
        <f t="shared" ca="1" si="104"/>
        <v>0</v>
      </c>
      <c r="U344" s="1189">
        <f t="shared" ca="1" si="105"/>
        <v>0</v>
      </c>
      <c r="V344" s="1190" t="str">
        <f t="shared" ca="1" si="106"/>
        <v>n.a.</v>
      </c>
      <c r="X344" s="1191">
        <f t="shared" ca="1" si="113"/>
        <v>0</v>
      </c>
      <c r="Y344" s="1191">
        <f t="shared" ca="1" si="107"/>
        <v>0</v>
      </c>
      <c r="Z344" s="1191">
        <f t="shared" ca="1" si="108"/>
        <v>0</v>
      </c>
      <c r="AA344" s="1189">
        <f t="shared" ca="1" si="109"/>
        <v>0</v>
      </c>
      <c r="AB344" s="1162"/>
    </row>
    <row r="345" spans="1:28">
      <c r="A345" s="1201">
        <f>'AMORT. PROFILE 0% CPR'!A345</f>
        <v>55088</v>
      </c>
      <c r="C345" s="1161"/>
      <c r="D345" s="1182">
        <f t="shared" ca="1" si="95"/>
        <v>55762</v>
      </c>
      <c r="E345" s="1183">
        <f t="shared" ca="1" si="96"/>
        <v>55789</v>
      </c>
      <c r="F345" s="1184">
        <f t="shared" ca="1" si="97"/>
        <v>10201</v>
      </c>
      <c r="G345" s="1185">
        <f ca="1">IF(F345&lt;&gt;"",COUNTIF($F$11:F345,"&gt;0"),"")</f>
        <v>335</v>
      </c>
      <c r="H345" s="1186"/>
      <c r="I345" s="1130"/>
      <c r="J345" s="1187">
        <f t="shared" ca="1" si="98"/>
        <v>0</v>
      </c>
      <c r="K345" s="1188">
        <f t="shared" ca="1" si="99"/>
        <v>0</v>
      </c>
      <c r="L345" s="1187">
        <f t="shared" ca="1" si="100"/>
        <v>0</v>
      </c>
      <c r="M345" s="1187">
        <f t="shared" ca="1" si="101"/>
        <v>0</v>
      </c>
      <c r="N345" s="1187">
        <f t="shared" ca="1" si="110"/>
        <v>0</v>
      </c>
      <c r="O345" s="1130"/>
      <c r="P345" s="1187">
        <f t="shared" ca="1" si="102"/>
        <v>0</v>
      </c>
      <c r="Q345" s="1187">
        <f t="shared" ca="1" si="103"/>
        <v>0</v>
      </c>
      <c r="R345" s="1187">
        <f t="shared" ca="1" si="111"/>
        <v>0</v>
      </c>
      <c r="S345" s="1187">
        <f t="shared" ca="1" si="112"/>
        <v>0</v>
      </c>
      <c r="T345" s="1187">
        <f t="shared" ca="1" si="104"/>
        <v>0</v>
      </c>
      <c r="U345" s="1189">
        <f t="shared" ca="1" si="105"/>
        <v>0</v>
      </c>
      <c r="V345" s="1190" t="str">
        <f t="shared" ca="1" si="106"/>
        <v>n.a.</v>
      </c>
      <c r="X345" s="1191">
        <f t="shared" ca="1" si="113"/>
        <v>0</v>
      </c>
      <c r="Y345" s="1191">
        <f t="shared" ca="1" si="107"/>
        <v>0</v>
      </c>
      <c r="Z345" s="1191">
        <f t="shared" ca="1" si="108"/>
        <v>0</v>
      </c>
      <c r="AA345" s="1189">
        <f t="shared" ca="1" si="109"/>
        <v>0</v>
      </c>
      <c r="AB345" s="1162"/>
    </row>
    <row r="346" spans="1:28">
      <c r="A346" s="1201">
        <f>'AMORT. PROFILE 0% CPR'!A346</f>
        <v>55120</v>
      </c>
      <c r="C346" s="1161"/>
      <c r="D346" s="1182">
        <f t="shared" ca="1" si="95"/>
        <v>55792</v>
      </c>
      <c r="E346" s="1183">
        <f t="shared" ca="1" si="96"/>
        <v>55820</v>
      </c>
      <c r="F346" s="1184">
        <f t="shared" ca="1" si="97"/>
        <v>10232</v>
      </c>
      <c r="G346" s="1185">
        <f ca="1">IF(F346&lt;&gt;"",COUNTIF($F$11:F346,"&gt;0"),"")</f>
        <v>336</v>
      </c>
      <c r="H346" s="1186"/>
      <c r="I346" s="1130"/>
      <c r="J346" s="1187">
        <f t="shared" ca="1" si="98"/>
        <v>0</v>
      </c>
      <c r="K346" s="1188">
        <f t="shared" ca="1" si="99"/>
        <v>0</v>
      </c>
      <c r="L346" s="1187">
        <f t="shared" ca="1" si="100"/>
        <v>0</v>
      </c>
      <c r="M346" s="1187">
        <f t="shared" ca="1" si="101"/>
        <v>0</v>
      </c>
      <c r="N346" s="1187">
        <f t="shared" ca="1" si="110"/>
        <v>0</v>
      </c>
      <c r="O346" s="1130"/>
      <c r="P346" s="1187">
        <f t="shared" ca="1" si="102"/>
        <v>0</v>
      </c>
      <c r="Q346" s="1187">
        <f t="shared" ca="1" si="103"/>
        <v>0</v>
      </c>
      <c r="R346" s="1187">
        <f t="shared" ca="1" si="111"/>
        <v>0</v>
      </c>
      <c r="S346" s="1187">
        <f t="shared" ca="1" si="112"/>
        <v>0</v>
      </c>
      <c r="T346" s="1187">
        <f t="shared" ca="1" si="104"/>
        <v>0</v>
      </c>
      <c r="U346" s="1189">
        <f t="shared" ca="1" si="105"/>
        <v>0</v>
      </c>
      <c r="V346" s="1190" t="str">
        <f t="shared" ca="1" si="106"/>
        <v>n.a.</v>
      </c>
      <c r="X346" s="1191">
        <f t="shared" ca="1" si="113"/>
        <v>0</v>
      </c>
      <c r="Y346" s="1191">
        <f t="shared" ca="1" si="107"/>
        <v>0</v>
      </c>
      <c r="Z346" s="1191">
        <f t="shared" ca="1" si="108"/>
        <v>0</v>
      </c>
      <c r="AA346" s="1189">
        <f t="shared" ca="1" si="109"/>
        <v>0</v>
      </c>
      <c r="AB346" s="1162"/>
    </row>
    <row r="347" spans="1:28">
      <c r="A347" s="1201">
        <f>'AMORT. PROFILE 0% CPR'!A347</f>
        <v>55149</v>
      </c>
      <c r="C347" s="1161"/>
      <c r="D347" s="1182">
        <f t="shared" ca="1" si="95"/>
        <v>55823</v>
      </c>
      <c r="E347" s="1183">
        <f t="shared" ca="1" si="96"/>
        <v>55850</v>
      </c>
      <c r="F347" s="1184">
        <f t="shared" ca="1" si="97"/>
        <v>10262</v>
      </c>
      <c r="G347" s="1185">
        <f ca="1">IF(F347&lt;&gt;"",COUNTIF($F$11:F347,"&gt;0"),"")</f>
        <v>337</v>
      </c>
      <c r="H347" s="1186"/>
      <c r="I347" s="1130"/>
      <c r="J347" s="1187">
        <f t="shared" ca="1" si="98"/>
        <v>0</v>
      </c>
      <c r="K347" s="1188">
        <f t="shared" ca="1" si="99"/>
        <v>0</v>
      </c>
      <c r="L347" s="1187">
        <f t="shared" ca="1" si="100"/>
        <v>0</v>
      </c>
      <c r="M347" s="1187">
        <f t="shared" ca="1" si="101"/>
        <v>0</v>
      </c>
      <c r="N347" s="1187">
        <f t="shared" ca="1" si="110"/>
        <v>0</v>
      </c>
      <c r="O347" s="1130"/>
      <c r="P347" s="1187">
        <f t="shared" ca="1" si="102"/>
        <v>0</v>
      </c>
      <c r="Q347" s="1187">
        <f t="shared" ca="1" si="103"/>
        <v>0</v>
      </c>
      <c r="R347" s="1187">
        <f t="shared" ca="1" si="111"/>
        <v>0</v>
      </c>
      <c r="S347" s="1187">
        <f t="shared" ca="1" si="112"/>
        <v>0</v>
      </c>
      <c r="T347" s="1187">
        <f t="shared" ca="1" si="104"/>
        <v>0</v>
      </c>
      <c r="U347" s="1189">
        <f t="shared" ca="1" si="105"/>
        <v>0</v>
      </c>
      <c r="V347" s="1190" t="str">
        <f t="shared" ca="1" si="106"/>
        <v>n.a.</v>
      </c>
      <c r="X347" s="1191">
        <f t="shared" ca="1" si="113"/>
        <v>0</v>
      </c>
      <c r="Y347" s="1191">
        <f t="shared" ca="1" si="107"/>
        <v>0</v>
      </c>
      <c r="Z347" s="1191">
        <f t="shared" ca="1" si="108"/>
        <v>0</v>
      </c>
      <c r="AA347" s="1189">
        <f t="shared" ca="1" si="109"/>
        <v>0</v>
      </c>
      <c r="AB347" s="1162"/>
    </row>
    <row r="348" spans="1:28">
      <c r="A348" s="1201">
        <f>'AMORT. PROFILE 0% CPR'!A348</f>
        <v>55180</v>
      </c>
      <c r="C348" s="1161"/>
      <c r="D348" s="1182">
        <f t="shared" ca="1" si="95"/>
        <v>55853</v>
      </c>
      <c r="E348" s="1183">
        <f t="shared" ca="1" si="96"/>
        <v>55880</v>
      </c>
      <c r="F348" s="1184">
        <f t="shared" ca="1" si="97"/>
        <v>10292</v>
      </c>
      <c r="G348" s="1185">
        <f ca="1">IF(F348&lt;&gt;"",COUNTIF($F$11:F348,"&gt;0"),"")</f>
        <v>338</v>
      </c>
      <c r="H348" s="1186"/>
      <c r="I348" s="1130"/>
      <c r="J348" s="1187">
        <f t="shared" ca="1" si="98"/>
        <v>0</v>
      </c>
      <c r="K348" s="1188">
        <f t="shared" ca="1" si="99"/>
        <v>0</v>
      </c>
      <c r="L348" s="1187">
        <f t="shared" ca="1" si="100"/>
        <v>0</v>
      </c>
      <c r="M348" s="1187">
        <f t="shared" ca="1" si="101"/>
        <v>0</v>
      </c>
      <c r="N348" s="1187">
        <f t="shared" ca="1" si="110"/>
        <v>0</v>
      </c>
      <c r="O348" s="1130"/>
      <c r="P348" s="1187">
        <f t="shared" ca="1" si="102"/>
        <v>0</v>
      </c>
      <c r="Q348" s="1187">
        <f t="shared" ca="1" si="103"/>
        <v>0</v>
      </c>
      <c r="R348" s="1187">
        <f t="shared" ca="1" si="111"/>
        <v>0</v>
      </c>
      <c r="S348" s="1187">
        <f t="shared" ca="1" si="112"/>
        <v>0</v>
      </c>
      <c r="T348" s="1187">
        <f t="shared" ca="1" si="104"/>
        <v>0</v>
      </c>
      <c r="U348" s="1189">
        <f t="shared" ca="1" si="105"/>
        <v>0</v>
      </c>
      <c r="V348" s="1190" t="str">
        <f t="shared" ca="1" si="106"/>
        <v>n.a.</v>
      </c>
      <c r="X348" s="1191">
        <f t="shared" ca="1" si="113"/>
        <v>0</v>
      </c>
      <c r="Y348" s="1191">
        <f t="shared" ca="1" si="107"/>
        <v>0</v>
      </c>
      <c r="Z348" s="1191">
        <f t="shared" ca="1" si="108"/>
        <v>0</v>
      </c>
      <c r="AA348" s="1189">
        <f t="shared" ca="1" si="109"/>
        <v>0</v>
      </c>
      <c r="AB348" s="1162"/>
    </row>
    <row r="349" spans="1:28">
      <c r="A349" s="1201">
        <f>'AMORT. PROFILE 0% CPR'!A349</f>
        <v>55211</v>
      </c>
      <c r="C349" s="1161"/>
      <c r="D349" s="1182">
        <f t="shared" ca="1" si="95"/>
        <v>55884</v>
      </c>
      <c r="E349" s="1183">
        <f t="shared" ca="1" si="96"/>
        <v>55911</v>
      </c>
      <c r="F349" s="1184">
        <f t="shared" ca="1" si="97"/>
        <v>10323</v>
      </c>
      <c r="G349" s="1185">
        <f ca="1">IF(F349&lt;&gt;"",COUNTIF($F$11:F349,"&gt;0"),"")</f>
        <v>339</v>
      </c>
      <c r="H349" s="1186"/>
      <c r="I349" s="1130"/>
      <c r="J349" s="1187">
        <f t="shared" ca="1" si="98"/>
        <v>0</v>
      </c>
      <c r="K349" s="1188">
        <f t="shared" ca="1" si="99"/>
        <v>0</v>
      </c>
      <c r="L349" s="1187">
        <f t="shared" ca="1" si="100"/>
        <v>0</v>
      </c>
      <c r="M349" s="1187">
        <f t="shared" ca="1" si="101"/>
        <v>0</v>
      </c>
      <c r="N349" s="1187">
        <f t="shared" ca="1" si="110"/>
        <v>0</v>
      </c>
      <c r="O349" s="1130"/>
      <c r="P349" s="1187">
        <f t="shared" ca="1" si="102"/>
        <v>0</v>
      </c>
      <c r="Q349" s="1187">
        <f t="shared" ca="1" si="103"/>
        <v>0</v>
      </c>
      <c r="R349" s="1187">
        <f t="shared" ca="1" si="111"/>
        <v>0</v>
      </c>
      <c r="S349" s="1187">
        <f t="shared" ca="1" si="112"/>
        <v>0</v>
      </c>
      <c r="T349" s="1187">
        <f t="shared" ca="1" si="104"/>
        <v>0</v>
      </c>
      <c r="U349" s="1189">
        <f t="shared" ca="1" si="105"/>
        <v>0</v>
      </c>
      <c r="V349" s="1190" t="str">
        <f t="shared" ca="1" si="106"/>
        <v>n.a.</v>
      </c>
      <c r="X349" s="1191">
        <f t="shared" ca="1" si="113"/>
        <v>0</v>
      </c>
      <c r="Y349" s="1191">
        <f t="shared" ca="1" si="107"/>
        <v>0</v>
      </c>
      <c r="Z349" s="1191">
        <f t="shared" ca="1" si="108"/>
        <v>0</v>
      </c>
      <c r="AA349" s="1189">
        <f t="shared" ca="1" si="109"/>
        <v>0</v>
      </c>
      <c r="AB349" s="1162"/>
    </row>
    <row r="350" spans="1:28">
      <c r="A350" s="1201">
        <f>'AMORT. PROFILE 0% CPR'!A350</f>
        <v>55239</v>
      </c>
      <c r="C350" s="1161"/>
      <c r="D350" s="1182">
        <f t="shared" ca="1" si="95"/>
        <v>55915</v>
      </c>
      <c r="E350" s="1183">
        <f t="shared" ca="1" si="96"/>
        <v>55942</v>
      </c>
      <c r="F350" s="1184">
        <f t="shared" ca="1" si="97"/>
        <v>10354</v>
      </c>
      <c r="G350" s="1185">
        <f ca="1">IF(F350&lt;&gt;"",COUNTIF($F$11:F350,"&gt;0"),"")</f>
        <v>340</v>
      </c>
      <c r="H350" s="1186"/>
      <c r="I350" s="1130"/>
      <c r="J350" s="1187">
        <f t="shared" ca="1" si="98"/>
        <v>0</v>
      </c>
      <c r="K350" s="1188">
        <f t="shared" ca="1" si="99"/>
        <v>0</v>
      </c>
      <c r="L350" s="1187">
        <f t="shared" ca="1" si="100"/>
        <v>0</v>
      </c>
      <c r="M350" s="1187">
        <f t="shared" ca="1" si="101"/>
        <v>0</v>
      </c>
      <c r="N350" s="1187">
        <f t="shared" ca="1" si="110"/>
        <v>0</v>
      </c>
      <c r="O350" s="1130"/>
      <c r="P350" s="1187">
        <f t="shared" ca="1" si="102"/>
        <v>0</v>
      </c>
      <c r="Q350" s="1187">
        <f t="shared" ca="1" si="103"/>
        <v>0</v>
      </c>
      <c r="R350" s="1187">
        <f t="shared" ca="1" si="111"/>
        <v>0</v>
      </c>
      <c r="S350" s="1187">
        <f t="shared" ca="1" si="112"/>
        <v>0</v>
      </c>
      <c r="T350" s="1187">
        <f t="shared" ca="1" si="104"/>
        <v>0</v>
      </c>
      <c r="U350" s="1189">
        <f t="shared" ca="1" si="105"/>
        <v>0</v>
      </c>
      <c r="V350" s="1190" t="str">
        <f t="shared" ca="1" si="106"/>
        <v>n.a.</v>
      </c>
      <c r="X350" s="1191">
        <f t="shared" ca="1" si="113"/>
        <v>0</v>
      </c>
      <c r="Y350" s="1191">
        <f t="shared" ca="1" si="107"/>
        <v>0</v>
      </c>
      <c r="Z350" s="1191">
        <f t="shared" ca="1" si="108"/>
        <v>0</v>
      </c>
      <c r="AA350" s="1189">
        <f t="shared" ca="1" si="109"/>
        <v>0</v>
      </c>
      <c r="AB350" s="1162"/>
    </row>
    <row r="351" spans="1:28">
      <c r="A351" s="1201">
        <f>'AMORT. PROFILE 0% CPR'!A351</f>
        <v>55270</v>
      </c>
      <c r="C351" s="1161"/>
      <c r="D351" s="1182">
        <f t="shared" ca="1" si="95"/>
        <v>55943</v>
      </c>
      <c r="E351" s="1183">
        <f t="shared" ca="1" si="96"/>
        <v>55970</v>
      </c>
      <c r="F351" s="1184">
        <f t="shared" ca="1" si="97"/>
        <v>10382</v>
      </c>
      <c r="G351" s="1185">
        <f ca="1">IF(F351&lt;&gt;"",COUNTIF($F$11:F351,"&gt;0"),"")</f>
        <v>341</v>
      </c>
      <c r="H351" s="1186"/>
      <c r="I351" s="1130"/>
      <c r="J351" s="1187">
        <f t="shared" ca="1" si="98"/>
        <v>0</v>
      </c>
      <c r="K351" s="1188">
        <f t="shared" ca="1" si="99"/>
        <v>0</v>
      </c>
      <c r="L351" s="1187">
        <f t="shared" ca="1" si="100"/>
        <v>0</v>
      </c>
      <c r="M351" s="1187">
        <f t="shared" ca="1" si="101"/>
        <v>0</v>
      </c>
      <c r="N351" s="1187">
        <f t="shared" ca="1" si="110"/>
        <v>0</v>
      </c>
      <c r="O351" s="1130"/>
      <c r="P351" s="1187">
        <f t="shared" ca="1" si="102"/>
        <v>0</v>
      </c>
      <c r="Q351" s="1187">
        <f t="shared" ca="1" si="103"/>
        <v>0</v>
      </c>
      <c r="R351" s="1187">
        <f t="shared" ca="1" si="111"/>
        <v>0</v>
      </c>
      <c r="S351" s="1187">
        <f t="shared" ca="1" si="112"/>
        <v>0</v>
      </c>
      <c r="T351" s="1187">
        <f t="shared" ca="1" si="104"/>
        <v>0</v>
      </c>
      <c r="U351" s="1189">
        <f t="shared" ca="1" si="105"/>
        <v>0</v>
      </c>
      <c r="V351" s="1190" t="str">
        <f t="shared" ca="1" si="106"/>
        <v>n.a.</v>
      </c>
      <c r="X351" s="1191">
        <f t="shared" ca="1" si="113"/>
        <v>0</v>
      </c>
      <c r="Y351" s="1191">
        <f t="shared" ca="1" si="107"/>
        <v>0</v>
      </c>
      <c r="Z351" s="1191">
        <f t="shared" ca="1" si="108"/>
        <v>0</v>
      </c>
      <c r="AA351" s="1189">
        <f t="shared" ca="1" si="109"/>
        <v>0</v>
      </c>
      <c r="AB351" s="1162"/>
    </row>
    <row r="352" spans="1:28">
      <c r="A352" s="1201">
        <f>'AMORT. PROFILE 0% CPR'!A352</f>
        <v>55302</v>
      </c>
      <c r="C352" s="1161"/>
      <c r="D352" s="1182">
        <f t="shared" ca="1" si="95"/>
        <v>55974</v>
      </c>
      <c r="E352" s="1183">
        <f t="shared" ca="1" si="96"/>
        <v>56002</v>
      </c>
      <c r="F352" s="1184">
        <f t="shared" ca="1" si="97"/>
        <v>10414</v>
      </c>
      <c r="G352" s="1185">
        <f ca="1">IF(F352&lt;&gt;"",COUNTIF($F$11:F352,"&gt;0"),"")</f>
        <v>342</v>
      </c>
      <c r="H352" s="1186"/>
      <c r="I352" s="1130"/>
      <c r="J352" s="1187">
        <f t="shared" ca="1" si="98"/>
        <v>0</v>
      </c>
      <c r="K352" s="1188">
        <f t="shared" ca="1" si="99"/>
        <v>0</v>
      </c>
      <c r="L352" s="1187">
        <f t="shared" ca="1" si="100"/>
        <v>0</v>
      </c>
      <c r="M352" s="1187">
        <f t="shared" ca="1" si="101"/>
        <v>0</v>
      </c>
      <c r="N352" s="1187">
        <f t="shared" ca="1" si="110"/>
        <v>0</v>
      </c>
      <c r="O352" s="1130"/>
      <c r="P352" s="1187">
        <f t="shared" ca="1" si="102"/>
        <v>0</v>
      </c>
      <c r="Q352" s="1187">
        <f t="shared" ca="1" si="103"/>
        <v>0</v>
      </c>
      <c r="R352" s="1187">
        <f t="shared" ca="1" si="111"/>
        <v>0</v>
      </c>
      <c r="S352" s="1187">
        <f t="shared" ca="1" si="112"/>
        <v>0</v>
      </c>
      <c r="T352" s="1187">
        <f t="shared" ca="1" si="104"/>
        <v>0</v>
      </c>
      <c r="U352" s="1189">
        <f t="shared" ca="1" si="105"/>
        <v>0</v>
      </c>
      <c r="V352" s="1190" t="str">
        <f t="shared" ca="1" si="106"/>
        <v>n.a.</v>
      </c>
      <c r="X352" s="1191">
        <f t="shared" ca="1" si="113"/>
        <v>0</v>
      </c>
      <c r="Y352" s="1191">
        <f t="shared" ca="1" si="107"/>
        <v>0</v>
      </c>
      <c r="Z352" s="1191">
        <f t="shared" ca="1" si="108"/>
        <v>0</v>
      </c>
      <c r="AA352" s="1189">
        <f t="shared" ca="1" si="109"/>
        <v>0</v>
      </c>
      <c r="AB352" s="1162"/>
    </row>
    <row r="353" spans="1:28">
      <c r="A353" s="1201">
        <f>'AMORT. PROFILE 0% CPR'!A353</f>
        <v>55331</v>
      </c>
      <c r="C353" s="1161"/>
      <c r="D353" s="1182">
        <f t="shared" ca="1" si="95"/>
        <v>56004</v>
      </c>
      <c r="E353" s="1183">
        <f t="shared" ca="1" si="96"/>
        <v>56031</v>
      </c>
      <c r="F353" s="1184">
        <f t="shared" ca="1" si="97"/>
        <v>10443</v>
      </c>
      <c r="G353" s="1185">
        <f ca="1">IF(F353&lt;&gt;"",COUNTIF($F$11:F353,"&gt;0"),"")</f>
        <v>343</v>
      </c>
      <c r="H353" s="1186"/>
      <c r="I353" s="1130"/>
      <c r="J353" s="1187">
        <f t="shared" ca="1" si="98"/>
        <v>0</v>
      </c>
      <c r="K353" s="1188">
        <f t="shared" ca="1" si="99"/>
        <v>0</v>
      </c>
      <c r="L353" s="1187">
        <f t="shared" ca="1" si="100"/>
        <v>0</v>
      </c>
      <c r="M353" s="1187">
        <f t="shared" ca="1" si="101"/>
        <v>0</v>
      </c>
      <c r="N353" s="1187">
        <f t="shared" ca="1" si="110"/>
        <v>0</v>
      </c>
      <c r="O353" s="1130"/>
      <c r="P353" s="1187">
        <f t="shared" ca="1" si="102"/>
        <v>0</v>
      </c>
      <c r="Q353" s="1187">
        <f t="shared" ca="1" si="103"/>
        <v>0</v>
      </c>
      <c r="R353" s="1187">
        <f t="shared" ca="1" si="111"/>
        <v>0</v>
      </c>
      <c r="S353" s="1187">
        <f t="shared" ca="1" si="112"/>
        <v>0</v>
      </c>
      <c r="T353" s="1187">
        <f t="shared" ca="1" si="104"/>
        <v>0</v>
      </c>
      <c r="U353" s="1189">
        <f t="shared" ca="1" si="105"/>
        <v>0</v>
      </c>
      <c r="V353" s="1190" t="str">
        <f t="shared" ca="1" si="106"/>
        <v>n.a.</v>
      </c>
      <c r="X353" s="1191">
        <f t="shared" ca="1" si="113"/>
        <v>0</v>
      </c>
      <c r="Y353" s="1191">
        <f t="shared" ca="1" si="107"/>
        <v>0</v>
      </c>
      <c r="Z353" s="1191">
        <f t="shared" ca="1" si="108"/>
        <v>0</v>
      </c>
      <c r="AA353" s="1189">
        <f t="shared" ca="1" si="109"/>
        <v>0</v>
      </c>
      <c r="AB353" s="1162"/>
    </row>
    <row r="354" spans="1:28">
      <c r="A354" s="1201">
        <f>'AMORT. PROFILE 0% CPR'!A354</f>
        <v>55361</v>
      </c>
      <c r="C354" s="1161"/>
      <c r="D354" s="1182">
        <f t="shared" ca="1" si="95"/>
        <v>56035</v>
      </c>
      <c r="E354" s="1183">
        <f t="shared" ca="1" si="96"/>
        <v>56062</v>
      </c>
      <c r="F354" s="1184">
        <f t="shared" ca="1" si="97"/>
        <v>10474</v>
      </c>
      <c r="G354" s="1185">
        <f ca="1">IF(F354&lt;&gt;"",COUNTIF($F$11:F354,"&gt;0"),"")</f>
        <v>344</v>
      </c>
      <c r="H354" s="1186"/>
      <c r="I354" s="1130"/>
      <c r="J354" s="1187">
        <f t="shared" ca="1" si="98"/>
        <v>0</v>
      </c>
      <c r="K354" s="1188">
        <f t="shared" ca="1" si="99"/>
        <v>0</v>
      </c>
      <c r="L354" s="1187">
        <f t="shared" ca="1" si="100"/>
        <v>0</v>
      </c>
      <c r="M354" s="1187">
        <f t="shared" ca="1" si="101"/>
        <v>0</v>
      </c>
      <c r="N354" s="1187">
        <f t="shared" ca="1" si="110"/>
        <v>0</v>
      </c>
      <c r="O354" s="1130"/>
      <c r="P354" s="1187">
        <f t="shared" ca="1" si="102"/>
        <v>0</v>
      </c>
      <c r="Q354" s="1187">
        <f t="shared" ca="1" si="103"/>
        <v>0</v>
      </c>
      <c r="R354" s="1187">
        <f t="shared" ca="1" si="111"/>
        <v>0</v>
      </c>
      <c r="S354" s="1187">
        <f t="shared" ca="1" si="112"/>
        <v>0</v>
      </c>
      <c r="T354" s="1187">
        <f t="shared" ca="1" si="104"/>
        <v>0</v>
      </c>
      <c r="U354" s="1189">
        <f t="shared" ca="1" si="105"/>
        <v>0</v>
      </c>
      <c r="V354" s="1190" t="str">
        <f t="shared" ca="1" si="106"/>
        <v>n.a.</v>
      </c>
      <c r="X354" s="1191">
        <f t="shared" ca="1" si="113"/>
        <v>0</v>
      </c>
      <c r="Y354" s="1191">
        <f t="shared" ca="1" si="107"/>
        <v>0</v>
      </c>
      <c r="Z354" s="1191">
        <f t="shared" ca="1" si="108"/>
        <v>0</v>
      </c>
      <c r="AA354" s="1189">
        <f t="shared" ca="1" si="109"/>
        <v>0</v>
      </c>
      <c r="AB354" s="1162"/>
    </row>
    <row r="355" spans="1:28">
      <c r="A355" s="1201">
        <f>'AMORT. PROFILE 0% CPR'!A355</f>
        <v>55393</v>
      </c>
      <c r="C355" s="1161"/>
      <c r="D355" s="1182">
        <f t="shared" ref="D355:D418" ca="1" si="114">IF(E355&lt;&gt;"",EOMONTH(E355,-1),"")</f>
        <v>56065</v>
      </c>
      <c r="E355" s="1183">
        <f t="shared" ref="E355:E418" ca="1" si="115">IF(INDIRECT("A"&amp;(IFERROR(MATCH(E354,A:A),999)+1))&gt;0,INDIRECT("A"&amp;(IFERROR(MATCH(E354,A:A),999)+1)),"")</f>
        <v>56093</v>
      </c>
      <c r="F355" s="1184">
        <f t="shared" ref="F355:F418" ca="1" si="116">IF(E355&lt;&gt;"",E355-$A$31,"")</f>
        <v>10505</v>
      </c>
      <c r="G355" s="1185">
        <f ca="1">IF(F355&lt;&gt;"",COUNTIF($F$11:F355,"&gt;0"),"")</f>
        <v>345</v>
      </c>
      <c r="H355" s="1186"/>
      <c r="I355" s="1130"/>
      <c r="J355" s="1187">
        <f t="shared" ref="J355:J418" ca="1" si="117">IF(G355=1,$A$7,N354)</f>
        <v>0</v>
      </c>
      <c r="K355" s="1188">
        <f t="shared" ref="K355:K418" ca="1" si="118">H355*J355</f>
        <v>0</v>
      </c>
      <c r="L355" s="1187">
        <f t="shared" ref="L355:L418" ca="1" si="119">IF(E355&lt;&gt;"",(1-(1-$A$25)^(1/12))*(J355-K355),"")</f>
        <v>0</v>
      </c>
      <c r="M355" s="1187">
        <f t="shared" ref="M355:M418" ca="1" si="120">IF(J355-K355-L355&lt;$A$27*$A$5,J355-K355-L355,0)</f>
        <v>0</v>
      </c>
      <c r="N355" s="1187">
        <f t="shared" ref="N355:N418" ca="1" si="121">IF(E355&lt;&gt;"",J355-K355-L355-M355,"")</f>
        <v>0</v>
      </c>
      <c r="O355" s="1130"/>
      <c r="P355" s="1187">
        <f t="shared" ref="P355:P418" ca="1" si="122">IF(G355&lt;&gt; "", R355+X355-N355, "")</f>
        <v>0</v>
      </c>
      <c r="Q355" s="1187">
        <f t="shared" ref="Q355:Q418" ca="1" si="123">IF(E355&lt;&gt;"", N355*(1-$A$15), "")</f>
        <v>0</v>
      </c>
      <c r="R355" s="1187">
        <f t="shared" ref="R355:R418" ca="1" si="124">IF(E355&lt;&gt;"", T354, "")</f>
        <v>0</v>
      </c>
      <c r="S355" s="1187">
        <f t="shared" ref="S355:S418" ca="1" si="125">IF(E355&lt;&gt;"", MIN(P355,MAX(R355-Q355,0)), "")</f>
        <v>0</v>
      </c>
      <c r="T355" s="1187">
        <f t="shared" ref="T355:T418" ca="1" si="126">IF(E355&lt;&gt;"", R355-S355, "")</f>
        <v>0</v>
      </c>
      <c r="U355" s="1189">
        <f t="shared" ref="U355:U418" ca="1" si="127">IF(E355&lt;&gt;"", R355/$A$11, "")</f>
        <v>0</v>
      </c>
      <c r="V355" s="1190" t="str">
        <f t="shared" ref="V355:V418" ca="1" si="128">IF(E355&lt;&gt;"", IFERROR(1-T355/N355, "n.a."), "")</f>
        <v>n.a.</v>
      </c>
      <c r="X355" s="1191">
        <f t="shared" ref="X355:X418" ca="1" si="129">IF(E355&lt;&gt;"", Z354, "")</f>
        <v>0</v>
      </c>
      <c r="Y355" s="1191">
        <f t="shared" ref="Y355:Y418" ca="1" si="130">IF(E355&lt;&gt;"", P355-S355, "")</f>
        <v>0</v>
      </c>
      <c r="Z355" s="1191">
        <f t="shared" ref="Z355:Z418" ca="1" si="131">IF(E355&lt;&gt;"", X355-Y355, "")</f>
        <v>0</v>
      </c>
      <c r="AA355" s="1189">
        <f t="shared" ref="AA355:AA418" ca="1" si="132">IF(E355&lt;&gt;"", X355/$A$19, "")</f>
        <v>0</v>
      </c>
      <c r="AB355" s="1162"/>
    </row>
    <row r="356" spans="1:28">
      <c r="A356" s="1201">
        <f>'AMORT. PROFILE 0% CPR'!A356</f>
        <v>55423</v>
      </c>
      <c r="C356" s="1161"/>
      <c r="D356" s="1182">
        <f t="shared" ca="1" si="114"/>
        <v>56096</v>
      </c>
      <c r="E356" s="1183">
        <f t="shared" ca="1" si="115"/>
        <v>56123</v>
      </c>
      <c r="F356" s="1184">
        <f t="shared" ca="1" si="116"/>
        <v>10535</v>
      </c>
      <c r="G356" s="1185">
        <f ca="1">IF(F356&lt;&gt;"",COUNTIF($F$11:F356,"&gt;0"),"")</f>
        <v>346</v>
      </c>
      <c r="H356" s="1186"/>
      <c r="I356" s="1130"/>
      <c r="J356" s="1187">
        <f t="shared" ca="1" si="117"/>
        <v>0</v>
      </c>
      <c r="K356" s="1188">
        <f t="shared" ca="1" si="118"/>
        <v>0</v>
      </c>
      <c r="L356" s="1187">
        <f t="shared" ca="1" si="119"/>
        <v>0</v>
      </c>
      <c r="M356" s="1187">
        <f t="shared" ca="1" si="120"/>
        <v>0</v>
      </c>
      <c r="N356" s="1187">
        <f t="shared" ca="1" si="121"/>
        <v>0</v>
      </c>
      <c r="O356" s="1130"/>
      <c r="P356" s="1187">
        <f t="shared" ca="1" si="122"/>
        <v>0</v>
      </c>
      <c r="Q356" s="1187">
        <f t="shared" ca="1" si="123"/>
        <v>0</v>
      </c>
      <c r="R356" s="1187">
        <f t="shared" ca="1" si="124"/>
        <v>0</v>
      </c>
      <c r="S356" s="1187">
        <f t="shared" ca="1" si="125"/>
        <v>0</v>
      </c>
      <c r="T356" s="1187">
        <f t="shared" ca="1" si="126"/>
        <v>0</v>
      </c>
      <c r="U356" s="1189">
        <f t="shared" ca="1" si="127"/>
        <v>0</v>
      </c>
      <c r="V356" s="1190" t="str">
        <f t="shared" ca="1" si="128"/>
        <v>n.a.</v>
      </c>
      <c r="X356" s="1191">
        <f t="shared" ca="1" si="129"/>
        <v>0</v>
      </c>
      <c r="Y356" s="1191">
        <f t="shared" ca="1" si="130"/>
        <v>0</v>
      </c>
      <c r="Z356" s="1191">
        <f t="shared" ca="1" si="131"/>
        <v>0</v>
      </c>
      <c r="AA356" s="1189">
        <f t="shared" ca="1" si="132"/>
        <v>0</v>
      </c>
      <c r="AB356" s="1162"/>
    </row>
    <row r="357" spans="1:28">
      <c r="A357" s="1201">
        <f>'AMORT. PROFILE 0% CPR'!A357</f>
        <v>55453</v>
      </c>
      <c r="C357" s="1161"/>
      <c r="D357" s="1182">
        <f t="shared" ca="1" si="114"/>
        <v>56127</v>
      </c>
      <c r="E357" s="1183">
        <f t="shared" ca="1" si="115"/>
        <v>56156</v>
      </c>
      <c r="F357" s="1184">
        <f t="shared" ca="1" si="116"/>
        <v>10568</v>
      </c>
      <c r="G357" s="1185">
        <f ca="1">IF(F357&lt;&gt;"",COUNTIF($F$11:F357,"&gt;0"),"")</f>
        <v>347</v>
      </c>
      <c r="H357" s="1186"/>
      <c r="I357" s="1130"/>
      <c r="J357" s="1187">
        <f t="shared" ca="1" si="117"/>
        <v>0</v>
      </c>
      <c r="K357" s="1188">
        <f t="shared" ca="1" si="118"/>
        <v>0</v>
      </c>
      <c r="L357" s="1187">
        <f t="shared" ca="1" si="119"/>
        <v>0</v>
      </c>
      <c r="M357" s="1187">
        <f t="shared" ca="1" si="120"/>
        <v>0</v>
      </c>
      <c r="N357" s="1187">
        <f t="shared" ca="1" si="121"/>
        <v>0</v>
      </c>
      <c r="O357" s="1130"/>
      <c r="P357" s="1187">
        <f t="shared" ca="1" si="122"/>
        <v>0</v>
      </c>
      <c r="Q357" s="1187">
        <f t="shared" ca="1" si="123"/>
        <v>0</v>
      </c>
      <c r="R357" s="1187">
        <f t="shared" ca="1" si="124"/>
        <v>0</v>
      </c>
      <c r="S357" s="1187">
        <f t="shared" ca="1" si="125"/>
        <v>0</v>
      </c>
      <c r="T357" s="1187">
        <f t="shared" ca="1" si="126"/>
        <v>0</v>
      </c>
      <c r="U357" s="1189">
        <f t="shared" ca="1" si="127"/>
        <v>0</v>
      </c>
      <c r="V357" s="1190" t="str">
        <f t="shared" ca="1" si="128"/>
        <v>n.a.</v>
      </c>
      <c r="X357" s="1191">
        <f t="shared" ca="1" si="129"/>
        <v>0</v>
      </c>
      <c r="Y357" s="1191">
        <f t="shared" ca="1" si="130"/>
        <v>0</v>
      </c>
      <c r="Z357" s="1191">
        <f t="shared" ca="1" si="131"/>
        <v>0</v>
      </c>
      <c r="AA357" s="1189">
        <f t="shared" ca="1" si="132"/>
        <v>0</v>
      </c>
      <c r="AB357" s="1162"/>
    </row>
    <row r="358" spans="1:28">
      <c r="A358" s="1201">
        <f>'AMORT. PROFILE 0% CPR'!A358</f>
        <v>55484</v>
      </c>
      <c r="C358" s="1161"/>
      <c r="D358" s="1182">
        <f t="shared" ca="1" si="114"/>
        <v>56157</v>
      </c>
      <c r="E358" s="1183">
        <f t="shared" ca="1" si="115"/>
        <v>56184</v>
      </c>
      <c r="F358" s="1184">
        <f t="shared" ca="1" si="116"/>
        <v>10596</v>
      </c>
      <c r="G358" s="1185">
        <f ca="1">IF(F358&lt;&gt;"",COUNTIF($F$11:F358,"&gt;0"),"")</f>
        <v>348</v>
      </c>
      <c r="H358" s="1186"/>
      <c r="I358" s="1130"/>
      <c r="J358" s="1187">
        <f t="shared" ca="1" si="117"/>
        <v>0</v>
      </c>
      <c r="K358" s="1188">
        <f t="shared" ca="1" si="118"/>
        <v>0</v>
      </c>
      <c r="L358" s="1187">
        <f t="shared" ca="1" si="119"/>
        <v>0</v>
      </c>
      <c r="M358" s="1187">
        <f t="shared" ca="1" si="120"/>
        <v>0</v>
      </c>
      <c r="N358" s="1187">
        <f t="shared" ca="1" si="121"/>
        <v>0</v>
      </c>
      <c r="O358" s="1130"/>
      <c r="P358" s="1187">
        <f t="shared" ca="1" si="122"/>
        <v>0</v>
      </c>
      <c r="Q358" s="1187">
        <f t="shared" ca="1" si="123"/>
        <v>0</v>
      </c>
      <c r="R358" s="1187">
        <f t="shared" ca="1" si="124"/>
        <v>0</v>
      </c>
      <c r="S358" s="1187">
        <f t="shared" ca="1" si="125"/>
        <v>0</v>
      </c>
      <c r="T358" s="1187">
        <f t="shared" ca="1" si="126"/>
        <v>0</v>
      </c>
      <c r="U358" s="1189">
        <f t="shared" ca="1" si="127"/>
        <v>0</v>
      </c>
      <c r="V358" s="1190" t="str">
        <f t="shared" ca="1" si="128"/>
        <v>n.a.</v>
      </c>
      <c r="X358" s="1191">
        <f t="shared" ca="1" si="129"/>
        <v>0</v>
      </c>
      <c r="Y358" s="1191">
        <f t="shared" ca="1" si="130"/>
        <v>0</v>
      </c>
      <c r="Z358" s="1191">
        <f t="shared" ca="1" si="131"/>
        <v>0</v>
      </c>
      <c r="AA358" s="1189">
        <f t="shared" ca="1" si="132"/>
        <v>0</v>
      </c>
      <c r="AB358" s="1162"/>
    </row>
    <row r="359" spans="1:28">
      <c r="A359" s="1201">
        <f>'AMORT. PROFILE 0% CPR'!A359</f>
        <v>55514</v>
      </c>
      <c r="C359" s="1161"/>
      <c r="D359" s="1182">
        <f t="shared" ca="1" si="114"/>
        <v>56188</v>
      </c>
      <c r="E359" s="1183">
        <f t="shared" ca="1" si="115"/>
        <v>56215</v>
      </c>
      <c r="F359" s="1184">
        <f t="shared" ca="1" si="116"/>
        <v>10627</v>
      </c>
      <c r="G359" s="1185">
        <f ca="1">IF(F359&lt;&gt;"",COUNTIF($F$11:F359,"&gt;0"),"")</f>
        <v>349</v>
      </c>
      <c r="H359" s="1186"/>
      <c r="I359" s="1130"/>
      <c r="J359" s="1187">
        <f t="shared" ca="1" si="117"/>
        <v>0</v>
      </c>
      <c r="K359" s="1188">
        <f t="shared" ca="1" si="118"/>
        <v>0</v>
      </c>
      <c r="L359" s="1187">
        <f t="shared" ca="1" si="119"/>
        <v>0</v>
      </c>
      <c r="M359" s="1187">
        <f t="shared" ca="1" si="120"/>
        <v>0</v>
      </c>
      <c r="N359" s="1187">
        <f t="shared" ca="1" si="121"/>
        <v>0</v>
      </c>
      <c r="O359" s="1130"/>
      <c r="P359" s="1187">
        <f t="shared" ca="1" si="122"/>
        <v>0</v>
      </c>
      <c r="Q359" s="1187">
        <f t="shared" ca="1" si="123"/>
        <v>0</v>
      </c>
      <c r="R359" s="1187">
        <f t="shared" ca="1" si="124"/>
        <v>0</v>
      </c>
      <c r="S359" s="1187">
        <f t="shared" ca="1" si="125"/>
        <v>0</v>
      </c>
      <c r="T359" s="1187">
        <f t="shared" ca="1" si="126"/>
        <v>0</v>
      </c>
      <c r="U359" s="1189">
        <f t="shared" ca="1" si="127"/>
        <v>0</v>
      </c>
      <c r="V359" s="1190" t="str">
        <f t="shared" ca="1" si="128"/>
        <v>n.a.</v>
      </c>
      <c r="X359" s="1191">
        <f t="shared" ca="1" si="129"/>
        <v>0</v>
      </c>
      <c r="Y359" s="1191">
        <f t="shared" ca="1" si="130"/>
        <v>0</v>
      </c>
      <c r="Z359" s="1191">
        <f t="shared" ca="1" si="131"/>
        <v>0</v>
      </c>
      <c r="AA359" s="1189">
        <f t="shared" ca="1" si="132"/>
        <v>0</v>
      </c>
      <c r="AB359" s="1162"/>
    </row>
    <row r="360" spans="1:28">
      <c r="A360" s="1201">
        <f>'AMORT. PROFILE 0% CPR'!A360</f>
        <v>55547</v>
      </c>
      <c r="C360" s="1161"/>
      <c r="D360" s="1182">
        <f t="shared" ca="1" si="114"/>
        <v>56218</v>
      </c>
      <c r="E360" s="1183">
        <f t="shared" ca="1" si="115"/>
        <v>56247</v>
      </c>
      <c r="F360" s="1184">
        <f t="shared" ca="1" si="116"/>
        <v>10659</v>
      </c>
      <c r="G360" s="1185">
        <f ca="1">IF(F360&lt;&gt;"",COUNTIF($F$11:F360,"&gt;0"),"")</f>
        <v>350</v>
      </c>
      <c r="H360" s="1186"/>
      <c r="I360" s="1130"/>
      <c r="J360" s="1187">
        <f t="shared" ca="1" si="117"/>
        <v>0</v>
      </c>
      <c r="K360" s="1188">
        <f t="shared" ca="1" si="118"/>
        <v>0</v>
      </c>
      <c r="L360" s="1187">
        <f t="shared" ca="1" si="119"/>
        <v>0</v>
      </c>
      <c r="M360" s="1187">
        <f t="shared" ca="1" si="120"/>
        <v>0</v>
      </c>
      <c r="N360" s="1187">
        <f t="shared" ca="1" si="121"/>
        <v>0</v>
      </c>
      <c r="O360" s="1130"/>
      <c r="P360" s="1187">
        <f t="shared" ca="1" si="122"/>
        <v>0</v>
      </c>
      <c r="Q360" s="1187">
        <f t="shared" ca="1" si="123"/>
        <v>0</v>
      </c>
      <c r="R360" s="1187">
        <f t="shared" ca="1" si="124"/>
        <v>0</v>
      </c>
      <c r="S360" s="1187">
        <f t="shared" ca="1" si="125"/>
        <v>0</v>
      </c>
      <c r="T360" s="1187">
        <f t="shared" ca="1" si="126"/>
        <v>0</v>
      </c>
      <c r="U360" s="1189">
        <f t="shared" ca="1" si="127"/>
        <v>0</v>
      </c>
      <c r="V360" s="1190" t="str">
        <f t="shared" ca="1" si="128"/>
        <v>n.a.</v>
      </c>
      <c r="X360" s="1191">
        <f t="shared" ca="1" si="129"/>
        <v>0</v>
      </c>
      <c r="Y360" s="1191">
        <f t="shared" ca="1" si="130"/>
        <v>0</v>
      </c>
      <c r="Z360" s="1191">
        <f t="shared" ca="1" si="131"/>
        <v>0</v>
      </c>
      <c r="AA360" s="1189">
        <f t="shared" ca="1" si="132"/>
        <v>0</v>
      </c>
      <c r="AB360" s="1162"/>
    </row>
    <row r="361" spans="1:28">
      <c r="A361" s="1201">
        <f>'AMORT. PROFILE 0% CPR'!A361</f>
        <v>55576</v>
      </c>
      <c r="C361" s="1161"/>
      <c r="D361" s="1182">
        <f t="shared" ca="1" si="114"/>
        <v>56249</v>
      </c>
      <c r="E361" s="1183">
        <f t="shared" ca="1" si="115"/>
        <v>56276</v>
      </c>
      <c r="F361" s="1184">
        <f t="shared" ca="1" si="116"/>
        <v>10688</v>
      </c>
      <c r="G361" s="1185">
        <f ca="1">IF(F361&lt;&gt;"",COUNTIF($F$11:F361,"&gt;0"),"")</f>
        <v>351</v>
      </c>
      <c r="H361" s="1186"/>
      <c r="I361" s="1130"/>
      <c r="J361" s="1187">
        <f t="shared" ca="1" si="117"/>
        <v>0</v>
      </c>
      <c r="K361" s="1188">
        <f t="shared" ca="1" si="118"/>
        <v>0</v>
      </c>
      <c r="L361" s="1187">
        <f t="shared" ca="1" si="119"/>
        <v>0</v>
      </c>
      <c r="M361" s="1187">
        <f t="shared" ca="1" si="120"/>
        <v>0</v>
      </c>
      <c r="N361" s="1187">
        <f t="shared" ca="1" si="121"/>
        <v>0</v>
      </c>
      <c r="O361" s="1130"/>
      <c r="P361" s="1187">
        <f t="shared" ca="1" si="122"/>
        <v>0</v>
      </c>
      <c r="Q361" s="1187">
        <f t="shared" ca="1" si="123"/>
        <v>0</v>
      </c>
      <c r="R361" s="1187">
        <f t="shared" ca="1" si="124"/>
        <v>0</v>
      </c>
      <c r="S361" s="1187">
        <f t="shared" ca="1" si="125"/>
        <v>0</v>
      </c>
      <c r="T361" s="1187">
        <f t="shared" ca="1" si="126"/>
        <v>0</v>
      </c>
      <c r="U361" s="1189">
        <f t="shared" ca="1" si="127"/>
        <v>0</v>
      </c>
      <c r="V361" s="1190" t="str">
        <f t="shared" ca="1" si="128"/>
        <v>n.a.</v>
      </c>
      <c r="X361" s="1191">
        <f t="shared" ca="1" si="129"/>
        <v>0</v>
      </c>
      <c r="Y361" s="1191">
        <f t="shared" ca="1" si="130"/>
        <v>0</v>
      </c>
      <c r="Z361" s="1191">
        <f t="shared" ca="1" si="131"/>
        <v>0</v>
      </c>
      <c r="AA361" s="1189">
        <f t="shared" ca="1" si="132"/>
        <v>0</v>
      </c>
      <c r="AB361" s="1162"/>
    </row>
    <row r="362" spans="1:28">
      <c r="A362" s="1201">
        <f>'AMORT. PROFILE 0% CPR'!A362</f>
        <v>55605</v>
      </c>
      <c r="C362" s="1161"/>
      <c r="D362" s="1182">
        <f t="shared" ca="1" si="114"/>
        <v>56280</v>
      </c>
      <c r="E362" s="1183">
        <f t="shared" ca="1" si="115"/>
        <v>56307</v>
      </c>
      <c r="F362" s="1184">
        <f t="shared" ca="1" si="116"/>
        <v>10719</v>
      </c>
      <c r="G362" s="1185">
        <f ca="1">IF(F362&lt;&gt;"",COUNTIF($F$11:F362,"&gt;0"),"")</f>
        <v>352</v>
      </c>
      <c r="H362" s="1186"/>
      <c r="I362" s="1130"/>
      <c r="J362" s="1187">
        <f t="shared" ca="1" si="117"/>
        <v>0</v>
      </c>
      <c r="K362" s="1188">
        <f t="shared" ca="1" si="118"/>
        <v>0</v>
      </c>
      <c r="L362" s="1187">
        <f t="shared" ca="1" si="119"/>
        <v>0</v>
      </c>
      <c r="M362" s="1187">
        <f t="shared" ca="1" si="120"/>
        <v>0</v>
      </c>
      <c r="N362" s="1187">
        <f t="shared" ca="1" si="121"/>
        <v>0</v>
      </c>
      <c r="O362" s="1130"/>
      <c r="P362" s="1187">
        <f t="shared" ca="1" si="122"/>
        <v>0</v>
      </c>
      <c r="Q362" s="1187">
        <f t="shared" ca="1" si="123"/>
        <v>0</v>
      </c>
      <c r="R362" s="1187">
        <f t="shared" ca="1" si="124"/>
        <v>0</v>
      </c>
      <c r="S362" s="1187">
        <f t="shared" ca="1" si="125"/>
        <v>0</v>
      </c>
      <c r="T362" s="1187">
        <f t="shared" ca="1" si="126"/>
        <v>0</v>
      </c>
      <c r="U362" s="1189">
        <f t="shared" ca="1" si="127"/>
        <v>0</v>
      </c>
      <c r="V362" s="1190" t="str">
        <f t="shared" ca="1" si="128"/>
        <v>n.a.</v>
      </c>
      <c r="X362" s="1191">
        <f t="shared" ca="1" si="129"/>
        <v>0</v>
      </c>
      <c r="Y362" s="1191">
        <f t="shared" ca="1" si="130"/>
        <v>0</v>
      </c>
      <c r="Z362" s="1191">
        <f t="shared" ca="1" si="131"/>
        <v>0</v>
      </c>
      <c r="AA362" s="1189">
        <f t="shared" ca="1" si="132"/>
        <v>0</v>
      </c>
      <c r="AB362" s="1162"/>
    </row>
    <row r="363" spans="1:28">
      <c r="A363" s="1201">
        <f>'AMORT. PROFILE 0% CPR'!A363</f>
        <v>55638</v>
      </c>
      <c r="C363" s="1161"/>
      <c r="D363" s="1182">
        <f t="shared" ca="1" si="114"/>
        <v>56308</v>
      </c>
      <c r="E363" s="1183">
        <f t="shared" ca="1" si="115"/>
        <v>56335</v>
      </c>
      <c r="F363" s="1184">
        <f t="shared" ca="1" si="116"/>
        <v>10747</v>
      </c>
      <c r="G363" s="1185">
        <f ca="1">IF(F363&lt;&gt;"",COUNTIF($F$11:F363,"&gt;0"),"")</f>
        <v>353</v>
      </c>
      <c r="H363" s="1186"/>
      <c r="I363" s="1130"/>
      <c r="J363" s="1187">
        <f t="shared" ca="1" si="117"/>
        <v>0</v>
      </c>
      <c r="K363" s="1188">
        <f t="shared" ca="1" si="118"/>
        <v>0</v>
      </c>
      <c r="L363" s="1187">
        <f t="shared" ca="1" si="119"/>
        <v>0</v>
      </c>
      <c r="M363" s="1187">
        <f t="shared" ca="1" si="120"/>
        <v>0</v>
      </c>
      <c r="N363" s="1187">
        <f t="shared" ca="1" si="121"/>
        <v>0</v>
      </c>
      <c r="O363" s="1130"/>
      <c r="P363" s="1187">
        <f t="shared" ca="1" si="122"/>
        <v>0</v>
      </c>
      <c r="Q363" s="1187">
        <f t="shared" ca="1" si="123"/>
        <v>0</v>
      </c>
      <c r="R363" s="1187">
        <f t="shared" ca="1" si="124"/>
        <v>0</v>
      </c>
      <c r="S363" s="1187">
        <f t="shared" ca="1" si="125"/>
        <v>0</v>
      </c>
      <c r="T363" s="1187">
        <f t="shared" ca="1" si="126"/>
        <v>0</v>
      </c>
      <c r="U363" s="1189">
        <f t="shared" ca="1" si="127"/>
        <v>0</v>
      </c>
      <c r="V363" s="1190" t="str">
        <f t="shared" ca="1" si="128"/>
        <v>n.a.</v>
      </c>
      <c r="X363" s="1191">
        <f t="shared" ca="1" si="129"/>
        <v>0</v>
      </c>
      <c r="Y363" s="1191">
        <f t="shared" ca="1" si="130"/>
        <v>0</v>
      </c>
      <c r="Z363" s="1191">
        <f t="shared" ca="1" si="131"/>
        <v>0</v>
      </c>
      <c r="AA363" s="1189">
        <f t="shared" ca="1" si="132"/>
        <v>0</v>
      </c>
      <c r="AB363" s="1162"/>
    </row>
    <row r="364" spans="1:28">
      <c r="A364" s="1201">
        <f>'AMORT. PROFILE 0% CPR'!A364</f>
        <v>55666</v>
      </c>
      <c r="C364" s="1161"/>
      <c r="D364" s="1182">
        <f t="shared" ca="1" si="114"/>
        <v>56339</v>
      </c>
      <c r="E364" s="1183">
        <f t="shared" ca="1" si="115"/>
        <v>56366</v>
      </c>
      <c r="F364" s="1184">
        <f t="shared" ca="1" si="116"/>
        <v>10778</v>
      </c>
      <c r="G364" s="1185">
        <f ca="1">IF(F364&lt;&gt;"",COUNTIF($F$11:F364,"&gt;0"),"")</f>
        <v>354</v>
      </c>
      <c r="H364" s="1186"/>
      <c r="I364" s="1130"/>
      <c r="J364" s="1187">
        <f t="shared" ca="1" si="117"/>
        <v>0</v>
      </c>
      <c r="K364" s="1188">
        <f t="shared" ca="1" si="118"/>
        <v>0</v>
      </c>
      <c r="L364" s="1187">
        <f t="shared" ca="1" si="119"/>
        <v>0</v>
      </c>
      <c r="M364" s="1187">
        <f t="shared" ca="1" si="120"/>
        <v>0</v>
      </c>
      <c r="N364" s="1187">
        <f t="shared" ca="1" si="121"/>
        <v>0</v>
      </c>
      <c r="O364" s="1130"/>
      <c r="P364" s="1187">
        <f t="shared" ca="1" si="122"/>
        <v>0</v>
      </c>
      <c r="Q364" s="1187">
        <f t="shared" ca="1" si="123"/>
        <v>0</v>
      </c>
      <c r="R364" s="1187">
        <f t="shared" ca="1" si="124"/>
        <v>0</v>
      </c>
      <c r="S364" s="1187">
        <f t="shared" ca="1" si="125"/>
        <v>0</v>
      </c>
      <c r="T364" s="1187">
        <f t="shared" ca="1" si="126"/>
        <v>0</v>
      </c>
      <c r="U364" s="1189">
        <f t="shared" ca="1" si="127"/>
        <v>0</v>
      </c>
      <c r="V364" s="1190" t="str">
        <f t="shared" ca="1" si="128"/>
        <v>n.a.</v>
      </c>
      <c r="X364" s="1191">
        <f t="shared" ca="1" si="129"/>
        <v>0</v>
      </c>
      <c r="Y364" s="1191">
        <f t="shared" ca="1" si="130"/>
        <v>0</v>
      </c>
      <c r="Z364" s="1191">
        <f t="shared" ca="1" si="131"/>
        <v>0</v>
      </c>
      <c r="AA364" s="1189">
        <f t="shared" ca="1" si="132"/>
        <v>0</v>
      </c>
      <c r="AB364" s="1162"/>
    </row>
    <row r="365" spans="1:28">
      <c r="A365" s="1201">
        <f>'AMORT. PROFILE 0% CPR'!A365</f>
        <v>55697</v>
      </c>
      <c r="C365" s="1161"/>
      <c r="D365" s="1182">
        <f t="shared" ca="1" si="114"/>
        <v>56369</v>
      </c>
      <c r="E365" s="1183">
        <f t="shared" ca="1" si="115"/>
        <v>56396</v>
      </c>
      <c r="F365" s="1184">
        <f t="shared" ca="1" si="116"/>
        <v>10808</v>
      </c>
      <c r="G365" s="1185">
        <f ca="1">IF(F365&lt;&gt;"",COUNTIF($F$11:F365,"&gt;0"),"")</f>
        <v>355</v>
      </c>
      <c r="H365" s="1186"/>
      <c r="I365" s="1130"/>
      <c r="J365" s="1187">
        <f t="shared" ca="1" si="117"/>
        <v>0</v>
      </c>
      <c r="K365" s="1188">
        <f t="shared" ca="1" si="118"/>
        <v>0</v>
      </c>
      <c r="L365" s="1187">
        <f t="shared" ca="1" si="119"/>
        <v>0</v>
      </c>
      <c r="M365" s="1187">
        <f t="shared" ca="1" si="120"/>
        <v>0</v>
      </c>
      <c r="N365" s="1187">
        <f t="shared" ca="1" si="121"/>
        <v>0</v>
      </c>
      <c r="O365" s="1130"/>
      <c r="P365" s="1187">
        <f t="shared" ca="1" si="122"/>
        <v>0</v>
      </c>
      <c r="Q365" s="1187">
        <f t="shared" ca="1" si="123"/>
        <v>0</v>
      </c>
      <c r="R365" s="1187">
        <f t="shared" ca="1" si="124"/>
        <v>0</v>
      </c>
      <c r="S365" s="1187">
        <f t="shared" ca="1" si="125"/>
        <v>0</v>
      </c>
      <c r="T365" s="1187">
        <f t="shared" ca="1" si="126"/>
        <v>0</v>
      </c>
      <c r="U365" s="1189">
        <f t="shared" ca="1" si="127"/>
        <v>0</v>
      </c>
      <c r="V365" s="1190" t="str">
        <f t="shared" ca="1" si="128"/>
        <v>n.a.</v>
      </c>
      <c r="X365" s="1191">
        <f t="shared" ca="1" si="129"/>
        <v>0</v>
      </c>
      <c r="Y365" s="1191">
        <f t="shared" ca="1" si="130"/>
        <v>0</v>
      </c>
      <c r="Z365" s="1191">
        <f t="shared" ca="1" si="131"/>
        <v>0</v>
      </c>
      <c r="AA365" s="1189">
        <f t="shared" ca="1" si="132"/>
        <v>0</v>
      </c>
      <c r="AB365" s="1162"/>
    </row>
    <row r="366" spans="1:28">
      <c r="A366" s="1201">
        <f>'AMORT. PROFILE 0% CPR'!A366</f>
        <v>55729</v>
      </c>
      <c r="C366" s="1161"/>
      <c r="D366" s="1182">
        <f t="shared" ca="1" si="114"/>
        <v>56400</v>
      </c>
      <c r="E366" s="1183">
        <f t="shared" ca="1" si="115"/>
        <v>56429</v>
      </c>
      <c r="F366" s="1184">
        <f t="shared" ca="1" si="116"/>
        <v>10841</v>
      </c>
      <c r="G366" s="1185">
        <f ca="1">IF(F366&lt;&gt;"",COUNTIF($F$11:F366,"&gt;0"),"")</f>
        <v>356</v>
      </c>
      <c r="H366" s="1186"/>
      <c r="I366" s="1130"/>
      <c r="J366" s="1187">
        <f t="shared" ca="1" si="117"/>
        <v>0</v>
      </c>
      <c r="K366" s="1188">
        <f t="shared" ca="1" si="118"/>
        <v>0</v>
      </c>
      <c r="L366" s="1187">
        <f t="shared" ca="1" si="119"/>
        <v>0</v>
      </c>
      <c r="M366" s="1187">
        <f t="shared" ca="1" si="120"/>
        <v>0</v>
      </c>
      <c r="N366" s="1187">
        <f t="shared" ca="1" si="121"/>
        <v>0</v>
      </c>
      <c r="O366" s="1130"/>
      <c r="P366" s="1187">
        <f t="shared" ca="1" si="122"/>
        <v>0</v>
      </c>
      <c r="Q366" s="1187">
        <f t="shared" ca="1" si="123"/>
        <v>0</v>
      </c>
      <c r="R366" s="1187">
        <f t="shared" ca="1" si="124"/>
        <v>0</v>
      </c>
      <c r="S366" s="1187">
        <f t="shared" ca="1" si="125"/>
        <v>0</v>
      </c>
      <c r="T366" s="1187">
        <f t="shared" ca="1" si="126"/>
        <v>0</v>
      </c>
      <c r="U366" s="1189">
        <f t="shared" ca="1" si="127"/>
        <v>0</v>
      </c>
      <c r="V366" s="1190" t="str">
        <f t="shared" ca="1" si="128"/>
        <v>n.a.</v>
      </c>
      <c r="X366" s="1191">
        <f t="shared" ca="1" si="129"/>
        <v>0</v>
      </c>
      <c r="Y366" s="1191">
        <f t="shared" ca="1" si="130"/>
        <v>0</v>
      </c>
      <c r="Z366" s="1191">
        <f t="shared" ca="1" si="131"/>
        <v>0</v>
      </c>
      <c r="AA366" s="1189">
        <f t="shared" ca="1" si="132"/>
        <v>0</v>
      </c>
      <c r="AB366" s="1162"/>
    </row>
    <row r="367" spans="1:28">
      <c r="A367" s="1201">
        <f>'AMORT. PROFILE 0% CPR'!A367</f>
        <v>55758</v>
      </c>
      <c r="C367" s="1161"/>
      <c r="D367" s="1182">
        <f t="shared" ca="1" si="114"/>
        <v>56430</v>
      </c>
      <c r="E367" s="1183">
        <f t="shared" ca="1" si="115"/>
        <v>56457</v>
      </c>
      <c r="F367" s="1184">
        <f t="shared" ca="1" si="116"/>
        <v>10869</v>
      </c>
      <c r="G367" s="1185">
        <f ca="1">IF(F367&lt;&gt;"",COUNTIF($F$11:F367,"&gt;0"),"")</f>
        <v>357</v>
      </c>
      <c r="H367" s="1186"/>
      <c r="I367" s="1130"/>
      <c r="J367" s="1187">
        <f t="shared" ca="1" si="117"/>
        <v>0</v>
      </c>
      <c r="K367" s="1188">
        <f t="shared" ca="1" si="118"/>
        <v>0</v>
      </c>
      <c r="L367" s="1187">
        <f t="shared" ca="1" si="119"/>
        <v>0</v>
      </c>
      <c r="M367" s="1187">
        <f t="shared" ca="1" si="120"/>
        <v>0</v>
      </c>
      <c r="N367" s="1187">
        <f t="shared" ca="1" si="121"/>
        <v>0</v>
      </c>
      <c r="O367" s="1130"/>
      <c r="P367" s="1187">
        <f t="shared" ca="1" si="122"/>
        <v>0</v>
      </c>
      <c r="Q367" s="1187">
        <f t="shared" ca="1" si="123"/>
        <v>0</v>
      </c>
      <c r="R367" s="1187">
        <f t="shared" ca="1" si="124"/>
        <v>0</v>
      </c>
      <c r="S367" s="1187">
        <f t="shared" ca="1" si="125"/>
        <v>0</v>
      </c>
      <c r="T367" s="1187">
        <f t="shared" ca="1" si="126"/>
        <v>0</v>
      </c>
      <c r="U367" s="1189">
        <f t="shared" ca="1" si="127"/>
        <v>0</v>
      </c>
      <c r="V367" s="1190" t="str">
        <f t="shared" ca="1" si="128"/>
        <v>n.a.</v>
      </c>
      <c r="X367" s="1191">
        <f t="shared" ca="1" si="129"/>
        <v>0</v>
      </c>
      <c r="Y367" s="1191">
        <f t="shared" ca="1" si="130"/>
        <v>0</v>
      </c>
      <c r="Z367" s="1191">
        <f t="shared" ca="1" si="131"/>
        <v>0</v>
      </c>
      <c r="AA367" s="1189">
        <f t="shared" ca="1" si="132"/>
        <v>0</v>
      </c>
      <c r="AB367" s="1162"/>
    </row>
    <row r="368" spans="1:28">
      <c r="A368" s="1201">
        <f>'AMORT. PROFILE 0% CPR'!A368</f>
        <v>55789</v>
      </c>
      <c r="C368" s="1161"/>
      <c r="D368" s="1182">
        <f t="shared" ca="1" si="114"/>
        <v>56461</v>
      </c>
      <c r="E368" s="1183">
        <f t="shared" ca="1" si="115"/>
        <v>56488</v>
      </c>
      <c r="F368" s="1184">
        <f t="shared" ca="1" si="116"/>
        <v>10900</v>
      </c>
      <c r="G368" s="1185">
        <f ca="1">IF(F368&lt;&gt;"",COUNTIF($F$11:F368,"&gt;0"),"")</f>
        <v>358</v>
      </c>
      <c r="H368" s="1186"/>
      <c r="I368" s="1130"/>
      <c r="J368" s="1187">
        <f t="shared" ca="1" si="117"/>
        <v>0</v>
      </c>
      <c r="K368" s="1188">
        <f t="shared" ca="1" si="118"/>
        <v>0</v>
      </c>
      <c r="L368" s="1187">
        <f t="shared" ca="1" si="119"/>
        <v>0</v>
      </c>
      <c r="M368" s="1187">
        <f t="shared" ca="1" si="120"/>
        <v>0</v>
      </c>
      <c r="N368" s="1187">
        <f t="shared" ca="1" si="121"/>
        <v>0</v>
      </c>
      <c r="O368" s="1130"/>
      <c r="P368" s="1187">
        <f t="shared" ca="1" si="122"/>
        <v>0</v>
      </c>
      <c r="Q368" s="1187">
        <f t="shared" ca="1" si="123"/>
        <v>0</v>
      </c>
      <c r="R368" s="1187">
        <f t="shared" ca="1" si="124"/>
        <v>0</v>
      </c>
      <c r="S368" s="1187">
        <f t="shared" ca="1" si="125"/>
        <v>0</v>
      </c>
      <c r="T368" s="1187">
        <f t="shared" ca="1" si="126"/>
        <v>0</v>
      </c>
      <c r="U368" s="1189">
        <f t="shared" ca="1" si="127"/>
        <v>0</v>
      </c>
      <c r="V368" s="1190" t="str">
        <f t="shared" ca="1" si="128"/>
        <v>n.a.</v>
      </c>
      <c r="X368" s="1191">
        <f t="shared" ca="1" si="129"/>
        <v>0</v>
      </c>
      <c r="Y368" s="1191">
        <f t="shared" ca="1" si="130"/>
        <v>0</v>
      </c>
      <c r="Z368" s="1191">
        <f t="shared" ca="1" si="131"/>
        <v>0</v>
      </c>
      <c r="AA368" s="1189">
        <f t="shared" ca="1" si="132"/>
        <v>0</v>
      </c>
      <c r="AB368" s="1162"/>
    </row>
    <row r="369" spans="1:28">
      <c r="A369" s="1201">
        <f>'AMORT. PROFILE 0% CPR'!A369</f>
        <v>55820</v>
      </c>
      <c r="C369" s="1161"/>
      <c r="D369" s="1182">
        <f t="shared" ca="1" si="114"/>
        <v>56492</v>
      </c>
      <c r="E369" s="1183">
        <f t="shared" ca="1" si="115"/>
        <v>56520</v>
      </c>
      <c r="F369" s="1184">
        <f t="shared" ca="1" si="116"/>
        <v>10932</v>
      </c>
      <c r="G369" s="1185">
        <f ca="1">IF(F369&lt;&gt;"",COUNTIF($F$11:F369,"&gt;0"),"")</f>
        <v>359</v>
      </c>
      <c r="H369" s="1186"/>
      <c r="I369" s="1130"/>
      <c r="J369" s="1187">
        <f t="shared" ca="1" si="117"/>
        <v>0</v>
      </c>
      <c r="K369" s="1188">
        <f t="shared" ca="1" si="118"/>
        <v>0</v>
      </c>
      <c r="L369" s="1187">
        <f t="shared" ca="1" si="119"/>
        <v>0</v>
      </c>
      <c r="M369" s="1187">
        <f t="shared" ca="1" si="120"/>
        <v>0</v>
      </c>
      <c r="N369" s="1187">
        <f t="shared" ca="1" si="121"/>
        <v>0</v>
      </c>
      <c r="O369" s="1130"/>
      <c r="P369" s="1187">
        <f t="shared" ca="1" si="122"/>
        <v>0</v>
      </c>
      <c r="Q369" s="1187">
        <f t="shared" ca="1" si="123"/>
        <v>0</v>
      </c>
      <c r="R369" s="1187">
        <f t="shared" ca="1" si="124"/>
        <v>0</v>
      </c>
      <c r="S369" s="1187">
        <f t="shared" ca="1" si="125"/>
        <v>0</v>
      </c>
      <c r="T369" s="1187">
        <f t="shared" ca="1" si="126"/>
        <v>0</v>
      </c>
      <c r="U369" s="1189">
        <f t="shared" ca="1" si="127"/>
        <v>0</v>
      </c>
      <c r="V369" s="1190" t="str">
        <f t="shared" ca="1" si="128"/>
        <v>n.a.</v>
      </c>
      <c r="X369" s="1191">
        <f t="shared" ca="1" si="129"/>
        <v>0</v>
      </c>
      <c r="Y369" s="1191">
        <f t="shared" ca="1" si="130"/>
        <v>0</v>
      </c>
      <c r="Z369" s="1191">
        <f t="shared" ca="1" si="131"/>
        <v>0</v>
      </c>
      <c r="AA369" s="1189">
        <f t="shared" ca="1" si="132"/>
        <v>0</v>
      </c>
      <c r="AB369" s="1162"/>
    </row>
    <row r="370" spans="1:28">
      <c r="A370" s="1201">
        <f>'AMORT. PROFILE 0% CPR'!A370</f>
        <v>55850</v>
      </c>
      <c r="C370" s="1161"/>
      <c r="D370" s="1182">
        <f t="shared" ca="1" si="114"/>
        <v>56522</v>
      </c>
      <c r="E370" s="1183">
        <f t="shared" ca="1" si="115"/>
        <v>56549</v>
      </c>
      <c r="F370" s="1184">
        <f t="shared" ca="1" si="116"/>
        <v>10961</v>
      </c>
      <c r="G370" s="1185">
        <f ca="1">IF(F370&lt;&gt;"",COUNTIF($F$11:F370,"&gt;0"),"")</f>
        <v>360</v>
      </c>
      <c r="H370" s="1186"/>
      <c r="I370" s="1130"/>
      <c r="J370" s="1187">
        <f t="shared" ca="1" si="117"/>
        <v>0</v>
      </c>
      <c r="K370" s="1188">
        <f t="shared" ca="1" si="118"/>
        <v>0</v>
      </c>
      <c r="L370" s="1187">
        <f t="shared" ca="1" si="119"/>
        <v>0</v>
      </c>
      <c r="M370" s="1187">
        <f t="shared" ca="1" si="120"/>
        <v>0</v>
      </c>
      <c r="N370" s="1187">
        <f t="shared" ca="1" si="121"/>
        <v>0</v>
      </c>
      <c r="O370" s="1130"/>
      <c r="P370" s="1187">
        <f t="shared" ca="1" si="122"/>
        <v>0</v>
      </c>
      <c r="Q370" s="1187">
        <f t="shared" ca="1" si="123"/>
        <v>0</v>
      </c>
      <c r="R370" s="1187">
        <f t="shared" ca="1" si="124"/>
        <v>0</v>
      </c>
      <c r="S370" s="1187">
        <f t="shared" ca="1" si="125"/>
        <v>0</v>
      </c>
      <c r="T370" s="1187">
        <f t="shared" ca="1" si="126"/>
        <v>0</v>
      </c>
      <c r="U370" s="1189">
        <f t="shared" ca="1" si="127"/>
        <v>0</v>
      </c>
      <c r="V370" s="1190" t="str">
        <f t="shared" ca="1" si="128"/>
        <v>n.a.</v>
      </c>
      <c r="X370" s="1191">
        <f t="shared" ca="1" si="129"/>
        <v>0</v>
      </c>
      <c r="Y370" s="1191">
        <f t="shared" ca="1" si="130"/>
        <v>0</v>
      </c>
      <c r="Z370" s="1191">
        <f t="shared" ca="1" si="131"/>
        <v>0</v>
      </c>
      <c r="AA370" s="1189">
        <f t="shared" ca="1" si="132"/>
        <v>0</v>
      </c>
      <c r="AB370" s="1162"/>
    </row>
    <row r="371" spans="1:28">
      <c r="A371" s="1201">
        <f>'AMORT. PROFILE 0% CPR'!A371</f>
        <v>55880</v>
      </c>
      <c r="C371" s="1161"/>
      <c r="D371" s="1182">
        <f t="shared" ca="1" si="114"/>
        <v>56553</v>
      </c>
      <c r="E371" s="1183">
        <f t="shared" ca="1" si="115"/>
        <v>56580</v>
      </c>
      <c r="F371" s="1184">
        <f t="shared" ca="1" si="116"/>
        <v>10992</v>
      </c>
      <c r="G371" s="1185">
        <f ca="1">IF(F371&lt;&gt;"",COUNTIF($F$11:F371,"&gt;0"),"")</f>
        <v>361</v>
      </c>
      <c r="H371" s="1186"/>
      <c r="I371" s="1130"/>
      <c r="J371" s="1187">
        <f t="shared" ca="1" si="117"/>
        <v>0</v>
      </c>
      <c r="K371" s="1188">
        <f t="shared" ca="1" si="118"/>
        <v>0</v>
      </c>
      <c r="L371" s="1187">
        <f t="shared" ca="1" si="119"/>
        <v>0</v>
      </c>
      <c r="M371" s="1187">
        <f t="shared" ca="1" si="120"/>
        <v>0</v>
      </c>
      <c r="N371" s="1187">
        <f t="shared" ca="1" si="121"/>
        <v>0</v>
      </c>
      <c r="O371" s="1130"/>
      <c r="P371" s="1187">
        <f t="shared" ca="1" si="122"/>
        <v>0</v>
      </c>
      <c r="Q371" s="1187">
        <f t="shared" ca="1" si="123"/>
        <v>0</v>
      </c>
      <c r="R371" s="1187">
        <f t="shared" ca="1" si="124"/>
        <v>0</v>
      </c>
      <c r="S371" s="1187">
        <f t="shared" ca="1" si="125"/>
        <v>0</v>
      </c>
      <c r="T371" s="1187">
        <f t="shared" ca="1" si="126"/>
        <v>0</v>
      </c>
      <c r="U371" s="1189">
        <f t="shared" ca="1" si="127"/>
        <v>0</v>
      </c>
      <c r="V371" s="1190" t="str">
        <f t="shared" ca="1" si="128"/>
        <v>n.a.</v>
      </c>
      <c r="X371" s="1191">
        <f t="shared" ca="1" si="129"/>
        <v>0</v>
      </c>
      <c r="Y371" s="1191">
        <f t="shared" ca="1" si="130"/>
        <v>0</v>
      </c>
      <c r="Z371" s="1191">
        <f t="shared" ca="1" si="131"/>
        <v>0</v>
      </c>
      <c r="AA371" s="1189">
        <f t="shared" ca="1" si="132"/>
        <v>0</v>
      </c>
      <c r="AB371" s="1162"/>
    </row>
    <row r="372" spans="1:28">
      <c r="A372" s="1201">
        <f>'AMORT. PROFILE 0% CPR'!A372</f>
        <v>55911</v>
      </c>
      <c r="C372" s="1161"/>
      <c r="D372" s="1182">
        <f t="shared" ca="1" si="114"/>
        <v>56583</v>
      </c>
      <c r="E372" s="1183">
        <f t="shared" ca="1" si="115"/>
        <v>56611</v>
      </c>
      <c r="F372" s="1184">
        <f t="shared" ca="1" si="116"/>
        <v>11023</v>
      </c>
      <c r="G372" s="1185">
        <f ca="1">IF(F372&lt;&gt;"",COUNTIF($F$11:F372,"&gt;0"),"")</f>
        <v>362</v>
      </c>
      <c r="H372" s="1186"/>
      <c r="I372" s="1130"/>
      <c r="J372" s="1187">
        <f t="shared" ca="1" si="117"/>
        <v>0</v>
      </c>
      <c r="K372" s="1188">
        <f t="shared" ca="1" si="118"/>
        <v>0</v>
      </c>
      <c r="L372" s="1187">
        <f t="shared" ca="1" si="119"/>
        <v>0</v>
      </c>
      <c r="M372" s="1187">
        <f t="shared" ca="1" si="120"/>
        <v>0</v>
      </c>
      <c r="N372" s="1187">
        <f t="shared" ca="1" si="121"/>
        <v>0</v>
      </c>
      <c r="O372" s="1130"/>
      <c r="P372" s="1187">
        <f t="shared" ca="1" si="122"/>
        <v>0</v>
      </c>
      <c r="Q372" s="1187">
        <f t="shared" ca="1" si="123"/>
        <v>0</v>
      </c>
      <c r="R372" s="1187">
        <f t="shared" ca="1" si="124"/>
        <v>0</v>
      </c>
      <c r="S372" s="1187">
        <f t="shared" ca="1" si="125"/>
        <v>0</v>
      </c>
      <c r="T372" s="1187">
        <f t="shared" ca="1" si="126"/>
        <v>0</v>
      </c>
      <c r="U372" s="1189">
        <f t="shared" ca="1" si="127"/>
        <v>0</v>
      </c>
      <c r="V372" s="1190" t="str">
        <f t="shared" ca="1" si="128"/>
        <v>n.a.</v>
      </c>
      <c r="X372" s="1191">
        <f t="shared" ca="1" si="129"/>
        <v>0</v>
      </c>
      <c r="Y372" s="1191">
        <f t="shared" ca="1" si="130"/>
        <v>0</v>
      </c>
      <c r="Z372" s="1191">
        <f t="shared" ca="1" si="131"/>
        <v>0</v>
      </c>
      <c r="AA372" s="1189">
        <f t="shared" ca="1" si="132"/>
        <v>0</v>
      </c>
      <c r="AB372" s="1162"/>
    </row>
    <row r="373" spans="1:28">
      <c r="A373" s="1201">
        <f>'AMORT. PROFILE 0% CPR'!A373</f>
        <v>55942</v>
      </c>
      <c r="C373" s="1161"/>
      <c r="D373" s="1182">
        <f t="shared" ca="1" si="114"/>
        <v>56614</v>
      </c>
      <c r="E373" s="1183">
        <f t="shared" ca="1" si="115"/>
        <v>56641</v>
      </c>
      <c r="F373" s="1184">
        <f t="shared" ca="1" si="116"/>
        <v>11053</v>
      </c>
      <c r="G373" s="1185">
        <f ca="1">IF(F373&lt;&gt;"",COUNTIF($F$11:F373,"&gt;0"),"")</f>
        <v>363</v>
      </c>
      <c r="H373" s="1186"/>
      <c r="I373" s="1130"/>
      <c r="J373" s="1187">
        <f t="shared" ca="1" si="117"/>
        <v>0</v>
      </c>
      <c r="K373" s="1188">
        <f t="shared" ca="1" si="118"/>
        <v>0</v>
      </c>
      <c r="L373" s="1187">
        <f t="shared" ca="1" si="119"/>
        <v>0</v>
      </c>
      <c r="M373" s="1187">
        <f t="shared" ca="1" si="120"/>
        <v>0</v>
      </c>
      <c r="N373" s="1187">
        <f t="shared" ca="1" si="121"/>
        <v>0</v>
      </c>
      <c r="O373" s="1130"/>
      <c r="P373" s="1187">
        <f t="shared" ca="1" si="122"/>
        <v>0</v>
      </c>
      <c r="Q373" s="1187">
        <f t="shared" ca="1" si="123"/>
        <v>0</v>
      </c>
      <c r="R373" s="1187">
        <f t="shared" ca="1" si="124"/>
        <v>0</v>
      </c>
      <c r="S373" s="1187">
        <f t="shared" ca="1" si="125"/>
        <v>0</v>
      </c>
      <c r="T373" s="1187">
        <f t="shared" ca="1" si="126"/>
        <v>0</v>
      </c>
      <c r="U373" s="1189">
        <f t="shared" ca="1" si="127"/>
        <v>0</v>
      </c>
      <c r="V373" s="1190" t="str">
        <f t="shared" ca="1" si="128"/>
        <v>n.a.</v>
      </c>
      <c r="X373" s="1191">
        <f t="shared" ca="1" si="129"/>
        <v>0</v>
      </c>
      <c r="Y373" s="1191">
        <f t="shared" ca="1" si="130"/>
        <v>0</v>
      </c>
      <c r="Z373" s="1191">
        <f t="shared" ca="1" si="131"/>
        <v>0</v>
      </c>
      <c r="AA373" s="1189">
        <f t="shared" ca="1" si="132"/>
        <v>0</v>
      </c>
      <c r="AB373" s="1162"/>
    </row>
    <row r="374" spans="1:28">
      <c r="A374" s="1201">
        <f>'AMORT. PROFILE 0% CPR'!A374</f>
        <v>55970</v>
      </c>
      <c r="C374" s="1161"/>
      <c r="D374" s="1182">
        <f t="shared" ca="1" si="114"/>
        <v>56645</v>
      </c>
      <c r="E374" s="1183">
        <f t="shared" ca="1" si="115"/>
        <v>56671</v>
      </c>
      <c r="F374" s="1184">
        <f t="shared" ca="1" si="116"/>
        <v>11083</v>
      </c>
      <c r="G374" s="1185">
        <f ca="1">IF(F374&lt;&gt;"",COUNTIF($F$11:F374,"&gt;0"),"")</f>
        <v>364</v>
      </c>
      <c r="H374" s="1186"/>
      <c r="I374" s="1130"/>
      <c r="J374" s="1187">
        <f t="shared" ca="1" si="117"/>
        <v>0</v>
      </c>
      <c r="K374" s="1188">
        <f t="shared" ca="1" si="118"/>
        <v>0</v>
      </c>
      <c r="L374" s="1187">
        <f t="shared" ca="1" si="119"/>
        <v>0</v>
      </c>
      <c r="M374" s="1187">
        <f t="shared" ca="1" si="120"/>
        <v>0</v>
      </c>
      <c r="N374" s="1187">
        <f t="shared" ca="1" si="121"/>
        <v>0</v>
      </c>
      <c r="O374" s="1130"/>
      <c r="P374" s="1187">
        <f t="shared" ca="1" si="122"/>
        <v>0</v>
      </c>
      <c r="Q374" s="1187">
        <f t="shared" ca="1" si="123"/>
        <v>0</v>
      </c>
      <c r="R374" s="1187">
        <f t="shared" ca="1" si="124"/>
        <v>0</v>
      </c>
      <c r="S374" s="1187">
        <f t="shared" ca="1" si="125"/>
        <v>0</v>
      </c>
      <c r="T374" s="1187">
        <f t="shared" ca="1" si="126"/>
        <v>0</v>
      </c>
      <c r="U374" s="1189">
        <f t="shared" ca="1" si="127"/>
        <v>0</v>
      </c>
      <c r="V374" s="1190" t="str">
        <f t="shared" ca="1" si="128"/>
        <v>n.a.</v>
      </c>
      <c r="X374" s="1191">
        <f t="shared" ca="1" si="129"/>
        <v>0</v>
      </c>
      <c r="Y374" s="1191">
        <f t="shared" ca="1" si="130"/>
        <v>0</v>
      </c>
      <c r="Z374" s="1191">
        <f t="shared" ca="1" si="131"/>
        <v>0</v>
      </c>
      <c r="AA374" s="1189">
        <f t="shared" ca="1" si="132"/>
        <v>0</v>
      </c>
      <c r="AB374" s="1162"/>
    </row>
    <row r="375" spans="1:28">
      <c r="A375" s="1201">
        <f>'AMORT. PROFILE 0% CPR'!A375</f>
        <v>56002</v>
      </c>
      <c r="C375" s="1161"/>
      <c r="D375" s="1182">
        <f t="shared" ca="1" si="114"/>
        <v>56673</v>
      </c>
      <c r="E375" s="1183">
        <f t="shared" ca="1" si="115"/>
        <v>56702</v>
      </c>
      <c r="F375" s="1184">
        <f t="shared" ca="1" si="116"/>
        <v>11114</v>
      </c>
      <c r="G375" s="1185">
        <f ca="1">IF(F375&lt;&gt;"",COUNTIF($F$11:F375,"&gt;0"),"")</f>
        <v>365</v>
      </c>
      <c r="H375" s="1186"/>
      <c r="I375" s="1130"/>
      <c r="J375" s="1187">
        <f t="shared" ca="1" si="117"/>
        <v>0</v>
      </c>
      <c r="K375" s="1188">
        <f t="shared" ca="1" si="118"/>
        <v>0</v>
      </c>
      <c r="L375" s="1187">
        <f t="shared" ca="1" si="119"/>
        <v>0</v>
      </c>
      <c r="M375" s="1187">
        <f t="shared" ca="1" si="120"/>
        <v>0</v>
      </c>
      <c r="N375" s="1187">
        <f t="shared" ca="1" si="121"/>
        <v>0</v>
      </c>
      <c r="O375" s="1130"/>
      <c r="P375" s="1187">
        <f t="shared" ca="1" si="122"/>
        <v>0</v>
      </c>
      <c r="Q375" s="1187">
        <f t="shared" ca="1" si="123"/>
        <v>0</v>
      </c>
      <c r="R375" s="1187">
        <f t="shared" ca="1" si="124"/>
        <v>0</v>
      </c>
      <c r="S375" s="1187">
        <f t="shared" ca="1" si="125"/>
        <v>0</v>
      </c>
      <c r="T375" s="1187">
        <f t="shared" ca="1" si="126"/>
        <v>0</v>
      </c>
      <c r="U375" s="1189">
        <f t="shared" ca="1" si="127"/>
        <v>0</v>
      </c>
      <c r="V375" s="1190" t="str">
        <f t="shared" ca="1" si="128"/>
        <v>n.a.</v>
      </c>
      <c r="X375" s="1191">
        <f t="shared" ca="1" si="129"/>
        <v>0</v>
      </c>
      <c r="Y375" s="1191">
        <f t="shared" ca="1" si="130"/>
        <v>0</v>
      </c>
      <c r="Z375" s="1191">
        <f t="shared" ca="1" si="131"/>
        <v>0</v>
      </c>
      <c r="AA375" s="1189">
        <f t="shared" ca="1" si="132"/>
        <v>0</v>
      </c>
      <c r="AB375" s="1162"/>
    </row>
    <row r="376" spans="1:28">
      <c r="A376" s="1201">
        <f>'AMORT. PROFILE 0% CPR'!A376</f>
        <v>56031</v>
      </c>
      <c r="C376" s="1161"/>
      <c r="D376" s="1182">
        <f t="shared" ca="1" si="114"/>
        <v>56704</v>
      </c>
      <c r="E376" s="1183">
        <f t="shared" ca="1" si="115"/>
        <v>56731</v>
      </c>
      <c r="F376" s="1184">
        <f t="shared" ca="1" si="116"/>
        <v>11143</v>
      </c>
      <c r="G376" s="1185">
        <f ca="1">IF(F376&lt;&gt;"",COUNTIF($F$11:F376,"&gt;0"),"")</f>
        <v>366</v>
      </c>
      <c r="H376" s="1186"/>
      <c r="I376" s="1130"/>
      <c r="J376" s="1187">
        <f t="shared" ca="1" si="117"/>
        <v>0</v>
      </c>
      <c r="K376" s="1188">
        <f t="shared" ca="1" si="118"/>
        <v>0</v>
      </c>
      <c r="L376" s="1187">
        <f t="shared" ca="1" si="119"/>
        <v>0</v>
      </c>
      <c r="M376" s="1187">
        <f t="shared" ca="1" si="120"/>
        <v>0</v>
      </c>
      <c r="N376" s="1187">
        <f t="shared" ca="1" si="121"/>
        <v>0</v>
      </c>
      <c r="O376" s="1130"/>
      <c r="P376" s="1187">
        <f t="shared" ca="1" si="122"/>
        <v>0</v>
      </c>
      <c r="Q376" s="1187">
        <f t="shared" ca="1" si="123"/>
        <v>0</v>
      </c>
      <c r="R376" s="1187">
        <f t="shared" ca="1" si="124"/>
        <v>0</v>
      </c>
      <c r="S376" s="1187">
        <f t="shared" ca="1" si="125"/>
        <v>0</v>
      </c>
      <c r="T376" s="1187">
        <f t="shared" ca="1" si="126"/>
        <v>0</v>
      </c>
      <c r="U376" s="1189">
        <f t="shared" ca="1" si="127"/>
        <v>0</v>
      </c>
      <c r="V376" s="1190" t="str">
        <f t="shared" ca="1" si="128"/>
        <v>n.a.</v>
      </c>
      <c r="X376" s="1191">
        <f t="shared" ca="1" si="129"/>
        <v>0</v>
      </c>
      <c r="Y376" s="1191">
        <f t="shared" ca="1" si="130"/>
        <v>0</v>
      </c>
      <c r="Z376" s="1191">
        <f t="shared" ca="1" si="131"/>
        <v>0</v>
      </c>
      <c r="AA376" s="1189">
        <f t="shared" ca="1" si="132"/>
        <v>0</v>
      </c>
      <c r="AB376" s="1162"/>
    </row>
    <row r="377" spans="1:28">
      <c r="A377" s="1201">
        <f>'AMORT. PROFILE 0% CPR'!A377</f>
        <v>56062</v>
      </c>
      <c r="C377" s="1161"/>
      <c r="D377" s="1182">
        <f t="shared" ca="1" si="114"/>
        <v>56734</v>
      </c>
      <c r="E377" s="1183">
        <f t="shared" ca="1" si="115"/>
        <v>56761</v>
      </c>
      <c r="F377" s="1184">
        <f t="shared" ca="1" si="116"/>
        <v>11173</v>
      </c>
      <c r="G377" s="1185">
        <f ca="1">IF(F377&lt;&gt;"",COUNTIF($F$11:F377,"&gt;0"),"")</f>
        <v>367</v>
      </c>
      <c r="H377" s="1186"/>
      <c r="I377" s="1130"/>
      <c r="J377" s="1187">
        <f t="shared" ca="1" si="117"/>
        <v>0</v>
      </c>
      <c r="K377" s="1188">
        <f t="shared" ca="1" si="118"/>
        <v>0</v>
      </c>
      <c r="L377" s="1187">
        <f t="shared" ca="1" si="119"/>
        <v>0</v>
      </c>
      <c r="M377" s="1187">
        <f t="shared" ca="1" si="120"/>
        <v>0</v>
      </c>
      <c r="N377" s="1187">
        <f t="shared" ca="1" si="121"/>
        <v>0</v>
      </c>
      <c r="O377" s="1130"/>
      <c r="P377" s="1187">
        <f t="shared" ca="1" si="122"/>
        <v>0</v>
      </c>
      <c r="Q377" s="1187">
        <f t="shared" ca="1" si="123"/>
        <v>0</v>
      </c>
      <c r="R377" s="1187">
        <f t="shared" ca="1" si="124"/>
        <v>0</v>
      </c>
      <c r="S377" s="1187">
        <f t="shared" ca="1" si="125"/>
        <v>0</v>
      </c>
      <c r="T377" s="1187">
        <f t="shared" ca="1" si="126"/>
        <v>0</v>
      </c>
      <c r="U377" s="1189">
        <f t="shared" ca="1" si="127"/>
        <v>0</v>
      </c>
      <c r="V377" s="1190" t="str">
        <f t="shared" ca="1" si="128"/>
        <v>n.a.</v>
      </c>
      <c r="X377" s="1191">
        <f t="shared" ca="1" si="129"/>
        <v>0</v>
      </c>
      <c r="Y377" s="1191">
        <f t="shared" ca="1" si="130"/>
        <v>0</v>
      </c>
      <c r="Z377" s="1191">
        <f t="shared" ca="1" si="131"/>
        <v>0</v>
      </c>
      <c r="AA377" s="1189">
        <f t="shared" ca="1" si="132"/>
        <v>0</v>
      </c>
      <c r="AB377" s="1162"/>
    </row>
    <row r="378" spans="1:28">
      <c r="A378" s="1201">
        <f>'AMORT. PROFILE 0% CPR'!A378</f>
        <v>56093</v>
      </c>
      <c r="C378" s="1161"/>
      <c r="D378" s="1182">
        <f t="shared" ca="1" si="114"/>
        <v>56765</v>
      </c>
      <c r="E378" s="1183">
        <f t="shared" ca="1" si="115"/>
        <v>56793</v>
      </c>
      <c r="F378" s="1184">
        <f t="shared" ca="1" si="116"/>
        <v>11205</v>
      </c>
      <c r="G378" s="1185">
        <f ca="1">IF(F378&lt;&gt;"",COUNTIF($F$11:F378,"&gt;0"),"")</f>
        <v>368</v>
      </c>
      <c r="H378" s="1186"/>
      <c r="I378" s="1130"/>
      <c r="J378" s="1187">
        <f t="shared" ca="1" si="117"/>
        <v>0</v>
      </c>
      <c r="K378" s="1188">
        <f t="shared" ca="1" si="118"/>
        <v>0</v>
      </c>
      <c r="L378" s="1187">
        <f t="shared" ca="1" si="119"/>
        <v>0</v>
      </c>
      <c r="M378" s="1187">
        <f t="shared" ca="1" si="120"/>
        <v>0</v>
      </c>
      <c r="N378" s="1187">
        <f t="shared" ca="1" si="121"/>
        <v>0</v>
      </c>
      <c r="O378" s="1130"/>
      <c r="P378" s="1187">
        <f t="shared" ca="1" si="122"/>
        <v>0</v>
      </c>
      <c r="Q378" s="1187">
        <f t="shared" ca="1" si="123"/>
        <v>0</v>
      </c>
      <c r="R378" s="1187">
        <f t="shared" ca="1" si="124"/>
        <v>0</v>
      </c>
      <c r="S378" s="1187">
        <f t="shared" ca="1" si="125"/>
        <v>0</v>
      </c>
      <c r="T378" s="1187">
        <f t="shared" ca="1" si="126"/>
        <v>0</v>
      </c>
      <c r="U378" s="1189">
        <f t="shared" ca="1" si="127"/>
        <v>0</v>
      </c>
      <c r="V378" s="1190" t="str">
        <f t="shared" ca="1" si="128"/>
        <v>n.a.</v>
      </c>
      <c r="X378" s="1191">
        <f t="shared" ca="1" si="129"/>
        <v>0</v>
      </c>
      <c r="Y378" s="1191">
        <f t="shared" ca="1" si="130"/>
        <v>0</v>
      </c>
      <c r="Z378" s="1191">
        <f t="shared" ca="1" si="131"/>
        <v>0</v>
      </c>
      <c r="AA378" s="1189">
        <f t="shared" ca="1" si="132"/>
        <v>0</v>
      </c>
      <c r="AB378" s="1162"/>
    </row>
    <row r="379" spans="1:28">
      <c r="A379" s="1201">
        <f>'AMORT. PROFILE 0% CPR'!A379</f>
        <v>56123</v>
      </c>
      <c r="C379" s="1161"/>
      <c r="D379" s="1182">
        <f t="shared" ca="1" si="114"/>
        <v>56795</v>
      </c>
      <c r="E379" s="1183">
        <f t="shared" ca="1" si="115"/>
        <v>56822</v>
      </c>
      <c r="F379" s="1184">
        <f t="shared" ca="1" si="116"/>
        <v>11234</v>
      </c>
      <c r="G379" s="1185">
        <f ca="1">IF(F379&lt;&gt;"",COUNTIF($F$11:F379,"&gt;0"),"")</f>
        <v>369</v>
      </c>
      <c r="H379" s="1186"/>
      <c r="I379" s="1130"/>
      <c r="J379" s="1187">
        <f t="shared" ca="1" si="117"/>
        <v>0</v>
      </c>
      <c r="K379" s="1188">
        <f t="shared" ca="1" si="118"/>
        <v>0</v>
      </c>
      <c r="L379" s="1187">
        <f t="shared" ca="1" si="119"/>
        <v>0</v>
      </c>
      <c r="M379" s="1187">
        <f t="shared" ca="1" si="120"/>
        <v>0</v>
      </c>
      <c r="N379" s="1187">
        <f t="shared" ca="1" si="121"/>
        <v>0</v>
      </c>
      <c r="O379" s="1130"/>
      <c r="P379" s="1187">
        <f t="shared" ca="1" si="122"/>
        <v>0</v>
      </c>
      <c r="Q379" s="1187">
        <f t="shared" ca="1" si="123"/>
        <v>0</v>
      </c>
      <c r="R379" s="1187">
        <f t="shared" ca="1" si="124"/>
        <v>0</v>
      </c>
      <c r="S379" s="1187">
        <f t="shared" ca="1" si="125"/>
        <v>0</v>
      </c>
      <c r="T379" s="1187">
        <f t="shared" ca="1" si="126"/>
        <v>0</v>
      </c>
      <c r="U379" s="1189">
        <f t="shared" ca="1" si="127"/>
        <v>0</v>
      </c>
      <c r="V379" s="1190" t="str">
        <f t="shared" ca="1" si="128"/>
        <v>n.a.</v>
      </c>
      <c r="X379" s="1191">
        <f t="shared" ca="1" si="129"/>
        <v>0</v>
      </c>
      <c r="Y379" s="1191">
        <f t="shared" ca="1" si="130"/>
        <v>0</v>
      </c>
      <c r="Z379" s="1191">
        <f t="shared" ca="1" si="131"/>
        <v>0</v>
      </c>
      <c r="AA379" s="1189">
        <f t="shared" ca="1" si="132"/>
        <v>0</v>
      </c>
      <c r="AB379" s="1162"/>
    </row>
    <row r="380" spans="1:28">
      <c r="A380" s="1201">
        <f>'AMORT. PROFILE 0% CPR'!A380</f>
        <v>56156</v>
      </c>
      <c r="C380" s="1161"/>
      <c r="D380" s="1182">
        <f t="shared" ca="1" si="114"/>
        <v>56826</v>
      </c>
      <c r="E380" s="1183">
        <f t="shared" ca="1" si="115"/>
        <v>56853</v>
      </c>
      <c r="F380" s="1184">
        <f t="shared" ca="1" si="116"/>
        <v>11265</v>
      </c>
      <c r="G380" s="1185">
        <f ca="1">IF(F380&lt;&gt;"",COUNTIF($F$11:F380,"&gt;0"),"")</f>
        <v>370</v>
      </c>
      <c r="H380" s="1186"/>
      <c r="I380" s="1130"/>
      <c r="J380" s="1187">
        <f t="shared" ca="1" si="117"/>
        <v>0</v>
      </c>
      <c r="K380" s="1188">
        <f t="shared" ca="1" si="118"/>
        <v>0</v>
      </c>
      <c r="L380" s="1187">
        <f t="shared" ca="1" si="119"/>
        <v>0</v>
      </c>
      <c r="M380" s="1187">
        <f t="shared" ca="1" si="120"/>
        <v>0</v>
      </c>
      <c r="N380" s="1187">
        <f t="shared" ca="1" si="121"/>
        <v>0</v>
      </c>
      <c r="O380" s="1130"/>
      <c r="P380" s="1187">
        <f t="shared" ca="1" si="122"/>
        <v>0</v>
      </c>
      <c r="Q380" s="1187">
        <f t="shared" ca="1" si="123"/>
        <v>0</v>
      </c>
      <c r="R380" s="1187">
        <f t="shared" ca="1" si="124"/>
        <v>0</v>
      </c>
      <c r="S380" s="1187">
        <f t="shared" ca="1" si="125"/>
        <v>0</v>
      </c>
      <c r="T380" s="1187">
        <f t="shared" ca="1" si="126"/>
        <v>0</v>
      </c>
      <c r="U380" s="1189">
        <f t="shared" ca="1" si="127"/>
        <v>0</v>
      </c>
      <c r="V380" s="1190" t="str">
        <f t="shared" ca="1" si="128"/>
        <v>n.a.</v>
      </c>
      <c r="X380" s="1191">
        <f t="shared" ca="1" si="129"/>
        <v>0</v>
      </c>
      <c r="Y380" s="1191">
        <f t="shared" ca="1" si="130"/>
        <v>0</v>
      </c>
      <c r="Z380" s="1191">
        <f t="shared" ca="1" si="131"/>
        <v>0</v>
      </c>
      <c r="AA380" s="1189">
        <f t="shared" ca="1" si="132"/>
        <v>0</v>
      </c>
      <c r="AB380" s="1162"/>
    </row>
    <row r="381" spans="1:28">
      <c r="A381" s="1201">
        <f>'AMORT. PROFILE 0% CPR'!A381</f>
        <v>56184</v>
      </c>
      <c r="C381" s="1161"/>
      <c r="D381" s="1182">
        <f t="shared" ca="1" si="114"/>
        <v>56857</v>
      </c>
      <c r="E381" s="1183">
        <f t="shared" ca="1" si="115"/>
        <v>56884</v>
      </c>
      <c r="F381" s="1184">
        <f t="shared" ca="1" si="116"/>
        <v>11296</v>
      </c>
      <c r="G381" s="1185">
        <f ca="1">IF(F381&lt;&gt;"",COUNTIF($F$11:F381,"&gt;0"),"")</f>
        <v>371</v>
      </c>
      <c r="H381" s="1186"/>
      <c r="I381" s="1130"/>
      <c r="J381" s="1187">
        <f t="shared" ca="1" si="117"/>
        <v>0</v>
      </c>
      <c r="K381" s="1188">
        <f t="shared" ca="1" si="118"/>
        <v>0</v>
      </c>
      <c r="L381" s="1187">
        <f t="shared" ca="1" si="119"/>
        <v>0</v>
      </c>
      <c r="M381" s="1187">
        <f t="shared" ca="1" si="120"/>
        <v>0</v>
      </c>
      <c r="N381" s="1187">
        <f t="shared" ca="1" si="121"/>
        <v>0</v>
      </c>
      <c r="O381" s="1130"/>
      <c r="P381" s="1187">
        <f t="shared" ca="1" si="122"/>
        <v>0</v>
      </c>
      <c r="Q381" s="1187">
        <f t="shared" ca="1" si="123"/>
        <v>0</v>
      </c>
      <c r="R381" s="1187">
        <f t="shared" ca="1" si="124"/>
        <v>0</v>
      </c>
      <c r="S381" s="1187">
        <f t="shared" ca="1" si="125"/>
        <v>0</v>
      </c>
      <c r="T381" s="1187">
        <f t="shared" ca="1" si="126"/>
        <v>0</v>
      </c>
      <c r="U381" s="1189">
        <f t="shared" ca="1" si="127"/>
        <v>0</v>
      </c>
      <c r="V381" s="1190" t="str">
        <f t="shared" ca="1" si="128"/>
        <v>n.a.</v>
      </c>
      <c r="X381" s="1191">
        <f t="shared" ca="1" si="129"/>
        <v>0</v>
      </c>
      <c r="Y381" s="1191">
        <f t="shared" ca="1" si="130"/>
        <v>0</v>
      </c>
      <c r="Z381" s="1191">
        <f t="shared" ca="1" si="131"/>
        <v>0</v>
      </c>
      <c r="AA381" s="1189">
        <f t="shared" ca="1" si="132"/>
        <v>0</v>
      </c>
      <c r="AB381" s="1162"/>
    </row>
    <row r="382" spans="1:28">
      <c r="A382" s="1201">
        <f>'AMORT. PROFILE 0% CPR'!A382</f>
        <v>56215</v>
      </c>
      <c r="C382" s="1161"/>
      <c r="D382" s="1182">
        <f t="shared" ca="1" si="114"/>
        <v>56887</v>
      </c>
      <c r="E382" s="1183">
        <f t="shared" ca="1" si="115"/>
        <v>56914</v>
      </c>
      <c r="F382" s="1184">
        <f t="shared" ca="1" si="116"/>
        <v>11326</v>
      </c>
      <c r="G382" s="1185">
        <f ca="1">IF(F382&lt;&gt;"",COUNTIF($F$11:F382,"&gt;0"),"")</f>
        <v>372</v>
      </c>
      <c r="H382" s="1186"/>
      <c r="I382" s="1130"/>
      <c r="J382" s="1187">
        <f t="shared" ca="1" si="117"/>
        <v>0</v>
      </c>
      <c r="K382" s="1188">
        <f t="shared" ca="1" si="118"/>
        <v>0</v>
      </c>
      <c r="L382" s="1187">
        <f t="shared" ca="1" si="119"/>
        <v>0</v>
      </c>
      <c r="M382" s="1187">
        <f t="shared" ca="1" si="120"/>
        <v>0</v>
      </c>
      <c r="N382" s="1187">
        <f t="shared" ca="1" si="121"/>
        <v>0</v>
      </c>
      <c r="O382" s="1130"/>
      <c r="P382" s="1187">
        <f t="shared" ca="1" si="122"/>
        <v>0</v>
      </c>
      <c r="Q382" s="1187">
        <f t="shared" ca="1" si="123"/>
        <v>0</v>
      </c>
      <c r="R382" s="1187">
        <f t="shared" ca="1" si="124"/>
        <v>0</v>
      </c>
      <c r="S382" s="1187">
        <f t="shared" ca="1" si="125"/>
        <v>0</v>
      </c>
      <c r="T382" s="1187">
        <f t="shared" ca="1" si="126"/>
        <v>0</v>
      </c>
      <c r="U382" s="1189">
        <f t="shared" ca="1" si="127"/>
        <v>0</v>
      </c>
      <c r="V382" s="1190" t="str">
        <f t="shared" ca="1" si="128"/>
        <v>n.a.</v>
      </c>
      <c r="X382" s="1191">
        <f t="shared" ca="1" si="129"/>
        <v>0</v>
      </c>
      <c r="Y382" s="1191">
        <f t="shared" ca="1" si="130"/>
        <v>0</v>
      </c>
      <c r="Z382" s="1191">
        <f t="shared" ca="1" si="131"/>
        <v>0</v>
      </c>
      <c r="AA382" s="1189">
        <f t="shared" ca="1" si="132"/>
        <v>0</v>
      </c>
      <c r="AB382" s="1162"/>
    </row>
    <row r="383" spans="1:28">
      <c r="A383" s="1201">
        <f>'AMORT. PROFILE 0% CPR'!A383</f>
        <v>56247</v>
      </c>
      <c r="C383" s="1161"/>
      <c r="D383" s="1182">
        <f t="shared" ca="1" si="114"/>
        <v>56918</v>
      </c>
      <c r="E383" s="1183">
        <f t="shared" ca="1" si="115"/>
        <v>56947</v>
      </c>
      <c r="F383" s="1184">
        <f t="shared" ca="1" si="116"/>
        <v>11359</v>
      </c>
      <c r="G383" s="1185">
        <f ca="1">IF(F383&lt;&gt;"",COUNTIF($F$11:F383,"&gt;0"),"")</f>
        <v>373</v>
      </c>
      <c r="H383" s="1186"/>
      <c r="I383" s="1130"/>
      <c r="J383" s="1187">
        <f t="shared" ca="1" si="117"/>
        <v>0</v>
      </c>
      <c r="K383" s="1188">
        <f t="shared" ca="1" si="118"/>
        <v>0</v>
      </c>
      <c r="L383" s="1187">
        <f t="shared" ca="1" si="119"/>
        <v>0</v>
      </c>
      <c r="M383" s="1187">
        <f t="shared" ca="1" si="120"/>
        <v>0</v>
      </c>
      <c r="N383" s="1187">
        <f t="shared" ca="1" si="121"/>
        <v>0</v>
      </c>
      <c r="O383" s="1130"/>
      <c r="P383" s="1187">
        <f t="shared" ca="1" si="122"/>
        <v>0</v>
      </c>
      <c r="Q383" s="1187">
        <f t="shared" ca="1" si="123"/>
        <v>0</v>
      </c>
      <c r="R383" s="1187">
        <f t="shared" ca="1" si="124"/>
        <v>0</v>
      </c>
      <c r="S383" s="1187">
        <f t="shared" ca="1" si="125"/>
        <v>0</v>
      </c>
      <c r="T383" s="1187">
        <f t="shared" ca="1" si="126"/>
        <v>0</v>
      </c>
      <c r="U383" s="1189">
        <f t="shared" ca="1" si="127"/>
        <v>0</v>
      </c>
      <c r="V383" s="1190" t="str">
        <f t="shared" ca="1" si="128"/>
        <v>n.a.</v>
      </c>
      <c r="X383" s="1191">
        <f t="shared" ca="1" si="129"/>
        <v>0</v>
      </c>
      <c r="Y383" s="1191">
        <f t="shared" ca="1" si="130"/>
        <v>0</v>
      </c>
      <c r="Z383" s="1191">
        <f t="shared" ca="1" si="131"/>
        <v>0</v>
      </c>
      <c r="AA383" s="1189">
        <f t="shared" ca="1" si="132"/>
        <v>0</v>
      </c>
      <c r="AB383" s="1162"/>
    </row>
    <row r="384" spans="1:28">
      <c r="A384" s="1201">
        <f>'AMORT. PROFILE 0% CPR'!A384</f>
        <v>56276</v>
      </c>
      <c r="C384" s="1161"/>
      <c r="D384" s="1182">
        <f t="shared" ca="1" si="114"/>
        <v>56948</v>
      </c>
      <c r="E384" s="1183">
        <f t="shared" ca="1" si="115"/>
        <v>56975</v>
      </c>
      <c r="F384" s="1184">
        <f t="shared" ca="1" si="116"/>
        <v>11387</v>
      </c>
      <c r="G384" s="1185">
        <f ca="1">IF(F384&lt;&gt;"",COUNTIF($F$11:F384,"&gt;0"),"")</f>
        <v>374</v>
      </c>
      <c r="H384" s="1186"/>
      <c r="I384" s="1130"/>
      <c r="J384" s="1187">
        <f t="shared" ca="1" si="117"/>
        <v>0</v>
      </c>
      <c r="K384" s="1188">
        <f t="shared" ca="1" si="118"/>
        <v>0</v>
      </c>
      <c r="L384" s="1187">
        <f t="shared" ca="1" si="119"/>
        <v>0</v>
      </c>
      <c r="M384" s="1187">
        <f t="shared" ca="1" si="120"/>
        <v>0</v>
      </c>
      <c r="N384" s="1187">
        <f t="shared" ca="1" si="121"/>
        <v>0</v>
      </c>
      <c r="O384" s="1130"/>
      <c r="P384" s="1187">
        <f t="shared" ca="1" si="122"/>
        <v>0</v>
      </c>
      <c r="Q384" s="1187">
        <f t="shared" ca="1" si="123"/>
        <v>0</v>
      </c>
      <c r="R384" s="1187">
        <f t="shared" ca="1" si="124"/>
        <v>0</v>
      </c>
      <c r="S384" s="1187">
        <f t="shared" ca="1" si="125"/>
        <v>0</v>
      </c>
      <c r="T384" s="1187">
        <f t="shared" ca="1" si="126"/>
        <v>0</v>
      </c>
      <c r="U384" s="1189">
        <f t="shared" ca="1" si="127"/>
        <v>0</v>
      </c>
      <c r="V384" s="1190" t="str">
        <f t="shared" ca="1" si="128"/>
        <v>n.a.</v>
      </c>
      <c r="X384" s="1191">
        <f t="shared" ca="1" si="129"/>
        <v>0</v>
      </c>
      <c r="Y384" s="1191">
        <f t="shared" ca="1" si="130"/>
        <v>0</v>
      </c>
      <c r="Z384" s="1191">
        <f t="shared" ca="1" si="131"/>
        <v>0</v>
      </c>
      <c r="AA384" s="1189">
        <f t="shared" ca="1" si="132"/>
        <v>0</v>
      </c>
      <c r="AB384" s="1162"/>
    </row>
    <row r="385" spans="1:28">
      <c r="A385" s="1201">
        <f>'AMORT. PROFILE 0% CPR'!A385</f>
        <v>56307</v>
      </c>
      <c r="C385" s="1161"/>
      <c r="D385" s="1182">
        <f t="shared" ca="1" si="114"/>
        <v>56979</v>
      </c>
      <c r="E385" s="1183">
        <f t="shared" ca="1" si="115"/>
        <v>57006</v>
      </c>
      <c r="F385" s="1184">
        <f t="shared" ca="1" si="116"/>
        <v>11418</v>
      </c>
      <c r="G385" s="1185">
        <f ca="1">IF(F385&lt;&gt;"",COUNTIF($F$11:F385,"&gt;0"),"")</f>
        <v>375</v>
      </c>
      <c r="H385" s="1186"/>
      <c r="I385" s="1130"/>
      <c r="J385" s="1187">
        <f t="shared" ca="1" si="117"/>
        <v>0</v>
      </c>
      <c r="K385" s="1188">
        <f t="shared" ca="1" si="118"/>
        <v>0</v>
      </c>
      <c r="L385" s="1187">
        <f t="shared" ca="1" si="119"/>
        <v>0</v>
      </c>
      <c r="M385" s="1187">
        <f t="shared" ca="1" si="120"/>
        <v>0</v>
      </c>
      <c r="N385" s="1187">
        <f t="shared" ca="1" si="121"/>
        <v>0</v>
      </c>
      <c r="O385" s="1130"/>
      <c r="P385" s="1187">
        <f t="shared" ca="1" si="122"/>
        <v>0</v>
      </c>
      <c r="Q385" s="1187">
        <f t="shared" ca="1" si="123"/>
        <v>0</v>
      </c>
      <c r="R385" s="1187">
        <f t="shared" ca="1" si="124"/>
        <v>0</v>
      </c>
      <c r="S385" s="1187">
        <f t="shared" ca="1" si="125"/>
        <v>0</v>
      </c>
      <c r="T385" s="1187">
        <f t="shared" ca="1" si="126"/>
        <v>0</v>
      </c>
      <c r="U385" s="1189">
        <f t="shared" ca="1" si="127"/>
        <v>0</v>
      </c>
      <c r="V385" s="1190" t="str">
        <f t="shared" ca="1" si="128"/>
        <v>n.a.</v>
      </c>
      <c r="X385" s="1191">
        <f t="shared" ca="1" si="129"/>
        <v>0</v>
      </c>
      <c r="Y385" s="1191">
        <f t="shared" ca="1" si="130"/>
        <v>0</v>
      </c>
      <c r="Z385" s="1191">
        <f t="shared" ca="1" si="131"/>
        <v>0</v>
      </c>
      <c r="AA385" s="1189">
        <f t="shared" ca="1" si="132"/>
        <v>0</v>
      </c>
      <c r="AB385" s="1162"/>
    </row>
    <row r="386" spans="1:28">
      <c r="A386" s="1201">
        <f>'AMORT. PROFILE 0% CPR'!A386</f>
        <v>56335</v>
      </c>
      <c r="C386" s="1161"/>
      <c r="D386" s="1182">
        <f t="shared" ca="1" si="114"/>
        <v>57010</v>
      </c>
      <c r="E386" s="1183">
        <f t="shared" ca="1" si="115"/>
        <v>57038</v>
      </c>
      <c r="F386" s="1184">
        <f t="shared" ca="1" si="116"/>
        <v>11450</v>
      </c>
      <c r="G386" s="1185">
        <f ca="1">IF(F386&lt;&gt;"",COUNTIF($F$11:F386,"&gt;0"),"")</f>
        <v>376</v>
      </c>
      <c r="H386" s="1186"/>
      <c r="I386" s="1130"/>
      <c r="J386" s="1187">
        <f t="shared" ca="1" si="117"/>
        <v>0</v>
      </c>
      <c r="K386" s="1188">
        <f t="shared" ca="1" si="118"/>
        <v>0</v>
      </c>
      <c r="L386" s="1187">
        <f t="shared" ca="1" si="119"/>
        <v>0</v>
      </c>
      <c r="M386" s="1187">
        <f t="shared" ca="1" si="120"/>
        <v>0</v>
      </c>
      <c r="N386" s="1187">
        <f t="shared" ca="1" si="121"/>
        <v>0</v>
      </c>
      <c r="O386" s="1130"/>
      <c r="P386" s="1187">
        <f t="shared" ca="1" si="122"/>
        <v>0</v>
      </c>
      <c r="Q386" s="1187">
        <f t="shared" ca="1" si="123"/>
        <v>0</v>
      </c>
      <c r="R386" s="1187">
        <f t="shared" ca="1" si="124"/>
        <v>0</v>
      </c>
      <c r="S386" s="1187">
        <f t="shared" ca="1" si="125"/>
        <v>0</v>
      </c>
      <c r="T386" s="1187">
        <f t="shared" ca="1" si="126"/>
        <v>0</v>
      </c>
      <c r="U386" s="1189">
        <f t="shared" ca="1" si="127"/>
        <v>0</v>
      </c>
      <c r="V386" s="1190" t="str">
        <f t="shared" ca="1" si="128"/>
        <v>n.a.</v>
      </c>
      <c r="X386" s="1191">
        <f t="shared" ca="1" si="129"/>
        <v>0</v>
      </c>
      <c r="Y386" s="1191">
        <f t="shared" ca="1" si="130"/>
        <v>0</v>
      </c>
      <c r="Z386" s="1191">
        <f t="shared" ca="1" si="131"/>
        <v>0</v>
      </c>
      <c r="AA386" s="1189">
        <f t="shared" ca="1" si="132"/>
        <v>0</v>
      </c>
      <c r="AB386" s="1162"/>
    </row>
    <row r="387" spans="1:28">
      <c r="A387" s="1201">
        <f>'AMORT. PROFILE 0% CPR'!A387</f>
        <v>56366</v>
      </c>
      <c r="C387" s="1161"/>
      <c r="D387" s="1182">
        <f t="shared" ca="1" si="114"/>
        <v>57039</v>
      </c>
      <c r="E387" s="1183">
        <f t="shared" ca="1" si="115"/>
        <v>57066</v>
      </c>
      <c r="F387" s="1184">
        <f t="shared" ca="1" si="116"/>
        <v>11478</v>
      </c>
      <c r="G387" s="1185">
        <f ca="1">IF(F387&lt;&gt;"",COUNTIF($F$11:F387,"&gt;0"),"")</f>
        <v>377</v>
      </c>
      <c r="H387" s="1186"/>
      <c r="I387" s="1130"/>
      <c r="J387" s="1187">
        <f t="shared" ca="1" si="117"/>
        <v>0</v>
      </c>
      <c r="K387" s="1188">
        <f t="shared" ca="1" si="118"/>
        <v>0</v>
      </c>
      <c r="L387" s="1187">
        <f t="shared" ca="1" si="119"/>
        <v>0</v>
      </c>
      <c r="M387" s="1187">
        <f t="shared" ca="1" si="120"/>
        <v>0</v>
      </c>
      <c r="N387" s="1187">
        <f t="shared" ca="1" si="121"/>
        <v>0</v>
      </c>
      <c r="O387" s="1130"/>
      <c r="P387" s="1187">
        <f t="shared" ca="1" si="122"/>
        <v>0</v>
      </c>
      <c r="Q387" s="1187">
        <f t="shared" ca="1" si="123"/>
        <v>0</v>
      </c>
      <c r="R387" s="1187">
        <f t="shared" ca="1" si="124"/>
        <v>0</v>
      </c>
      <c r="S387" s="1187">
        <f t="shared" ca="1" si="125"/>
        <v>0</v>
      </c>
      <c r="T387" s="1187">
        <f t="shared" ca="1" si="126"/>
        <v>0</v>
      </c>
      <c r="U387" s="1189">
        <f t="shared" ca="1" si="127"/>
        <v>0</v>
      </c>
      <c r="V387" s="1190" t="str">
        <f t="shared" ca="1" si="128"/>
        <v>n.a.</v>
      </c>
      <c r="X387" s="1191">
        <f t="shared" ca="1" si="129"/>
        <v>0</v>
      </c>
      <c r="Y387" s="1191">
        <f t="shared" ca="1" si="130"/>
        <v>0</v>
      </c>
      <c r="Z387" s="1191">
        <f t="shared" ca="1" si="131"/>
        <v>0</v>
      </c>
      <c r="AA387" s="1189">
        <f t="shared" ca="1" si="132"/>
        <v>0</v>
      </c>
      <c r="AB387" s="1162"/>
    </row>
    <row r="388" spans="1:28">
      <c r="A388" s="1201">
        <f>'AMORT. PROFILE 0% CPR'!A388</f>
        <v>56396</v>
      </c>
      <c r="C388" s="1161"/>
      <c r="D388" s="1182">
        <f t="shared" ca="1" si="114"/>
        <v>57070</v>
      </c>
      <c r="E388" s="1183">
        <f t="shared" ca="1" si="115"/>
        <v>57097</v>
      </c>
      <c r="F388" s="1184">
        <f t="shared" ca="1" si="116"/>
        <v>11509</v>
      </c>
      <c r="G388" s="1185">
        <f ca="1">IF(F388&lt;&gt;"",COUNTIF($F$11:F388,"&gt;0"),"")</f>
        <v>378</v>
      </c>
      <c r="H388" s="1186"/>
      <c r="I388" s="1130"/>
      <c r="J388" s="1187">
        <f t="shared" ca="1" si="117"/>
        <v>0</v>
      </c>
      <c r="K388" s="1188">
        <f t="shared" ca="1" si="118"/>
        <v>0</v>
      </c>
      <c r="L388" s="1187">
        <f t="shared" ca="1" si="119"/>
        <v>0</v>
      </c>
      <c r="M388" s="1187">
        <f t="shared" ca="1" si="120"/>
        <v>0</v>
      </c>
      <c r="N388" s="1187">
        <f t="shared" ca="1" si="121"/>
        <v>0</v>
      </c>
      <c r="O388" s="1130"/>
      <c r="P388" s="1187">
        <f t="shared" ca="1" si="122"/>
        <v>0</v>
      </c>
      <c r="Q388" s="1187">
        <f t="shared" ca="1" si="123"/>
        <v>0</v>
      </c>
      <c r="R388" s="1187">
        <f t="shared" ca="1" si="124"/>
        <v>0</v>
      </c>
      <c r="S388" s="1187">
        <f t="shared" ca="1" si="125"/>
        <v>0</v>
      </c>
      <c r="T388" s="1187">
        <f t="shared" ca="1" si="126"/>
        <v>0</v>
      </c>
      <c r="U388" s="1189">
        <f t="shared" ca="1" si="127"/>
        <v>0</v>
      </c>
      <c r="V388" s="1190" t="str">
        <f t="shared" ca="1" si="128"/>
        <v>n.a.</v>
      </c>
      <c r="X388" s="1191">
        <f t="shared" ca="1" si="129"/>
        <v>0</v>
      </c>
      <c r="Y388" s="1191">
        <f t="shared" ca="1" si="130"/>
        <v>0</v>
      </c>
      <c r="Z388" s="1191">
        <f t="shared" ca="1" si="131"/>
        <v>0</v>
      </c>
      <c r="AA388" s="1189">
        <f t="shared" ca="1" si="132"/>
        <v>0</v>
      </c>
      <c r="AB388" s="1162"/>
    </row>
    <row r="389" spans="1:28">
      <c r="A389" s="1201">
        <f>'AMORT. PROFILE 0% CPR'!A389</f>
        <v>56429</v>
      </c>
      <c r="C389" s="1161"/>
      <c r="D389" s="1182">
        <f t="shared" ca="1" si="114"/>
        <v>57100</v>
      </c>
      <c r="E389" s="1183">
        <f t="shared" ca="1" si="115"/>
        <v>57129</v>
      </c>
      <c r="F389" s="1184">
        <f t="shared" ca="1" si="116"/>
        <v>11541</v>
      </c>
      <c r="G389" s="1185">
        <f ca="1">IF(F389&lt;&gt;"",COUNTIF($F$11:F389,"&gt;0"),"")</f>
        <v>379</v>
      </c>
      <c r="H389" s="1186"/>
      <c r="I389" s="1130"/>
      <c r="J389" s="1187">
        <f t="shared" ca="1" si="117"/>
        <v>0</v>
      </c>
      <c r="K389" s="1188">
        <f t="shared" ca="1" si="118"/>
        <v>0</v>
      </c>
      <c r="L389" s="1187">
        <f t="shared" ca="1" si="119"/>
        <v>0</v>
      </c>
      <c r="M389" s="1187">
        <f t="shared" ca="1" si="120"/>
        <v>0</v>
      </c>
      <c r="N389" s="1187">
        <f t="shared" ca="1" si="121"/>
        <v>0</v>
      </c>
      <c r="O389" s="1130"/>
      <c r="P389" s="1187">
        <f t="shared" ca="1" si="122"/>
        <v>0</v>
      </c>
      <c r="Q389" s="1187">
        <f t="shared" ca="1" si="123"/>
        <v>0</v>
      </c>
      <c r="R389" s="1187">
        <f t="shared" ca="1" si="124"/>
        <v>0</v>
      </c>
      <c r="S389" s="1187">
        <f t="shared" ca="1" si="125"/>
        <v>0</v>
      </c>
      <c r="T389" s="1187">
        <f t="shared" ca="1" si="126"/>
        <v>0</v>
      </c>
      <c r="U389" s="1189">
        <f t="shared" ca="1" si="127"/>
        <v>0</v>
      </c>
      <c r="V389" s="1190" t="str">
        <f t="shared" ca="1" si="128"/>
        <v>n.a.</v>
      </c>
      <c r="X389" s="1191">
        <f t="shared" ca="1" si="129"/>
        <v>0</v>
      </c>
      <c r="Y389" s="1191">
        <f t="shared" ca="1" si="130"/>
        <v>0</v>
      </c>
      <c r="Z389" s="1191">
        <f t="shared" ca="1" si="131"/>
        <v>0</v>
      </c>
      <c r="AA389" s="1189">
        <f t="shared" ca="1" si="132"/>
        <v>0</v>
      </c>
      <c r="AB389" s="1162"/>
    </row>
    <row r="390" spans="1:28">
      <c r="A390" s="1201">
        <f>'AMORT. PROFILE 0% CPR'!A390</f>
        <v>56457</v>
      </c>
      <c r="C390" s="1161"/>
      <c r="D390" s="1182">
        <f t="shared" ca="1" si="114"/>
        <v>57131</v>
      </c>
      <c r="E390" s="1183">
        <f t="shared" ca="1" si="115"/>
        <v>57158</v>
      </c>
      <c r="F390" s="1184">
        <f t="shared" ca="1" si="116"/>
        <v>11570</v>
      </c>
      <c r="G390" s="1185">
        <f ca="1">IF(F390&lt;&gt;"",COUNTIF($F$11:F390,"&gt;0"),"")</f>
        <v>380</v>
      </c>
      <c r="H390" s="1186"/>
      <c r="I390" s="1130"/>
      <c r="J390" s="1187">
        <f t="shared" ca="1" si="117"/>
        <v>0</v>
      </c>
      <c r="K390" s="1188">
        <f t="shared" ca="1" si="118"/>
        <v>0</v>
      </c>
      <c r="L390" s="1187">
        <f t="shared" ca="1" si="119"/>
        <v>0</v>
      </c>
      <c r="M390" s="1187">
        <f t="shared" ca="1" si="120"/>
        <v>0</v>
      </c>
      <c r="N390" s="1187">
        <f t="shared" ca="1" si="121"/>
        <v>0</v>
      </c>
      <c r="O390" s="1130"/>
      <c r="P390" s="1187">
        <f t="shared" ca="1" si="122"/>
        <v>0</v>
      </c>
      <c r="Q390" s="1187">
        <f t="shared" ca="1" si="123"/>
        <v>0</v>
      </c>
      <c r="R390" s="1187">
        <f t="shared" ca="1" si="124"/>
        <v>0</v>
      </c>
      <c r="S390" s="1187">
        <f t="shared" ca="1" si="125"/>
        <v>0</v>
      </c>
      <c r="T390" s="1187">
        <f t="shared" ca="1" si="126"/>
        <v>0</v>
      </c>
      <c r="U390" s="1189">
        <f t="shared" ca="1" si="127"/>
        <v>0</v>
      </c>
      <c r="V390" s="1190" t="str">
        <f t="shared" ca="1" si="128"/>
        <v>n.a.</v>
      </c>
      <c r="X390" s="1191">
        <f t="shared" ca="1" si="129"/>
        <v>0</v>
      </c>
      <c r="Y390" s="1191">
        <f t="shared" ca="1" si="130"/>
        <v>0</v>
      </c>
      <c r="Z390" s="1191">
        <f t="shared" ca="1" si="131"/>
        <v>0</v>
      </c>
      <c r="AA390" s="1189">
        <f t="shared" ca="1" si="132"/>
        <v>0</v>
      </c>
      <c r="AB390" s="1162"/>
    </row>
    <row r="391" spans="1:28">
      <c r="A391" s="1201">
        <f>'AMORT. PROFILE 0% CPR'!A391</f>
        <v>56488</v>
      </c>
      <c r="C391" s="1161"/>
      <c r="D391" s="1182">
        <f t="shared" ca="1" si="114"/>
        <v>57161</v>
      </c>
      <c r="E391" s="1183">
        <f t="shared" ca="1" si="115"/>
        <v>57188</v>
      </c>
      <c r="F391" s="1184">
        <f t="shared" ca="1" si="116"/>
        <v>11600</v>
      </c>
      <c r="G391" s="1185">
        <f ca="1">IF(F391&lt;&gt;"",COUNTIF($F$11:F391,"&gt;0"),"")</f>
        <v>381</v>
      </c>
      <c r="H391" s="1186"/>
      <c r="I391" s="1130"/>
      <c r="J391" s="1187">
        <f t="shared" ca="1" si="117"/>
        <v>0</v>
      </c>
      <c r="K391" s="1188">
        <f t="shared" ca="1" si="118"/>
        <v>0</v>
      </c>
      <c r="L391" s="1187">
        <f t="shared" ca="1" si="119"/>
        <v>0</v>
      </c>
      <c r="M391" s="1187">
        <f t="shared" ca="1" si="120"/>
        <v>0</v>
      </c>
      <c r="N391" s="1187">
        <f t="shared" ca="1" si="121"/>
        <v>0</v>
      </c>
      <c r="O391" s="1130"/>
      <c r="P391" s="1187">
        <f t="shared" ca="1" si="122"/>
        <v>0</v>
      </c>
      <c r="Q391" s="1187">
        <f t="shared" ca="1" si="123"/>
        <v>0</v>
      </c>
      <c r="R391" s="1187">
        <f t="shared" ca="1" si="124"/>
        <v>0</v>
      </c>
      <c r="S391" s="1187">
        <f t="shared" ca="1" si="125"/>
        <v>0</v>
      </c>
      <c r="T391" s="1187">
        <f t="shared" ca="1" si="126"/>
        <v>0</v>
      </c>
      <c r="U391" s="1189">
        <f t="shared" ca="1" si="127"/>
        <v>0</v>
      </c>
      <c r="V391" s="1190" t="str">
        <f t="shared" ca="1" si="128"/>
        <v>n.a.</v>
      </c>
      <c r="X391" s="1191">
        <f t="shared" ca="1" si="129"/>
        <v>0</v>
      </c>
      <c r="Y391" s="1191">
        <f t="shared" ca="1" si="130"/>
        <v>0</v>
      </c>
      <c r="Z391" s="1191">
        <f t="shared" ca="1" si="131"/>
        <v>0</v>
      </c>
      <c r="AA391" s="1189">
        <f t="shared" ca="1" si="132"/>
        <v>0</v>
      </c>
      <c r="AB391" s="1162"/>
    </row>
    <row r="392" spans="1:28">
      <c r="A392" s="1201">
        <f>'AMORT. PROFILE 0% CPR'!A392</f>
        <v>56520</v>
      </c>
      <c r="C392" s="1161"/>
      <c r="D392" s="1182">
        <f t="shared" ca="1" si="114"/>
        <v>57192</v>
      </c>
      <c r="E392" s="1183">
        <f t="shared" ca="1" si="115"/>
        <v>57220</v>
      </c>
      <c r="F392" s="1184">
        <f t="shared" ca="1" si="116"/>
        <v>11632</v>
      </c>
      <c r="G392" s="1185">
        <f ca="1">IF(F392&lt;&gt;"",COUNTIF($F$11:F392,"&gt;0"),"")</f>
        <v>382</v>
      </c>
      <c r="H392" s="1186"/>
      <c r="I392" s="1130"/>
      <c r="J392" s="1187">
        <f t="shared" ca="1" si="117"/>
        <v>0</v>
      </c>
      <c r="K392" s="1188">
        <f t="shared" ca="1" si="118"/>
        <v>0</v>
      </c>
      <c r="L392" s="1187">
        <f t="shared" ca="1" si="119"/>
        <v>0</v>
      </c>
      <c r="M392" s="1187">
        <f t="shared" ca="1" si="120"/>
        <v>0</v>
      </c>
      <c r="N392" s="1187">
        <f t="shared" ca="1" si="121"/>
        <v>0</v>
      </c>
      <c r="O392" s="1130"/>
      <c r="P392" s="1187">
        <f t="shared" ca="1" si="122"/>
        <v>0</v>
      </c>
      <c r="Q392" s="1187">
        <f t="shared" ca="1" si="123"/>
        <v>0</v>
      </c>
      <c r="R392" s="1187">
        <f t="shared" ca="1" si="124"/>
        <v>0</v>
      </c>
      <c r="S392" s="1187">
        <f t="shared" ca="1" si="125"/>
        <v>0</v>
      </c>
      <c r="T392" s="1187">
        <f t="shared" ca="1" si="126"/>
        <v>0</v>
      </c>
      <c r="U392" s="1189">
        <f t="shared" ca="1" si="127"/>
        <v>0</v>
      </c>
      <c r="V392" s="1190" t="str">
        <f t="shared" ca="1" si="128"/>
        <v>n.a.</v>
      </c>
      <c r="X392" s="1191">
        <f t="shared" ca="1" si="129"/>
        <v>0</v>
      </c>
      <c r="Y392" s="1191">
        <f t="shared" ca="1" si="130"/>
        <v>0</v>
      </c>
      <c r="Z392" s="1191">
        <f t="shared" ca="1" si="131"/>
        <v>0</v>
      </c>
      <c r="AA392" s="1189">
        <f t="shared" ca="1" si="132"/>
        <v>0</v>
      </c>
      <c r="AB392" s="1162"/>
    </row>
    <row r="393" spans="1:28">
      <c r="A393" s="1201">
        <f>'AMORT. PROFILE 0% CPR'!A393</f>
        <v>56549</v>
      </c>
      <c r="C393" s="1161"/>
      <c r="D393" s="1182">
        <f t="shared" ca="1" si="114"/>
        <v>57223</v>
      </c>
      <c r="E393" s="1183">
        <f t="shared" ca="1" si="115"/>
        <v>57250</v>
      </c>
      <c r="F393" s="1184">
        <f t="shared" ca="1" si="116"/>
        <v>11662</v>
      </c>
      <c r="G393" s="1185">
        <f ca="1">IF(F393&lt;&gt;"",COUNTIF($F$11:F393,"&gt;0"),"")</f>
        <v>383</v>
      </c>
      <c r="H393" s="1186"/>
      <c r="I393" s="1130"/>
      <c r="J393" s="1187">
        <f t="shared" ca="1" si="117"/>
        <v>0</v>
      </c>
      <c r="K393" s="1188">
        <f t="shared" ca="1" si="118"/>
        <v>0</v>
      </c>
      <c r="L393" s="1187">
        <f t="shared" ca="1" si="119"/>
        <v>0</v>
      </c>
      <c r="M393" s="1187">
        <f t="shared" ca="1" si="120"/>
        <v>0</v>
      </c>
      <c r="N393" s="1187">
        <f t="shared" ca="1" si="121"/>
        <v>0</v>
      </c>
      <c r="O393" s="1130"/>
      <c r="P393" s="1187">
        <f t="shared" ca="1" si="122"/>
        <v>0</v>
      </c>
      <c r="Q393" s="1187">
        <f t="shared" ca="1" si="123"/>
        <v>0</v>
      </c>
      <c r="R393" s="1187">
        <f t="shared" ca="1" si="124"/>
        <v>0</v>
      </c>
      <c r="S393" s="1187">
        <f t="shared" ca="1" si="125"/>
        <v>0</v>
      </c>
      <c r="T393" s="1187">
        <f t="shared" ca="1" si="126"/>
        <v>0</v>
      </c>
      <c r="U393" s="1189">
        <f t="shared" ca="1" si="127"/>
        <v>0</v>
      </c>
      <c r="V393" s="1190" t="str">
        <f t="shared" ca="1" si="128"/>
        <v>n.a.</v>
      </c>
      <c r="X393" s="1191">
        <f t="shared" ca="1" si="129"/>
        <v>0</v>
      </c>
      <c r="Y393" s="1191">
        <f t="shared" ca="1" si="130"/>
        <v>0</v>
      </c>
      <c r="Z393" s="1191">
        <f t="shared" ca="1" si="131"/>
        <v>0</v>
      </c>
      <c r="AA393" s="1189">
        <f t="shared" ca="1" si="132"/>
        <v>0</v>
      </c>
      <c r="AB393" s="1162"/>
    </row>
    <row r="394" spans="1:28">
      <c r="A394" s="1201">
        <f>'AMORT. PROFILE 0% CPR'!A394</f>
        <v>56580</v>
      </c>
      <c r="C394" s="1161"/>
      <c r="D394" s="1182">
        <f t="shared" ca="1" si="114"/>
        <v>57253</v>
      </c>
      <c r="E394" s="1183">
        <f t="shared" ca="1" si="115"/>
        <v>57280</v>
      </c>
      <c r="F394" s="1184">
        <f t="shared" ca="1" si="116"/>
        <v>11692</v>
      </c>
      <c r="G394" s="1185">
        <f ca="1">IF(F394&lt;&gt;"",COUNTIF($F$11:F394,"&gt;0"),"")</f>
        <v>384</v>
      </c>
      <c r="H394" s="1186"/>
      <c r="I394" s="1130"/>
      <c r="J394" s="1187">
        <f t="shared" ca="1" si="117"/>
        <v>0</v>
      </c>
      <c r="K394" s="1188">
        <f t="shared" ca="1" si="118"/>
        <v>0</v>
      </c>
      <c r="L394" s="1187">
        <f t="shared" ca="1" si="119"/>
        <v>0</v>
      </c>
      <c r="M394" s="1187">
        <f t="shared" ca="1" si="120"/>
        <v>0</v>
      </c>
      <c r="N394" s="1187">
        <f t="shared" ca="1" si="121"/>
        <v>0</v>
      </c>
      <c r="O394" s="1130"/>
      <c r="P394" s="1187">
        <f t="shared" ca="1" si="122"/>
        <v>0</v>
      </c>
      <c r="Q394" s="1187">
        <f t="shared" ca="1" si="123"/>
        <v>0</v>
      </c>
      <c r="R394" s="1187">
        <f t="shared" ca="1" si="124"/>
        <v>0</v>
      </c>
      <c r="S394" s="1187">
        <f t="shared" ca="1" si="125"/>
        <v>0</v>
      </c>
      <c r="T394" s="1187">
        <f t="shared" ca="1" si="126"/>
        <v>0</v>
      </c>
      <c r="U394" s="1189">
        <f t="shared" ca="1" si="127"/>
        <v>0</v>
      </c>
      <c r="V394" s="1190" t="str">
        <f t="shared" ca="1" si="128"/>
        <v>n.a.</v>
      </c>
      <c r="X394" s="1191">
        <f t="shared" ca="1" si="129"/>
        <v>0</v>
      </c>
      <c r="Y394" s="1191">
        <f t="shared" ca="1" si="130"/>
        <v>0</v>
      </c>
      <c r="Z394" s="1191">
        <f t="shared" ca="1" si="131"/>
        <v>0</v>
      </c>
      <c r="AA394" s="1189">
        <f t="shared" ca="1" si="132"/>
        <v>0</v>
      </c>
      <c r="AB394" s="1162"/>
    </row>
    <row r="395" spans="1:28">
      <c r="A395" s="1201">
        <f>'AMORT. PROFILE 0% CPR'!A395</f>
        <v>56611</v>
      </c>
      <c r="C395" s="1161"/>
      <c r="D395" s="1182">
        <f t="shared" ca="1" si="114"/>
        <v>57284</v>
      </c>
      <c r="E395" s="1183">
        <f t="shared" ca="1" si="115"/>
        <v>57311</v>
      </c>
      <c r="F395" s="1184">
        <f t="shared" ca="1" si="116"/>
        <v>11723</v>
      </c>
      <c r="G395" s="1185">
        <f ca="1">IF(F395&lt;&gt;"",COUNTIF($F$11:F395,"&gt;0"),"")</f>
        <v>385</v>
      </c>
      <c r="H395" s="1186"/>
      <c r="I395" s="1130"/>
      <c r="J395" s="1187">
        <f t="shared" ca="1" si="117"/>
        <v>0</v>
      </c>
      <c r="K395" s="1188">
        <f t="shared" ca="1" si="118"/>
        <v>0</v>
      </c>
      <c r="L395" s="1187">
        <f t="shared" ca="1" si="119"/>
        <v>0</v>
      </c>
      <c r="M395" s="1187">
        <f t="shared" ca="1" si="120"/>
        <v>0</v>
      </c>
      <c r="N395" s="1187">
        <f t="shared" ca="1" si="121"/>
        <v>0</v>
      </c>
      <c r="O395" s="1130"/>
      <c r="P395" s="1187">
        <f t="shared" ca="1" si="122"/>
        <v>0</v>
      </c>
      <c r="Q395" s="1187">
        <f t="shared" ca="1" si="123"/>
        <v>0</v>
      </c>
      <c r="R395" s="1187">
        <f t="shared" ca="1" si="124"/>
        <v>0</v>
      </c>
      <c r="S395" s="1187">
        <f t="shared" ca="1" si="125"/>
        <v>0</v>
      </c>
      <c r="T395" s="1187">
        <f t="shared" ca="1" si="126"/>
        <v>0</v>
      </c>
      <c r="U395" s="1189">
        <f t="shared" ca="1" si="127"/>
        <v>0</v>
      </c>
      <c r="V395" s="1190" t="str">
        <f t="shared" ca="1" si="128"/>
        <v>n.a.</v>
      </c>
      <c r="X395" s="1191">
        <f t="shared" ca="1" si="129"/>
        <v>0</v>
      </c>
      <c r="Y395" s="1191">
        <f t="shared" ca="1" si="130"/>
        <v>0</v>
      </c>
      <c r="Z395" s="1191">
        <f t="shared" ca="1" si="131"/>
        <v>0</v>
      </c>
      <c r="AA395" s="1189">
        <f t="shared" ca="1" si="132"/>
        <v>0</v>
      </c>
      <c r="AB395" s="1162"/>
    </row>
    <row r="396" spans="1:28">
      <c r="A396" s="1201">
        <f>'AMORT. PROFILE 0% CPR'!A396</f>
        <v>56641</v>
      </c>
      <c r="C396" s="1161"/>
      <c r="D396" s="1182">
        <f t="shared" ca="1" si="114"/>
        <v>57314</v>
      </c>
      <c r="E396" s="1183">
        <f t="shared" ca="1" si="115"/>
        <v>57341</v>
      </c>
      <c r="F396" s="1184">
        <f t="shared" ca="1" si="116"/>
        <v>11753</v>
      </c>
      <c r="G396" s="1185">
        <f ca="1">IF(F396&lt;&gt;"",COUNTIF($F$11:F396,"&gt;0"),"")</f>
        <v>386</v>
      </c>
      <c r="H396" s="1186"/>
      <c r="I396" s="1130"/>
      <c r="J396" s="1187">
        <f t="shared" ca="1" si="117"/>
        <v>0</v>
      </c>
      <c r="K396" s="1188">
        <f t="shared" ca="1" si="118"/>
        <v>0</v>
      </c>
      <c r="L396" s="1187">
        <f t="shared" ca="1" si="119"/>
        <v>0</v>
      </c>
      <c r="M396" s="1187">
        <f t="shared" ca="1" si="120"/>
        <v>0</v>
      </c>
      <c r="N396" s="1187">
        <f t="shared" ca="1" si="121"/>
        <v>0</v>
      </c>
      <c r="O396" s="1130"/>
      <c r="P396" s="1187">
        <f t="shared" ca="1" si="122"/>
        <v>0</v>
      </c>
      <c r="Q396" s="1187">
        <f t="shared" ca="1" si="123"/>
        <v>0</v>
      </c>
      <c r="R396" s="1187">
        <f t="shared" ca="1" si="124"/>
        <v>0</v>
      </c>
      <c r="S396" s="1187">
        <f t="shared" ca="1" si="125"/>
        <v>0</v>
      </c>
      <c r="T396" s="1187">
        <f t="shared" ca="1" si="126"/>
        <v>0</v>
      </c>
      <c r="U396" s="1189">
        <f t="shared" ca="1" si="127"/>
        <v>0</v>
      </c>
      <c r="V396" s="1190" t="str">
        <f t="shared" ca="1" si="128"/>
        <v>n.a.</v>
      </c>
      <c r="X396" s="1191">
        <f t="shared" ca="1" si="129"/>
        <v>0</v>
      </c>
      <c r="Y396" s="1191">
        <f t="shared" ca="1" si="130"/>
        <v>0</v>
      </c>
      <c r="Z396" s="1191">
        <f t="shared" ca="1" si="131"/>
        <v>0</v>
      </c>
      <c r="AA396" s="1189">
        <f t="shared" ca="1" si="132"/>
        <v>0</v>
      </c>
      <c r="AB396" s="1162"/>
    </row>
    <row r="397" spans="1:28">
      <c r="A397" s="1201">
        <f>'AMORT. PROFILE 0% CPR'!A397</f>
        <v>56671</v>
      </c>
      <c r="C397" s="1161"/>
      <c r="D397" s="1182">
        <f t="shared" ca="1" si="114"/>
        <v>57345</v>
      </c>
      <c r="E397" s="1183">
        <f t="shared" ca="1" si="115"/>
        <v>57374</v>
      </c>
      <c r="F397" s="1184">
        <f t="shared" ca="1" si="116"/>
        <v>11786</v>
      </c>
      <c r="G397" s="1185">
        <f ca="1">IF(F397&lt;&gt;"",COUNTIF($F$11:F397,"&gt;0"),"")</f>
        <v>387</v>
      </c>
      <c r="H397" s="1186"/>
      <c r="I397" s="1130"/>
      <c r="J397" s="1187">
        <f t="shared" ca="1" si="117"/>
        <v>0</v>
      </c>
      <c r="K397" s="1188">
        <f t="shared" ca="1" si="118"/>
        <v>0</v>
      </c>
      <c r="L397" s="1187">
        <f t="shared" ca="1" si="119"/>
        <v>0</v>
      </c>
      <c r="M397" s="1187">
        <f t="shared" ca="1" si="120"/>
        <v>0</v>
      </c>
      <c r="N397" s="1187">
        <f t="shared" ca="1" si="121"/>
        <v>0</v>
      </c>
      <c r="O397" s="1130"/>
      <c r="P397" s="1187">
        <f t="shared" ca="1" si="122"/>
        <v>0</v>
      </c>
      <c r="Q397" s="1187">
        <f t="shared" ca="1" si="123"/>
        <v>0</v>
      </c>
      <c r="R397" s="1187">
        <f t="shared" ca="1" si="124"/>
        <v>0</v>
      </c>
      <c r="S397" s="1187">
        <f t="shared" ca="1" si="125"/>
        <v>0</v>
      </c>
      <c r="T397" s="1187">
        <f t="shared" ca="1" si="126"/>
        <v>0</v>
      </c>
      <c r="U397" s="1189">
        <f t="shared" ca="1" si="127"/>
        <v>0</v>
      </c>
      <c r="V397" s="1190" t="str">
        <f t="shared" ca="1" si="128"/>
        <v>n.a.</v>
      </c>
      <c r="X397" s="1191">
        <f t="shared" ca="1" si="129"/>
        <v>0</v>
      </c>
      <c r="Y397" s="1191">
        <f t="shared" ca="1" si="130"/>
        <v>0</v>
      </c>
      <c r="Z397" s="1191">
        <f t="shared" ca="1" si="131"/>
        <v>0</v>
      </c>
      <c r="AA397" s="1189">
        <f t="shared" ca="1" si="132"/>
        <v>0</v>
      </c>
      <c r="AB397" s="1162"/>
    </row>
    <row r="398" spans="1:28">
      <c r="A398" s="1201">
        <f>'AMORT. PROFILE 0% CPR'!A398</f>
        <v>56702</v>
      </c>
      <c r="C398" s="1161"/>
      <c r="D398" s="1182">
        <f t="shared" ca="1" si="114"/>
        <v>57376</v>
      </c>
      <c r="E398" s="1183">
        <f t="shared" ca="1" si="115"/>
        <v>57403</v>
      </c>
      <c r="F398" s="1184">
        <f t="shared" ca="1" si="116"/>
        <v>11815</v>
      </c>
      <c r="G398" s="1185">
        <f ca="1">IF(F398&lt;&gt;"",COUNTIF($F$11:F398,"&gt;0"),"")</f>
        <v>388</v>
      </c>
      <c r="H398" s="1186"/>
      <c r="I398" s="1130"/>
      <c r="J398" s="1187">
        <f t="shared" ca="1" si="117"/>
        <v>0</v>
      </c>
      <c r="K398" s="1188">
        <f t="shared" ca="1" si="118"/>
        <v>0</v>
      </c>
      <c r="L398" s="1187">
        <f t="shared" ca="1" si="119"/>
        <v>0</v>
      </c>
      <c r="M398" s="1187">
        <f t="shared" ca="1" si="120"/>
        <v>0</v>
      </c>
      <c r="N398" s="1187">
        <f t="shared" ca="1" si="121"/>
        <v>0</v>
      </c>
      <c r="O398" s="1130"/>
      <c r="P398" s="1187">
        <f t="shared" ca="1" si="122"/>
        <v>0</v>
      </c>
      <c r="Q398" s="1187">
        <f t="shared" ca="1" si="123"/>
        <v>0</v>
      </c>
      <c r="R398" s="1187">
        <f t="shared" ca="1" si="124"/>
        <v>0</v>
      </c>
      <c r="S398" s="1187">
        <f t="shared" ca="1" si="125"/>
        <v>0</v>
      </c>
      <c r="T398" s="1187">
        <f t="shared" ca="1" si="126"/>
        <v>0</v>
      </c>
      <c r="U398" s="1189">
        <f t="shared" ca="1" si="127"/>
        <v>0</v>
      </c>
      <c r="V398" s="1190" t="str">
        <f t="shared" ca="1" si="128"/>
        <v>n.a.</v>
      </c>
      <c r="X398" s="1191">
        <f t="shared" ca="1" si="129"/>
        <v>0</v>
      </c>
      <c r="Y398" s="1191">
        <f t="shared" ca="1" si="130"/>
        <v>0</v>
      </c>
      <c r="Z398" s="1191">
        <f t="shared" ca="1" si="131"/>
        <v>0</v>
      </c>
      <c r="AA398" s="1189">
        <f t="shared" ca="1" si="132"/>
        <v>0</v>
      </c>
      <c r="AB398" s="1162"/>
    </row>
    <row r="399" spans="1:28">
      <c r="A399" s="1201">
        <f>'AMORT. PROFILE 0% CPR'!A399</f>
        <v>56731</v>
      </c>
      <c r="C399" s="1161"/>
      <c r="D399" s="1182">
        <f t="shared" ca="1" si="114"/>
        <v>57404</v>
      </c>
      <c r="E399" s="1183">
        <f t="shared" ca="1" si="115"/>
        <v>57431</v>
      </c>
      <c r="F399" s="1184">
        <f t="shared" ca="1" si="116"/>
        <v>11843</v>
      </c>
      <c r="G399" s="1185">
        <f ca="1">IF(F399&lt;&gt;"",COUNTIF($F$11:F399,"&gt;0"),"")</f>
        <v>389</v>
      </c>
      <c r="H399" s="1186"/>
      <c r="I399" s="1130"/>
      <c r="J399" s="1187">
        <f t="shared" ca="1" si="117"/>
        <v>0</v>
      </c>
      <c r="K399" s="1188">
        <f t="shared" ca="1" si="118"/>
        <v>0</v>
      </c>
      <c r="L399" s="1187">
        <f t="shared" ca="1" si="119"/>
        <v>0</v>
      </c>
      <c r="M399" s="1187">
        <f t="shared" ca="1" si="120"/>
        <v>0</v>
      </c>
      <c r="N399" s="1187">
        <f t="shared" ca="1" si="121"/>
        <v>0</v>
      </c>
      <c r="O399" s="1130"/>
      <c r="P399" s="1187">
        <f t="shared" ca="1" si="122"/>
        <v>0</v>
      </c>
      <c r="Q399" s="1187">
        <f t="shared" ca="1" si="123"/>
        <v>0</v>
      </c>
      <c r="R399" s="1187">
        <f t="shared" ca="1" si="124"/>
        <v>0</v>
      </c>
      <c r="S399" s="1187">
        <f t="shared" ca="1" si="125"/>
        <v>0</v>
      </c>
      <c r="T399" s="1187">
        <f t="shared" ca="1" si="126"/>
        <v>0</v>
      </c>
      <c r="U399" s="1189">
        <f t="shared" ca="1" si="127"/>
        <v>0</v>
      </c>
      <c r="V399" s="1190" t="str">
        <f t="shared" ca="1" si="128"/>
        <v>n.a.</v>
      </c>
      <c r="X399" s="1191">
        <f t="shared" ca="1" si="129"/>
        <v>0</v>
      </c>
      <c r="Y399" s="1191">
        <f t="shared" ca="1" si="130"/>
        <v>0</v>
      </c>
      <c r="Z399" s="1191">
        <f t="shared" ca="1" si="131"/>
        <v>0</v>
      </c>
      <c r="AA399" s="1189">
        <f t="shared" ca="1" si="132"/>
        <v>0</v>
      </c>
      <c r="AB399" s="1162"/>
    </row>
    <row r="400" spans="1:28">
      <c r="A400" s="1201">
        <f>'AMORT. PROFILE 0% CPR'!A400</f>
        <v>56761</v>
      </c>
      <c r="C400" s="1161"/>
      <c r="D400" s="1182">
        <f t="shared" ca="1" si="114"/>
        <v>57435</v>
      </c>
      <c r="E400" s="1183">
        <f t="shared" ca="1" si="115"/>
        <v>57462</v>
      </c>
      <c r="F400" s="1184">
        <f t="shared" ca="1" si="116"/>
        <v>11874</v>
      </c>
      <c r="G400" s="1185">
        <f ca="1">IF(F400&lt;&gt;"",COUNTIF($F$11:F400,"&gt;0"),"")</f>
        <v>390</v>
      </c>
      <c r="H400" s="1186"/>
      <c r="I400" s="1130"/>
      <c r="J400" s="1187">
        <f t="shared" ca="1" si="117"/>
        <v>0</v>
      </c>
      <c r="K400" s="1188">
        <f t="shared" ca="1" si="118"/>
        <v>0</v>
      </c>
      <c r="L400" s="1187">
        <f t="shared" ca="1" si="119"/>
        <v>0</v>
      </c>
      <c r="M400" s="1187">
        <f t="shared" ca="1" si="120"/>
        <v>0</v>
      </c>
      <c r="N400" s="1187">
        <f t="shared" ca="1" si="121"/>
        <v>0</v>
      </c>
      <c r="O400" s="1130"/>
      <c r="P400" s="1187">
        <f t="shared" ca="1" si="122"/>
        <v>0</v>
      </c>
      <c r="Q400" s="1187">
        <f t="shared" ca="1" si="123"/>
        <v>0</v>
      </c>
      <c r="R400" s="1187">
        <f t="shared" ca="1" si="124"/>
        <v>0</v>
      </c>
      <c r="S400" s="1187">
        <f t="shared" ca="1" si="125"/>
        <v>0</v>
      </c>
      <c r="T400" s="1187">
        <f t="shared" ca="1" si="126"/>
        <v>0</v>
      </c>
      <c r="U400" s="1189">
        <f t="shared" ca="1" si="127"/>
        <v>0</v>
      </c>
      <c r="V400" s="1190" t="str">
        <f t="shared" ca="1" si="128"/>
        <v>n.a.</v>
      </c>
      <c r="X400" s="1191">
        <f t="shared" ca="1" si="129"/>
        <v>0</v>
      </c>
      <c r="Y400" s="1191">
        <f t="shared" ca="1" si="130"/>
        <v>0</v>
      </c>
      <c r="Z400" s="1191">
        <f t="shared" ca="1" si="131"/>
        <v>0</v>
      </c>
      <c r="AA400" s="1189">
        <f t="shared" ca="1" si="132"/>
        <v>0</v>
      </c>
      <c r="AB400" s="1162"/>
    </row>
    <row r="401" spans="1:28">
      <c r="A401" s="1201">
        <f>'AMORT. PROFILE 0% CPR'!A401</f>
        <v>56793</v>
      </c>
      <c r="C401" s="1161"/>
      <c r="D401" s="1182">
        <f t="shared" ca="1" si="114"/>
        <v>57465</v>
      </c>
      <c r="E401" s="1183">
        <f t="shared" ca="1" si="115"/>
        <v>57493</v>
      </c>
      <c r="F401" s="1184">
        <f t="shared" ca="1" si="116"/>
        <v>11905</v>
      </c>
      <c r="G401" s="1185">
        <f ca="1">IF(F401&lt;&gt;"",COUNTIF($F$11:F401,"&gt;0"),"")</f>
        <v>391</v>
      </c>
      <c r="H401" s="1186"/>
      <c r="I401" s="1130"/>
      <c r="J401" s="1187">
        <f t="shared" ca="1" si="117"/>
        <v>0</v>
      </c>
      <c r="K401" s="1188">
        <f t="shared" ca="1" si="118"/>
        <v>0</v>
      </c>
      <c r="L401" s="1187">
        <f t="shared" ca="1" si="119"/>
        <v>0</v>
      </c>
      <c r="M401" s="1187">
        <f t="shared" ca="1" si="120"/>
        <v>0</v>
      </c>
      <c r="N401" s="1187">
        <f t="shared" ca="1" si="121"/>
        <v>0</v>
      </c>
      <c r="O401" s="1130"/>
      <c r="P401" s="1187">
        <f t="shared" ca="1" si="122"/>
        <v>0</v>
      </c>
      <c r="Q401" s="1187">
        <f t="shared" ca="1" si="123"/>
        <v>0</v>
      </c>
      <c r="R401" s="1187">
        <f t="shared" ca="1" si="124"/>
        <v>0</v>
      </c>
      <c r="S401" s="1187">
        <f t="shared" ca="1" si="125"/>
        <v>0</v>
      </c>
      <c r="T401" s="1187">
        <f t="shared" ca="1" si="126"/>
        <v>0</v>
      </c>
      <c r="U401" s="1189">
        <f t="shared" ca="1" si="127"/>
        <v>0</v>
      </c>
      <c r="V401" s="1190" t="str">
        <f t="shared" ca="1" si="128"/>
        <v>n.a.</v>
      </c>
      <c r="X401" s="1191">
        <f t="shared" ca="1" si="129"/>
        <v>0</v>
      </c>
      <c r="Y401" s="1191">
        <f t="shared" ca="1" si="130"/>
        <v>0</v>
      </c>
      <c r="Z401" s="1191">
        <f t="shared" ca="1" si="131"/>
        <v>0</v>
      </c>
      <c r="AA401" s="1189">
        <f t="shared" ca="1" si="132"/>
        <v>0</v>
      </c>
      <c r="AB401" s="1162"/>
    </row>
    <row r="402" spans="1:28">
      <c r="A402" s="1201">
        <f>'AMORT. PROFILE 0% CPR'!A402</f>
        <v>56822</v>
      </c>
      <c r="C402" s="1161"/>
      <c r="D402" s="1182">
        <f t="shared" ca="1" si="114"/>
        <v>57496</v>
      </c>
      <c r="E402" s="1183">
        <f t="shared" ca="1" si="115"/>
        <v>57523</v>
      </c>
      <c r="F402" s="1184">
        <f t="shared" ca="1" si="116"/>
        <v>11935</v>
      </c>
      <c r="G402" s="1185">
        <f ca="1">IF(F402&lt;&gt;"",COUNTIF($F$11:F402,"&gt;0"),"")</f>
        <v>392</v>
      </c>
      <c r="H402" s="1186"/>
      <c r="I402" s="1130"/>
      <c r="J402" s="1187">
        <f t="shared" ca="1" si="117"/>
        <v>0</v>
      </c>
      <c r="K402" s="1188">
        <f t="shared" ca="1" si="118"/>
        <v>0</v>
      </c>
      <c r="L402" s="1187">
        <f t="shared" ca="1" si="119"/>
        <v>0</v>
      </c>
      <c r="M402" s="1187">
        <f t="shared" ca="1" si="120"/>
        <v>0</v>
      </c>
      <c r="N402" s="1187">
        <f t="shared" ca="1" si="121"/>
        <v>0</v>
      </c>
      <c r="O402" s="1130"/>
      <c r="P402" s="1187">
        <f t="shared" ca="1" si="122"/>
        <v>0</v>
      </c>
      <c r="Q402" s="1187">
        <f t="shared" ca="1" si="123"/>
        <v>0</v>
      </c>
      <c r="R402" s="1187">
        <f t="shared" ca="1" si="124"/>
        <v>0</v>
      </c>
      <c r="S402" s="1187">
        <f t="shared" ca="1" si="125"/>
        <v>0</v>
      </c>
      <c r="T402" s="1187">
        <f t="shared" ca="1" si="126"/>
        <v>0</v>
      </c>
      <c r="U402" s="1189">
        <f t="shared" ca="1" si="127"/>
        <v>0</v>
      </c>
      <c r="V402" s="1190" t="str">
        <f t="shared" ca="1" si="128"/>
        <v>n.a.</v>
      </c>
      <c r="X402" s="1191">
        <f t="shared" ca="1" si="129"/>
        <v>0</v>
      </c>
      <c r="Y402" s="1191">
        <f t="shared" ca="1" si="130"/>
        <v>0</v>
      </c>
      <c r="Z402" s="1191">
        <f t="shared" ca="1" si="131"/>
        <v>0</v>
      </c>
      <c r="AA402" s="1189">
        <f t="shared" ca="1" si="132"/>
        <v>0</v>
      </c>
      <c r="AB402" s="1162"/>
    </row>
    <row r="403" spans="1:28">
      <c r="A403" s="1201">
        <f>'AMORT. PROFILE 0% CPR'!A403</f>
        <v>56853</v>
      </c>
      <c r="C403" s="1161"/>
      <c r="D403" s="1182">
        <f t="shared" ca="1" si="114"/>
        <v>57526</v>
      </c>
      <c r="E403" s="1183">
        <f t="shared" ca="1" si="115"/>
        <v>57553</v>
      </c>
      <c r="F403" s="1184">
        <f t="shared" ca="1" si="116"/>
        <v>11965</v>
      </c>
      <c r="G403" s="1185">
        <f ca="1">IF(F403&lt;&gt;"",COUNTIF($F$11:F403,"&gt;0"),"")</f>
        <v>393</v>
      </c>
      <c r="H403" s="1186"/>
      <c r="I403" s="1130"/>
      <c r="J403" s="1187">
        <f t="shared" ca="1" si="117"/>
        <v>0</v>
      </c>
      <c r="K403" s="1188">
        <f t="shared" ca="1" si="118"/>
        <v>0</v>
      </c>
      <c r="L403" s="1187">
        <f t="shared" ca="1" si="119"/>
        <v>0</v>
      </c>
      <c r="M403" s="1187">
        <f t="shared" ca="1" si="120"/>
        <v>0</v>
      </c>
      <c r="N403" s="1187">
        <f t="shared" ca="1" si="121"/>
        <v>0</v>
      </c>
      <c r="O403" s="1130"/>
      <c r="P403" s="1187">
        <f t="shared" ca="1" si="122"/>
        <v>0</v>
      </c>
      <c r="Q403" s="1187">
        <f t="shared" ca="1" si="123"/>
        <v>0</v>
      </c>
      <c r="R403" s="1187">
        <f t="shared" ca="1" si="124"/>
        <v>0</v>
      </c>
      <c r="S403" s="1187">
        <f t="shared" ca="1" si="125"/>
        <v>0</v>
      </c>
      <c r="T403" s="1187">
        <f t="shared" ca="1" si="126"/>
        <v>0</v>
      </c>
      <c r="U403" s="1189">
        <f t="shared" ca="1" si="127"/>
        <v>0</v>
      </c>
      <c r="V403" s="1190" t="str">
        <f t="shared" ca="1" si="128"/>
        <v>n.a.</v>
      </c>
      <c r="X403" s="1191">
        <f t="shared" ca="1" si="129"/>
        <v>0</v>
      </c>
      <c r="Y403" s="1191">
        <f t="shared" ca="1" si="130"/>
        <v>0</v>
      </c>
      <c r="Z403" s="1191">
        <f t="shared" ca="1" si="131"/>
        <v>0</v>
      </c>
      <c r="AA403" s="1189">
        <f t="shared" ca="1" si="132"/>
        <v>0</v>
      </c>
      <c r="AB403" s="1162"/>
    </row>
    <row r="404" spans="1:28">
      <c r="A404" s="1201">
        <f>'AMORT. PROFILE 0% CPR'!A404</f>
        <v>56884</v>
      </c>
      <c r="C404" s="1161"/>
      <c r="D404" s="1182">
        <f t="shared" ca="1" si="114"/>
        <v>57557</v>
      </c>
      <c r="E404" s="1183">
        <f t="shared" ca="1" si="115"/>
        <v>57584</v>
      </c>
      <c r="F404" s="1184">
        <f t="shared" ca="1" si="116"/>
        <v>11996</v>
      </c>
      <c r="G404" s="1185">
        <f ca="1">IF(F404&lt;&gt;"",COUNTIF($F$11:F404,"&gt;0"),"")</f>
        <v>394</v>
      </c>
      <c r="H404" s="1186"/>
      <c r="I404" s="1130"/>
      <c r="J404" s="1187">
        <f t="shared" ca="1" si="117"/>
        <v>0</v>
      </c>
      <c r="K404" s="1188">
        <f t="shared" ca="1" si="118"/>
        <v>0</v>
      </c>
      <c r="L404" s="1187">
        <f t="shared" ca="1" si="119"/>
        <v>0</v>
      </c>
      <c r="M404" s="1187">
        <f t="shared" ca="1" si="120"/>
        <v>0</v>
      </c>
      <c r="N404" s="1187">
        <f t="shared" ca="1" si="121"/>
        <v>0</v>
      </c>
      <c r="O404" s="1130"/>
      <c r="P404" s="1187">
        <f t="shared" ca="1" si="122"/>
        <v>0</v>
      </c>
      <c r="Q404" s="1187">
        <f t="shared" ca="1" si="123"/>
        <v>0</v>
      </c>
      <c r="R404" s="1187">
        <f t="shared" ca="1" si="124"/>
        <v>0</v>
      </c>
      <c r="S404" s="1187">
        <f t="shared" ca="1" si="125"/>
        <v>0</v>
      </c>
      <c r="T404" s="1187">
        <f t="shared" ca="1" si="126"/>
        <v>0</v>
      </c>
      <c r="U404" s="1189">
        <f t="shared" ca="1" si="127"/>
        <v>0</v>
      </c>
      <c r="V404" s="1190" t="str">
        <f t="shared" ca="1" si="128"/>
        <v>n.a.</v>
      </c>
      <c r="X404" s="1191">
        <f t="shared" ca="1" si="129"/>
        <v>0</v>
      </c>
      <c r="Y404" s="1191">
        <f t="shared" ca="1" si="130"/>
        <v>0</v>
      </c>
      <c r="Z404" s="1191">
        <f t="shared" ca="1" si="131"/>
        <v>0</v>
      </c>
      <c r="AA404" s="1189">
        <f t="shared" ca="1" si="132"/>
        <v>0</v>
      </c>
      <c r="AB404" s="1162"/>
    </row>
    <row r="405" spans="1:28">
      <c r="A405" s="1201">
        <f>'AMORT. PROFILE 0% CPR'!A405</f>
        <v>56914</v>
      </c>
      <c r="C405" s="1161"/>
      <c r="D405" s="1182">
        <f t="shared" ca="1" si="114"/>
        <v>57588</v>
      </c>
      <c r="E405" s="1183">
        <f t="shared" ca="1" si="115"/>
        <v>57615</v>
      </c>
      <c r="F405" s="1184">
        <f t="shared" ca="1" si="116"/>
        <v>12027</v>
      </c>
      <c r="G405" s="1185">
        <f ca="1">IF(F405&lt;&gt;"",COUNTIF($F$11:F405,"&gt;0"),"")</f>
        <v>395</v>
      </c>
      <c r="H405" s="1186"/>
      <c r="I405" s="1130"/>
      <c r="J405" s="1187">
        <f t="shared" ca="1" si="117"/>
        <v>0</v>
      </c>
      <c r="K405" s="1188">
        <f t="shared" ca="1" si="118"/>
        <v>0</v>
      </c>
      <c r="L405" s="1187">
        <f t="shared" ca="1" si="119"/>
        <v>0</v>
      </c>
      <c r="M405" s="1187">
        <f t="shared" ca="1" si="120"/>
        <v>0</v>
      </c>
      <c r="N405" s="1187">
        <f t="shared" ca="1" si="121"/>
        <v>0</v>
      </c>
      <c r="O405" s="1130"/>
      <c r="P405" s="1187">
        <f t="shared" ca="1" si="122"/>
        <v>0</v>
      </c>
      <c r="Q405" s="1187">
        <f t="shared" ca="1" si="123"/>
        <v>0</v>
      </c>
      <c r="R405" s="1187">
        <f t="shared" ca="1" si="124"/>
        <v>0</v>
      </c>
      <c r="S405" s="1187">
        <f t="shared" ca="1" si="125"/>
        <v>0</v>
      </c>
      <c r="T405" s="1187">
        <f t="shared" ca="1" si="126"/>
        <v>0</v>
      </c>
      <c r="U405" s="1189">
        <f t="shared" ca="1" si="127"/>
        <v>0</v>
      </c>
      <c r="V405" s="1190" t="str">
        <f t="shared" ca="1" si="128"/>
        <v>n.a.</v>
      </c>
      <c r="X405" s="1191">
        <f t="shared" ca="1" si="129"/>
        <v>0</v>
      </c>
      <c r="Y405" s="1191">
        <f t="shared" ca="1" si="130"/>
        <v>0</v>
      </c>
      <c r="Z405" s="1191">
        <f t="shared" ca="1" si="131"/>
        <v>0</v>
      </c>
      <c r="AA405" s="1189">
        <f t="shared" ca="1" si="132"/>
        <v>0</v>
      </c>
      <c r="AB405" s="1162"/>
    </row>
    <row r="406" spans="1:28">
      <c r="A406" s="1201">
        <f>'AMORT. PROFILE 0% CPR'!A406</f>
        <v>56947</v>
      </c>
      <c r="C406" s="1161"/>
      <c r="D406" s="1182">
        <f t="shared" ca="1" si="114"/>
        <v>57618</v>
      </c>
      <c r="E406" s="1183">
        <f t="shared" ca="1" si="115"/>
        <v>57647</v>
      </c>
      <c r="F406" s="1184">
        <f t="shared" ca="1" si="116"/>
        <v>12059</v>
      </c>
      <c r="G406" s="1185">
        <f ca="1">IF(F406&lt;&gt;"",COUNTIF($F$11:F406,"&gt;0"),"")</f>
        <v>396</v>
      </c>
      <c r="H406" s="1186"/>
      <c r="I406" s="1130"/>
      <c r="J406" s="1187">
        <f t="shared" ca="1" si="117"/>
        <v>0</v>
      </c>
      <c r="K406" s="1188">
        <f t="shared" ca="1" si="118"/>
        <v>0</v>
      </c>
      <c r="L406" s="1187">
        <f t="shared" ca="1" si="119"/>
        <v>0</v>
      </c>
      <c r="M406" s="1187">
        <f t="shared" ca="1" si="120"/>
        <v>0</v>
      </c>
      <c r="N406" s="1187">
        <f t="shared" ca="1" si="121"/>
        <v>0</v>
      </c>
      <c r="O406" s="1130"/>
      <c r="P406" s="1187">
        <f t="shared" ca="1" si="122"/>
        <v>0</v>
      </c>
      <c r="Q406" s="1187">
        <f t="shared" ca="1" si="123"/>
        <v>0</v>
      </c>
      <c r="R406" s="1187">
        <f t="shared" ca="1" si="124"/>
        <v>0</v>
      </c>
      <c r="S406" s="1187">
        <f t="shared" ca="1" si="125"/>
        <v>0</v>
      </c>
      <c r="T406" s="1187">
        <f t="shared" ca="1" si="126"/>
        <v>0</v>
      </c>
      <c r="U406" s="1189">
        <f t="shared" ca="1" si="127"/>
        <v>0</v>
      </c>
      <c r="V406" s="1190" t="str">
        <f t="shared" ca="1" si="128"/>
        <v>n.a.</v>
      </c>
      <c r="X406" s="1191">
        <f t="shared" ca="1" si="129"/>
        <v>0</v>
      </c>
      <c r="Y406" s="1191">
        <f t="shared" ca="1" si="130"/>
        <v>0</v>
      </c>
      <c r="Z406" s="1191">
        <f t="shared" ca="1" si="131"/>
        <v>0</v>
      </c>
      <c r="AA406" s="1189">
        <f t="shared" ca="1" si="132"/>
        <v>0</v>
      </c>
      <c r="AB406" s="1162"/>
    </row>
    <row r="407" spans="1:28">
      <c r="A407" s="1201">
        <f>'AMORT. PROFILE 0% CPR'!A407</f>
        <v>56975</v>
      </c>
      <c r="C407" s="1161"/>
      <c r="D407" s="1182">
        <f t="shared" ca="1" si="114"/>
        <v>57649</v>
      </c>
      <c r="E407" s="1183">
        <f t="shared" ca="1" si="115"/>
        <v>57676</v>
      </c>
      <c r="F407" s="1184">
        <f t="shared" ca="1" si="116"/>
        <v>12088</v>
      </c>
      <c r="G407" s="1185">
        <f ca="1">IF(F407&lt;&gt;"",COUNTIF($F$11:F407,"&gt;0"),"")</f>
        <v>397</v>
      </c>
      <c r="H407" s="1186"/>
      <c r="I407" s="1130"/>
      <c r="J407" s="1187">
        <f t="shared" ca="1" si="117"/>
        <v>0</v>
      </c>
      <c r="K407" s="1188">
        <f t="shared" ca="1" si="118"/>
        <v>0</v>
      </c>
      <c r="L407" s="1187">
        <f t="shared" ca="1" si="119"/>
        <v>0</v>
      </c>
      <c r="M407" s="1187">
        <f t="shared" ca="1" si="120"/>
        <v>0</v>
      </c>
      <c r="N407" s="1187">
        <f t="shared" ca="1" si="121"/>
        <v>0</v>
      </c>
      <c r="O407" s="1130"/>
      <c r="P407" s="1187">
        <f t="shared" ca="1" si="122"/>
        <v>0</v>
      </c>
      <c r="Q407" s="1187">
        <f t="shared" ca="1" si="123"/>
        <v>0</v>
      </c>
      <c r="R407" s="1187">
        <f t="shared" ca="1" si="124"/>
        <v>0</v>
      </c>
      <c r="S407" s="1187">
        <f t="shared" ca="1" si="125"/>
        <v>0</v>
      </c>
      <c r="T407" s="1187">
        <f t="shared" ca="1" si="126"/>
        <v>0</v>
      </c>
      <c r="U407" s="1189">
        <f t="shared" ca="1" si="127"/>
        <v>0</v>
      </c>
      <c r="V407" s="1190" t="str">
        <f t="shared" ca="1" si="128"/>
        <v>n.a.</v>
      </c>
      <c r="X407" s="1191">
        <f t="shared" ca="1" si="129"/>
        <v>0</v>
      </c>
      <c r="Y407" s="1191">
        <f t="shared" ca="1" si="130"/>
        <v>0</v>
      </c>
      <c r="Z407" s="1191">
        <f t="shared" ca="1" si="131"/>
        <v>0</v>
      </c>
      <c r="AA407" s="1189">
        <f t="shared" ca="1" si="132"/>
        <v>0</v>
      </c>
      <c r="AB407" s="1162"/>
    </row>
    <row r="408" spans="1:28">
      <c r="A408" s="1201">
        <f>'AMORT. PROFILE 0% CPR'!A408</f>
        <v>57006</v>
      </c>
      <c r="C408" s="1161"/>
      <c r="D408" s="1182">
        <f t="shared" ca="1" si="114"/>
        <v>57679</v>
      </c>
      <c r="E408" s="1183">
        <f t="shared" ca="1" si="115"/>
        <v>57706</v>
      </c>
      <c r="F408" s="1184">
        <f t="shared" ca="1" si="116"/>
        <v>12118</v>
      </c>
      <c r="G408" s="1185">
        <f ca="1">IF(F408&lt;&gt;"",COUNTIF($F$11:F408,"&gt;0"),"")</f>
        <v>398</v>
      </c>
      <c r="H408" s="1186"/>
      <c r="I408" s="1130"/>
      <c r="J408" s="1187">
        <f t="shared" ca="1" si="117"/>
        <v>0</v>
      </c>
      <c r="K408" s="1188">
        <f t="shared" ca="1" si="118"/>
        <v>0</v>
      </c>
      <c r="L408" s="1187">
        <f t="shared" ca="1" si="119"/>
        <v>0</v>
      </c>
      <c r="M408" s="1187">
        <f t="shared" ca="1" si="120"/>
        <v>0</v>
      </c>
      <c r="N408" s="1187">
        <f t="shared" ca="1" si="121"/>
        <v>0</v>
      </c>
      <c r="O408" s="1130"/>
      <c r="P408" s="1187">
        <f t="shared" ca="1" si="122"/>
        <v>0</v>
      </c>
      <c r="Q408" s="1187">
        <f t="shared" ca="1" si="123"/>
        <v>0</v>
      </c>
      <c r="R408" s="1187">
        <f t="shared" ca="1" si="124"/>
        <v>0</v>
      </c>
      <c r="S408" s="1187">
        <f t="shared" ca="1" si="125"/>
        <v>0</v>
      </c>
      <c r="T408" s="1187">
        <f t="shared" ca="1" si="126"/>
        <v>0</v>
      </c>
      <c r="U408" s="1189">
        <f t="shared" ca="1" si="127"/>
        <v>0</v>
      </c>
      <c r="V408" s="1190" t="str">
        <f t="shared" ca="1" si="128"/>
        <v>n.a.</v>
      </c>
      <c r="X408" s="1191">
        <f t="shared" ca="1" si="129"/>
        <v>0</v>
      </c>
      <c r="Y408" s="1191">
        <f t="shared" ca="1" si="130"/>
        <v>0</v>
      </c>
      <c r="Z408" s="1191">
        <f t="shared" ca="1" si="131"/>
        <v>0</v>
      </c>
      <c r="AA408" s="1189">
        <f t="shared" ca="1" si="132"/>
        <v>0</v>
      </c>
      <c r="AB408" s="1162"/>
    </row>
    <row r="409" spans="1:28">
      <c r="A409" s="1201">
        <f>'AMORT. PROFILE 0% CPR'!A409</f>
        <v>57038</v>
      </c>
      <c r="C409" s="1161"/>
      <c r="D409" s="1182">
        <f t="shared" ca="1" si="114"/>
        <v>57710</v>
      </c>
      <c r="E409" s="1183">
        <f t="shared" ca="1" si="115"/>
        <v>57738</v>
      </c>
      <c r="F409" s="1184">
        <f t="shared" ca="1" si="116"/>
        <v>12150</v>
      </c>
      <c r="G409" s="1185">
        <f ca="1">IF(F409&lt;&gt;"",COUNTIF($F$11:F409,"&gt;0"),"")</f>
        <v>399</v>
      </c>
      <c r="H409" s="1186"/>
      <c r="I409" s="1130"/>
      <c r="J409" s="1187">
        <f t="shared" ca="1" si="117"/>
        <v>0</v>
      </c>
      <c r="K409" s="1188">
        <f t="shared" ca="1" si="118"/>
        <v>0</v>
      </c>
      <c r="L409" s="1187">
        <f t="shared" ca="1" si="119"/>
        <v>0</v>
      </c>
      <c r="M409" s="1187">
        <f t="shared" ca="1" si="120"/>
        <v>0</v>
      </c>
      <c r="N409" s="1187">
        <f t="shared" ca="1" si="121"/>
        <v>0</v>
      </c>
      <c r="O409" s="1130"/>
      <c r="P409" s="1187">
        <f t="shared" ca="1" si="122"/>
        <v>0</v>
      </c>
      <c r="Q409" s="1187">
        <f t="shared" ca="1" si="123"/>
        <v>0</v>
      </c>
      <c r="R409" s="1187">
        <f t="shared" ca="1" si="124"/>
        <v>0</v>
      </c>
      <c r="S409" s="1187">
        <f t="shared" ca="1" si="125"/>
        <v>0</v>
      </c>
      <c r="T409" s="1187">
        <f t="shared" ca="1" si="126"/>
        <v>0</v>
      </c>
      <c r="U409" s="1189">
        <f t="shared" ca="1" si="127"/>
        <v>0</v>
      </c>
      <c r="V409" s="1190" t="str">
        <f t="shared" ca="1" si="128"/>
        <v>n.a.</v>
      </c>
      <c r="X409" s="1191">
        <f t="shared" ca="1" si="129"/>
        <v>0</v>
      </c>
      <c r="Y409" s="1191">
        <f t="shared" ca="1" si="130"/>
        <v>0</v>
      </c>
      <c r="Z409" s="1191">
        <f t="shared" ca="1" si="131"/>
        <v>0</v>
      </c>
      <c r="AA409" s="1189">
        <f t="shared" ca="1" si="132"/>
        <v>0</v>
      </c>
      <c r="AB409" s="1162"/>
    </row>
    <row r="410" spans="1:28">
      <c r="A410" s="1201">
        <f>'AMORT. PROFILE 0% CPR'!A410</f>
        <v>57066</v>
      </c>
      <c r="C410" s="1161"/>
      <c r="D410" s="1182">
        <f t="shared" ca="1" si="114"/>
        <v>57741</v>
      </c>
      <c r="E410" s="1183">
        <f t="shared" ca="1" si="115"/>
        <v>57768</v>
      </c>
      <c r="F410" s="1184">
        <f t="shared" ca="1" si="116"/>
        <v>12180</v>
      </c>
      <c r="G410" s="1185">
        <f ca="1">IF(F410&lt;&gt;"",COUNTIF($F$11:F410,"&gt;0"),"")</f>
        <v>400</v>
      </c>
      <c r="H410" s="1186"/>
      <c r="I410" s="1130"/>
      <c r="J410" s="1187">
        <f t="shared" ca="1" si="117"/>
        <v>0</v>
      </c>
      <c r="K410" s="1188">
        <f t="shared" ca="1" si="118"/>
        <v>0</v>
      </c>
      <c r="L410" s="1187">
        <f t="shared" ca="1" si="119"/>
        <v>0</v>
      </c>
      <c r="M410" s="1187">
        <f t="shared" ca="1" si="120"/>
        <v>0</v>
      </c>
      <c r="N410" s="1187">
        <f t="shared" ca="1" si="121"/>
        <v>0</v>
      </c>
      <c r="O410" s="1130"/>
      <c r="P410" s="1187">
        <f t="shared" ca="1" si="122"/>
        <v>0</v>
      </c>
      <c r="Q410" s="1187">
        <f t="shared" ca="1" si="123"/>
        <v>0</v>
      </c>
      <c r="R410" s="1187">
        <f t="shared" ca="1" si="124"/>
        <v>0</v>
      </c>
      <c r="S410" s="1187">
        <f t="shared" ca="1" si="125"/>
        <v>0</v>
      </c>
      <c r="T410" s="1187">
        <f t="shared" ca="1" si="126"/>
        <v>0</v>
      </c>
      <c r="U410" s="1189">
        <f t="shared" ca="1" si="127"/>
        <v>0</v>
      </c>
      <c r="V410" s="1190" t="str">
        <f t="shared" ca="1" si="128"/>
        <v>n.a.</v>
      </c>
      <c r="X410" s="1191">
        <f t="shared" ca="1" si="129"/>
        <v>0</v>
      </c>
      <c r="Y410" s="1191">
        <f t="shared" ca="1" si="130"/>
        <v>0</v>
      </c>
      <c r="Z410" s="1191">
        <f t="shared" ca="1" si="131"/>
        <v>0</v>
      </c>
      <c r="AA410" s="1189">
        <f t="shared" ca="1" si="132"/>
        <v>0</v>
      </c>
      <c r="AB410" s="1162"/>
    </row>
    <row r="411" spans="1:28">
      <c r="A411" s="1201">
        <f>'AMORT. PROFILE 0% CPR'!A411</f>
        <v>57097</v>
      </c>
      <c r="C411" s="1161"/>
      <c r="D411" s="1182">
        <f t="shared" ca="1" si="114"/>
        <v>57769</v>
      </c>
      <c r="E411" s="1183">
        <f t="shared" ca="1" si="115"/>
        <v>57796</v>
      </c>
      <c r="F411" s="1184">
        <f t="shared" ca="1" si="116"/>
        <v>12208</v>
      </c>
      <c r="G411" s="1185">
        <f ca="1">IF(F411&lt;&gt;"",COUNTIF($F$11:F411,"&gt;0"),"")</f>
        <v>401</v>
      </c>
      <c r="H411" s="1186"/>
      <c r="I411" s="1130"/>
      <c r="J411" s="1187">
        <f t="shared" ca="1" si="117"/>
        <v>0</v>
      </c>
      <c r="K411" s="1188">
        <f t="shared" ca="1" si="118"/>
        <v>0</v>
      </c>
      <c r="L411" s="1187">
        <f t="shared" ca="1" si="119"/>
        <v>0</v>
      </c>
      <c r="M411" s="1187">
        <f t="shared" ca="1" si="120"/>
        <v>0</v>
      </c>
      <c r="N411" s="1187">
        <f t="shared" ca="1" si="121"/>
        <v>0</v>
      </c>
      <c r="O411" s="1130"/>
      <c r="P411" s="1187">
        <f t="shared" ca="1" si="122"/>
        <v>0</v>
      </c>
      <c r="Q411" s="1187">
        <f t="shared" ca="1" si="123"/>
        <v>0</v>
      </c>
      <c r="R411" s="1187">
        <f t="shared" ca="1" si="124"/>
        <v>0</v>
      </c>
      <c r="S411" s="1187">
        <f t="shared" ca="1" si="125"/>
        <v>0</v>
      </c>
      <c r="T411" s="1187">
        <f t="shared" ca="1" si="126"/>
        <v>0</v>
      </c>
      <c r="U411" s="1189">
        <f t="shared" ca="1" si="127"/>
        <v>0</v>
      </c>
      <c r="V411" s="1190" t="str">
        <f t="shared" ca="1" si="128"/>
        <v>n.a.</v>
      </c>
      <c r="X411" s="1191">
        <f t="shared" ca="1" si="129"/>
        <v>0</v>
      </c>
      <c r="Y411" s="1191">
        <f t="shared" ca="1" si="130"/>
        <v>0</v>
      </c>
      <c r="Z411" s="1191">
        <f t="shared" ca="1" si="131"/>
        <v>0</v>
      </c>
      <c r="AA411" s="1189">
        <f t="shared" ca="1" si="132"/>
        <v>0</v>
      </c>
      <c r="AB411" s="1162"/>
    </row>
    <row r="412" spans="1:28">
      <c r="A412" s="1201">
        <f>'AMORT. PROFILE 0% CPR'!A412</f>
        <v>57129</v>
      </c>
      <c r="C412" s="1161"/>
      <c r="D412" s="1182">
        <f t="shared" ca="1" si="114"/>
        <v>57800</v>
      </c>
      <c r="E412" s="1183">
        <f t="shared" ca="1" si="115"/>
        <v>57829</v>
      </c>
      <c r="F412" s="1184">
        <f t="shared" ca="1" si="116"/>
        <v>12241</v>
      </c>
      <c r="G412" s="1185">
        <f ca="1">IF(F412&lt;&gt;"",COUNTIF($F$11:F412,"&gt;0"),"")</f>
        <v>402</v>
      </c>
      <c r="H412" s="1186"/>
      <c r="I412" s="1130"/>
      <c r="J412" s="1187">
        <f t="shared" ca="1" si="117"/>
        <v>0</v>
      </c>
      <c r="K412" s="1188">
        <f t="shared" ca="1" si="118"/>
        <v>0</v>
      </c>
      <c r="L412" s="1187">
        <f t="shared" ca="1" si="119"/>
        <v>0</v>
      </c>
      <c r="M412" s="1187">
        <f t="shared" ca="1" si="120"/>
        <v>0</v>
      </c>
      <c r="N412" s="1187">
        <f t="shared" ca="1" si="121"/>
        <v>0</v>
      </c>
      <c r="O412" s="1130"/>
      <c r="P412" s="1187">
        <f t="shared" ca="1" si="122"/>
        <v>0</v>
      </c>
      <c r="Q412" s="1187">
        <f t="shared" ca="1" si="123"/>
        <v>0</v>
      </c>
      <c r="R412" s="1187">
        <f t="shared" ca="1" si="124"/>
        <v>0</v>
      </c>
      <c r="S412" s="1187">
        <f t="shared" ca="1" si="125"/>
        <v>0</v>
      </c>
      <c r="T412" s="1187">
        <f t="shared" ca="1" si="126"/>
        <v>0</v>
      </c>
      <c r="U412" s="1189">
        <f t="shared" ca="1" si="127"/>
        <v>0</v>
      </c>
      <c r="V412" s="1190" t="str">
        <f t="shared" ca="1" si="128"/>
        <v>n.a.</v>
      </c>
      <c r="X412" s="1191">
        <f t="shared" ca="1" si="129"/>
        <v>0</v>
      </c>
      <c r="Y412" s="1191">
        <f t="shared" ca="1" si="130"/>
        <v>0</v>
      </c>
      <c r="Z412" s="1191">
        <f t="shared" ca="1" si="131"/>
        <v>0</v>
      </c>
      <c r="AA412" s="1189">
        <f t="shared" ca="1" si="132"/>
        <v>0</v>
      </c>
      <c r="AB412" s="1162"/>
    </row>
    <row r="413" spans="1:28">
      <c r="A413" s="1201">
        <f>'AMORT. PROFILE 0% CPR'!A413</f>
        <v>57158</v>
      </c>
      <c r="C413" s="1161"/>
      <c r="D413" s="1182">
        <f t="shared" ca="1" si="114"/>
        <v>57830</v>
      </c>
      <c r="E413" s="1183">
        <f t="shared" ca="1" si="115"/>
        <v>57857</v>
      </c>
      <c r="F413" s="1184">
        <f t="shared" ca="1" si="116"/>
        <v>12269</v>
      </c>
      <c r="G413" s="1185">
        <f ca="1">IF(F413&lt;&gt;"",COUNTIF($F$11:F413,"&gt;0"),"")</f>
        <v>403</v>
      </c>
      <c r="H413" s="1186"/>
      <c r="I413" s="1130"/>
      <c r="J413" s="1187">
        <f t="shared" ca="1" si="117"/>
        <v>0</v>
      </c>
      <c r="K413" s="1188">
        <f t="shared" ca="1" si="118"/>
        <v>0</v>
      </c>
      <c r="L413" s="1187">
        <f t="shared" ca="1" si="119"/>
        <v>0</v>
      </c>
      <c r="M413" s="1187">
        <f t="shared" ca="1" si="120"/>
        <v>0</v>
      </c>
      <c r="N413" s="1187">
        <f t="shared" ca="1" si="121"/>
        <v>0</v>
      </c>
      <c r="O413" s="1130"/>
      <c r="P413" s="1187">
        <f t="shared" ca="1" si="122"/>
        <v>0</v>
      </c>
      <c r="Q413" s="1187">
        <f t="shared" ca="1" si="123"/>
        <v>0</v>
      </c>
      <c r="R413" s="1187">
        <f t="shared" ca="1" si="124"/>
        <v>0</v>
      </c>
      <c r="S413" s="1187">
        <f t="shared" ca="1" si="125"/>
        <v>0</v>
      </c>
      <c r="T413" s="1187">
        <f t="shared" ca="1" si="126"/>
        <v>0</v>
      </c>
      <c r="U413" s="1189">
        <f t="shared" ca="1" si="127"/>
        <v>0</v>
      </c>
      <c r="V413" s="1190" t="str">
        <f t="shared" ca="1" si="128"/>
        <v>n.a.</v>
      </c>
      <c r="X413" s="1191">
        <f t="shared" ca="1" si="129"/>
        <v>0</v>
      </c>
      <c r="Y413" s="1191">
        <f t="shared" ca="1" si="130"/>
        <v>0</v>
      </c>
      <c r="Z413" s="1191">
        <f t="shared" ca="1" si="131"/>
        <v>0</v>
      </c>
      <c r="AA413" s="1189">
        <f t="shared" ca="1" si="132"/>
        <v>0</v>
      </c>
      <c r="AB413" s="1162"/>
    </row>
    <row r="414" spans="1:28">
      <c r="A414" s="1201">
        <f>'AMORT. PROFILE 0% CPR'!A414</f>
        <v>57188</v>
      </c>
      <c r="C414" s="1161"/>
      <c r="D414" s="1182">
        <f t="shared" ca="1" si="114"/>
        <v>57861</v>
      </c>
      <c r="E414" s="1183">
        <f t="shared" ca="1" si="115"/>
        <v>57888</v>
      </c>
      <c r="F414" s="1184">
        <f t="shared" ca="1" si="116"/>
        <v>12300</v>
      </c>
      <c r="G414" s="1185">
        <f ca="1">IF(F414&lt;&gt;"",COUNTIF($F$11:F414,"&gt;0"),"")</f>
        <v>404</v>
      </c>
      <c r="H414" s="1186"/>
      <c r="I414" s="1130"/>
      <c r="J414" s="1187">
        <f t="shared" ca="1" si="117"/>
        <v>0</v>
      </c>
      <c r="K414" s="1188">
        <f t="shared" ca="1" si="118"/>
        <v>0</v>
      </c>
      <c r="L414" s="1187">
        <f t="shared" ca="1" si="119"/>
        <v>0</v>
      </c>
      <c r="M414" s="1187">
        <f t="shared" ca="1" si="120"/>
        <v>0</v>
      </c>
      <c r="N414" s="1187">
        <f t="shared" ca="1" si="121"/>
        <v>0</v>
      </c>
      <c r="O414" s="1130"/>
      <c r="P414" s="1187">
        <f t="shared" ca="1" si="122"/>
        <v>0</v>
      </c>
      <c r="Q414" s="1187">
        <f t="shared" ca="1" si="123"/>
        <v>0</v>
      </c>
      <c r="R414" s="1187">
        <f t="shared" ca="1" si="124"/>
        <v>0</v>
      </c>
      <c r="S414" s="1187">
        <f t="shared" ca="1" si="125"/>
        <v>0</v>
      </c>
      <c r="T414" s="1187">
        <f t="shared" ca="1" si="126"/>
        <v>0</v>
      </c>
      <c r="U414" s="1189">
        <f t="shared" ca="1" si="127"/>
        <v>0</v>
      </c>
      <c r="V414" s="1190" t="str">
        <f t="shared" ca="1" si="128"/>
        <v>n.a.</v>
      </c>
      <c r="X414" s="1191">
        <f t="shared" ca="1" si="129"/>
        <v>0</v>
      </c>
      <c r="Y414" s="1191">
        <f t="shared" ca="1" si="130"/>
        <v>0</v>
      </c>
      <c r="Z414" s="1191">
        <f t="shared" ca="1" si="131"/>
        <v>0</v>
      </c>
      <c r="AA414" s="1189">
        <f t="shared" ca="1" si="132"/>
        <v>0</v>
      </c>
      <c r="AB414" s="1162"/>
    </row>
    <row r="415" spans="1:28">
      <c r="A415" s="1201">
        <f>'AMORT. PROFILE 0% CPR'!A415</f>
        <v>57220</v>
      </c>
      <c r="C415" s="1161"/>
      <c r="D415" s="1182">
        <f t="shared" ca="1" si="114"/>
        <v>57891</v>
      </c>
      <c r="E415" s="1183">
        <f t="shared" ca="1" si="115"/>
        <v>57920</v>
      </c>
      <c r="F415" s="1184">
        <f t="shared" ca="1" si="116"/>
        <v>12332</v>
      </c>
      <c r="G415" s="1185">
        <f ca="1">IF(F415&lt;&gt;"",COUNTIF($F$11:F415,"&gt;0"),"")</f>
        <v>405</v>
      </c>
      <c r="H415" s="1186"/>
      <c r="I415" s="1130"/>
      <c r="J415" s="1187">
        <f t="shared" ca="1" si="117"/>
        <v>0</v>
      </c>
      <c r="K415" s="1188">
        <f t="shared" ca="1" si="118"/>
        <v>0</v>
      </c>
      <c r="L415" s="1187">
        <f t="shared" ca="1" si="119"/>
        <v>0</v>
      </c>
      <c r="M415" s="1187">
        <f t="shared" ca="1" si="120"/>
        <v>0</v>
      </c>
      <c r="N415" s="1187">
        <f t="shared" ca="1" si="121"/>
        <v>0</v>
      </c>
      <c r="O415" s="1130"/>
      <c r="P415" s="1187">
        <f t="shared" ca="1" si="122"/>
        <v>0</v>
      </c>
      <c r="Q415" s="1187">
        <f t="shared" ca="1" si="123"/>
        <v>0</v>
      </c>
      <c r="R415" s="1187">
        <f t="shared" ca="1" si="124"/>
        <v>0</v>
      </c>
      <c r="S415" s="1187">
        <f t="shared" ca="1" si="125"/>
        <v>0</v>
      </c>
      <c r="T415" s="1187">
        <f t="shared" ca="1" si="126"/>
        <v>0</v>
      </c>
      <c r="U415" s="1189">
        <f t="shared" ca="1" si="127"/>
        <v>0</v>
      </c>
      <c r="V415" s="1190" t="str">
        <f t="shared" ca="1" si="128"/>
        <v>n.a.</v>
      </c>
      <c r="X415" s="1191">
        <f t="shared" ca="1" si="129"/>
        <v>0</v>
      </c>
      <c r="Y415" s="1191">
        <f t="shared" ca="1" si="130"/>
        <v>0</v>
      </c>
      <c r="Z415" s="1191">
        <f t="shared" ca="1" si="131"/>
        <v>0</v>
      </c>
      <c r="AA415" s="1189">
        <f t="shared" ca="1" si="132"/>
        <v>0</v>
      </c>
      <c r="AB415" s="1162"/>
    </row>
    <row r="416" spans="1:28">
      <c r="A416" s="1201">
        <f>'AMORT. PROFILE 0% CPR'!A416</f>
        <v>57250</v>
      </c>
      <c r="C416" s="1161"/>
      <c r="D416" s="1182">
        <f t="shared" ca="1" si="114"/>
        <v>57922</v>
      </c>
      <c r="E416" s="1183">
        <f t="shared" ca="1" si="115"/>
        <v>57949</v>
      </c>
      <c r="F416" s="1184">
        <f t="shared" ca="1" si="116"/>
        <v>12361</v>
      </c>
      <c r="G416" s="1185">
        <f ca="1">IF(F416&lt;&gt;"",COUNTIF($F$11:F416,"&gt;0"),"")</f>
        <v>406</v>
      </c>
      <c r="H416" s="1186"/>
      <c r="I416" s="1130"/>
      <c r="J416" s="1187">
        <f t="shared" ca="1" si="117"/>
        <v>0</v>
      </c>
      <c r="K416" s="1188">
        <f t="shared" ca="1" si="118"/>
        <v>0</v>
      </c>
      <c r="L416" s="1187">
        <f t="shared" ca="1" si="119"/>
        <v>0</v>
      </c>
      <c r="M416" s="1187">
        <f t="shared" ca="1" si="120"/>
        <v>0</v>
      </c>
      <c r="N416" s="1187">
        <f t="shared" ca="1" si="121"/>
        <v>0</v>
      </c>
      <c r="O416" s="1130"/>
      <c r="P416" s="1187">
        <f t="shared" ca="1" si="122"/>
        <v>0</v>
      </c>
      <c r="Q416" s="1187">
        <f t="shared" ca="1" si="123"/>
        <v>0</v>
      </c>
      <c r="R416" s="1187">
        <f t="shared" ca="1" si="124"/>
        <v>0</v>
      </c>
      <c r="S416" s="1187">
        <f t="shared" ca="1" si="125"/>
        <v>0</v>
      </c>
      <c r="T416" s="1187">
        <f t="shared" ca="1" si="126"/>
        <v>0</v>
      </c>
      <c r="U416" s="1189">
        <f t="shared" ca="1" si="127"/>
        <v>0</v>
      </c>
      <c r="V416" s="1190" t="str">
        <f t="shared" ca="1" si="128"/>
        <v>n.a.</v>
      </c>
      <c r="X416" s="1191">
        <f t="shared" ca="1" si="129"/>
        <v>0</v>
      </c>
      <c r="Y416" s="1191">
        <f t="shared" ca="1" si="130"/>
        <v>0</v>
      </c>
      <c r="Z416" s="1191">
        <f t="shared" ca="1" si="131"/>
        <v>0</v>
      </c>
      <c r="AA416" s="1189">
        <f t="shared" ca="1" si="132"/>
        <v>0</v>
      </c>
      <c r="AB416" s="1162"/>
    </row>
    <row r="417" spans="1:28">
      <c r="A417" s="1201">
        <f>'AMORT. PROFILE 0% CPR'!A417</f>
        <v>57280</v>
      </c>
      <c r="C417" s="1161"/>
      <c r="D417" s="1182">
        <f t="shared" ca="1" si="114"/>
        <v>57953</v>
      </c>
      <c r="E417" s="1183">
        <f t="shared" ca="1" si="115"/>
        <v>57980</v>
      </c>
      <c r="F417" s="1184">
        <f t="shared" ca="1" si="116"/>
        <v>12392</v>
      </c>
      <c r="G417" s="1185">
        <f ca="1">IF(F417&lt;&gt;"",COUNTIF($F$11:F417,"&gt;0"),"")</f>
        <v>407</v>
      </c>
      <c r="H417" s="1186"/>
      <c r="I417" s="1130"/>
      <c r="J417" s="1187">
        <f t="shared" ca="1" si="117"/>
        <v>0</v>
      </c>
      <c r="K417" s="1188">
        <f t="shared" ca="1" si="118"/>
        <v>0</v>
      </c>
      <c r="L417" s="1187">
        <f t="shared" ca="1" si="119"/>
        <v>0</v>
      </c>
      <c r="M417" s="1187">
        <f t="shared" ca="1" si="120"/>
        <v>0</v>
      </c>
      <c r="N417" s="1187">
        <f t="shared" ca="1" si="121"/>
        <v>0</v>
      </c>
      <c r="O417" s="1130"/>
      <c r="P417" s="1187">
        <f t="shared" ca="1" si="122"/>
        <v>0</v>
      </c>
      <c r="Q417" s="1187">
        <f t="shared" ca="1" si="123"/>
        <v>0</v>
      </c>
      <c r="R417" s="1187">
        <f t="shared" ca="1" si="124"/>
        <v>0</v>
      </c>
      <c r="S417" s="1187">
        <f t="shared" ca="1" si="125"/>
        <v>0</v>
      </c>
      <c r="T417" s="1187">
        <f t="shared" ca="1" si="126"/>
        <v>0</v>
      </c>
      <c r="U417" s="1189">
        <f t="shared" ca="1" si="127"/>
        <v>0</v>
      </c>
      <c r="V417" s="1190" t="str">
        <f t="shared" ca="1" si="128"/>
        <v>n.a.</v>
      </c>
      <c r="X417" s="1191">
        <f t="shared" ca="1" si="129"/>
        <v>0</v>
      </c>
      <c r="Y417" s="1191">
        <f t="shared" ca="1" si="130"/>
        <v>0</v>
      </c>
      <c r="Z417" s="1191">
        <f t="shared" ca="1" si="131"/>
        <v>0</v>
      </c>
      <c r="AA417" s="1189">
        <f t="shared" ca="1" si="132"/>
        <v>0</v>
      </c>
      <c r="AB417" s="1162"/>
    </row>
    <row r="418" spans="1:28">
      <c r="A418" s="1201">
        <f>'AMORT. PROFILE 0% CPR'!A418</f>
        <v>57311</v>
      </c>
      <c r="C418" s="1161"/>
      <c r="D418" s="1182">
        <f t="shared" ca="1" si="114"/>
        <v>57983</v>
      </c>
      <c r="E418" s="1183">
        <f t="shared" ca="1" si="115"/>
        <v>58011</v>
      </c>
      <c r="F418" s="1184">
        <f t="shared" ca="1" si="116"/>
        <v>12423</v>
      </c>
      <c r="G418" s="1185">
        <f ca="1">IF(F418&lt;&gt;"",COUNTIF($F$11:F418,"&gt;0"),"")</f>
        <v>408</v>
      </c>
      <c r="H418" s="1186"/>
      <c r="I418" s="1130"/>
      <c r="J418" s="1187">
        <f t="shared" ca="1" si="117"/>
        <v>0</v>
      </c>
      <c r="K418" s="1188">
        <f t="shared" ca="1" si="118"/>
        <v>0</v>
      </c>
      <c r="L418" s="1187">
        <f t="shared" ca="1" si="119"/>
        <v>0</v>
      </c>
      <c r="M418" s="1187">
        <f t="shared" ca="1" si="120"/>
        <v>0</v>
      </c>
      <c r="N418" s="1187">
        <f t="shared" ca="1" si="121"/>
        <v>0</v>
      </c>
      <c r="O418" s="1130"/>
      <c r="P418" s="1187">
        <f t="shared" ca="1" si="122"/>
        <v>0</v>
      </c>
      <c r="Q418" s="1187">
        <f t="shared" ca="1" si="123"/>
        <v>0</v>
      </c>
      <c r="R418" s="1187">
        <f t="shared" ca="1" si="124"/>
        <v>0</v>
      </c>
      <c r="S418" s="1187">
        <f t="shared" ca="1" si="125"/>
        <v>0</v>
      </c>
      <c r="T418" s="1187">
        <f t="shared" ca="1" si="126"/>
        <v>0</v>
      </c>
      <c r="U418" s="1189">
        <f t="shared" ca="1" si="127"/>
        <v>0</v>
      </c>
      <c r="V418" s="1190" t="str">
        <f t="shared" ca="1" si="128"/>
        <v>n.a.</v>
      </c>
      <c r="X418" s="1191">
        <f t="shared" ca="1" si="129"/>
        <v>0</v>
      </c>
      <c r="Y418" s="1191">
        <f t="shared" ca="1" si="130"/>
        <v>0</v>
      </c>
      <c r="Z418" s="1191">
        <f t="shared" ca="1" si="131"/>
        <v>0</v>
      </c>
      <c r="AA418" s="1189">
        <f t="shared" ca="1" si="132"/>
        <v>0</v>
      </c>
      <c r="AB418" s="1162"/>
    </row>
    <row r="419" spans="1:28">
      <c r="A419" s="1201">
        <f>'AMORT. PROFILE 0% CPR'!A419</f>
        <v>57341</v>
      </c>
      <c r="C419" s="1161"/>
      <c r="D419" s="1182">
        <f t="shared" ref="D419:D482" ca="1" si="133">IF(E419&lt;&gt;"",EOMONTH(E419,-1),"")</f>
        <v>58014</v>
      </c>
      <c r="E419" s="1183">
        <f t="shared" ref="E419:E482" ca="1" si="134">IF(INDIRECT("A"&amp;(IFERROR(MATCH(E418,A:A),999)+1))&gt;0,INDIRECT("A"&amp;(IFERROR(MATCH(E418,A:A),999)+1)),"")</f>
        <v>58041</v>
      </c>
      <c r="F419" s="1184">
        <f t="shared" ref="F419:F482" ca="1" si="135">IF(E419&lt;&gt;"",E419-$A$31,"")</f>
        <v>12453</v>
      </c>
      <c r="G419" s="1185">
        <f ca="1">IF(F419&lt;&gt;"",COUNTIF($F$11:F419,"&gt;0"),"")</f>
        <v>409</v>
      </c>
      <c r="H419" s="1186"/>
      <c r="I419" s="1130"/>
      <c r="J419" s="1187">
        <f t="shared" ref="J419:J482" ca="1" si="136">IF(G419=1,$A$7,N418)</f>
        <v>0</v>
      </c>
      <c r="K419" s="1188">
        <f t="shared" ref="K419:K482" ca="1" si="137">H419*J419</f>
        <v>0</v>
      </c>
      <c r="L419" s="1187">
        <f t="shared" ref="L419:L482" ca="1" si="138">IF(E419&lt;&gt;"",(1-(1-$A$25)^(1/12))*(J419-K419),"")</f>
        <v>0</v>
      </c>
      <c r="M419" s="1187">
        <f t="shared" ref="M419:M482" ca="1" si="139">IF(J419-K419-L419&lt;$A$27*$A$5,J419-K419-L419,0)</f>
        <v>0</v>
      </c>
      <c r="N419" s="1187">
        <f t="shared" ref="N419:N482" ca="1" si="140">IF(E419&lt;&gt;"",J419-K419-L419-M419,"")</f>
        <v>0</v>
      </c>
      <c r="O419" s="1130"/>
      <c r="P419" s="1187">
        <f t="shared" ref="P419:P482" ca="1" si="141">IF(G419&lt;&gt; "", R419+X419-N419, "")</f>
        <v>0</v>
      </c>
      <c r="Q419" s="1187">
        <f t="shared" ref="Q419:Q482" ca="1" si="142">IF(E419&lt;&gt;"", N419*(1-$A$15), "")</f>
        <v>0</v>
      </c>
      <c r="R419" s="1187">
        <f t="shared" ref="R419:R482" ca="1" si="143">IF(E419&lt;&gt;"", T418, "")</f>
        <v>0</v>
      </c>
      <c r="S419" s="1187">
        <f t="shared" ref="S419:S482" ca="1" si="144">IF(E419&lt;&gt;"", MIN(P419,MAX(R419-Q419,0)), "")</f>
        <v>0</v>
      </c>
      <c r="T419" s="1187">
        <f t="shared" ref="T419:T482" ca="1" si="145">IF(E419&lt;&gt;"", R419-S419, "")</f>
        <v>0</v>
      </c>
      <c r="U419" s="1189">
        <f t="shared" ref="U419:U482" ca="1" si="146">IF(E419&lt;&gt;"", R419/$A$11, "")</f>
        <v>0</v>
      </c>
      <c r="V419" s="1190" t="str">
        <f t="shared" ref="V419:V482" ca="1" si="147">IF(E419&lt;&gt;"", IFERROR(1-T419/N419, "n.a."), "")</f>
        <v>n.a.</v>
      </c>
      <c r="X419" s="1191">
        <f t="shared" ref="X419:X482" ca="1" si="148">IF(E419&lt;&gt;"", Z418, "")</f>
        <v>0</v>
      </c>
      <c r="Y419" s="1191">
        <f t="shared" ref="Y419:Y482" ca="1" si="149">IF(E419&lt;&gt;"", P419-S419, "")</f>
        <v>0</v>
      </c>
      <c r="Z419" s="1191">
        <f t="shared" ref="Z419:Z482" ca="1" si="150">IF(E419&lt;&gt;"", X419-Y419, "")</f>
        <v>0</v>
      </c>
      <c r="AA419" s="1189">
        <f t="shared" ref="AA419:AA482" ca="1" si="151">IF(E419&lt;&gt;"", X419/$A$19, "")</f>
        <v>0</v>
      </c>
      <c r="AB419" s="1162"/>
    </row>
    <row r="420" spans="1:28">
      <c r="A420" s="1201">
        <f>'AMORT. PROFILE 0% CPR'!A420</f>
        <v>57374</v>
      </c>
      <c r="C420" s="1161"/>
      <c r="D420" s="1182">
        <f t="shared" ca="1" si="133"/>
        <v>58044</v>
      </c>
      <c r="E420" s="1183">
        <f t="shared" ca="1" si="134"/>
        <v>58071</v>
      </c>
      <c r="F420" s="1184">
        <f t="shared" ca="1" si="135"/>
        <v>12483</v>
      </c>
      <c r="G420" s="1185">
        <f ca="1">IF(F420&lt;&gt;"",COUNTIF($F$11:F420,"&gt;0"),"")</f>
        <v>410</v>
      </c>
      <c r="H420" s="1186"/>
      <c r="I420" s="1130"/>
      <c r="J420" s="1187">
        <f t="shared" ca="1" si="136"/>
        <v>0</v>
      </c>
      <c r="K420" s="1188">
        <f t="shared" ca="1" si="137"/>
        <v>0</v>
      </c>
      <c r="L420" s="1187">
        <f t="shared" ca="1" si="138"/>
        <v>0</v>
      </c>
      <c r="M420" s="1187">
        <f t="shared" ca="1" si="139"/>
        <v>0</v>
      </c>
      <c r="N420" s="1187">
        <f t="shared" ca="1" si="140"/>
        <v>0</v>
      </c>
      <c r="O420" s="1130"/>
      <c r="P420" s="1187">
        <f t="shared" ca="1" si="141"/>
        <v>0</v>
      </c>
      <c r="Q420" s="1187">
        <f t="shared" ca="1" si="142"/>
        <v>0</v>
      </c>
      <c r="R420" s="1187">
        <f t="shared" ca="1" si="143"/>
        <v>0</v>
      </c>
      <c r="S420" s="1187">
        <f t="shared" ca="1" si="144"/>
        <v>0</v>
      </c>
      <c r="T420" s="1187">
        <f t="shared" ca="1" si="145"/>
        <v>0</v>
      </c>
      <c r="U420" s="1189">
        <f t="shared" ca="1" si="146"/>
        <v>0</v>
      </c>
      <c r="V420" s="1190" t="str">
        <f t="shared" ca="1" si="147"/>
        <v>n.a.</v>
      </c>
      <c r="X420" s="1191">
        <f t="shared" ca="1" si="148"/>
        <v>0</v>
      </c>
      <c r="Y420" s="1191">
        <f t="shared" ca="1" si="149"/>
        <v>0</v>
      </c>
      <c r="Z420" s="1191">
        <f t="shared" ca="1" si="150"/>
        <v>0</v>
      </c>
      <c r="AA420" s="1189">
        <f t="shared" ca="1" si="151"/>
        <v>0</v>
      </c>
      <c r="AB420" s="1162"/>
    </row>
    <row r="421" spans="1:28">
      <c r="A421" s="1201">
        <f>'AMORT. PROFILE 0% CPR'!A421</f>
        <v>57403</v>
      </c>
      <c r="C421" s="1161"/>
      <c r="D421" s="1182">
        <f t="shared" ca="1" si="133"/>
        <v>58075</v>
      </c>
      <c r="E421" s="1183">
        <f t="shared" ca="1" si="134"/>
        <v>58102</v>
      </c>
      <c r="F421" s="1184">
        <f t="shared" ca="1" si="135"/>
        <v>12514</v>
      </c>
      <c r="G421" s="1185">
        <f ca="1">IF(F421&lt;&gt;"",COUNTIF($F$11:F421,"&gt;0"),"")</f>
        <v>411</v>
      </c>
      <c r="H421" s="1186"/>
      <c r="I421" s="1130"/>
      <c r="J421" s="1187">
        <f t="shared" ca="1" si="136"/>
        <v>0</v>
      </c>
      <c r="K421" s="1188">
        <f t="shared" ca="1" si="137"/>
        <v>0</v>
      </c>
      <c r="L421" s="1187">
        <f t="shared" ca="1" si="138"/>
        <v>0</v>
      </c>
      <c r="M421" s="1187">
        <f t="shared" ca="1" si="139"/>
        <v>0</v>
      </c>
      <c r="N421" s="1187">
        <f t="shared" ca="1" si="140"/>
        <v>0</v>
      </c>
      <c r="O421" s="1130"/>
      <c r="P421" s="1187">
        <f t="shared" ca="1" si="141"/>
        <v>0</v>
      </c>
      <c r="Q421" s="1187">
        <f t="shared" ca="1" si="142"/>
        <v>0</v>
      </c>
      <c r="R421" s="1187">
        <f t="shared" ca="1" si="143"/>
        <v>0</v>
      </c>
      <c r="S421" s="1187">
        <f t="shared" ca="1" si="144"/>
        <v>0</v>
      </c>
      <c r="T421" s="1187">
        <f t="shared" ca="1" si="145"/>
        <v>0</v>
      </c>
      <c r="U421" s="1189">
        <f t="shared" ca="1" si="146"/>
        <v>0</v>
      </c>
      <c r="V421" s="1190" t="str">
        <f t="shared" ca="1" si="147"/>
        <v>n.a.</v>
      </c>
      <c r="X421" s="1191">
        <f t="shared" ca="1" si="148"/>
        <v>0</v>
      </c>
      <c r="Y421" s="1191">
        <f t="shared" ca="1" si="149"/>
        <v>0</v>
      </c>
      <c r="Z421" s="1191">
        <f t="shared" ca="1" si="150"/>
        <v>0</v>
      </c>
      <c r="AA421" s="1189">
        <f t="shared" ca="1" si="151"/>
        <v>0</v>
      </c>
      <c r="AB421" s="1162"/>
    </row>
    <row r="422" spans="1:28">
      <c r="A422" s="1201">
        <f>'AMORT. PROFILE 0% CPR'!A422</f>
        <v>57431</v>
      </c>
      <c r="C422" s="1161"/>
      <c r="D422" s="1182">
        <f t="shared" ca="1" si="133"/>
        <v>58106</v>
      </c>
      <c r="E422" s="1183">
        <f t="shared" ca="1" si="134"/>
        <v>58133</v>
      </c>
      <c r="F422" s="1184">
        <f t="shared" ca="1" si="135"/>
        <v>12545</v>
      </c>
      <c r="G422" s="1185">
        <f ca="1">IF(F422&lt;&gt;"",COUNTIF($F$11:F422,"&gt;0"),"")</f>
        <v>412</v>
      </c>
      <c r="H422" s="1186"/>
      <c r="I422" s="1130"/>
      <c r="J422" s="1187">
        <f t="shared" ca="1" si="136"/>
        <v>0</v>
      </c>
      <c r="K422" s="1188">
        <f t="shared" ca="1" si="137"/>
        <v>0</v>
      </c>
      <c r="L422" s="1187">
        <f t="shared" ca="1" si="138"/>
        <v>0</v>
      </c>
      <c r="M422" s="1187">
        <f t="shared" ca="1" si="139"/>
        <v>0</v>
      </c>
      <c r="N422" s="1187">
        <f t="shared" ca="1" si="140"/>
        <v>0</v>
      </c>
      <c r="O422" s="1130"/>
      <c r="P422" s="1187">
        <f t="shared" ca="1" si="141"/>
        <v>0</v>
      </c>
      <c r="Q422" s="1187">
        <f t="shared" ca="1" si="142"/>
        <v>0</v>
      </c>
      <c r="R422" s="1187">
        <f t="shared" ca="1" si="143"/>
        <v>0</v>
      </c>
      <c r="S422" s="1187">
        <f t="shared" ca="1" si="144"/>
        <v>0</v>
      </c>
      <c r="T422" s="1187">
        <f t="shared" ca="1" si="145"/>
        <v>0</v>
      </c>
      <c r="U422" s="1189">
        <f t="shared" ca="1" si="146"/>
        <v>0</v>
      </c>
      <c r="V422" s="1190" t="str">
        <f t="shared" ca="1" si="147"/>
        <v>n.a.</v>
      </c>
      <c r="X422" s="1191">
        <f t="shared" ca="1" si="148"/>
        <v>0</v>
      </c>
      <c r="Y422" s="1191">
        <f t="shared" ca="1" si="149"/>
        <v>0</v>
      </c>
      <c r="Z422" s="1191">
        <f t="shared" ca="1" si="150"/>
        <v>0</v>
      </c>
      <c r="AA422" s="1189">
        <f t="shared" ca="1" si="151"/>
        <v>0</v>
      </c>
      <c r="AB422" s="1162"/>
    </row>
    <row r="423" spans="1:28">
      <c r="A423" s="1201">
        <f>'AMORT. PROFILE 0% CPR'!A423</f>
        <v>57462</v>
      </c>
      <c r="C423" s="1161"/>
      <c r="D423" s="1182">
        <f t="shared" ca="1" si="133"/>
        <v>58134</v>
      </c>
      <c r="E423" s="1183">
        <f t="shared" ca="1" si="134"/>
        <v>58161</v>
      </c>
      <c r="F423" s="1184">
        <f t="shared" ca="1" si="135"/>
        <v>12573</v>
      </c>
      <c r="G423" s="1185">
        <f ca="1">IF(F423&lt;&gt;"",COUNTIF($F$11:F423,"&gt;0"),"")</f>
        <v>413</v>
      </c>
      <c r="H423" s="1186"/>
      <c r="I423" s="1130"/>
      <c r="J423" s="1187">
        <f t="shared" ca="1" si="136"/>
        <v>0</v>
      </c>
      <c r="K423" s="1188">
        <f t="shared" ca="1" si="137"/>
        <v>0</v>
      </c>
      <c r="L423" s="1187">
        <f t="shared" ca="1" si="138"/>
        <v>0</v>
      </c>
      <c r="M423" s="1187">
        <f t="shared" ca="1" si="139"/>
        <v>0</v>
      </c>
      <c r="N423" s="1187">
        <f t="shared" ca="1" si="140"/>
        <v>0</v>
      </c>
      <c r="O423" s="1130"/>
      <c r="P423" s="1187">
        <f t="shared" ca="1" si="141"/>
        <v>0</v>
      </c>
      <c r="Q423" s="1187">
        <f t="shared" ca="1" si="142"/>
        <v>0</v>
      </c>
      <c r="R423" s="1187">
        <f t="shared" ca="1" si="143"/>
        <v>0</v>
      </c>
      <c r="S423" s="1187">
        <f t="shared" ca="1" si="144"/>
        <v>0</v>
      </c>
      <c r="T423" s="1187">
        <f t="shared" ca="1" si="145"/>
        <v>0</v>
      </c>
      <c r="U423" s="1189">
        <f t="shared" ca="1" si="146"/>
        <v>0</v>
      </c>
      <c r="V423" s="1190" t="str">
        <f t="shared" ca="1" si="147"/>
        <v>n.a.</v>
      </c>
      <c r="X423" s="1191">
        <f t="shared" ca="1" si="148"/>
        <v>0</v>
      </c>
      <c r="Y423" s="1191">
        <f t="shared" ca="1" si="149"/>
        <v>0</v>
      </c>
      <c r="Z423" s="1191">
        <f t="shared" ca="1" si="150"/>
        <v>0</v>
      </c>
      <c r="AA423" s="1189">
        <f t="shared" ca="1" si="151"/>
        <v>0</v>
      </c>
      <c r="AB423" s="1162"/>
    </row>
    <row r="424" spans="1:28">
      <c r="A424" s="1201">
        <f>'AMORT. PROFILE 0% CPR'!A424</f>
        <v>57493</v>
      </c>
      <c r="C424" s="1161"/>
      <c r="D424" s="1182">
        <f t="shared" ca="1" si="133"/>
        <v>58165</v>
      </c>
      <c r="E424" s="1183">
        <f t="shared" ca="1" si="134"/>
        <v>58193</v>
      </c>
      <c r="F424" s="1184">
        <f t="shared" ca="1" si="135"/>
        <v>12605</v>
      </c>
      <c r="G424" s="1185">
        <f ca="1">IF(F424&lt;&gt;"",COUNTIF($F$11:F424,"&gt;0"),"")</f>
        <v>414</v>
      </c>
      <c r="H424" s="1186"/>
      <c r="I424" s="1130"/>
      <c r="J424" s="1187">
        <f t="shared" ca="1" si="136"/>
        <v>0</v>
      </c>
      <c r="K424" s="1188">
        <f t="shared" ca="1" si="137"/>
        <v>0</v>
      </c>
      <c r="L424" s="1187">
        <f t="shared" ca="1" si="138"/>
        <v>0</v>
      </c>
      <c r="M424" s="1187">
        <f t="shared" ca="1" si="139"/>
        <v>0</v>
      </c>
      <c r="N424" s="1187">
        <f t="shared" ca="1" si="140"/>
        <v>0</v>
      </c>
      <c r="O424" s="1130"/>
      <c r="P424" s="1187">
        <f t="shared" ca="1" si="141"/>
        <v>0</v>
      </c>
      <c r="Q424" s="1187">
        <f t="shared" ca="1" si="142"/>
        <v>0</v>
      </c>
      <c r="R424" s="1187">
        <f t="shared" ca="1" si="143"/>
        <v>0</v>
      </c>
      <c r="S424" s="1187">
        <f t="shared" ca="1" si="144"/>
        <v>0</v>
      </c>
      <c r="T424" s="1187">
        <f t="shared" ca="1" si="145"/>
        <v>0</v>
      </c>
      <c r="U424" s="1189">
        <f t="shared" ca="1" si="146"/>
        <v>0</v>
      </c>
      <c r="V424" s="1190" t="str">
        <f t="shared" ca="1" si="147"/>
        <v>n.a.</v>
      </c>
      <c r="X424" s="1191">
        <f t="shared" ca="1" si="148"/>
        <v>0</v>
      </c>
      <c r="Y424" s="1191">
        <f t="shared" ca="1" si="149"/>
        <v>0</v>
      </c>
      <c r="Z424" s="1191">
        <f t="shared" ca="1" si="150"/>
        <v>0</v>
      </c>
      <c r="AA424" s="1189">
        <f t="shared" ca="1" si="151"/>
        <v>0</v>
      </c>
      <c r="AB424" s="1162"/>
    </row>
    <row r="425" spans="1:28">
      <c r="A425" s="1201">
        <f>'AMORT. PROFILE 0% CPR'!A425</f>
        <v>57523</v>
      </c>
      <c r="C425" s="1161"/>
      <c r="D425" s="1182">
        <f t="shared" ca="1" si="133"/>
        <v>58195</v>
      </c>
      <c r="E425" s="1183">
        <f t="shared" ca="1" si="134"/>
        <v>58222</v>
      </c>
      <c r="F425" s="1184">
        <f t="shared" ca="1" si="135"/>
        <v>12634</v>
      </c>
      <c r="G425" s="1185">
        <f ca="1">IF(F425&lt;&gt;"",COUNTIF($F$11:F425,"&gt;0"),"")</f>
        <v>415</v>
      </c>
      <c r="H425" s="1186"/>
      <c r="I425" s="1130"/>
      <c r="J425" s="1187">
        <f t="shared" ca="1" si="136"/>
        <v>0</v>
      </c>
      <c r="K425" s="1188">
        <f t="shared" ca="1" si="137"/>
        <v>0</v>
      </c>
      <c r="L425" s="1187">
        <f t="shared" ca="1" si="138"/>
        <v>0</v>
      </c>
      <c r="M425" s="1187">
        <f t="shared" ca="1" si="139"/>
        <v>0</v>
      </c>
      <c r="N425" s="1187">
        <f t="shared" ca="1" si="140"/>
        <v>0</v>
      </c>
      <c r="O425" s="1130"/>
      <c r="P425" s="1187">
        <f t="shared" ca="1" si="141"/>
        <v>0</v>
      </c>
      <c r="Q425" s="1187">
        <f t="shared" ca="1" si="142"/>
        <v>0</v>
      </c>
      <c r="R425" s="1187">
        <f t="shared" ca="1" si="143"/>
        <v>0</v>
      </c>
      <c r="S425" s="1187">
        <f t="shared" ca="1" si="144"/>
        <v>0</v>
      </c>
      <c r="T425" s="1187">
        <f t="shared" ca="1" si="145"/>
        <v>0</v>
      </c>
      <c r="U425" s="1189">
        <f t="shared" ca="1" si="146"/>
        <v>0</v>
      </c>
      <c r="V425" s="1190" t="str">
        <f t="shared" ca="1" si="147"/>
        <v>n.a.</v>
      </c>
      <c r="X425" s="1191">
        <f t="shared" ca="1" si="148"/>
        <v>0</v>
      </c>
      <c r="Y425" s="1191">
        <f t="shared" ca="1" si="149"/>
        <v>0</v>
      </c>
      <c r="Z425" s="1191">
        <f t="shared" ca="1" si="150"/>
        <v>0</v>
      </c>
      <c r="AA425" s="1189">
        <f t="shared" ca="1" si="151"/>
        <v>0</v>
      </c>
      <c r="AB425" s="1162"/>
    </row>
    <row r="426" spans="1:28">
      <c r="A426" s="1201">
        <f>'AMORT. PROFILE 0% CPR'!A426</f>
        <v>57553</v>
      </c>
      <c r="C426" s="1161"/>
      <c r="D426" s="1182">
        <f t="shared" ca="1" si="133"/>
        <v>58226</v>
      </c>
      <c r="E426" s="1183">
        <f t="shared" ca="1" si="134"/>
        <v>58253</v>
      </c>
      <c r="F426" s="1184">
        <f t="shared" ca="1" si="135"/>
        <v>12665</v>
      </c>
      <c r="G426" s="1185">
        <f ca="1">IF(F426&lt;&gt;"",COUNTIF($F$11:F426,"&gt;0"),"")</f>
        <v>416</v>
      </c>
      <c r="H426" s="1186"/>
      <c r="I426" s="1130"/>
      <c r="J426" s="1187">
        <f t="shared" ca="1" si="136"/>
        <v>0</v>
      </c>
      <c r="K426" s="1188">
        <f t="shared" ca="1" si="137"/>
        <v>0</v>
      </c>
      <c r="L426" s="1187">
        <f t="shared" ca="1" si="138"/>
        <v>0</v>
      </c>
      <c r="M426" s="1187">
        <f t="shared" ca="1" si="139"/>
        <v>0</v>
      </c>
      <c r="N426" s="1187">
        <f t="shared" ca="1" si="140"/>
        <v>0</v>
      </c>
      <c r="O426" s="1130"/>
      <c r="P426" s="1187">
        <f t="shared" ca="1" si="141"/>
        <v>0</v>
      </c>
      <c r="Q426" s="1187">
        <f t="shared" ca="1" si="142"/>
        <v>0</v>
      </c>
      <c r="R426" s="1187">
        <f t="shared" ca="1" si="143"/>
        <v>0</v>
      </c>
      <c r="S426" s="1187">
        <f t="shared" ca="1" si="144"/>
        <v>0</v>
      </c>
      <c r="T426" s="1187">
        <f t="shared" ca="1" si="145"/>
        <v>0</v>
      </c>
      <c r="U426" s="1189">
        <f t="shared" ca="1" si="146"/>
        <v>0</v>
      </c>
      <c r="V426" s="1190" t="str">
        <f t="shared" ca="1" si="147"/>
        <v>n.a.</v>
      </c>
      <c r="X426" s="1191">
        <f t="shared" ca="1" si="148"/>
        <v>0</v>
      </c>
      <c r="Y426" s="1191">
        <f t="shared" ca="1" si="149"/>
        <v>0</v>
      </c>
      <c r="Z426" s="1191">
        <f t="shared" ca="1" si="150"/>
        <v>0</v>
      </c>
      <c r="AA426" s="1189">
        <f t="shared" ca="1" si="151"/>
        <v>0</v>
      </c>
      <c r="AB426" s="1162"/>
    </row>
    <row r="427" spans="1:28">
      <c r="A427" s="1201">
        <f>'AMORT. PROFILE 0% CPR'!A427</f>
        <v>57584</v>
      </c>
      <c r="C427" s="1161"/>
      <c r="D427" s="1182">
        <f t="shared" ca="1" si="133"/>
        <v>58256</v>
      </c>
      <c r="E427" s="1183">
        <f t="shared" ca="1" si="134"/>
        <v>58284</v>
      </c>
      <c r="F427" s="1184">
        <f t="shared" ca="1" si="135"/>
        <v>12696</v>
      </c>
      <c r="G427" s="1185">
        <f ca="1">IF(F427&lt;&gt;"",COUNTIF($F$11:F427,"&gt;0"),"")</f>
        <v>417</v>
      </c>
      <c r="H427" s="1186"/>
      <c r="I427" s="1130"/>
      <c r="J427" s="1187">
        <f t="shared" ca="1" si="136"/>
        <v>0</v>
      </c>
      <c r="K427" s="1188">
        <f t="shared" ca="1" si="137"/>
        <v>0</v>
      </c>
      <c r="L427" s="1187">
        <f t="shared" ca="1" si="138"/>
        <v>0</v>
      </c>
      <c r="M427" s="1187">
        <f t="shared" ca="1" si="139"/>
        <v>0</v>
      </c>
      <c r="N427" s="1187">
        <f t="shared" ca="1" si="140"/>
        <v>0</v>
      </c>
      <c r="O427" s="1130"/>
      <c r="P427" s="1187">
        <f t="shared" ca="1" si="141"/>
        <v>0</v>
      </c>
      <c r="Q427" s="1187">
        <f t="shared" ca="1" si="142"/>
        <v>0</v>
      </c>
      <c r="R427" s="1187">
        <f t="shared" ca="1" si="143"/>
        <v>0</v>
      </c>
      <c r="S427" s="1187">
        <f t="shared" ca="1" si="144"/>
        <v>0</v>
      </c>
      <c r="T427" s="1187">
        <f t="shared" ca="1" si="145"/>
        <v>0</v>
      </c>
      <c r="U427" s="1189">
        <f t="shared" ca="1" si="146"/>
        <v>0</v>
      </c>
      <c r="V427" s="1190" t="str">
        <f t="shared" ca="1" si="147"/>
        <v>n.a.</v>
      </c>
      <c r="X427" s="1191">
        <f t="shared" ca="1" si="148"/>
        <v>0</v>
      </c>
      <c r="Y427" s="1191">
        <f t="shared" ca="1" si="149"/>
        <v>0</v>
      </c>
      <c r="Z427" s="1191">
        <f t="shared" ca="1" si="150"/>
        <v>0</v>
      </c>
      <c r="AA427" s="1189">
        <f t="shared" ca="1" si="151"/>
        <v>0</v>
      </c>
      <c r="AB427" s="1162"/>
    </row>
    <row r="428" spans="1:28">
      <c r="A428" s="1201">
        <f>'AMORT. PROFILE 0% CPR'!A428</f>
        <v>57615</v>
      </c>
      <c r="C428" s="1161"/>
      <c r="D428" s="1182">
        <f t="shared" ca="1" si="133"/>
        <v>58287</v>
      </c>
      <c r="E428" s="1183">
        <f t="shared" ca="1" si="134"/>
        <v>58314</v>
      </c>
      <c r="F428" s="1184">
        <f t="shared" ca="1" si="135"/>
        <v>12726</v>
      </c>
      <c r="G428" s="1185">
        <f ca="1">IF(F428&lt;&gt;"",COUNTIF($F$11:F428,"&gt;0"),"")</f>
        <v>418</v>
      </c>
      <c r="H428" s="1186"/>
      <c r="I428" s="1130"/>
      <c r="J428" s="1187">
        <f t="shared" ca="1" si="136"/>
        <v>0</v>
      </c>
      <c r="K428" s="1188">
        <f t="shared" ca="1" si="137"/>
        <v>0</v>
      </c>
      <c r="L428" s="1187">
        <f t="shared" ca="1" si="138"/>
        <v>0</v>
      </c>
      <c r="M428" s="1187">
        <f t="shared" ca="1" si="139"/>
        <v>0</v>
      </c>
      <c r="N428" s="1187">
        <f t="shared" ca="1" si="140"/>
        <v>0</v>
      </c>
      <c r="O428" s="1130"/>
      <c r="P428" s="1187">
        <f t="shared" ca="1" si="141"/>
        <v>0</v>
      </c>
      <c r="Q428" s="1187">
        <f t="shared" ca="1" si="142"/>
        <v>0</v>
      </c>
      <c r="R428" s="1187">
        <f t="shared" ca="1" si="143"/>
        <v>0</v>
      </c>
      <c r="S428" s="1187">
        <f t="shared" ca="1" si="144"/>
        <v>0</v>
      </c>
      <c r="T428" s="1187">
        <f t="shared" ca="1" si="145"/>
        <v>0</v>
      </c>
      <c r="U428" s="1189">
        <f t="shared" ca="1" si="146"/>
        <v>0</v>
      </c>
      <c r="V428" s="1190" t="str">
        <f t="shared" ca="1" si="147"/>
        <v>n.a.</v>
      </c>
      <c r="X428" s="1191">
        <f t="shared" ca="1" si="148"/>
        <v>0</v>
      </c>
      <c r="Y428" s="1191">
        <f t="shared" ca="1" si="149"/>
        <v>0</v>
      </c>
      <c r="Z428" s="1191">
        <f t="shared" ca="1" si="150"/>
        <v>0</v>
      </c>
      <c r="AA428" s="1189">
        <f t="shared" ca="1" si="151"/>
        <v>0</v>
      </c>
      <c r="AB428" s="1162"/>
    </row>
    <row r="429" spans="1:28">
      <c r="A429" s="1201">
        <f>'AMORT. PROFILE 0% CPR'!A429</f>
        <v>57647</v>
      </c>
      <c r="C429" s="1161"/>
      <c r="D429" s="1182">
        <f t="shared" ca="1" si="133"/>
        <v>58318</v>
      </c>
      <c r="E429" s="1183">
        <f t="shared" ca="1" si="134"/>
        <v>58347</v>
      </c>
      <c r="F429" s="1184">
        <f t="shared" ca="1" si="135"/>
        <v>12759</v>
      </c>
      <c r="G429" s="1185">
        <f ca="1">IF(F429&lt;&gt;"",COUNTIF($F$11:F429,"&gt;0"),"")</f>
        <v>419</v>
      </c>
      <c r="H429" s="1186"/>
      <c r="I429" s="1130"/>
      <c r="J429" s="1187">
        <f t="shared" ca="1" si="136"/>
        <v>0</v>
      </c>
      <c r="K429" s="1188">
        <f t="shared" ca="1" si="137"/>
        <v>0</v>
      </c>
      <c r="L429" s="1187">
        <f t="shared" ca="1" si="138"/>
        <v>0</v>
      </c>
      <c r="M429" s="1187">
        <f t="shared" ca="1" si="139"/>
        <v>0</v>
      </c>
      <c r="N429" s="1187">
        <f t="shared" ca="1" si="140"/>
        <v>0</v>
      </c>
      <c r="O429" s="1130"/>
      <c r="P429" s="1187">
        <f t="shared" ca="1" si="141"/>
        <v>0</v>
      </c>
      <c r="Q429" s="1187">
        <f t="shared" ca="1" si="142"/>
        <v>0</v>
      </c>
      <c r="R429" s="1187">
        <f t="shared" ca="1" si="143"/>
        <v>0</v>
      </c>
      <c r="S429" s="1187">
        <f t="shared" ca="1" si="144"/>
        <v>0</v>
      </c>
      <c r="T429" s="1187">
        <f t="shared" ca="1" si="145"/>
        <v>0</v>
      </c>
      <c r="U429" s="1189">
        <f t="shared" ca="1" si="146"/>
        <v>0</v>
      </c>
      <c r="V429" s="1190" t="str">
        <f t="shared" ca="1" si="147"/>
        <v>n.a.</v>
      </c>
      <c r="X429" s="1191">
        <f t="shared" ca="1" si="148"/>
        <v>0</v>
      </c>
      <c r="Y429" s="1191">
        <f t="shared" ca="1" si="149"/>
        <v>0</v>
      </c>
      <c r="Z429" s="1191">
        <f t="shared" ca="1" si="150"/>
        <v>0</v>
      </c>
      <c r="AA429" s="1189">
        <f t="shared" ca="1" si="151"/>
        <v>0</v>
      </c>
      <c r="AB429" s="1162"/>
    </row>
    <row r="430" spans="1:28">
      <c r="A430" s="1201">
        <f>'AMORT. PROFILE 0% CPR'!A430</f>
        <v>57676</v>
      </c>
      <c r="C430" s="1161"/>
      <c r="D430" s="1182">
        <f t="shared" ca="1" si="133"/>
        <v>58348</v>
      </c>
      <c r="E430" s="1183">
        <f t="shared" ca="1" si="134"/>
        <v>58375</v>
      </c>
      <c r="F430" s="1184">
        <f t="shared" ca="1" si="135"/>
        <v>12787</v>
      </c>
      <c r="G430" s="1185">
        <f ca="1">IF(F430&lt;&gt;"",COUNTIF($F$11:F430,"&gt;0"),"")</f>
        <v>420</v>
      </c>
      <c r="H430" s="1186"/>
      <c r="I430" s="1130"/>
      <c r="J430" s="1187">
        <f t="shared" ca="1" si="136"/>
        <v>0</v>
      </c>
      <c r="K430" s="1188">
        <f t="shared" ca="1" si="137"/>
        <v>0</v>
      </c>
      <c r="L430" s="1187">
        <f t="shared" ca="1" si="138"/>
        <v>0</v>
      </c>
      <c r="M430" s="1187">
        <f t="shared" ca="1" si="139"/>
        <v>0</v>
      </c>
      <c r="N430" s="1187">
        <f t="shared" ca="1" si="140"/>
        <v>0</v>
      </c>
      <c r="O430" s="1130"/>
      <c r="P430" s="1187">
        <f t="shared" ca="1" si="141"/>
        <v>0</v>
      </c>
      <c r="Q430" s="1187">
        <f t="shared" ca="1" si="142"/>
        <v>0</v>
      </c>
      <c r="R430" s="1187">
        <f t="shared" ca="1" si="143"/>
        <v>0</v>
      </c>
      <c r="S430" s="1187">
        <f t="shared" ca="1" si="144"/>
        <v>0</v>
      </c>
      <c r="T430" s="1187">
        <f t="shared" ca="1" si="145"/>
        <v>0</v>
      </c>
      <c r="U430" s="1189">
        <f t="shared" ca="1" si="146"/>
        <v>0</v>
      </c>
      <c r="V430" s="1190" t="str">
        <f t="shared" ca="1" si="147"/>
        <v>n.a.</v>
      </c>
      <c r="X430" s="1191">
        <f t="shared" ca="1" si="148"/>
        <v>0</v>
      </c>
      <c r="Y430" s="1191">
        <f t="shared" ca="1" si="149"/>
        <v>0</v>
      </c>
      <c r="Z430" s="1191">
        <f t="shared" ca="1" si="150"/>
        <v>0</v>
      </c>
      <c r="AA430" s="1189">
        <f t="shared" ca="1" si="151"/>
        <v>0</v>
      </c>
      <c r="AB430" s="1162"/>
    </row>
    <row r="431" spans="1:28">
      <c r="A431" s="1201">
        <f>'AMORT. PROFILE 0% CPR'!A431</f>
        <v>57706</v>
      </c>
      <c r="C431" s="1161"/>
      <c r="D431" s="1182">
        <f t="shared" ca="1" si="133"/>
        <v>58379</v>
      </c>
      <c r="E431" s="1183">
        <f t="shared" ca="1" si="134"/>
        <v>58406</v>
      </c>
      <c r="F431" s="1184">
        <f t="shared" ca="1" si="135"/>
        <v>12818</v>
      </c>
      <c r="G431" s="1185">
        <f ca="1">IF(F431&lt;&gt;"",COUNTIF($F$11:F431,"&gt;0"),"")</f>
        <v>421</v>
      </c>
      <c r="H431" s="1186"/>
      <c r="I431" s="1130"/>
      <c r="J431" s="1187">
        <f t="shared" ca="1" si="136"/>
        <v>0</v>
      </c>
      <c r="K431" s="1188">
        <f t="shared" ca="1" si="137"/>
        <v>0</v>
      </c>
      <c r="L431" s="1187">
        <f t="shared" ca="1" si="138"/>
        <v>0</v>
      </c>
      <c r="M431" s="1187">
        <f t="shared" ca="1" si="139"/>
        <v>0</v>
      </c>
      <c r="N431" s="1187">
        <f t="shared" ca="1" si="140"/>
        <v>0</v>
      </c>
      <c r="O431" s="1130"/>
      <c r="P431" s="1187">
        <f t="shared" ca="1" si="141"/>
        <v>0</v>
      </c>
      <c r="Q431" s="1187">
        <f t="shared" ca="1" si="142"/>
        <v>0</v>
      </c>
      <c r="R431" s="1187">
        <f t="shared" ca="1" si="143"/>
        <v>0</v>
      </c>
      <c r="S431" s="1187">
        <f t="shared" ca="1" si="144"/>
        <v>0</v>
      </c>
      <c r="T431" s="1187">
        <f t="shared" ca="1" si="145"/>
        <v>0</v>
      </c>
      <c r="U431" s="1189">
        <f t="shared" ca="1" si="146"/>
        <v>0</v>
      </c>
      <c r="V431" s="1190" t="str">
        <f t="shared" ca="1" si="147"/>
        <v>n.a.</v>
      </c>
      <c r="X431" s="1191">
        <f t="shared" ca="1" si="148"/>
        <v>0</v>
      </c>
      <c r="Y431" s="1191">
        <f t="shared" ca="1" si="149"/>
        <v>0</v>
      </c>
      <c r="Z431" s="1191">
        <f t="shared" ca="1" si="150"/>
        <v>0</v>
      </c>
      <c r="AA431" s="1189">
        <f t="shared" ca="1" si="151"/>
        <v>0</v>
      </c>
      <c r="AB431" s="1162"/>
    </row>
    <row r="432" spans="1:28">
      <c r="A432" s="1201">
        <f>'AMORT. PROFILE 0% CPR'!A432</f>
        <v>57738</v>
      </c>
      <c r="C432" s="1161"/>
      <c r="D432" s="1182">
        <f t="shared" ca="1" si="133"/>
        <v>58409</v>
      </c>
      <c r="E432" s="1183">
        <f t="shared" ca="1" si="134"/>
        <v>58438</v>
      </c>
      <c r="F432" s="1184">
        <f t="shared" ca="1" si="135"/>
        <v>12850</v>
      </c>
      <c r="G432" s="1185">
        <f ca="1">IF(F432&lt;&gt;"",COUNTIF($F$11:F432,"&gt;0"),"")</f>
        <v>422</v>
      </c>
      <c r="H432" s="1186"/>
      <c r="I432" s="1130"/>
      <c r="J432" s="1187">
        <f t="shared" ca="1" si="136"/>
        <v>0</v>
      </c>
      <c r="K432" s="1188">
        <f t="shared" ca="1" si="137"/>
        <v>0</v>
      </c>
      <c r="L432" s="1187">
        <f t="shared" ca="1" si="138"/>
        <v>0</v>
      </c>
      <c r="M432" s="1187">
        <f t="shared" ca="1" si="139"/>
        <v>0</v>
      </c>
      <c r="N432" s="1187">
        <f t="shared" ca="1" si="140"/>
        <v>0</v>
      </c>
      <c r="O432" s="1130"/>
      <c r="P432" s="1187">
        <f t="shared" ca="1" si="141"/>
        <v>0</v>
      </c>
      <c r="Q432" s="1187">
        <f t="shared" ca="1" si="142"/>
        <v>0</v>
      </c>
      <c r="R432" s="1187">
        <f t="shared" ca="1" si="143"/>
        <v>0</v>
      </c>
      <c r="S432" s="1187">
        <f t="shared" ca="1" si="144"/>
        <v>0</v>
      </c>
      <c r="T432" s="1187">
        <f t="shared" ca="1" si="145"/>
        <v>0</v>
      </c>
      <c r="U432" s="1189">
        <f t="shared" ca="1" si="146"/>
        <v>0</v>
      </c>
      <c r="V432" s="1190" t="str">
        <f t="shared" ca="1" si="147"/>
        <v>n.a.</v>
      </c>
      <c r="X432" s="1191">
        <f t="shared" ca="1" si="148"/>
        <v>0</v>
      </c>
      <c r="Y432" s="1191">
        <f t="shared" ca="1" si="149"/>
        <v>0</v>
      </c>
      <c r="Z432" s="1191">
        <f t="shared" ca="1" si="150"/>
        <v>0</v>
      </c>
      <c r="AA432" s="1189">
        <f t="shared" ca="1" si="151"/>
        <v>0</v>
      </c>
      <c r="AB432" s="1162"/>
    </row>
    <row r="433" spans="1:28">
      <c r="A433" s="1201">
        <f>'AMORT. PROFILE 0% CPR'!A433</f>
        <v>57768</v>
      </c>
      <c r="C433" s="1161"/>
      <c r="D433" s="1182">
        <f t="shared" ca="1" si="133"/>
        <v>58440</v>
      </c>
      <c r="E433" s="1183">
        <f t="shared" ca="1" si="134"/>
        <v>58467</v>
      </c>
      <c r="F433" s="1184">
        <f t="shared" ca="1" si="135"/>
        <v>12879</v>
      </c>
      <c r="G433" s="1185">
        <f ca="1">IF(F433&lt;&gt;"",COUNTIF($F$11:F433,"&gt;0"),"")</f>
        <v>423</v>
      </c>
      <c r="H433" s="1186"/>
      <c r="I433" s="1130"/>
      <c r="J433" s="1187">
        <f t="shared" ca="1" si="136"/>
        <v>0</v>
      </c>
      <c r="K433" s="1188">
        <f t="shared" ca="1" si="137"/>
        <v>0</v>
      </c>
      <c r="L433" s="1187">
        <f t="shared" ca="1" si="138"/>
        <v>0</v>
      </c>
      <c r="M433" s="1187">
        <f t="shared" ca="1" si="139"/>
        <v>0</v>
      </c>
      <c r="N433" s="1187">
        <f t="shared" ca="1" si="140"/>
        <v>0</v>
      </c>
      <c r="O433" s="1130"/>
      <c r="P433" s="1187">
        <f t="shared" ca="1" si="141"/>
        <v>0</v>
      </c>
      <c r="Q433" s="1187">
        <f t="shared" ca="1" si="142"/>
        <v>0</v>
      </c>
      <c r="R433" s="1187">
        <f t="shared" ca="1" si="143"/>
        <v>0</v>
      </c>
      <c r="S433" s="1187">
        <f t="shared" ca="1" si="144"/>
        <v>0</v>
      </c>
      <c r="T433" s="1187">
        <f t="shared" ca="1" si="145"/>
        <v>0</v>
      </c>
      <c r="U433" s="1189">
        <f t="shared" ca="1" si="146"/>
        <v>0</v>
      </c>
      <c r="V433" s="1190" t="str">
        <f t="shared" ca="1" si="147"/>
        <v>n.a.</v>
      </c>
      <c r="X433" s="1191">
        <f t="shared" ca="1" si="148"/>
        <v>0</v>
      </c>
      <c r="Y433" s="1191">
        <f t="shared" ca="1" si="149"/>
        <v>0</v>
      </c>
      <c r="Z433" s="1191">
        <f t="shared" ca="1" si="150"/>
        <v>0</v>
      </c>
      <c r="AA433" s="1189">
        <f t="shared" ca="1" si="151"/>
        <v>0</v>
      </c>
      <c r="AB433" s="1162"/>
    </row>
    <row r="434" spans="1:28">
      <c r="A434" s="1201">
        <f>'AMORT. PROFILE 0% CPR'!A434</f>
        <v>57796</v>
      </c>
      <c r="C434" s="1161"/>
      <c r="D434" s="1182">
        <f t="shared" ca="1" si="133"/>
        <v>58471</v>
      </c>
      <c r="E434" s="1183">
        <f t="shared" ca="1" si="134"/>
        <v>58498</v>
      </c>
      <c r="F434" s="1184">
        <f t="shared" ca="1" si="135"/>
        <v>12910</v>
      </c>
      <c r="G434" s="1185">
        <f ca="1">IF(F434&lt;&gt;"",COUNTIF($F$11:F434,"&gt;0"),"")</f>
        <v>424</v>
      </c>
      <c r="H434" s="1186"/>
      <c r="I434" s="1130"/>
      <c r="J434" s="1187">
        <f t="shared" ca="1" si="136"/>
        <v>0</v>
      </c>
      <c r="K434" s="1188">
        <f t="shared" ca="1" si="137"/>
        <v>0</v>
      </c>
      <c r="L434" s="1187">
        <f t="shared" ca="1" si="138"/>
        <v>0</v>
      </c>
      <c r="M434" s="1187">
        <f t="shared" ca="1" si="139"/>
        <v>0</v>
      </c>
      <c r="N434" s="1187">
        <f t="shared" ca="1" si="140"/>
        <v>0</v>
      </c>
      <c r="O434" s="1130"/>
      <c r="P434" s="1187">
        <f t="shared" ca="1" si="141"/>
        <v>0</v>
      </c>
      <c r="Q434" s="1187">
        <f t="shared" ca="1" si="142"/>
        <v>0</v>
      </c>
      <c r="R434" s="1187">
        <f t="shared" ca="1" si="143"/>
        <v>0</v>
      </c>
      <c r="S434" s="1187">
        <f t="shared" ca="1" si="144"/>
        <v>0</v>
      </c>
      <c r="T434" s="1187">
        <f t="shared" ca="1" si="145"/>
        <v>0</v>
      </c>
      <c r="U434" s="1189">
        <f t="shared" ca="1" si="146"/>
        <v>0</v>
      </c>
      <c r="V434" s="1190" t="str">
        <f t="shared" ca="1" si="147"/>
        <v>n.a.</v>
      </c>
      <c r="X434" s="1191">
        <f t="shared" ca="1" si="148"/>
        <v>0</v>
      </c>
      <c r="Y434" s="1191">
        <f t="shared" ca="1" si="149"/>
        <v>0</v>
      </c>
      <c r="Z434" s="1191">
        <f t="shared" ca="1" si="150"/>
        <v>0</v>
      </c>
      <c r="AA434" s="1189">
        <f t="shared" ca="1" si="151"/>
        <v>0</v>
      </c>
      <c r="AB434" s="1162"/>
    </row>
    <row r="435" spans="1:28">
      <c r="A435" s="1201">
        <f>'AMORT. PROFILE 0% CPR'!A435</f>
        <v>57829</v>
      </c>
      <c r="C435" s="1161"/>
      <c r="D435" s="1182">
        <f t="shared" ca="1" si="133"/>
        <v>58500</v>
      </c>
      <c r="E435" s="1183">
        <f t="shared" ca="1" si="134"/>
        <v>58529</v>
      </c>
      <c r="F435" s="1184">
        <f t="shared" ca="1" si="135"/>
        <v>12941</v>
      </c>
      <c r="G435" s="1185">
        <f ca="1">IF(F435&lt;&gt;"",COUNTIF($F$11:F435,"&gt;0"),"")</f>
        <v>425</v>
      </c>
      <c r="H435" s="1186"/>
      <c r="I435" s="1130"/>
      <c r="J435" s="1187">
        <f t="shared" ca="1" si="136"/>
        <v>0</v>
      </c>
      <c r="K435" s="1188">
        <f t="shared" ca="1" si="137"/>
        <v>0</v>
      </c>
      <c r="L435" s="1187">
        <f t="shared" ca="1" si="138"/>
        <v>0</v>
      </c>
      <c r="M435" s="1187">
        <f t="shared" ca="1" si="139"/>
        <v>0</v>
      </c>
      <c r="N435" s="1187">
        <f t="shared" ca="1" si="140"/>
        <v>0</v>
      </c>
      <c r="O435" s="1130"/>
      <c r="P435" s="1187">
        <f t="shared" ca="1" si="141"/>
        <v>0</v>
      </c>
      <c r="Q435" s="1187">
        <f t="shared" ca="1" si="142"/>
        <v>0</v>
      </c>
      <c r="R435" s="1187">
        <f t="shared" ca="1" si="143"/>
        <v>0</v>
      </c>
      <c r="S435" s="1187">
        <f t="shared" ca="1" si="144"/>
        <v>0</v>
      </c>
      <c r="T435" s="1187">
        <f t="shared" ca="1" si="145"/>
        <v>0</v>
      </c>
      <c r="U435" s="1189">
        <f t="shared" ca="1" si="146"/>
        <v>0</v>
      </c>
      <c r="V435" s="1190" t="str">
        <f t="shared" ca="1" si="147"/>
        <v>n.a.</v>
      </c>
      <c r="X435" s="1191">
        <f t="shared" ca="1" si="148"/>
        <v>0</v>
      </c>
      <c r="Y435" s="1191">
        <f t="shared" ca="1" si="149"/>
        <v>0</v>
      </c>
      <c r="Z435" s="1191">
        <f t="shared" ca="1" si="150"/>
        <v>0</v>
      </c>
      <c r="AA435" s="1189">
        <f t="shared" ca="1" si="151"/>
        <v>0</v>
      </c>
      <c r="AB435" s="1162"/>
    </row>
    <row r="436" spans="1:28">
      <c r="A436" s="1201">
        <f>'AMORT. PROFILE 0% CPR'!A436</f>
        <v>57857</v>
      </c>
      <c r="C436" s="1161"/>
      <c r="D436" s="1182">
        <f t="shared" ca="1" si="133"/>
        <v>58531</v>
      </c>
      <c r="E436" s="1183">
        <f t="shared" ca="1" si="134"/>
        <v>58558</v>
      </c>
      <c r="F436" s="1184">
        <f t="shared" ca="1" si="135"/>
        <v>12970</v>
      </c>
      <c r="G436" s="1185">
        <f ca="1">IF(F436&lt;&gt;"",COUNTIF($F$11:F436,"&gt;0"),"")</f>
        <v>426</v>
      </c>
      <c r="H436" s="1186"/>
      <c r="I436" s="1130"/>
      <c r="J436" s="1187">
        <f t="shared" ca="1" si="136"/>
        <v>0</v>
      </c>
      <c r="K436" s="1188">
        <f t="shared" ca="1" si="137"/>
        <v>0</v>
      </c>
      <c r="L436" s="1187">
        <f t="shared" ca="1" si="138"/>
        <v>0</v>
      </c>
      <c r="M436" s="1187">
        <f t="shared" ca="1" si="139"/>
        <v>0</v>
      </c>
      <c r="N436" s="1187">
        <f t="shared" ca="1" si="140"/>
        <v>0</v>
      </c>
      <c r="O436" s="1130"/>
      <c r="P436" s="1187">
        <f t="shared" ca="1" si="141"/>
        <v>0</v>
      </c>
      <c r="Q436" s="1187">
        <f t="shared" ca="1" si="142"/>
        <v>0</v>
      </c>
      <c r="R436" s="1187">
        <f t="shared" ca="1" si="143"/>
        <v>0</v>
      </c>
      <c r="S436" s="1187">
        <f t="shared" ca="1" si="144"/>
        <v>0</v>
      </c>
      <c r="T436" s="1187">
        <f t="shared" ca="1" si="145"/>
        <v>0</v>
      </c>
      <c r="U436" s="1189">
        <f t="shared" ca="1" si="146"/>
        <v>0</v>
      </c>
      <c r="V436" s="1190" t="str">
        <f t="shared" ca="1" si="147"/>
        <v>n.a.</v>
      </c>
      <c r="X436" s="1191">
        <f t="shared" ca="1" si="148"/>
        <v>0</v>
      </c>
      <c r="Y436" s="1191">
        <f t="shared" ca="1" si="149"/>
        <v>0</v>
      </c>
      <c r="Z436" s="1191">
        <f t="shared" ca="1" si="150"/>
        <v>0</v>
      </c>
      <c r="AA436" s="1189">
        <f t="shared" ca="1" si="151"/>
        <v>0</v>
      </c>
      <c r="AB436" s="1162"/>
    </row>
    <row r="437" spans="1:28">
      <c r="A437" s="1201">
        <f>'AMORT. PROFILE 0% CPR'!A437</f>
        <v>57888</v>
      </c>
      <c r="C437" s="1161"/>
      <c r="D437" s="1182">
        <f t="shared" ca="1" si="133"/>
        <v>58561</v>
      </c>
      <c r="E437" s="1183">
        <f t="shared" ca="1" si="134"/>
        <v>58588</v>
      </c>
      <c r="F437" s="1184">
        <f t="shared" ca="1" si="135"/>
        <v>13000</v>
      </c>
      <c r="G437" s="1185">
        <f ca="1">IF(F437&lt;&gt;"",COUNTIF($F$11:F437,"&gt;0"),"")</f>
        <v>427</v>
      </c>
      <c r="H437" s="1186"/>
      <c r="I437" s="1130"/>
      <c r="J437" s="1187">
        <f t="shared" ca="1" si="136"/>
        <v>0</v>
      </c>
      <c r="K437" s="1188">
        <f t="shared" ca="1" si="137"/>
        <v>0</v>
      </c>
      <c r="L437" s="1187">
        <f t="shared" ca="1" si="138"/>
        <v>0</v>
      </c>
      <c r="M437" s="1187">
        <f t="shared" ca="1" si="139"/>
        <v>0</v>
      </c>
      <c r="N437" s="1187">
        <f t="shared" ca="1" si="140"/>
        <v>0</v>
      </c>
      <c r="O437" s="1130"/>
      <c r="P437" s="1187">
        <f t="shared" ca="1" si="141"/>
        <v>0</v>
      </c>
      <c r="Q437" s="1187">
        <f t="shared" ca="1" si="142"/>
        <v>0</v>
      </c>
      <c r="R437" s="1187">
        <f t="shared" ca="1" si="143"/>
        <v>0</v>
      </c>
      <c r="S437" s="1187">
        <f t="shared" ca="1" si="144"/>
        <v>0</v>
      </c>
      <c r="T437" s="1187">
        <f t="shared" ca="1" si="145"/>
        <v>0</v>
      </c>
      <c r="U437" s="1189">
        <f t="shared" ca="1" si="146"/>
        <v>0</v>
      </c>
      <c r="V437" s="1190" t="str">
        <f t="shared" ca="1" si="147"/>
        <v>n.a.</v>
      </c>
      <c r="X437" s="1191">
        <f t="shared" ca="1" si="148"/>
        <v>0</v>
      </c>
      <c r="Y437" s="1191">
        <f t="shared" ca="1" si="149"/>
        <v>0</v>
      </c>
      <c r="Z437" s="1191">
        <f t="shared" ca="1" si="150"/>
        <v>0</v>
      </c>
      <c r="AA437" s="1189">
        <f t="shared" ca="1" si="151"/>
        <v>0</v>
      </c>
      <c r="AB437" s="1162"/>
    </row>
    <row r="438" spans="1:28">
      <c r="A438" s="1201">
        <f>'AMORT. PROFILE 0% CPR'!A438</f>
        <v>57920</v>
      </c>
      <c r="C438" s="1161"/>
      <c r="D438" s="1182">
        <f t="shared" ca="1" si="133"/>
        <v>58592</v>
      </c>
      <c r="E438" s="1183">
        <f t="shared" ca="1" si="134"/>
        <v>58620</v>
      </c>
      <c r="F438" s="1184">
        <f t="shared" ca="1" si="135"/>
        <v>13032</v>
      </c>
      <c r="G438" s="1185">
        <f ca="1">IF(F438&lt;&gt;"",COUNTIF($F$11:F438,"&gt;0"),"")</f>
        <v>428</v>
      </c>
      <c r="H438" s="1186"/>
      <c r="I438" s="1130"/>
      <c r="J438" s="1187">
        <f t="shared" ca="1" si="136"/>
        <v>0</v>
      </c>
      <c r="K438" s="1188">
        <f t="shared" ca="1" si="137"/>
        <v>0</v>
      </c>
      <c r="L438" s="1187">
        <f t="shared" ca="1" si="138"/>
        <v>0</v>
      </c>
      <c r="M438" s="1187">
        <f t="shared" ca="1" si="139"/>
        <v>0</v>
      </c>
      <c r="N438" s="1187">
        <f t="shared" ca="1" si="140"/>
        <v>0</v>
      </c>
      <c r="O438" s="1130"/>
      <c r="P438" s="1187">
        <f t="shared" ca="1" si="141"/>
        <v>0</v>
      </c>
      <c r="Q438" s="1187">
        <f t="shared" ca="1" si="142"/>
        <v>0</v>
      </c>
      <c r="R438" s="1187">
        <f t="shared" ca="1" si="143"/>
        <v>0</v>
      </c>
      <c r="S438" s="1187">
        <f t="shared" ca="1" si="144"/>
        <v>0</v>
      </c>
      <c r="T438" s="1187">
        <f t="shared" ca="1" si="145"/>
        <v>0</v>
      </c>
      <c r="U438" s="1189">
        <f t="shared" ca="1" si="146"/>
        <v>0</v>
      </c>
      <c r="V438" s="1190" t="str">
        <f t="shared" ca="1" si="147"/>
        <v>n.a.</v>
      </c>
      <c r="X438" s="1191">
        <f t="shared" ca="1" si="148"/>
        <v>0</v>
      </c>
      <c r="Y438" s="1191">
        <f t="shared" ca="1" si="149"/>
        <v>0</v>
      </c>
      <c r="Z438" s="1191">
        <f t="shared" ca="1" si="150"/>
        <v>0</v>
      </c>
      <c r="AA438" s="1189">
        <f t="shared" ca="1" si="151"/>
        <v>0</v>
      </c>
      <c r="AB438" s="1162"/>
    </row>
    <row r="439" spans="1:28">
      <c r="A439" s="1201">
        <f>'AMORT. PROFILE 0% CPR'!A439</f>
        <v>57949</v>
      </c>
      <c r="C439" s="1161"/>
      <c r="D439" s="1182">
        <f t="shared" ca="1" si="133"/>
        <v>58622</v>
      </c>
      <c r="E439" s="1183">
        <f t="shared" ca="1" si="134"/>
        <v>58649</v>
      </c>
      <c r="F439" s="1184">
        <f t="shared" ca="1" si="135"/>
        <v>13061</v>
      </c>
      <c r="G439" s="1185">
        <f ca="1">IF(F439&lt;&gt;"",COUNTIF($F$11:F439,"&gt;0"),"")</f>
        <v>429</v>
      </c>
      <c r="H439" s="1186"/>
      <c r="I439" s="1130"/>
      <c r="J439" s="1187">
        <f t="shared" ca="1" si="136"/>
        <v>0</v>
      </c>
      <c r="K439" s="1188">
        <f t="shared" ca="1" si="137"/>
        <v>0</v>
      </c>
      <c r="L439" s="1187">
        <f t="shared" ca="1" si="138"/>
        <v>0</v>
      </c>
      <c r="M439" s="1187">
        <f t="shared" ca="1" si="139"/>
        <v>0</v>
      </c>
      <c r="N439" s="1187">
        <f t="shared" ca="1" si="140"/>
        <v>0</v>
      </c>
      <c r="O439" s="1130"/>
      <c r="P439" s="1187">
        <f t="shared" ca="1" si="141"/>
        <v>0</v>
      </c>
      <c r="Q439" s="1187">
        <f t="shared" ca="1" si="142"/>
        <v>0</v>
      </c>
      <c r="R439" s="1187">
        <f t="shared" ca="1" si="143"/>
        <v>0</v>
      </c>
      <c r="S439" s="1187">
        <f t="shared" ca="1" si="144"/>
        <v>0</v>
      </c>
      <c r="T439" s="1187">
        <f t="shared" ca="1" si="145"/>
        <v>0</v>
      </c>
      <c r="U439" s="1189">
        <f t="shared" ca="1" si="146"/>
        <v>0</v>
      </c>
      <c r="V439" s="1190" t="str">
        <f t="shared" ca="1" si="147"/>
        <v>n.a.</v>
      </c>
      <c r="X439" s="1191">
        <f t="shared" ca="1" si="148"/>
        <v>0</v>
      </c>
      <c r="Y439" s="1191">
        <f t="shared" ca="1" si="149"/>
        <v>0</v>
      </c>
      <c r="Z439" s="1191">
        <f t="shared" ca="1" si="150"/>
        <v>0</v>
      </c>
      <c r="AA439" s="1189">
        <f t="shared" ca="1" si="151"/>
        <v>0</v>
      </c>
      <c r="AB439" s="1162"/>
    </row>
    <row r="440" spans="1:28">
      <c r="A440" s="1201">
        <f>'AMORT. PROFILE 0% CPR'!A440</f>
        <v>57980</v>
      </c>
      <c r="C440" s="1161"/>
      <c r="D440" s="1182">
        <f t="shared" ca="1" si="133"/>
        <v>58653</v>
      </c>
      <c r="E440" s="1183">
        <f t="shared" ca="1" si="134"/>
        <v>58680</v>
      </c>
      <c r="F440" s="1184">
        <f t="shared" ca="1" si="135"/>
        <v>13092</v>
      </c>
      <c r="G440" s="1185">
        <f ca="1">IF(F440&lt;&gt;"",COUNTIF($F$11:F440,"&gt;0"),"")</f>
        <v>430</v>
      </c>
      <c r="H440" s="1186"/>
      <c r="I440" s="1130"/>
      <c r="J440" s="1187">
        <f t="shared" ca="1" si="136"/>
        <v>0</v>
      </c>
      <c r="K440" s="1188">
        <f t="shared" ca="1" si="137"/>
        <v>0</v>
      </c>
      <c r="L440" s="1187">
        <f t="shared" ca="1" si="138"/>
        <v>0</v>
      </c>
      <c r="M440" s="1187">
        <f t="shared" ca="1" si="139"/>
        <v>0</v>
      </c>
      <c r="N440" s="1187">
        <f t="shared" ca="1" si="140"/>
        <v>0</v>
      </c>
      <c r="O440" s="1130"/>
      <c r="P440" s="1187">
        <f t="shared" ca="1" si="141"/>
        <v>0</v>
      </c>
      <c r="Q440" s="1187">
        <f t="shared" ca="1" si="142"/>
        <v>0</v>
      </c>
      <c r="R440" s="1187">
        <f t="shared" ca="1" si="143"/>
        <v>0</v>
      </c>
      <c r="S440" s="1187">
        <f t="shared" ca="1" si="144"/>
        <v>0</v>
      </c>
      <c r="T440" s="1187">
        <f t="shared" ca="1" si="145"/>
        <v>0</v>
      </c>
      <c r="U440" s="1189">
        <f t="shared" ca="1" si="146"/>
        <v>0</v>
      </c>
      <c r="V440" s="1190" t="str">
        <f t="shared" ca="1" si="147"/>
        <v>n.a.</v>
      </c>
      <c r="X440" s="1191">
        <f t="shared" ca="1" si="148"/>
        <v>0</v>
      </c>
      <c r="Y440" s="1191">
        <f t="shared" ca="1" si="149"/>
        <v>0</v>
      </c>
      <c r="Z440" s="1191">
        <f t="shared" ca="1" si="150"/>
        <v>0</v>
      </c>
      <c r="AA440" s="1189">
        <f t="shared" ca="1" si="151"/>
        <v>0</v>
      </c>
      <c r="AB440" s="1162"/>
    </row>
    <row r="441" spans="1:28">
      <c r="A441" s="1201">
        <f>'AMORT. PROFILE 0% CPR'!A441</f>
        <v>58011</v>
      </c>
      <c r="C441" s="1161"/>
      <c r="D441" s="1182">
        <f t="shared" ca="1" si="133"/>
        <v>58684</v>
      </c>
      <c r="E441" s="1183">
        <f t="shared" ca="1" si="134"/>
        <v>58711</v>
      </c>
      <c r="F441" s="1184">
        <f t="shared" ca="1" si="135"/>
        <v>13123</v>
      </c>
      <c r="G441" s="1185">
        <f ca="1">IF(F441&lt;&gt;"",COUNTIF($F$11:F441,"&gt;0"),"")</f>
        <v>431</v>
      </c>
      <c r="H441" s="1186"/>
      <c r="I441" s="1130"/>
      <c r="J441" s="1187">
        <f t="shared" ca="1" si="136"/>
        <v>0</v>
      </c>
      <c r="K441" s="1188">
        <f t="shared" ca="1" si="137"/>
        <v>0</v>
      </c>
      <c r="L441" s="1187">
        <f t="shared" ca="1" si="138"/>
        <v>0</v>
      </c>
      <c r="M441" s="1187">
        <f t="shared" ca="1" si="139"/>
        <v>0</v>
      </c>
      <c r="N441" s="1187">
        <f t="shared" ca="1" si="140"/>
        <v>0</v>
      </c>
      <c r="O441" s="1130"/>
      <c r="P441" s="1187">
        <f t="shared" ca="1" si="141"/>
        <v>0</v>
      </c>
      <c r="Q441" s="1187">
        <f t="shared" ca="1" si="142"/>
        <v>0</v>
      </c>
      <c r="R441" s="1187">
        <f t="shared" ca="1" si="143"/>
        <v>0</v>
      </c>
      <c r="S441" s="1187">
        <f t="shared" ca="1" si="144"/>
        <v>0</v>
      </c>
      <c r="T441" s="1187">
        <f t="shared" ca="1" si="145"/>
        <v>0</v>
      </c>
      <c r="U441" s="1189">
        <f t="shared" ca="1" si="146"/>
        <v>0</v>
      </c>
      <c r="V441" s="1190" t="str">
        <f t="shared" ca="1" si="147"/>
        <v>n.a.</v>
      </c>
      <c r="X441" s="1191">
        <f t="shared" ca="1" si="148"/>
        <v>0</v>
      </c>
      <c r="Y441" s="1191">
        <f t="shared" ca="1" si="149"/>
        <v>0</v>
      </c>
      <c r="Z441" s="1191">
        <f t="shared" ca="1" si="150"/>
        <v>0</v>
      </c>
      <c r="AA441" s="1189">
        <f t="shared" ca="1" si="151"/>
        <v>0</v>
      </c>
      <c r="AB441" s="1162"/>
    </row>
    <row r="442" spans="1:28">
      <c r="A442" s="1201">
        <f>'AMORT. PROFILE 0% CPR'!A442</f>
        <v>58041</v>
      </c>
      <c r="C442" s="1161"/>
      <c r="D442" s="1182">
        <f t="shared" ca="1" si="133"/>
        <v>58714</v>
      </c>
      <c r="E442" s="1183">
        <f t="shared" ca="1" si="134"/>
        <v>58741</v>
      </c>
      <c r="F442" s="1184">
        <f t="shared" ca="1" si="135"/>
        <v>13153</v>
      </c>
      <c r="G442" s="1185">
        <f ca="1">IF(F442&lt;&gt;"",COUNTIF($F$11:F442,"&gt;0"),"")</f>
        <v>432</v>
      </c>
      <c r="H442" s="1186"/>
      <c r="I442" s="1130"/>
      <c r="J442" s="1187">
        <f t="shared" ca="1" si="136"/>
        <v>0</v>
      </c>
      <c r="K442" s="1188">
        <f t="shared" ca="1" si="137"/>
        <v>0</v>
      </c>
      <c r="L442" s="1187">
        <f t="shared" ca="1" si="138"/>
        <v>0</v>
      </c>
      <c r="M442" s="1187">
        <f t="shared" ca="1" si="139"/>
        <v>0</v>
      </c>
      <c r="N442" s="1187">
        <f t="shared" ca="1" si="140"/>
        <v>0</v>
      </c>
      <c r="O442" s="1130"/>
      <c r="P442" s="1187">
        <f t="shared" ca="1" si="141"/>
        <v>0</v>
      </c>
      <c r="Q442" s="1187">
        <f t="shared" ca="1" si="142"/>
        <v>0</v>
      </c>
      <c r="R442" s="1187">
        <f t="shared" ca="1" si="143"/>
        <v>0</v>
      </c>
      <c r="S442" s="1187">
        <f t="shared" ca="1" si="144"/>
        <v>0</v>
      </c>
      <c r="T442" s="1187">
        <f t="shared" ca="1" si="145"/>
        <v>0</v>
      </c>
      <c r="U442" s="1189">
        <f t="shared" ca="1" si="146"/>
        <v>0</v>
      </c>
      <c r="V442" s="1190" t="str">
        <f t="shared" ca="1" si="147"/>
        <v>n.a.</v>
      </c>
      <c r="X442" s="1191">
        <f t="shared" ca="1" si="148"/>
        <v>0</v>
      </c>
      <c r="Y442" s="1191">
        <f t="shared" ca="1" si="149"/>
        <v>0</v>
      </c>
      <c r="Z442" s="1191">
        <f t="shared" ca="1" si="150"/>
        <v>0</v>
      </c>
      <c r="AA442" s="1189">
        <f t="shared" ca="1" si="151"/>
        <v>0</v>
      </c>
      <c r="AB442" s="1162"/>
    </row>
    <row r="443" spans="1:28">
      <c r="A443" s="1201">
        <f>'AMORT. PROFILE 0% CPR'!A443</f>
        <v>58071</v>
      </c>
      <c r="C443" s="1161"/>
      <c r="D443" s="1182">
        <f t="shared" ca="1" si="133"/>
        <v>58745</v>
      </c>
      <c r="E443" s="1183">
        <f t="shared" ca="1" si="134"/>
        <v>58774</v>
      </c>
      <c r="F443" s="1184">
        <f t="shared" ca="1" si="135"/>
        <v>13186</v>
      </c>
      <c r="G443" s="1185">
        <f ca="1">IF(F443&lt;&gt;"",COUNTIF($F$11:F443,"&gt;0"),"")</f>
        <v>433</v>
      </c>
      <c r="H443" s="1186"/>
      <c r="I443" s="1130"/>
      <c r="J443" s="1187">
        <f t="shared" ca="1" si="136"/>
        <v>0</v>
      </c>
      <c r="K443" s="1188">
        <f t="shared" ca="1" si="137"/>
        <v>0</v>
      </c>
      <c r="L443" s="1187">
        <f t="shared" ca="1" si="138"/>
        <v>0</v>
      </c>
      <c r="M443" s="1187">
        <f t="shared" ca="1" si="139"/>
        <v>0</v>
      </c>
      <c r="N443" s="1187">
        <f t="shared" ca="1" si="140"/>
        <v>0</v>
      </c>
      <c r="O443" s="1130"/>
      <c r="P443" s="1187">
        <f t="shared" ca="1" si="141"/>
        <v>0</v>
      </c>
      <c r="Q443" s="1187">
        <f t="shared" ca="1" si="142"/>
        <v>0</v>
      </c>
      <c r="R443" s="1187">
        <f t="shared" ca="1" si="143"/>
        <v>0</v>
      </c>
      <c r="S443" s="1187">
        <f t="shared" ca="1" si="144"/>
        <v>0</v>
      </c>
      <c r="T443" s="1187">
        <f t="shared" ca="1" si="145"/>
        <v>0</v>
      </c>
      <c r="U443" s="1189">
        <f t="shared" ca="1" si="146"/>
        <v>0</v>
      </c>
      <c r="V443" s="1190" t="str">
        <f t="shared" ca="1" si="147"/>
        <v>n.a.</v>
      </c>
      <c r="X443" s="1191">
        <f t="shared" ca="1" si="148"/>
        <v>0</v>
      </c>
      <c r="Y443" s="1191">
        <f t="shared" ca="1" si="149"/>
        <v>0</v>
      </c>
      <c r="Z443" s="1191">
        <f t="shared" ca="1" si="150"/>
        <v>0</v>
      </c>
      <c r="AA443" s="1189">
        <f t="shared" ca="1" si="151"/>
        <v>0</v>
      </c>
      <c r="AB443" s="1162"/>
    </row>
    <row r="444" spans="1:28">
      <c r="A444" s="1201">
        <f>'AMORT. PROFILE 0% CPR'!A444</f>
        <v>58102</v>
      </c>
      <c r="C444" s="1161"/>
      <c r="D444" s="1182">
        <f t="shared" ca="1" si="133"/>
        <v>58775</v>
      </c>
      <c r="E444" s="1183">
        <f t="shared" ca="1" si="134"/>
        <v>58802</v>
      </c>
      <c r="F444" s="1184">
        <f t="shared" ca="1" si="135"/>
        <v>13214</v>
      </c>
      <c r="G444" s="1185">
        <f ca="1">IF(F444&lt;&gt;"",COUNTIF($F$11:F444,"&gt;0"),"")</f>
        <v>434</v>
      </c>
      <c r="H444" s="1186"/>
      <c r="I444" s="1130"/>
      <c r="J444" s="1187">
        <f t="shared" ca="1" si="136"/>
        <v>0</v>
      </c>
      <c r="K444" s="1188">
        <f t="shared" ca="1" si="137"/>
        <v>0</v>
      </c>
      <c r="L444" s="1187">
        <f t="shared" ca="1" si="138"/>
        <v>0</v>
      </c>
      <c r="M444" s="1187">
        <f t="shared" ca="1" si="139"/>
        <v>0</v>
      </c>
      <c r="N444" s="1187">
        <f t="shared" ca="1" si="140"/>
        <v>0</v>
      </c>
      <c r="O444" s="1130"/>
      <c r="P444" s="1187">
        <f t="shared" ca="1" si="141"/>
        <v>0</v>
      </c>
      <c r="Q444" s="1187">
        <f t="shared" ca="1" si="142"/>
        <v>0</v>
      </c>
      <c r="R444" s="1187">
        <f t="shared" ca="1" si="143"/>
        <v>0</v>
      </c>
      <c r="S444" s="1187">
        <f t="shared" ca="1" si="144"/>
        <v>0</v>
      </c>
      <c r="T444" s="1187">
        <f t="shared" ca="1" si="145"/>
        <v>0</v>
      </c>
      <c r="U444" s="1189">
        <f t="shared" ca="1" si="146"/>
        <v>0</v>
      </c>
      <c r="V444" s="1190" t="str">
        <f t="shared" ca="1" si="147"/>
        <v>n.a.</v>
      </c>
      <c r="X444" s="1191">
        <f t="shared" ca="1" si="148"/>
        <v>0</v>
      </c>
      <c r="Y444" s="1191">
        <f t="shared" ca="1" si="149"/>
        <v>0</v>
      </c>
      <c r="Z444" s="1191">
        <f t="shared" ca="1" si="150"/>
        <v>0</v>
      </c>
      <c r="AA444" s="1189">
        <f t="shared" ca="1" si="151"/>
        <v>0</v>
      </c>
      <c r="AB444" s="1162"/>
    </row>
    <row r="445" spans="1:28">
      <c r="A445" s="1201">
        <f>'AMORT. PROFILE 0% CPR'!A445</f>
        <v>58133</v>
      </c>
      <c r="C445" s="1161"/>
      <c r="D445" s="1182">
        <f t="shared" ca="1" si="133"/>
        <v>58806</v>
      </c>
      <c r="E445" s="1183">
        <f t="shared" ca="1" si="134"/>
        <v>58833</v>
      </c>
      <c r="F445" s="1184">
        <f t="shared" ca="1" si="135"/>
        <v>13245</v>
      </c>
      <c r="G445" s="1185">
        <f ca="1">IF(F445&lt;&gt;"",COUNTIF($F$11:F445,"&gt;0"),"")</f>
        <v>435</v>
      </c>
      <c r="H445" s="1186"/>
      <c r="I445" s="1130"/>
      <c r="J445" s="1187">
        <f t="shared" ca="1" si="136"/>
        <v>0</v>
      </c>
      <c r="K445" s="1188">
        <f t="shared" ca="1" si="137"/>
        <v>0</v>
      </c>
      <c r="L445" s="1187">
        <f t="shared" ca="1" si="138"/>
        <v>0</v>
      </c>
      <c r="M445" s="1187">
        <f t="shared" ca="1" si="139"/>
        <v>0</v>
      </c>
      <c r="N445" s="1187">
        <f t="shared" ca="1" si="140"/>
        <v>0</v>
      </c>
      <c r="O445" s="1130"/>
      <c r="P445" s="1187">
        <f t="shared" ca="1" si="141"/>
        <v>0</v>
      </c>
      <c r="Q445" s="1187">
        <f t="shared" ca="1" si="142"/>
        <v>0</v>
      </c>
      <c r="R445" s="1187">
        <f t="shared" ca="1" si="143"/>
        <v>0</v>
      </c>
      <c r="S445" s="1187">
        <f t="shared" ca="1" si="144"/>
        <v>0</v>
      </c>
      <c r="T445" s="1187">
        <f t="shared" ca="1" si="145"/>
        <v>0</v>
      </c>
      <c r="U445" s="1189">
        <f t="shared" ca="1" si="146"/>
        <v>0</v>
      </c>
      <c r="V445" s="1190" t="str">
        <f t="shared" ca="1" si="147"/>
        <v>n.a.</v>
      </c>
      <c r="X445" s="1191">
        <f t="shared" ca="1" si="148"/>
        <v>0</v>
      </c>
      <c r="Y445" s="1191">
        <f t="shared" ca="1" si="149"/>
        <v>0</v>
      </c>
      <c r="Z445" s="1191">
        <f t="shared" ca="1" si="150"/>
        <v>0</v>
      </c>
      <c r="AA445" s="1189">
        <f t="shared" ca="1" si="151"/>
        <v>0</v>
      </c>
      <c r="AB445" s="1162"/>
    </row>
    <row r="446" spans="1:28">
      <c r="A446" s="1201">
        <f>'AMORT. PROFILE 0% CPR'!A446</f>
        <v>58161</v>
      </c>
      <c r="C446" s="1161"/>
      <c r="D446" s="1182">
        <f t="shared" ca="1" si="133"/>
        <v>58837</v>
      </c>
      <c r="E446" s="1183">
        <f t="shared" ca="1" si="134"/>
        <v>58865</v>
      </c>
      <c r="F446" s="1184">
        <f t="shared" ca="1" si="135"/>
        <v>13277</v>
      </c>
      <c r="G446" s="1185">
        <f ca="1">IF(F446&lt;&gt;"",COUNTIF($F$11:F446,"&gt;0"),"")</f>
        <v>436</v>
      </c>
      <c r="H446" s="1186"/>
      <c r="I446" s="1130"/>
      <c r="J446" s="1187">
        <f t="shared" ca="1" si="136"/>
        <v>0</v>
      </c>
      <c r="K446" s="1188">
        <f t="shared" ca="1" si="137"/>
        <v>0</v>
      </c>
      <c r="L446" s="1187">
        <f t="shared" ca="1" si="138"/>
        <v>0</v>
      </c>
      <c r="M446" s="1187">
        <f t="shared" ca="1" si="139"/>
        <v>0</v>
      </c>
      <c r="N446" s="1187">
        <f t="shared" ca="1" si="140"/>
        <v>0</v>
      </c>
      <c r="O446" s="1130"/>
      <c r="P446" s="1187">
        <f t="shared" ca="1" si="141"/>
        <v>0</v>
      </c>
      <c r="Q446" s="1187">
        <f t="shared" ca="1" si="142"/>
        <v>0</v>
      </c>
      <c r="R446" s="1187">
        <f t="shared" ca="1" si="143"/>
        <v>0</v>
      </c>
      <c r="S446" s="1187">
        <f t="shared" ca="1" si="144"/>
        <v>0</v>
      </c>
      <c r="T446" s="1187">
        <f t="shared" ca="1" si="145"/>
        <v>0</v>
      </c>
      <c r="U446" s="1189">
        <f t="shared" ca="1" si="146"/>
        <v>0</v>
      </c>
      <c r="V446" s="1190" t="str">
        <f t="shared" ca="1" si="147"/>
        <v>n.a.</v>
      </c>
      <c r="X446" s="1191">
        <f t="shared" ca="1" si="148"/>
        <v>0</v>
      </c>
      <c r="Y446" s="1191">
        <f t="shared" ca="1" si="149"/>
        <v>0</v>
      </c>
      <c r="Z446" s="1191">
        <f t="shared" ca="1" si="150"/>
        <v>0</v>
      </c>
      <c r="AA446" s="1189">
        <f t="shared" ca="1" si="151"/>
        <v>0</v>
      </c>
      <c r="AB446" s="1162"/>
    </row>
    <row r="447" spans="1:28">
      <c r="A447" s="1201">
        <f>'AMORT. PROFILE 0% CPR'!A447</f>
        <v>58193</v>
      </c>
      <c r="C447" s="1161"/>
      <c r="D447" s="1182">
        <f t="shared" ca="1" si="133"/>
        <v>58865</v>
      </c>
      <c r="E447" s="1183">
        <f t="shared" ca="1" si="134"/>
        <v>58893</v>
      </c>
      <c r="F447" s="1184">
        <f t="shared" ca="1" si="135"/>
        <v>13305</v>
      </c>
      <c r="G447" s="1185">
        <f ca="1">IF(F447&lt;&gt;"",COUNTIF($F$11:F447,"&gt;0"),"")</f>
        <v>437</v>
      </c>
      <c r="H447" s="1186"/>
      <c r="I447" s="1130"/>
      <c r="J447" s="1187">
        <f t="shared" ca="1" si="136"/>
        <v>0</v>
      </c>
      <c r="K447" s="1188">
        <f t="shared" ca="1" si="137"/>
        <v>0</v>
      </c>
      <c r="L447" s="1187">
        <f t="shared" ca="1" si="138"/>
        <v>0</v>
      </c>
      <c r="M447" s="1187">
        <f t="shared" ca="1" si="139"/>
        <v>0</v>
      </c>
      <c r="N447" s="1187">
        <f t="shared" ca="1" si="140"/>
        <v>0</v>
      </c>
      <c r="O447" s="1130"/>
      <c r="P447" s="1187">
        <f t="shared" ca="1" si="141"/>
        <v>0</v>
      </c>
      <c r="Q447" s="1187">
        <f t="shared" ca="1" si="142"/>
        <v>0</v>
      </c>
      <c r="R447" s="1187">
        <f t="shared" ca="1" si="143"/>
        <v>0</v>
      </c>
      <c r="S447" s="1187">
        <f t="shared" ca="1" si="144"/>
        <v>0</v>
      </c>
      <c r="T447" s="1187">
        <f t="shared" ca="1" si="145"/>
        <v>0</v>
      </c>
      <c r="U447" s="1189">
        <f t="shared" ca="1" si="146"/>
        <v>0</v>
      </c>
      <c r="V447" s="1190" t="str">
        <f t="shared" ca="1" si="147"/>
        <v>n.a.</v>
      </c>
      <c r="X447" s="1191">
        <f t="shared" ca="1" si="148"/>
        <v>0</v>
      </c>
      <c r="Y447" s="1191">
        <f t="shared" ca="1" si="149"/>
        <v>0</v>
      </c>
      <c r="Z447" s="1191">
        <f t="shared" ca="1" si="150"/>
        <v>0</v>
      </c>
      <c r="AA447" s="1189">
        <f t="shared" ca="1" si="151"/>
        <v>0</v>
      </c>
      <c r="AB447" s="1162"/>
    </row>
    <row r="448" spans="1:28">
      <c r="A448" s="1201">
        <f>'AMORT. PROFILE 0% CPR'!A448</f>
        <v>58222</v>
      </c>
      <c r="C448" s="1161"/>
      <c r="D448" s="1182">
        <f t="shared" ca="1" si="133"/>
        <v>58896</v>
      </c>
      <c r="E448" s="1183">
        <f t="shared" ca="1" si="134"/>
        <v>58923</v>
      </c>
      <c r="F448" s="1184">
        <f t="shared" ca="1" si="135"/>
        <v>13335</v>
      </c>
      <c r="G448" s="1185">
        <f ca="1">IF(F448&lt;&gt;"",COUNTIF($F$11:F448,"&gt;0"),"")</f>
        <v>438</v>
      </c>
      <c r="H448" s="1186"/>
      <c r="I448" s="1130"/>
      <c r="J448" s="1187">
        <f t="shared" ca="1" si="136"/>
        <v>0</v>
      </c>
      <c r="K448" s="1188">
        <f t="shared" ca="1" si="137"/>
        <v>0</v>
      </c>
      <c r="L448" s="1187">
        <f t="shared" ca="1" si="138"/>
        <v>0</v>
      </c>
      <c r="M448" s="1187">
        <f t="shared" ca="1" si="139"/>
        <v>0</v>
      </c>
      <c r="N448" s="1187">
        <f t="shared" ca="1" si="140"/>
        <v>0</v>
      </c>
      <c r="O448" s="1130"/>
      <c r="P448" s="1187">
        <f t="shared" ca="1" si="141"/>
        <v>0</v>
      </c>
      <c r="Q448" s="1187">
        <f t="shared" ca="1" si="142"/>
        <v>0</v>
      </c>
      <c r="R448" s="1187">
        <f t="shared" ca="1" si="143"/>
        <v>0</v>
      </c>
      <c r="S448" s="1187">
        <f t="shared" ca="1" si="144"/>
        <v>0</v>
      </c>
      <c r="T448" s="1187">
        <f t="shared" ca="1" si="145"/>
        <v>0</v>
      </c>
      <c r="U448" s="1189">
        <f t="shared" ca="1" si="146"/>
        <v>0</v>
      </c>
      <c r="V448" s="1190" t="str">
        <f t="shared" ca="1" si="147"/>
        <v>n.a.</v>
      </c>
      <c r="X448" s="1191">
        <f t="shared" ca="1" si="148"/>
        <v>0</v>
      </c>
      <c r="Y448" s="1191">
        <f t="shared" ca="1" si="149"/>
        <v>0</v>
      </c>
      <c r="Z448" s="1191">
        <f t="shared" ca="1" si="150"/>
        <v>0</v>
      </c>
      <c r="AA448" s="1189">
        <f t="shared" ca="1" si="151"/>
        <v>0</v>
      </c>
      <c r="AB448" s="1162"/>
    </row>
    <row r="449" spans="1:28">
      <c r="A449" s="1201">
        <f>'AMORT. PROFILE 0% CPR'!A449</f>
        <v>58253</v>
      </c>
      <c r="C449" s="1161"/>
      <c r="D449" s="1182">
        <f t="shared" ca="1" si="133"/>
        <v>58926</v>
      </c>
      <c r="E449" s="1183">
        <f t="shared" ca="1" si="134"/>
        <v>58953</v>
      </c>
      <c r="F449" s="1184">
        <f t="shared" ca="1" si="135"/>
        <v>13365</v>
      </c>
      <c r="G449" s="1185">
        <f ca="1">IF(F449&lt;&gt;"",COUNTIF($F$11:F449,"&gt;0"),"")</f>
        <v>439</v>
      </c>
      <c r="H449" s="1186"/>
      <c r="I449" s="1130"/>
      <c r="J449" s="1187">
        <f t="shared" ca="1" si="136"/>
        <v>0</v>
      </c>
      <c r="K449" s="1188">
        <f t="shared" ca="1" si="137"/>
        <v>0</v>
      </c>
      <c r="L449" s="1187">
        <f t="shared" ca="1" si="138"/>
        <v>0</v>
      </c>
      <c r="M449" s="1187">
        <f t="shared" ca="1" si="139"/>
        <v>0</v>
      </c>
      <c r="N449" s="1187">
        <f t="shared" ca="1" si="140"/>
        <v>0</v>
      </c>
      <c r="O449" s="1130"/>
      <c r="P449" s="1187">
        <f t="shared" ca="1" si="141"/>
        <v>0</v>
      </c>
      <c r="Q449" s="1187">
        <f t="shared" ca="1" si="142"/>
        <v>0</v>
      </c>
      <c r="R449" s="1187">
        <f t="shared" ca="1" si="143"/>
        <v>0</v>
      </c>
      <c r="S449" s="1187">
        <f t="shared" ca="1" si="144"/>
        <v>0</v>
      </c>
      <c r="T449" s="1187">
        <f t="shared" ca="1" si="145"/>
        <v>0</v>
      </c>
      <c r="U449" s="1189">
        <f t="shared" ca="1" si="146"/>
        <v>0</v>
      </c>
      <c r="V449" s="1190" t="str">
        <f t="shared" ca="1" si="147"/>
        <v>n.a.</v>
      </c>
      <c r="X449" s="1191">
        <f t="shared" ca="1" si="148"/>
        <v>0</v>
      </c>
      <c r="Y449" s="1191">
        <f t="shared" ca="1" si="149"/>
        <v>0</v>
      </c>
      <c r="Z449" s="1191">
        <f t="shared" ca="1" si="150"/>
        <v>0</v>
      </c>
      <c r="AA449" s="1189">
        <f t="shared" ca="1" si="151"/>
        <v>0</v>
      </c>
      <c r="AB449" s="1162"/>
    </row>
    <row r="450" spans="1:28">
      <c r="A450" s="1201">
        <f>'AMORT. PROFILE 0% CPR'!A450</f>
        <v>58284</v>
      </c>
      <c r="C450" s="1161"/>
      <c r="D450" s="1182">
        <f t="shared" ca="1" si="133"/>
        <v>58957</v>
      </c>
      <c r="E450" s="1183">
        <f t="shared" ca="1" si="134"/>
        <v>58984</v>
      </c>
      <c r="F450" s="1184">
        <f t="shared" ca="1" si="135"/>
        <v>13396</v>
      </c>
      <c r="G450" s="1185">
        <f ca="1">IF(F450&lt;&gt;"",COUNTIF($F$11:F450,"&gt;0"),"")</f>
        <v>440</v>
      </c>
      <c r="H450" s="1186"/>
      <c r="I450" s="1130"/>
      <c r="J450" s="1187">
        <f t="shared" ca="1" si="136"/>
        <v>0</v>
      </c>
      <c r="K450" s="1188">
        <f t="shared" ca="1" si="137"/>
        <v>0</v>
      </c>
      <c r="L450" s="1187">
        <f t="shared" ca="1" si="138"/>
        <v>0</v>
      </c>
      <c r="M450" s="1187">
        <f t="shared" ca="1" si="139"/>
        <v>0</v>
      </c>
      <c r="N450" s="1187">
        <f t="shared" ca="1" si="140"/>
        <v>0</v>
      </c>
      <c r="O450" s="1130"/>
      <c r="P450" s="1187">
        <f t="shared" ca="1" si="141"/>
        <v>0</v>
      </c>
      <c r="Q450" s="1187">
        <f t="shared" ca="1" si="142"/>
        <v>0</v>
      </c>
      <c r="R450" s="1187">
        <f t="shared" ca="1" si="143"/>
        <v>0</v>
      </c>
      <c r="S450" s="1187">
        <f t="shared" ca="1" si="144"/>
        <v>0</v>
      </c>
      <c r="T450" s="1187">
        <f t="shared" ca="1" si="145"/>
        <v>0</v>
      </c>
      <c r="U450" s="1189">
        <f t="shared" ca="1" si="146"/>
        <v>0</v>
      </c>
      <c r="V450" s="1190" t="str">
        <f t="shared" ca="1" si="147"/>
        <v>n.a.</v>
      </c>
      <c r="X450" s="1191">
        <f t="shared" ca="1" si="148"/>
        <v>0</v>
      </c>
      <c r="Y450" s="1191">
        <f t="shared" ca="1" si="149"/>
        <v>0</v>
      </c>
      <c r="Z450" s="1191">
        <f t="shared" ca="1" si="150"/>
        <v>0</v>
      </c>
      <c r="AA450" s="1189">
        <f t="shared" ca="1" si="151"/>
        <v>0</v>
      </c>
      <c r="AB450" s="1162"/>
    </row>
    <row r="451" spans="1:28">
      <c r="A451" s="1201">
        <f>'AMORT. PROFILE 0% CPR'!A451</f>
        <v>58314</v>
      </c>
      <c r="C451" s="1161"/>
      <c r="D451" s="1182">
        <f t="shared" ca="1" si="133"/>
        <v>58987</v>
      </c>
      <c r="E451" s="1183">
        <f t="shared" ca="1" si="134"/>
        <v>59014</v>
      </c>
      <c r="F451" s="1184">
        <f t="shared" ca="1" si="135"/>
        <v>13426</v>
      </c>
      <c r="G451" s="1185">
        <f ca="1">IF(F451&lt;&gt;"",COUNTIF($F$11:F451,"&gt;0"),"")</f>
        <v>441</v>
      </c>
      <c r="H451" s="1186"/>
      <c r="I451" s="1130"/>
      <c r="J451" s="1187">
        <f t="shared" ca="1" si="136"/>
        <v>0</v>
      </c>
      <c r="K451" s="1188">
        <f t="shared" ca="1" si="137"/>
        <v>0</v>
      </c>
      <c r="L451" s="1187">
        <f t="shared" ca="1" si="138"/>
        <v>0</v>
      </c>
      <c r="M451" s="1187">
        <f t="shared" ca="1" si="139"/>
        <v>0</v>
      </c>
      <c r="N451" s="1187">
        <f t="shared" ca="1" si="140"/>
        <v>0</v>
      </c>
      <c r="O451" s="1130"/>
      <c r="P451" s="1187">
        <f t="shared" ca="1" si="141"/>
        <v>0</v>
      </c>
      <c r="Q451" s="1187">
        <f t="shared" ca="1" si="142"/>
        <v>0</v>
      </c>
      <c r="R451" s="1187">
        <f t="shared" ca="1" si="143"/>
        <v>0</v>
      </c>
      <c r="S451" s="1187">
        <f t="shared" ca="1" si="144"/>
        <v>0</v>
      </c>
      <c r="T451" s="1187">
        <f t="shared" ca="1" si="145"/>
        <v>0</v>
      </c>
      <c r="U451" s="1189">
        <f t="shared" ca="1" si="146"/>
        <v>0</v>
      </c>
      <c r="V451" s="1190" t="str">
        <f t="shared" ca="1" si="147"/>
        <v>n.a.</v>
      </c>
      <c r="X451" s="1191">
        <f t="shared" ca="1" si="148"/>
        <v>0</v>
      </c>
      <c r="Y451" s="1191">
        <f t="shared" ca="1" si="149"/>
        <v>0</v>
      </c>
      <c r="Z451" s="1191">
        <f t="shared" ca="1" si="150"/>
        <v>0</v>
      </c>
      <c r="AA451" s="1189">
        <f t="shared" ca="1" si="151"/>
        <v>0</v>
      </c>
      <c r="AB451" s="1162"/>
    </row>
    <row r="452" spans="1:28">
      <c r="A452" s="1201">
        <f>'AMORT. PROFILE 0% CPR'!A452</f>
        <v>58347</v>
      </c>
      <c r="C452" s="1161"/>
      <c r="D452" s="1182">
        <f t="shared" ca="1" si="133"/>
        <v>59018</v>
      </c>
      <c r="E452" s="1183">
        <f t="shared" ca="1" si="134"/>
        <v>59047</v>
      </c>
      <c r="F452" s="1184">
        <f t="shared" ca="1" si="135"/>
        <v>13459</v>
      </c>
      <c r="G452" s="1185">
        <f ca="1">IF(F452&lt;&gt;"",COUNTIF($F$11:F452,"&gt;0"),"")</f>
        <v>442</v>
      </c>
      <c r="H452" s="1186"/>
      <c r="I452" s="1130"/>
      <c r="J452" s="1187">
        <f t="shared" ca="1" si="136"/>
        <v>0</v>
      </c>
      <c r="K452" s="1188">
        <f t="shared" ca="1" si="137"/>
        <v>0</v>
      </c>
      <c r="L452" s="1187">
        <f t="shared" ca="1" si="138"/>
        <v>0</v>
      </c>
      <c r="M452" s="1187">
        <f t="shared" ca="1" si="139"/>
        <v>0</v>
      </c>
      <c r="N452" s="1187">
        <f t="shared" ca="1" si="140"/>
        <v>0</v>
      </c>
      <c r="O452" s="1130"/>
      <c r="P452" s="1187">
        <f t="shared" ca="1" si="141"/>
        <v>0</v>
      </c>
      <c r="Q452" s="1187">
        <f t="shared" ca="1" si="142"/>
        <v>0</v>
      </c>
      <c r="R452" s="1187">
        <f t="shared" ca="1" si="143"/>
        <v>0</v>
      </c>
      <c r="S452" s="1187">
        <f t="shared" ca="1" si="144"/>
        <v>0</v>
      </c>
      <c r="T452" s="1187">
        <f t="shared" ca="1" si="145"/>
        <v>0</v>
      </c>
      <c r="U452" s="1189">
        <f t="shared" ca="1" si="146"/>
        <v>0</v>
      </c>
      <c r="V452" s="1190" t="str">
        <f t="shared" ca="1" si="147"/>
        <v>n.a.</v>
      </c>
      <c r="X452" s="1191">
        <f t="shared" ca="1" si="148"/>
        <v>0</v>
      </c>
      <c r="Y452" s="1191">
        <f t="shared" ca="1" si="149"/>
        <v>0</v>
      </c>
      <c r="Z452" s="1191">
        <f t="shared" ca="1" si="150"/>
        <v>0</v>
      </c>
      <c r="AA452" s="1189">
        <f t="shared" ca="1" si="151"/>
        <v>0</v>
      </c>
      <c r="AB452" s="1162"/>
    </row>
    <row r="453" spans="1:28">
      <c r="A453" s="1201">
        <f>'AMORT. PROFILE 0% CPR'!A453</f>
        <v>58375</v>
      </c>
      <c r="C453" s="1161"/>
      <c r="D453" s="1182">
        <f t="shared" ca="1" si="133"/>
        <v>59049</v>
      </c>
      <c r="E453" s="1183">
        <f t="shared" ca="1" si="134"/>
        <v>59076</v>
      </c>
      <c r="F453" s="1184">
        <f t="shared" ca="1" si="135"/>
        <v>13488</v>
      </c>
      <c r="G453" s="1185">
        <f ca="1">IF(F453&lt;&gt;"",COUNTIF($F$11:F453,"&gt;0"),"")</f>
        <v>443</v>
      </c>
      <c r="H453" s="1186"/>
      <c r="I453" s="1130"/>
      <c r="J453" s="1187">
        <f t="shared" ca="1" si="136"/>
        <v>0</v>
      </c>
      <c r="K453" s="1188">
        <f t="shared" ca="1" si="137"/>
        <v>0</v>
      </c>
      <c r="L453" s="1187">
        <f t="shared" ca="1" si="138"/>
        <v>0</v>
      </c>
      <c r="M453" s="1187">
        <f t="shared" ca="1" si="139"/>
        <v>0</v>
      </c>
      <c r="N453" s="1187">
        <f t="shared" ca="1" si="140"/>
        <v>0</v>
      </c>
      <c r="O453" s="1130"/>
      <c r="P453" s="1187">
        <f t="shared" ca="1" si="141"/>
        <v>0</v>
      </c>
      <c r="Q453" s="1187">
        <f t="shared" ca="1" si="142"/>
        <v>0</v>
      </c>
      <c r="R453" s="1187">
        <f t="shared" ca="1" si="143"/>
        <v>0</v>
      </c>
      <c r="S453" s="1187">
        <f t="shared" ca="1" si="144"/>
        <v>0</v>
      </c>
      <c r="T453" s="1187">
        <f t="shared" ca="1" si="145"/>
        <v>0</v>
      </c>
      <c r="U453" s="1189">
        <f t="shared" ca="1" si="146"/>
        <v>0</v>
      </c>
      <c r="V453" s="1190" t="str">
        <f t="shared" ca="1" si="147"/>
        <v>n.a.</v>
      </c>
      <c r="X453" s="1191">
        <f t="shared" ca="1" si="148"/>
        <v>0</v>
      </c>
      <c r="Y453" s="1191">
        <f t="shared" ca="1" si="149"/>
        <v>0</v>
      </c>
      <c r="Z453" s="1191">
        <f t="shared" ca="1" si="150"/>
        <v>0</v>
      </c>
      <c r="AA453" s="1189">
        <f t="shared" ca="1" si="151"/>
        <v>0</v>
      </c>
      <c r="AB453" s="1162"/>
    </row>
    <row r="454" spans="1:28">
      <c r="A454" s="1201">
        <f>'AMORT. PROFILE 0% CPR'!A454</f>
        <v>58406</v>
      </c>
      <c r="C454" s="1161"/>
      <c r="D454" s="1182">
        <f t="shared" ca="1" si="133"/>
        <v>59079</v>
      </c>
      <c r="E454" s="1183">
        <f t="shared" ca="1" si="134"/>
        <v>59106</v>
      </c>
      <c r="F454" s="1184">
        <f t="shared" ca="1" si="135"/>
        <v>13518</v>
      </c>
      <c r="G454" s="1185">
        <f ca="1">IF(F454&lt;&gt;"",COUNTIF($F$11:F454,"&gt;0"),"")</f>
        <v>444</v>
      </c>
      <c r="H454" s="1186"/>
      <c r="I454" s="1130"/>
      <c r="J454" s="1187">
        <f t="shared" ca="1" si="136"/>
        <v>0</v>
      </c>
      <c r="K454" s="1188">
        <f t="shared" ca="1" si="137"/>
        <v>0</v>
      </c>
      <c r="L454" s="1187">
        <f t="shared" ca="1" si="138"/>
        <v>0</v>
      </c>
      <c r="M454" s="1187">
        <f t="shared" ca="1" si="139"/>
        <v>0</v>
      </c>
      <c r="N454" s="1187">
        <f t="shared" ca="1" si="140"/>
        <v>0</v>
      </c>
      <c r="O454" s="1130"/>
      <c r="P454" s="1187">
        <f t="shared" ca="1" si="141"/>
        <v>0</v>
      </c>
      <c r="Q454" s="1187">
        <f t="shared" ca="1" si="142"/>
        <v>0</v>
      </c>
      <c r="R454" s="1187">
        <f t="shared" ca="1" si="143"/>
        <v>0</v>
      </c>
      <c r="S454" s="1187">
        <f t="shared" ca="1" si="144"/>
        <v>0</v>
      </c>
      <c r="T454" s="1187">
        <f t="shared" ca="1" si="145"/>
        <v>0</v>
      </c>
      <c r="U454" s="1189">
        <f t="shared" ca="1" si="146"/>
        <v>0</v>
      </c>
      <c r="V454" s="1190" t="str">
        <f t="shared" ca="1" si="147"/>
        <v>n.a.</v>
      </c>
      <c r="X454" s="1191">
        <f t="shared" ca="1" si="148"/>
        <v>0</v>
      </c>
      <c r="Y454" s="1191">
        <f t="shared" ca="1" si="149"/>
        <v>0</v>
      </c>
      <c r="Z454" s="1191">
        <f t="shared" ca="1" si="150"/>
        <v>0</v>
      </c>
      <c r="AA454" s="1189">
        <f t="shared" ca="1" si="151"/>
        <v>0</v>
      </c>
      <c r="AB454" s="1162"/>
    </row>
    <row r="455" spans="1:28">
      <c r="A455" s="1201">
        <f>'AMORT. PROFILE 0% CPR'!A455</f>
        <v>58438</v>
      </c>
      <c r="C455" s="1161"/>
      <c r="D455" s="1182">
        <f t="shared" ca="1" si="133"/>
        <v>59110</v>
      </c>
      <c r="E455" s="1183">
        <f t="shared" ca="1" si="134"/>
        <v>59138</v>
      </c>
      <c r="F455" s="1184">
        <f t="shared" ca="1" si="135"/>
        <v>13550</v>
      </c>
      <c r="G455" s="1185">
        <f ca="1">IF(F455&lt;&gt;"",COUNTIF($F$11:F455,"&gt;0"),"")</f>
        <v>445</v>
      </c>
      <c r="H455" s="1186"/>
      <c r="I455" s="1130"/>
      <c r="J455" s="1187">
        <f t="shared" ca="1" si="136"/>
        <v>0</v>
      </c>
      <c r="K455" s="1188">
        <f t="shared" ca="1" si="137"/>
        <v>0</v>
      </c>
      <c r="L455" s="1187">
        <f t="shared" ca="1" si="138"/>
        <v>0</v>
      </c>
      <c r="M455" s="1187">
        <f t="shared" ca="1" si="139"/>
        <v>0</v>
      </c>
      <c r="N455" s="1187">
        <f t="shared" ca="1" si="140"/>
        <v>0</v>
      </c>
      <c r="O455" s="1130"/>
      <c r="P455" s="1187">
        <f t="shared" ca="1" si="141"/>
        <v>0</v>
      </c>
      <c r="Q455" s="1187">
        <f t="shared" ca="1" si="142"/>
        <v>0</v>
      </c>
      <c r="R455" s="1187">
        <f t="shared" ca="1" si="143"/>
        <v>0</v>
      </c>
      <c r="S455" s="1187">
        <f t="shared" ca="1" si="144"/>
        <v>0</v>
      </c>
      <c r="T455" s="1187">
        <f t="shared" ca="1" si="145"/>
        <v>0</v>
      </c>
      <c r="U455" s="1189">
        <f t="shared" ca="1" si="146"/>
        <v>0</v>
      </c>
      <c r="V455" s="1190" t="str">
        <f t="shared" ca="1" si="147"/>
        <v>n.a.</v>
      </c>
      <c r="X455" s="1191">
        <f t="shared" ca="1" si="148"/>
        <v>0</v>
      </c>
      <c r="Y455" s="1191">
        <f t="shared" ca="1" si="149"/>
        <v>0</v>
      </c>
      <c r="Z455" s="1191">
        <f t="shared" ca="1" si="150"/>
        <v>0</v>
      </c>
      <c r="AA455" s="1189">
        <f t="shared" ca="1" si="151"/>
        <v>0</v>
      </c>
      <c r="AB455" s="1162"/>
    </row>
    <row r="456" spans="1:28">
      <c r="A456" s="1201">
        <f>'AMORT. PROFILE 0% CPR'!A456</f>
        <v>58467</v>
      </c>
      <c r="C456" s="1161"/>
      <c r="D456" s="1182">
        <f t="shared" ca="1" si="133"/>
        <v>59140</v>
      </c>
      <c r="E456" s="1183">
        <f t="shared" ca="1" si="134"/>
        <v>59167</v>
      </c>
      <c r="F456" s="1184">
        <f t="shared" ca="1" si="135"/>
        <v>13579</v>
      </c>
      <c r="G456" s="1185">
        <f ca="1">IF(F456&lt;&gt;"",COUNTIF($F$11:F456,"&gt;0"),"")</f>
        <v>446</v>
      </c>
      <c r="H456" s="1186"/>
      <c r="I456" s="1130"/>
      <c r="J456" s="1187">
        <f t="shared" ca="1" si="136"/>
        <v>0</v>
      </c>
      <c r="K456" s="1188">
        <f t="shared" ca="1" si="137"/>
        <v>0</v>
      </c>
      <c r="L456" s="1187">
        <f t="shared" ca="1" si="138"/>
        <v>0</v>
      </c>
      <c r="M456" s="1187">
        <f t="shared" ca="1" si="139"/>
        <v>0</v>
      </c>
      <c r="N456" s="1187">
        <f t="shared" ca="1" si="140"/>
        <v>0</v>
      </c>
      <c r="O456" s="1130"/>
      <c r="P456" s="1187">
        <f t="shared" ca="1" si="141"/>
        <v>0</v>
      </c>
      <c r="Q456" s="1187">
        <f t="shared" ca="1" si="142"/>
        <v>0</v>
      </c>
      <c r="R456" s="1187">
        <f t="shared" ca="1" si="143"/>
        <v>0</v>
      </c>
      <c r="S456" s="1187">
        <f t="shared" ca="1" si="144"/>
        <v>0</v>
      </c>
      <c r="T456" s="1187">
        <f t="shared" ca="1" si="145"/>
        <v>0</v>
      </c>
      <c r="U456" s="1189">
        <f t="shared" ca="1" si="146"/>
        <v>0</v>
      </c>
      <c r="V456" s="1190" t="str">
        <f t="shared" ca="1" si="147"/>
        <v>n.a.</v>
      </c>
      <c r="X456" s="1191">
        <f t="shared" ca="1" si="148"/>
        <v>0</v>
      </c>
      <c r="Y456" s="1191">
        <f t="shared" ca="1" si="149"/>
        <v>0</v>
      </c>
      <c r="Z456" s="1191">
        <f t="shared" ca="1" si="150"/>
        <v>0</v>
      </c>
      <c r="AA456" s="1189">
        <f t="shared" ca="1" si="151"/>
        <v>0</v>
      </c>
      <c r="AB456" s="1162"/>
    </row>
    <row r="457" spans="1:28">
      <c r="A457" s="1201">
        <f>'AMORT. PROFILE 0% CPR'!A457</f>
        <v>58498</v>
      </c>
      <c r="C457" s="1161"/>
      <c r="D457" s="1182">
        <f t="shared" ca="1" si="133"/>
        <v>59171</v>
      </c>
      <c r="E457" s="1183">
        <f t="shared" ca="1" si="134"/>
        <v>59198</v>
      </c>
      <c r="F457" s="1184">
        <f t="shared" ca="1" si="135"/>
        <v>13610</v>
      </c>
      <c r="G457" s="1185">
        <f ca="1">IF(F457&lt;&gt;"",COUNTIF($F$11:F457,"&gt;0"),"")</f>
        <v>447</v>
      </c>
      <c r="H457" s="1186"/>
      <c r="I457" s="1130"/>
      <c r="J457" s="1187">
        <f t="shared" ca="1" si="136"/>
        <v>0</v>
      </c>
      <c r="K457" s="1188">
        <f t="shared" ca="1" si="137"/>
        <v>0</v>
      </c>
      <c r="L457" s="1187">
        <f t="shared" ca="1" si="138"/>
        <v>0</v>
      </c>
      <c r="M457" s="1187">
        <f t="shared" ca="1" si="139"/>
        <v>0</v>
      </c>
      <c r="N457" s="1187">
        <f t="shared" ca="1" si="140"/>
        <v>0</v>
      </c>
      <c r="O457" s="1130"/>
      <c r="P457" s="1187">
        <f t="shared" ca="1" si="141"/>
        <v>0</v>
      </c>
      <c r="Q457" s="1187">
        <f t="shared" ca="1" si="142"/>
        <v>0</v>
      </c>
      <c r="R457" s="1187">
        <f t="shared" ca="1" si="143"/>
        <v>0</v>
      </c>
      <c r="S457" s="1187">
        <f t="shared" ca="1" si="144"/>
        <v>0</v>
      </c>
      <c r="T457" s="1187">
        <f t="shared" ca="1" si="145"/>
        <v>0</v>
      </c>
      <c r="U457" s="1189">
        <f t="shared" ca="1" si="146"/>
        <v>0</v>
      </c>
      <c r="V457" s="1190" t="str">
        <f t="shared" ca="1" si="147"/>
        <v>n.a.</v>
      </c>
      <c r="X457" s="1191">
        <f t="shared" ca="1" si="148"/>
        <v>0</v>
      </c>
      <c r="Y457" s="1191">
        <f t="shared" ca="1" si="149"/>
        <v>0</v>
      </c>
      <c r="Z457" s="1191">
        <f t="shared" ca="1" si="150"/>
        <v>0</v>
      </c>
      <c r="AA457" s="1189">
        <f t="shared" ca="1" si="151"/>
        <v>0</v>
      </c>
      <c r="AB457" s="1162"/>
    </row>
    <row r="458" spans="1:28">
      <c r="A458" s="1201">
        <f>'AMORT. PROFILE 0% CPR'!A458</f>
        <v>58529</v>
      </c>
      <c r="C458" s="1161"/>
      <c r="D458" s="1182">
        <f t="shared" ca="1" si="133"/>
        <v>59202</v>
      </c>
      <c r="E458" s="1183">
        <f t="shared" ca="1" si="134"/>
        <v>59229</v>
      </c>
      <c r="F458" s="1184">
        <f t="shared" ca="1" si="135"/>
        <v>13641</v>
      </c>
      <c r="G458" s="1185">
        <f ca="1">IF(F458&lt;&gt;"",COUNTIF($F$11:F458,"&gt;0"),"")</f>
        <v>448</v>
      </c>
      <c r="H458" s="1186"/>
      <c r="I458" s="1130"/>
      <c r="J458" s="1187">
        <f t="shared" ca="1" si="136"/>
        <v>0</v>
      </c>
      <c r="K458" s="1188">
        <f t="shared" ca="1" si="137"/>
        <v>0</v>
      </c>
      <c r="L458" s="1187">
        <f t="shared" ca="1" si="138"/>
        <v>0</v>
      </c>
      <c r="M458" s="1187">
        <f t="shared" ca="1" si="139"/>
        <v>0</v>
      </c>
      <c r="N458" s="1187">
        <f t="shared" ca="1" si="140"/>
        <v>0</v>
      </c>
      <c r="O458" s="1130"/>
      <c r="P458" s="1187">
        <f t="shared" ca="1" si="141"/>
        <v>0</v>
      </c>
      <c r="Q458" s="1187">
        <f t="shared" ca="1" si="142"/>
        <v>0</v>
      </c>
      <c r="R458" s="1187">
        <f t="shared" ca="1" si="143"/>
        <v>0</v>
      </c>
      <c r="S458" s="1187">
        <f t="shared" ca="1" si="144"/>
        <v>0</v>
      </c>
      <c r="T458" s="1187">
        <f t="shared" ca="1" si="145"/>
        <v>0</v>
      </c>
      <c r="U458" s="1189">
        <f t="shared" ca="1" si="146"/>
        <v>0</v>
      </c>
      <c r="V458" s="1190" t="str">
        <f t="shared" ca="1" si="147"/>
        <v>n.a.</v>
      </c>
      <c r="X458" s="1191">
        <f t="shared" ca="1" si="148"/>
        <v>0</v>
      </c>
      <c r="Y458" s="1191">
        <f t="shared" ca="1" si="149"/>
        <v>0</v>
      </c>
      <c r="Z458" s="1191">
        <f t="shared" ca="1" si="150"/>
        <v>0</v>
      </c>
      <c r="AA458" s="1189">
        <f t="shared" ca="1" si="151"/>
        <v>0</v>
      </c>
      <c r="AB458" s="1162"/>
    </row>
    <row r="459" spans="1:28">
      <c r="A459" s="1201">
        <f>'AMORT. PROFILE 0% CPR'!A459</f>
        <v>58558</v>
      </c>
      <c r="C459" s="1161"/>
      <c r="D459" s="1182">
        <f t="shared" ca="1" si="133"/>
        <v>59230</v>
      </c>
      <c r="E459" s="1183">
        <f t="shared" ca="1" si="134"/>
        <v>59257</v>
      </c>
      <c r="F459" s="1184">
        <f t="shared" ca="1" si="135"/>
        <v>13669</v>
      </c>
      <c r="G459" s="1185">
        <f ca="1">IF(F459&lt;&gt;"",COUNTIF($F$11:F459,"&gt;0"),"")</f>
        <v>449</v>
      </c>
      <c r="H459" s="1186"/>
      <c r="I459" s="1130"/>
      <c r="J459" s="1187">
        <f t="shared" ca="1" si="136"/>
        <v>0</v>
      </c>
      <c r="K459" s="1188">
        <f t="shared" ca="1" si="137"/>
        <v>0</v>
      </c>
      <c r="L459" s="1187">
        <f t="shared" ca="1" si="138"/>
        <v>0</v>
      </c>
      <c r="M459" s="1187">
        <f t="shared" ca="1" si="139"/>
        <v>0</v>
      </c>
      <c r="N459" s="1187">
        <f t="shared" ca="1" si="140"/>
        <v>0</v>
      </c>
      <c r="O459" s="1130"/>
      <c r="P459" s="1187">
        <f t="shared" ca="1" si="141"/>
        <v>0</v>
      </c>
      <c r="Q459" s="1187">
        <f t="shared" ca="1" si="142"/>
        <v>0</v>
      </c>
      <c r="R459" s="1187">
        <f t="shared" ca="1" si="143"/>
        <v>0</v>
      </c>
      <c r="S459" s="1187">
        <f t="shared" ca="1" si="144"/>
        <v>0</v>
      </c>
      <c r="T459" s="1187">
        <f t="shared" ca="1" si="145"/>
        <v>0</v>
      </c>
      <c r="U459" s="1189">
        <f t="shared" ca="1" si="146"/>
        <v>0</v>
      </c>
      <c r="V459" s="1190" t="str">
        <f t="shared" ca="1" si="147"/>
        <v>n.a.</v>
      </c>
      <c r="X459" s="1191">
        <f t="shared" ca="1" si="148"/>
        <v>0</v>
      </c>
      <c r="Y459" s="1191">
        <f t="shared" ca="1" si="149"/>
        <v>0</v>
      </c>
      <c r="Z459" s="1191">
        <f t="shared" ca="1" si="150"/>
        <v>0</v>
      </c>
      <c r="AA459" s="1189">
        <f t="shared" ca="1" si="151"/>
        <v>0</v>
      </c>
      <c r="AB459" s="1162"/>
    </row>
    <row r="460" spans="1:28">
      <c r="A460" s="1201">
        <f>'AMORT. PROFILE 0% CPR'!A460</f>
        <v>58588</v>
      </c>
      <c r="C460" s="1161"/>
      <c r="D460" s="1182">
        <f t="shared" ca="1" si="133"/>
        <v>59261</v>
      </c>
      <c r="E460" s="1183">
        <f t="shared" ca="1" si="134"/>
        <v>59288</v>
      </c>
      <c r="F460" s="1184">
        <f t="shared" ca="1" si="135"/>
        <v>13700</v>
      </c>
      <c r="G460" s="1185">
        <f ca="1">IF(F460&lt;&gt;"",COUNTIF($F$11:F460,"&gt;0"),"")</f>
        <v>450</v>
      </c>
      <c r="H460" s="1186"/>
      <c r="I460" s="1130"/>
      <c r="J460" s="1187">
        <f t="shared" ca="1" si="136"/>
        <v>0</v>
      </c>
      <c r="K460" s="1188">
        <f t="shared" ca="1" si="137"/>
        <v>0</v>
      </c>
      <c r="L460" s="1187">
        <f t="shared" ca="1" si="138"/>
        <v>0</v>
      </c>
      <c r="M460" s="1187">
        <f t="shared" ca="1" si="139"/>
        <v>0</v>
      </c>
      <c r="N460" s="1187">
        <f t="shared" ca="1" si="140"/>
        <v>0</v>
      </c>
      <c r="O460" s="1130"/>
      <c r="P460" s="1187">
        <f t="shared" ca="1" si="141"/>
        <v>0</v>
      </c>
      <c r="Q460" s="1187">
        <f t="shared" ca="1" si="142"/>
        <v>0</v>
      </c>
      <c r="R460" s="1187">
        <f t="shared" ca="1" si="143"/>
        <v>0</v>
      </c>
      <c r="S460" s="1187">
        <f t="shared" ca="1" si="144"/>
        <v>0</v>
      </c>
      <c r="T460" s="1187">
        <f t="shared" ca="1" si="145"/>
        <v>0</v>
      </c>
      <c r="U460" s="1189">
        <f t="shared" ca="1" si="146"/>
        <v>0</v>
      </c>
      <c r="V460" s="1190" t="str">
        <f t="shared" ca="1" si="147"/>
        <v>n.a.</v>
      </c>
      <c r="X460" s="1191">
        <f t="shared" ca="1" si="148"/>
        <v>0</v>
      </c>
      <c r="Y460" s="1191">
        <f t="shared" ca="1" si="149"/>
        <v>0</v>
      </c>
      <c r="Z460" s="1191">
        <f t="shared" ca="1" si="150"/>
        <v>0</v>
      </c>
      <c r="AA460" s="1189">
        <f t="shared" ca="1" si="151"/>
        <v>0</v>
      </c>
      <c r="AB460" s="1162"/>
    </row>
    <row r="461" spans="1:28">
      <c r="A461" s="1201">
        <f>'AMORT. PROFILE 0% CPR'!A461</f>
        <v>58620</v>
      </c>
      <c r="C461" s="1161"/>
      <c r="D461" s="1182">
        <f t="shared" ca="1" si="133"/>
        <v>59291</v>
      </c>
      <c r="E461" s="1183">
        <f t="shared" ca="1" si="134"/>
        <v>59320</v>
      </c>
      <c r="F461" s="1184">
        <f t="shared" ca="1" si="135"/>
        <v>13732</v>
      </c>
      <c r="G461" s="1185">
        <f ca="1">IF(F461&lt;&gt;"",COUNTIF($F$11:F461,"&gt;0"),"")</f>
        <v>451</v>
      </c>
      <c r="H461" s="1186"/>
      <c r="I461" s="1130"/>
      <c r="J461" s="1187">
        <f t="shared" ca="1" si="136"/>
        <v>0</v>
      </c>
      <c r="K461" s="1188">
        <f t="shared" ca="1" si="137"/>
        <v>0</v>
      </c>
      <c r="L461" s="1187">
        <f t="shared" ca="1" si="138"/>
        <v>0</v>
      </c>
      <c r="M461" s="1187">
        <f t="shared" ca="1" si="139"/>
        <v>0</v>
      </c>
      <c r="N461" s="1187">
        <f t="shared" ca="1" si="140"/>
        <v>0</v>
      </c>
      <c r="O461" s="1130"/>
      <c r="P461" s="1187">
        <f t="shared" ca="1" si="141"/>
        <v>0</v>
      </c>
      <c r="Q461" s="1187">
        <f t="shared" ca="1" si="142"/>
        <v>0</v>
      </c>
      <c r="R461" s="1187">
        <f t="shared" ca="1" si="143"/>
        <v>0</v>
      </c>
      <c r="S461" s="1187">
        <f t="shared" ca="1" si="144"/>
        <v>0</v>
      </c>
      <c r="T461" s="1187">
        <f t="shared" ca="1" si="145"/>
        <v>0</v>
      </c>
      <c r="U461" s="1189">
        <f t="shared" ca="1" si="146"/>
        <v>0</v>
      </c>
      <c r="V461" s="1190" t="str">
        <f t="shared" ca="1" si="147"/>
        <v>n.a.</v>
      </c>
      <c r="X461" s="1191">
        <f t="shared" ca="1" si="148"/>
        <v>0</v>
      </c>
      <c r="Y461" s="1191">
        <f t="shared" ca="1" si="149"/>
        <v>0</v>
      </c>
      <c r="Z461" s="1191">
        <f t="shared" ca="1" si="150"/>
        <v>0</v>
      </c>
      <c r="AA461" s="1189">
        <f t="shared" ca="1" si="151"/>
        <v>0</v>
      </c>
      <c r="AB461" s="1162"/>
    </row>
    <row r="462" spans="1:28">
      <c r="A462" s="1201">
        <f>'AMORT. PROFILE 0% CPR'!A462</f>
        <v>58649</v>
      </c>
      <c r="C462" s="1161"/>
      <c r="D462" s="1182">
        <f t="shared" ca="1" si="133"/>
        <v>59322</v>
      </c>
      <c r="E462" s="1183">
        <f t="shared" ca="1" si="134"/>
        <v>59349</v>
      </c>
      <c r="F462" s="1184">
        <f t="shared" ca="1" si="135"/>
        <v>13761</v>
      </c>
      <c r="G462" s="1185">
        <f ca="1">IF(F462&lt;&gt;"",COUNTIF($F$11:F462,"&gt;0"),"")</f>
        <v>452</v>
      </c>
      <c r="H462" s="1186"/>
      <c r="I462" s="1130"/>
      <c r="J462" s="1187">
        <f t="shared" ca="1" si="136"/>
        <v>0</v>
      </c>
      <c r="K462" s="1188">
        <f t="shared" ca="1" si="137"/>
        <v>0</v>
      </c>
      <c r="L462" s="1187">
        <f t="shared" ca="1" si="138"/>
        <v>0</v>
      </c>
      <c r="M462" s="1187">
        <f t="shared" ca="1" si="139"/>
        <v>0</v>
      </c>
      <c r="N462" s="1187">
        <f t="shared" ca="1" si="140"/>
        <v>0</v>
      </c>
      <c r="O462" s="1130"/>
      <c r="P462" s="1187">
        <f t="shared" ca="1" si="141"/>
        <v>0</v>
      </c>
      <c r="Q462" s="1187">
        <f t="shared" ca="1" si="142"/>
        <v>0</v>
      </c>
      <c r="R462" s="1187">
        <f t="shared" ca="1" si="143"/>
        <v>0</v>
      </c>
      <c r="S462" s="1187">
        <f t="shared" ca="1" si="144"/>
        <v>0</v>
      </c>
      <c r="T462" s="1187">
        <f t="shared" ca="1" si="145"/>
        <v>0</v>
      </c>
      <c r="U462" s="1189">
        <f t="shared" ca="1" si="146"/>
        <v>0</v>
      </c>
      <c r="V462" s="1190" t="str">
        <f t="shared" ca="1" si="147"/>
        <v>n.a.</v>
      </c>
      <c r="X462" s="1191">
        <f t="shared" ca="1" si="148"/>
        <v>0</v>
      </c>
      <c r="Y462" s="1191">
        <f t="shared" ca="1" si="149"/>
        <v>0</v>
      </c>
      <c r="Z462" s="1191">
        <f t="shared" ca="1" si="150"/>
        <v>0</v>
      </c>
      <c r="AA462" s="1189">
        <f t="shared" ca="1" si="151"/>
        <v>0</v>
      </c>
      <c r="AB462" s="1162"/>
    </row>
    <row r="463" spans="1:28">
      <c r="A463" s="1201">
        <f>'AMORT. PROFILE 0% CPR'!A463</f>
        <v>58680</v>
      </c>
      <c r="C463" s="1161"/>
      <c r="D463" s="1182">
        <f t="shared" ca="1" si="133"/>
        <v>59352</v>
      </c>
      <c r="E463" s="1183">
        <f t="shared" ca="1" si="134"/>
        <v>59379</v>
      </c>
      <c r="F463" s="1184">
        <f t="shared" ca="1" si="135"/>
        <v>13791</v>
      </c>
      <c r="G463" s="1185">
        <f ca="1">IF(F463&lt;&gt;"",COUNTIF($F$11:F463,"&gt;0"),"")</f>
        <v>453</v>
      </c>
      <c r="H463" s="1186"/>
      <c r="I463" s="1130"/>
      <c r="J463" s="1187">
        <f t="shared" ca="1" si="136"/>
        <v>0</v>
      </c>
      <c r="K463" s="1188">
        <f t="shared" ca="1" si="137"/>
        <v>0</v>
      </c>
      <c r="L463" s="1187">
        <f t="shared" ca="1" si="138"/>
        <v>0</v>
      </c>
      <c r="M463" s="1187">
        <f t="shared" ca="1" si="139"/>
        <v>0</v>
      </c>
      <c r="N463" s="1187">
        <f t="shared" ca="1" si="140"/>
        <v>0</v>
      </c>
      <c r="O463" s="1130"/>
      <c r="P463" s="1187">
        <f t="shared" ca="1" si="141"/>
        <v>0</v>
      </c>
      <c r="Q463" s="1187">
        <f t="shared" ca="1" si="142"/>
        <v>0</v>
      </c>
      <c r="R463" s="1187">
        <f t="shared" ca="1" si="143"/>
        <v>0</v>
      </c>
      <c r="S463" s="1187">
        <f t="shared" ca="1" si="144"/>
        <v>0</v>
      </c>
      <c r="T463" s="1187">
        <f t="shared" ca="1" si="145"/>
        <v>0</v>
      </c>
      <c r="U463" s="1189">
        <f t="shared" ca="1" si="146"/>
        <v>0</v>
      </c>
      <c r="V463" s="1190" t="str">
        <f t="shared" ca="1" si="147"/>
        <v>n.a.</v>
      </c>
      <c r="X463" s="1191">
        <f t="shared" ca="1" si="148"/>
        <v>0</v>
      </c>
      <c r="Y463" s="1191">
        <f t="shared" ca="1" si="149"/>
        <v>0</v>
      </c>
      <c r="Z463" s="1191">
        <f t="shared" ca="1" si="150"/>
        <v>0</v>
      </c>
      <c r="AA463" s="1189">
        <f t="shared" ca="1" si="151"/>
        <v>0</v>
      </c>
      <c r="AB463" s="1162"/>
    </row>
    <row r="464" spans="1:28">
      <c r="A464" s="1201">
        <f>'AMORT. PROFILE 0% CPR'!A464</f>
        <v>58711</v>
      </c>
      <c r="C464" s="1161"/>
      <c r="D464" s="1182">
        <f t="shared" ca="1" si="133"/>
        <v>59383</v>
      </c>
      <c r="E464" s="1183">
        <f t="shared" ca="1" si="134"/>
        <v>59411</v>
      </c>
      <c r="F464" s="1184">
        <f t="shared" ca="1" si="135"/>
        <v>13823</v>
      </c>
      <c r="G464" s="1185">
        <f ca="1">IF(F464&lt;&gt;"",COUNTIF($F$11:F464,"&gt;0"),"")</f>
        <v>454</v>
      </c>
      <c r="H464" s="1186"/>
      <c r="I464" s="1130"/>
      <c r="J464" s="1187">
        <f t="shared" ca="1" si="136"/>
        <v>0</v>
      </c>
      <c r="K464" s="1188">
        <f t="shared" ca="1" si="137"/>
        <v>0</v>
      </c>
      <c r="L464" s="1187">
        <f t="shared" ca="1" si="138"/>
        <v>0</v>
      </c>
      <c r="M464" s="1187">
        <f t="shared" ca="1" si="139"/>
        <v>0</v>
      </c>
      <c r="N464" s="1187">
        <f t="shared" ca="1" si="140"/>
        <v>0</v>
      </c>
      <c r="O464" s="1130"/>
      <c r="P464" s="1187">
        <f t="shared" ca="1" si="141"/>
        <v>0</v>
      </c>
      <c r="Q464" s="1187">
        <f t="shared" ca="1" si="142"/>
        <v>0</v>
      </c>
      <c r="R464" s="1187">
        <f t="shared" ca="1" si="143"/>
        <v>0</v>
      </c>
      <c r="S464" s="1187">
        <f t="shared" ca="1" si="144"/>
        <v>0</v>
      </c>
      <c r="T464" s="1187">
        <f t="shared" ca="1" si="145"/>
        <v>0</v>
      </c>
      <c r="U464" s="1189">
        <f t="shared" ca="1" si="146"/>
        <v>0</v>
      </c>
      <c r="V464" s="1190" t="str">
        <f t="shared" ca="1" si="147"/>
        <v>n.a.</v>
      </c>
      <c r="X464" s="1191">
        <f t="shared" ca="1" si="148"/>
        <v>0</v>
      </c>
      <c r="Y464" s="1191">
        <f t="shared" ca="1" si="149"/>
        <v>0</v>
      </c>
      <c r="Z464" s="1191">
        <f t="shared" ca="1" si="150"/>
        <v>0</v>
      </c>
      <c r="AA464" s="1189">
        <f t="shared" ca="1" si="151"/>
        <v>0</v>
      </c>
      <c r="AB464" s="1162"/>
    </row>
    <row r="465" spans="1:28">
      <c r="A465" s="1201">
        <f>'AMORT. PROFILE 0% CPR'!A465</f>
        <v>58741</v>
      </c>
      <c r="C465" s="1161"/>
      <c r="D465" s="1182">
        <f t="shared" ca="1" si="133"/>
        <v>59414</v>
      </c>
      <c r="E465" s="1183">
        <f t="shared" ca="1" si="134"/>
        <v>59441</v>
      </c>
      <c r="F465" s="1184">
        <f t="shared" ca="1" si="135"/>
        <v>13853</v>
      </c>
      <c r="G465" s="1185">
        <f ca="1">IF(F465&lt;&gt;"",COUNTIF($F$11:F465,"&gt;0"),"")</f>
        <v>455</v>
      </c>
      <c r="H465" s="1186"/>
      <c r="I465" s="1130"/>
      <c r="J465" s="1187">
        <f t="shared" ca="1" si="136"/>
        <v>0</v>
      </c>
      <c r="K465" s="1188">
        <f t="shared" ca="1" si="137"/>
        <v>0</v>
      </c>
      <c r="L465" s="1187">
        <f t="shared" ca="1" si="138"/>
        <v>0</v>
      </c>
      <c r="M465" s="1187">
        <f t="shared" ca="1" si="139"/>
        <v>0</v>
      </c>
      <c r="N465" s="1187">
        <f t="shared" ca="1" si="140"/>
        <v>0</v>
      </c>
      <c r="O465" s="1130"/>
      <c r="P465" s="1187">
        <f t="shared" ca="1" si="141"/>
        <v>0</v>
      </c>
      <c r="Q465" s="1187">
        <f t="shared" ca="1" si="142"/>
        <v>0</v>
      </c>
      <c r="R465" s="1187">
        <f t="shared" ca="1" si="143"/>
        <v>0</v>
      </c>
      <c r="S465" s="1187">
        <f t="shared" ca="1" si="144"/>
        <v>0</v>
      </c>
      <c r="T465" s="1187">
        <f t="shared" ca="1" si="145"/>
        <v>0</v>
      </c>
      <c r="U465" s="1189">
        <f t="shared" ca="1" si="146"/>
        <v>0</v>
      </c>
      <c r="V465" s="1190" t="str">
        <f t="shared" ca="1" si="147"/>
        <v>n.a.</v>
      </c>
      <c r="X465" s="1191">
        <f t="shared" ca="1" si="148"/>
        <v>0</v>
      </c>
      <c r="Y465" s="1191">
        <f t="shared" ca="1" si="149"/>
        <v>0</v>
      </c>
      <c r="Z465" s="1191">
        <f t="shared" ca="1" si="150"/>
        <v>0</v>
      </c>
      <c r="AA465" s="1189">
        <f t="shared" ca="1" si="151"/>
        <v>0</v>
      </c>
      <c r="AB465" s="1162"/>
    </row>
    <row r="466" spans="1:28">
      <c r="A466" s="1201">
        <f>'AMORT. PROFILE 0% CPR'!A466</f>
        <v>58774</v>
      </c>
      <c r="C466" s="1161"/>
      <c r="D466" s="1182">
        <f t="shared" ca="1" si="133"/>
        <v>59444</v>
      </c>
      <c r="E466" s="1183">
        <f t="shared" ca="1" si="134"/>
        <v>59471</v>
      </c>
      <c r="F466" s="1184">
        <f t="shared" ca="1" si="135"/>
        <v>13883</v>
      </c>
      <c r="G466" s="1185">
        <f ca="1">IF(F466&lt;&gt;"",COUNTIF($F$11:F466,"&gt;0"),"")</f>
        <v>456</v>
      </c>
      <c r="H466" s="1186"/>
      <c r="I466" s="1130"/>
      <c r="J466" s="1187">
        <f t="shared" ca="1" si="136"/>
        <v>0</v>
      </c>
      <c r="K466" s="1188">
        <f t="shared" ca="1" si="137"/>
        <v>0</v>
      </c>
      <c r="L466" s="1187">
        <f t="shared" ca="1" si="138"/>
        <v>0</v>
      </c>
      <c r="M466" s="1187">
        <f t="shared" ca="1" si="139"/>
        <v>0</v>
      </c>
      <c r="N466" s="1187">
        <f t="shared" ca="1" si="140"/>
        <v>0</v>
      </c>
      <c r="O466" s="1130"/>
      <c r="P466" s="1187">
        <f t="shared" ca="1" si="141"/>
        <v>0</v>
      </c>
      <c r="Q466" s="1187">
        <f t="shared" ca="1" si="142"/>
        <v>0</v>
      </c>
      <c r="R466" s="1187">
        <f t="shared" ca="1" si="143"/>
        <v>0</v>
      </c>
      <c r="S466" s="1187">
        <f t="shared" ca="1" si="144"/>
        <v>0</v>
      </c>
      <c r="T466" s="1187">
        <f t="shared" ca="1" si="145"/>
        <v>0</v>
      </c>
      <c r="U466" s="1189">
        <f t="shared" ca="1" si="146"/>
        <v>0</v>
      </c>
      <c r="V466" s="1190" t="str">
        <f t="shared" ca="1" si="147"/>
        <v>n.a.</v>
      </c>
      <c r="X466" s="1191">
        <f t="shared" ca="1" si="148"/>
        <v>0</v>
      </c>
      <c r="Y466" s="1191">
        <f t="shared" ca="1" si="149"/>
        <v>0</v>
      </c>
      <c r="Z466" s="1191">
        <f t="shared" ca="1" si="150"/>
        <v>0</v>
      </c>
      <c r="AA466" s="1189">
        <f t="shared" ca="1" si="151"/>
        <v>0</v>
      </c>
      <c r="AB466" s="1162"/>
    </row>
    <row r="467" spans="1:28">
      <c r="A467" s="1201">
        <f>'AMORT. PROFILE 0% CPR'!A467</f>
        <v>58802</v>
      </c>
      <c r="C467" s="1161"/>
      <c r="D467" s="1182" t="str">
        <f t="shared" ca="1" si="133"/>
        <v/>
      </c>
      <c r="E467" s="1183" t="str">
        <f t="shared" ca="1" si="134"/>
        <v/>
      </c>
      <c r="F467" s="1184" t="str">
        <f t="shared" ca="1" si="135"/>
        <v/>
      </c>
      <c r="G467" s="1185" t="str">
        <f ca="1">IF(F467&lt;&gt;"",COUNTIF($F$11:F467,"&gt;0"),"")</f>
        <v/>
      </c>
      <c r="H467" s="1186"/>
      <c r="I467" s="1130"/>
      <c r="J467" s="1187">
        <f t="shared" ca="1" si="136"/>
        <v>0</v>
      </c>
      <c r="K467" s="1764">
        <f t="shared" ca="1" si="137"/>
        <v>0</v>
      </c>
      <c r="L467" s="1765" t="str">
        <f t="shared" ca="1" si="138"/>
        <v/>
      </c>
      <c r="M467" s="1765" t="e">
        <f t="shared" ca="1" si="139"/>
        <v>#VALUE!</v>
      </c>
      <c r="N467" s="1187" t="str">
        <f t="shared" ca="1" si="140"/>
        <v/>
      </c>
      <c r="O467" s="1130"/>
      <c r="P467" s="1187" t="str">
        <f t="shared" ca="1" si="141"/>
        <v/>
      </c>
      <c r="Q467" s="1187" t="str">
        <f t="shared" ca="1" si="142"/>
        <v/>
      </c>
      <c r="R467" s="1187" t="str">
        <f t="shared" ca="1" si="143"/>
        <v/>
      </c>
      <c r="S467" s="1187" t="str">
        <f t="shared" ca="1" si="144"/>
        <v/>
      </c>
      <c r="T467" s="1187" t="str">
        <f t="shared" ca="1" si="145"/>
        <v/>
      </c>
      <c r="U467" s="1189" t="str">
        <f t="shared" ca="1" si="146"/>
        <v/>
      </c>
      <c r="V467" s="1190" t="str">
        <f t="shared" ca="1" si="147"/>
        <v/>
      </c>
      <c r="X467" s="1191" t="str">
        <f t="shared" ca="1" si="148"/>
        <v/>
      </c>
      <c r="Y467" s="1191" t="str">
        <f t="shared" ca="1" si="149"/>
        <v/>
      </c>
      <c r="Z467" s="1191" t="str">
        <f t="shared" ca="1" si="150"/>
        <v/>
      </c>
      <c r="AA467" s="1189" t="str">
        <f t="shared" ca="1" si="151"/>
        <v/>
      </c>
      <c r="AB467" s="1162"/>
    </row>
    <row r="468" spans="1:28">
      <c r="A468" s="1201">
        <f>'AMORT. PROFILE 0% CPR'!A468</f>
        <v>58833</v>
      </c>
      <c r="C468" s="1161"/>
      <c r="D468" s="1182" t="str">
        <f t="shared" ca="1" si="133"/>
        <v/>
      </c>
      <c r="E468" s="1183" t="str">
        <f t="shared" ca="1" si="134"/>
        <v/>
      </c>
      <c r="F468" s="1184" t="str">
        <f t="shared" ca="1" si="135"/>
        <v/>
      </c>
      <c r="G468" s="1185" t="str">
        <f ca="1">IF(F468&lt;&gt;"",COUNTIF($F$11:F468,"&gt;0"),"")</f>
        <v/>
      </c>
      <c r="H468" s="1186"/>
      <c r="I468" s="1130"/>
      <c r="J468" s="1187" t="str">
        <f t="shared" ca="1" si="136"/>
        <v/>
      </c>
      <c r="K468" s="1764" t="e">
        <f t="shared" ca="1" si="137"/>
        <v>#VALUE!</v>
      </c>
      <c r="L468" s="1765" t="str">
        <f t="shared" ca="1" si="138"/>
        <v/>
      </c>
      <c r="M468" s="1765" t="e">
        <f t="shared" ca="1" si="139"/>
        <v>#VALUE!</v>
      </c>
      <c r="N468" s="1187" t="str">
        <f t="shared" ca="1" si="140"/>
        <v/>
      </c>
      <c r="O468" s="1130"/>
      <c r="P468" s="1187" t="str">
        <f t="shared" ca="1" si="141"/>
        <v/>
      </c>
      <c r="Q468" s="1187" t="str">
        <f t="shared" ca="1" si="142"/>
        <v/>
      </c>
      <c r="R468" s="1187" t="str">
        <f t="shared" ca="1" si="143"/>
        <v/>
      </c>
      <c r="S468" s="1187" t="str">
        <f t="shared" ca="1" si="144"/>
        <v/>
      </c>
      <c r="T468" s="1187" t="str">
        <f t="shared" ca="1" si="145"/>
        <v/>
      </c>
      <c r="U468" s="1189" t="str">
        <f t="shared" ca="1" si="146"/>
        <v/>
      </c>
      <c r="V468" s="1190" t="str">
        <f t="shared" ca="1" si="147"/>
        <v/>
      </c>
      <c r="X468" s="1191" t="str">
        <f t="shared" ca="1" si="148"/>
        <v/>
      </c>
      <c r="Y468" s="1191" t="str">
        <f t="shared" ca="1" si="149"/>
        <v/>
      </c>
      <c r="Z468" s="1191" t="str">
        <f t="shared" ca="1" si="150"/>
        <v/>
      </c>
      <c r="AA468" s="1189" t="str">
        <f t="shared" ca="1" si="151"/>
        <v/>
      </c>
      <c r="AB468" s="1162"/>
    </row>
    <row r="469" spans="1:28">
      <c r="A469" s="1201">
        <f>'AMORT. PROFILE 0% CPR'!A469</f>
        <v>58865</v>
      </c>
      <c r="C469" s="1161"/>
      <c r="D469" s="1182" t="str">
        <f t="shared" ca="1" si="133"/>
        <v/>
      </c>
      <c r="E469" s="1183" t="str">
        <f t="shared" ca="1" si="134"/>
        <v/>
      </c>
      <c r="F469" s="1184" t="str">
        <f t="shared" ca="1" si="135"/>
        <v/>
      </c>
      <c r="G469" s="1185" t="str">
        <f ca="1">IF(F469&lt;&gt;"",COUNTIF($F$11:F469,"&gt;0"),"")</f>
        <v/>
      </c>
      <c r="H469" s="1186"/>
      <c r="I469" s="1130"/>
      <c r="J469" s="1187" t="str">
        <f t="shared" ca="1" si="136"/>
        <v/>
      </c>
      <c r="K469" s="1764" t="e">
        <f t="shared" ca="1" si="137"/>
        <v>#VALUE!</v>
      </c>
      <c r="L469" s="1765" t="str">
        <f t="shared" ca="1" si="138"/>
        <v/>
      </c>
      <c r="M469" s="1765" t="e">
        <f t="shared" ca="1" si="139"/>
        <v>#VALUE!</v>
      </c>
      <c r="N469" s="1187" t="str">
        <f t="shared" ca="1" si="140"/>
        <v/>
      </c>
      <c r="O469" s="1130"/>
      <c r="P469" s="1187" t="str">
        <f t="shared" ca="1" si="141"/>
        <v/>
      </c>
      <c r="Q469" s="1187" t="str">
        <f t="shared" ca="1" si="142"/>
        <v/>
      </c>
      <c r="R469" s="1187" t="str">
        <f t="shared" ca="1" si="143"/>
        <v/>
      </c>
      <c r="S469" s="1187" t="str">
        <f t="shared" ca="1" si="144"/>
        <v/>
      </c>
      <c r="T469" s="1187" t="str">
        <f t="shared" ca="1" si="145"/>
        <v/>
      </c>
      <c r="U469" s="1189" t="str">
        <f t="shared" ca="1" si="146"/>
        <v/>
      </c>
      <c r="V469" s="1190" t="str">
        <f t="shared" ca="1" si="147"/>
        <v/>
      </c>
      <c r="X469" s="1191" t="str">
        <f t="shared" ca="1" si="148"/>
        <v/>
      </c>
      <c r="Y469" s="1191" t="str">
        <f t="shared" ca="1" si="149"/>
        <v/>
      </c>
      <c r="Z469" s="1191" t="str">
        <f t="shared" ca="1" si="150"/>
        <v/>
      </c>
      <c r="AA469" s="1189" t="str">
        <f t="shared" ca="1" si="151"/>
        <v/>
      </c>
      <c r="AB469" s="1162"/>
    </row>
    <row r="470" spans="1:28">
      <c r="A470" s="1201">
        <f>'AMORT. PROFILE 0% CPR'!A470</f>
        <v>58893</v>
      </c>
      <c r="C470" s="1161"/>
      <c r="D470" s="1182" t="str">
        <f t="shared" ca="1" si="133"/>
        <v/>
      </c>
      <c r="E470" s="1183" t="str">
        <f t="shared" ca="1" si="134"/>
        <v/>
      </c>
      <c r="F470" s="1184" t="str">
        <f t="shared" ca="1" si="135"/>
        <v/>
      </c>
      <c r="G470" s="1185" t="str">
        <f ca="1">IF(F470&lt;&gt;"",COUNTIF($F$11:F470,"&gt;0"),"")</f>
        <v/>
      </c>
      <c r="H470" s="1186"/>
      <c r="I470" s="1130"/>
      <c r="J470" s="1187" t="str">
        <f t="shared" ca="1" si="136"/>
        <v/>
      </c>
      <c r="K470" s="1764" t="e">
        <f t="shared" ca="1" si="137"/>
        <v>#VALUE!</v>
      </c>
      <c r="L470" s="1765" t="str">
        <f t="shared" ca="1" si="138"/>
        <v/>
      </c>
      <c r="M470" s="1765" t="e">
        <f t="shared" ca="1" si="139"/>
        <v>#VALUE!</v>
      </c>
      <c r="N470" s="1187" t="str">
        <f t="shared" ca="1" si="140"/>
        <v/>
      </c>
      <c r="O470" s="1130"/>
      <c r="P470" s="1187" t="str">
        <f t="shared" ca="1" si="141"/>
        <v/>
      </c>
      <c r="Q470" s="1187" t="str">
        <f t="shared" ca="1" si="142"/>
        <v/>
      </c>
      <c r="R470" s="1187" t="str">
        <f t="shared" ca="1" si="143"/>
        <v/>
      </c>
      <c r="S470" s="1187" t="str">
        <f t="shared" ca="1" si="144"/>
        <v/>
      </c>
      <c r="T470" s="1187" t="str">
        <f t="shared" ca="1" si="145"/>
        <v/>
      </c>
      <c r="U470" s="1189" t="str">
        <f t="shared" ca="1" si="146"/>
        <v/>
      </c>
      <c r="V470" s="1190" t="str">
        <f t="shared" ca="1" si="147"/>
        <v/>
      </c>
      <c r="X470" s="1191" t="str">
        <f t="shared" ca="1" si="148"/>
        <v/>
      </c>
      <c r="Y470" s="1191" t="str">
        <f t="shared" ca="1" si="149"/>
        <v/>
      </c>
      <c r="Z470" s="1191" t="str">
        <f t="shared" ca="1" si="150"/>
        <v/>
      </c>
      <c r="AA470" s="1189" t="str">
        <f t="shared" ca="1" si="151"/>
        <v/>
      </c>
      <c r="AB470" s="1162"/>
    </row>
    <row r="471" spans="1:28">
      <c r="A471" s="1201">
        <f>'AMORT. PROFILE 0% CPR'!A471</f>
        <v>58923</v>
      </c>
      <c r="C471" s="1161"/>
      <c r="D471" s="1182" t="str">
        <f t="shared" ca="1" si="133"/>
        <v/>
      </c>
      <c r="E471" s="1183" t="str">
        <f t="shared" ca="1" si="134"/>
        <v/>
      </c>
      <c r="F471" s="1184" t="str">
        <f t="shared" ca="1" si="135"/>
        <v/>
      </c>
      <c r="G471" s="1185" t="str">
        <f ca="1">IF(F471&lt;&gt;"",COUNTIF($F$11:F471,"&gt;0"),"")</f>
        <v/>
      </c>
      <c r="H471" s="1186"/>
      <c r="I471" s="1130"/>
      <c r="J471" s="1187" t="str">
        <f t="shared" ca="1" si="136"/>
        <v/>
      </c>
      <c r="K471" s="1764" t="e">
        <f t="shared" ca="1" si="137"/>
        <v>#VALUE!</v>
      </c>
      <c r="L471" s="1765" t="str">
        <f t="shared" ca="1" si="138"/>
        <v/>
      </c>
      <c r="M471" s="1765" t="e">
        <f t="shared" ca="1" si="139"/>
        <v>#VALUE!</v>
      </c>
      <c r="N471" s="1187" t="str">
        <f t="shared" ca="1" si="140"/>
        <v/>
      </c>
      <c r="O471" s="1130"/>
      <c r="P471" s="1187" t="str">
        <f t="shared" ca="1" si="141"/>
        <v/>
      </c>
      <c r="Q471" s="1187" t="str">
        <f t="shared" ca="1" si="142"/>
        <v/>
      </c>
      <c r="R471" s="1187" t="str">
        <f t="shared" ca="1" si="143"/>
        <v/>
      </c>
      <c r="S471" s="1187" t="str">
        <f t="shared" ca="1" si="144"/>
        <v/>
      </c>
      <c r="T471" s="1187" t="str">
        <f t="shared" ca="1" si="145"/>
        <v/>
      </c>
      <c r="U471" s="1189" t="str">
        <f t="shared" ca="1" si="146"/>
        <v/>
      </c>
      <c r="V471" s="1190" t="str">
        <f t="shared" ca="1" si="147"/>
        <v/>
      </c>
      <c r="X471" s="1191" t="str">
        <f t="shared" ca="1" si="148"/>
        <v/>
      </c>
      <c r="Y471" s="1191" t="str">
        <f t="shared" ca="1" si="149"/>
        <v/>
      </c>
      <c r="Z471" s="1191" t="str">
        <f t="shared" ca="1" si="150"/>
        <v/>
      </c>
      <c r="AA471" s="1189" t="str">
        <f t="shared" ca="1" si="151"/>
        <v/>
      </c>
      <c r="AB471" s="1162"/>
    </row>
    <row r="472" spans="1:28">
      <c r="A472" s="1201">
        <f>'AMORT. PROFILE 0% CPR'!A472</f>
        <v>58953</v>
      </c>
      <c r="C472" s="1161"/>
      <c r="D472" s="1182" t="str">
        <f t="shared" ca="1" si="133"/>
        <v/>
      </c>
      <c r="E472" s="1183" t="str">
        <f t="shared" ca="1" si="134"/>
        <v/>
      </c>
      <c r="F472" s="1184" t="str">
        <f t="shared" ca="1" si="135"/>
        <v/>
      </c>
      <c r="G472" s="1185" t="str">
        <f ca="1">IF(F472&lt;&gt;"",COUNTIF($F$11:F472,"&gt;0"),"")</f>
        <v/>
      </c>
      <c r="H472" s="1186"/>
      <c r="I472" s="1130"/>
      <c r="J472" s="1187" t="str">
        <f t="shared" ca="1" si="136"/>
        <v/>
      </c>
      <c r="K472" s="1764" t="e">
        <f t="shared" ca="1" si="137"/>
        <v>#VALUE!</v>
      </c>
      <c r="L472" s="1765" t="str">
        <f t="shared" ca="1" si="138"/>
        <v/>
      </c>
      <c r="M472" s="1765" t="e">
        <f t="shared" ca="1" si="139"/>
        <v>#VALUE!</v>
      </c>
      <c r="N472" s="1187" t="str">
        <f t="shared" ca="1" si="140"/>
        <v/>
      </c>
      <c r="O472" s="1130"/>
      <c r="P472" s="1187" t="str">
        <f t="shared" ca="1" si="141"/>
        <v/>
      </c>
      <c r="Q472" s="1187" t="str">
        <f t="shared" ca="1" si="142"/>
        <v/>
      </c>
      <c r="R472" s="1187" t="str">
        <f t="shared" ca="1" si="143"/>
        <v/>
      </c>
      <c r="S472" s="1187" t="str">
        <f t="shared" ca="1" si="144"/>
        <v/>
      </c>
      <c r="T472" s="1187" t="str">
        <f t="shared" ca="1" si="145"/>
        <v/>
      </c>
      <c r="U472" s="1189" t="str">
        <f t="shared" ca="1" si="146"/>
        <v/>
      </c>
      <c r="V472" s="1190" t="str">
        <f t="shared" ca="1" si="147"/>
        <v/>
      </c>
      <c r="X472" s="1191" t="str">
        <f t="shared" ca="1" si="148"/>
        <v/>
      </c>
      <c r="Y472" s="1191" t="str">
        <f t="shared" ca="1" si="149"/>
        <v/>
      </c>
      <c r="Z472" s="1191" t="str">
        <f t="shared" ca="1" si="150"/>
        <v/>
      </c>
      <c r="AA472" s="1189" t="str">
        <f t="shared" ca="1" si="151"/>
        <v/>
      </c>
      <c r="AB472" s="1162"/>
    </row>
    <row r="473" spans="1:28">
      <c r="A473" s="1201">
        <f>'AMORT. PROFILE 0% CPR'!A473</f>
        <v>58984</v>
      </c>
      <c r="C473" s="1161"/>
      <c r="D473" s="1182" t="str">
        <f t="shared" ca="1" si="133"/>
        <v/>
      </c>
      <c r="E473" s="1183" t="str">
        <f t="shared" ca="1" si="134"/>
        <v/>
      </c>
      <c r="F473" s="1184" t="str">
        <f t="shared" ca="1" si="135"/>
        <v/>
      </c>
      <c r="G473" s="1185" t="str">
        <f ca="1">IF(F473&lt;&gt;"",COUNTIF($F$11:F473,"&gt;0"),"")</f>
        <v/>
      </c>
      <c r="H473" s="1186"/>
      <c r="I473" s="1130"/>
      <c r="J473" s="1187" t="str">
        <f t="shared" ca="1" si="136"/>
        <v/>
      </c>
      <c r="K473" s="1764" t="e">
        <f t="shared" ca="1" si="137"/>
        <v>#VALUE!</v>
      </c>
      <c r="L473" s="1765" t="str">
        <f t="shared" ca="1" si="138"/>
        <v/>
      </c>
      <c r="M473" s="1765" t="e">
        <f t="shared" ca="1" si="139"/>
        <v>#VALUE!</v>
      </c>
      <c r="N473" s="1187" t="str">
        <f t="shared" ca="1" si="140"/>
        <v/>
      </c>
      <c r="O473" s="1130"/>
      <c r="P473" s="1187" t="str">
        <f t="shared" ca="1" si="141"/>
        <v/>
      </c>
      <c r="Q473" s="1187" t="str">
        <f t="shared" ca="1" si="142"/>
        <v/>
      </c>
      <c r="R473" s="1187" t="str">
        <f t="shared" ca="1" si="143"/>
        <v/>
      </c>
      <c r="S473" s="1187" t="str">
        <f t="shared" ca="1" si="144"/>
        <v/>
      </c>
      <c r="T473" s="1187" t="str">
        <f t="shared" ca="1" si="145"/>
        <v/>
      </c>
      <c r="U473" s="1189" t="str">
        <f t="shared" ca="1" si="146"/>
        <v/>
      </c>
      <c r="V473" s="1190" t="str">
        <f t="shared" ca="1" si="147"/>
        <v/>
      </c>
      <c r="X473" s="1191" t="str">
        <f t="shared" ca="1" si="148"/>
        <v/>
      </c>
      <c r="Y473" s="1191" t="str">
        <f t="shared" ca="1" si="149"/>
        <v/>
      </c>
      <c r="Z473" s="1191" t="str">
        <f t="shared" ca="1" si="150"/>
        <v/>
      </c>
      <c r="AA473" s="1189" t="str">
        <f t="shared" ca="1" si="151"/>
        <v/>
      </c>
      <c r="AB473" s="1162"/>
    </row>
    <row r="474" spans="1:28">
      <c r="A474" s="1201">
        <f>'AMORT. PROFILE 0% CPR'!A474</f>
        <v>59014</v>
      </c>
      <c r="C474" s="1161"/>
      <c r="D474" s="1182" t="str">
        <f t="shared" ca="1" si="133"/>
        <v/>
      </c>
      <c r="E474" s="1183" t="str">
        <f t="shared" ca="1" si="134"/>
        <v/>
      </c>
      <c r="F474" s="1184" t="str">
        <f t="shared" ca="1" si="135"/>
        <v/>
      </c>
      <c r="G474" s="1185" t="str">
        <f ca="1">IF(F474&lt;&gt;"",COUNTIF($F$11:F474,"&gt;0"),"")</f>
        <v/>
      </c>
      <c r="H474" s="1186"/>
      <c r="I474" s="1130"/>
      <c r="J474" s="1187" t="str">
        <f t="shared" ca="1" si="136"/>
        <v/>
      </c>
      <c r="K474" s="1764" t="e">
        <f t="shared" ca="1" si="137"/>
        <v>#VALUE!</v>
      </c>
      <c r="L474" s="1765" t="str">
        <f t="shared" ca="1" si="138"/>
        <v/>
      </c>
      <c r="M474" s="1765" t="e">
        <f t="shared" ca="1" si="139"/>
        <v>#VALUE!</v>
      </c>
      <c r="N474" s="1187" t="str">
        <f t="shared" ca="1" si="140"/>
        <v/>
      </c>
      <c r="O474" s="1130"/>
      <c r="P474" s="1187" t="str">
        <f t="shared" ca="1" si="141"/>
        <v/>
      </c>
      <c r="Q474" s="1187" t="str">
        <f t="shared" ca="1" si="142"/>
        <v/>
      </c>
      <c r="R474" s="1187" t="str">
        <f t="shared" ca="1" si="143"/>
        <v/>
      </c>
      <c r="S474" s="1187" t="str">
        <f t="shared" ca="1" si="144"/>
        <v/>
      </c>
      <c r="T474" s="1187" t="str">
        <f t="shared" ca="1" si="145"/>
        <v/>
      </c>
      <c r="U474" s="1189" t="str">
        <f t="shared" ca="1" si="146"/>
        <v/>
      </c>
      <c r="V474" s="1190" t="str">
        <f t="shared" ca="1" si="147"/>
        <v/>
      </c>
      <c r="X474" s="1191" t="str">
        <f t="shared" ca="1" si="148"/>
        <v/>
      </c>
      <c r="Y474" s="1191" t="str">
        <f t="shared" ca="1" si="149"/>
        <v/>
      </c>
      <c r="Z474" s="1191" t="str">
        <f t="shared" ca="1" si="150"/>
        <v/>
      </c>
      <c r="AA474" s="1189" t="str">
        <f t="shared" ca="1" si="151"/>
        <v/>
      </c>
      <c r="AB474" s="1162"/>
    </row>
    <row r="475" spans="1:28">
      <c r="A475" s="1201">
        <f>'AMORT. PROFILE 0% CPR'!A475</f>
        <v>59047</v>
      </c>
      <c r="C475" s="1161"/>
      <c r="D475" s="1182" t="str">
        <f t="shared" ca="1" si="133"/>
        <v/>
      </c>
      <c r="E475" s="1183" t="str">
        <f t="shared" ca="1" si="134"/>
        <v/>
      </c>
      <c r="F475" s="1184" t="str">
        <f t="shared" ca="1" si="135"/>
        <v/>
      </c>
      <c r="G475" s="1185" t="str">
        <f ca="1">IF(F475&lt;&gt;"",COUNTIF($F$11:F475,"&gt;0"),"")</f>
        <v/>
      </c>
      <c r="H475" s="1186"/>
      <c r="I475" s="1130"/>
      <c r="J475" s="1187" t="str">
        <f t="shared" ca="1" si="136"/>
        <v/>
      </c>
      <c r="K475" s="1764" t="e">
        <f t="shared" ca="1" si="137"/>
        <v>#VALUE!</v>
      </c>
      <c r="L475" s="1765" t="str">
        <f t="shared" ca="1" si="138"/>
        <v/>
      </c>
      <c r="M475" s="1765" t="e">
        <f t="shared" ca="1" si="139"/>
        <v>#VALUE!</v>
      </c>
      <c r="N475" s="1187" t="str">
        <f t="shared" ca="1" si="140"/>
        <v/>
      </c>
      <c r="O475" s="1130"/>
      <c r="P475" s="1187" t="str">
        <f t="shared" ca="1" si="141"/>
        <v/>
      </c>
      <c r="Q475" s="1187" t="str">
        <f t="shared" ca="1" si="142"/>
        <v/>
      </c>
      <c r="R475" s="1187" t="str">
        <f t="shared" ca="1" si="143"/>
        <v/>
      </c>
      <c r="S475" s="1187" t="str">
        <f t="shared" ca="1" si="144"/>
        <v/>
      </c>
      <c r="T475" s="1187" t="str">
        <f t="shared" ca="1" si="145"/>
        <v/>
      </c>
      <c r="U475" s="1189" t="str">
        <f t="shared" ca="1" si="146"/>
        <v/>
      </c>
      <c r="V475" s="1190" t="str">
        <f t="shared" ca="1" si="147"/>
        <v/>
      </c>
      <c r="X475" s="1191" t="str">
        <f t="shared" ca="1" si="148"/>
        <v/>
      </c>
      <c r="Y475" s="1191" t="str">
        <f t="shared" ca="1" si="149"/>
        <v/>
      </c>
      <c r="Z475" s="1191" t="str">
        <f t="shared" ca="1" si="150"/>
        <v/>
      </c>
      <c r="AA475" s="1189" t="str">
        <f t="shared" ca="1" si="151"/>
        <v/>
      </c>
      <c r="AB475" s="1162"/>
    </row>
    <row r="476" spans="1:28">
      <c r="A476" s="1201">
        <f>'AMORT. PROFILE 0% CPR'!A476</f>
        <v>59076</v>
      </c>
      <c r="C476" s="1161"/>
      <c r="D476" s="1182" t="str">
        <f t="shared" ca="1" si="133"/>
        <v/>
      </c>
      <c r="E476" s="1183" t="str">
        <f t="shared" ca="1" si="134"/>
        <v/>
      </c>
      <c r="F476" s="1184" t="str">
        <f t="shared" ca="1" si="135"/>
        <v/>
      </c>
      <c r="G476" s="1185" t="str">
        <f ca="1">IF(F476&lt;&gt;"",COUNTIF($F$11:F476,"&gt;0"),"")</f>
        <v/>
      </c>
      <c r="H476" s="1186"/>
      <c r="I476" s="1130"/>
      <c r="J476" s="1187" t="str">
        <f t="shared" ca="1" si="136"/>
        <v/>
      </c>
      <c r="K476" s="1764" t="e">
        <f t="shared" ca="1" si="137"/>
        <v>#VALUE!</v>
      </c>
      <c r="L476" s="1765" t="str">
        <f t="shared" ca="1" si="138"/>
        <v/>
      </c>
      <c r="M476" s="1765" t="e">
        <f t="shared" ca="1" si="139"/>
        <v>#VALUE!</v>
      </c>
      <c r="N476" s="1187" t="str">
        <f t="shared" ca="1" si="140"/>
        <v/>
      </c>
      <c r="O476" s="1130"/>
      <c r="P476" s="1187" t="str">
        <f t="shared" ca="1" si="141"/>
        <v/>
      </c>
      <c r="Q476" s="1187" t="str">
        <f t="shared" ca="1" si="142"/>
        <v/>
      </c>
      <c r="R476" s="1187" t="str">
        <f t="shared" ca="1" si="143"/>
        <v/>
      </c>
      <c r="S476" s="1187" t="str">
        <f t="shared" ca="1" si="144"/>
        <v/>
      </c>
      <c r="T476" s="1187" t="str">
        <f t="shared" ca="1" si="145"/>
        <v/>
      </c>
      <c r="U476" s="1189" t="str">
        <f t="shared" ca="1" si="146"/>
        <v/>
      </c>
      <c r="V476" s="1190" t="str">
        <f t="shared" ca="1" si="147"/>
        <v/>
      </c>
      <c r="X476" s="1191" t="str">
        <f t="shared" ca="1" si="148"/>
        <v/>
      </c>
      <c r="Y476" s="1191" t="str">
        <f t="shared" ca="1" si="149"/>
        <v/>
      </c>
      <c r="Z476" s="1191" t="str">
        <f t="shared" ca="1" si="150"/>
        <v/>
      </c>
      <c r="AA476" s="1189" t="str">
        <f t="shared" ca="1" si="151"/>
        <v/>
      </c>
      <c r="AB476" s="1162"/>
    </row>
    <row r="477" spans="1:28">
      <c r="A477" s="1201">
        <f>'AMORT. PROFILE 0% CPR'!A477</f>
        <v>59106</v>
      </c>
      <c r="C477" s="1161"/>
      <c r="D477" s="1182" t="str">
        <f t="shared" ca="1" si="133"/>
        <v/>
      </c>
      <c r="E477" s="1183" t="str">
        <f t="shared" ca="1" si="134"/>
        <v/>
      </c>
      <c r="F477" s="1184" t="str">
        <f t="shared" ca="1" si="135"/>
        <v/>
      </c>
      <c r="G477" s="1185" t="str">
        <f ca="1">IF(F477&lt;&gt;"",COUNTIF($F$11:F477,"&gt;0"),"")</f>
        <v/>
      </c>
      <c r="H477" s="1186"/>
      <c r="I477" s="1130"/>
      <c r="J477" s="1187" t="str">
        <f t="shared" ca="1" si="136"/>
        <v/>
      </c>
      <c r="K477" s="1764" t="e">
        <f t="shared" ca="1" si="137"/>
        <v>#VALUE!</v>
      </c>
      <c r="L477" s="1765" t="str">
        <f t="shared" ca="1" si="138"/>
        <v/>
      </c>
      <c r="M477" s="1765" t="e">
        <f t="shared" ca="1" si="139"/>
        <v>#VALUE!</v>
      </c>
      <c r="N477" s="1187" t="str">
        <f t="shared" ca="1" si="140"/>
        <v/>
      </c>
      <c r="O477" s="1130"/>
      <c r="P477" s="1187" t="str">
        <f t="shared" ca="1" si="141"/>
        <v/>
      </c>
      <c r="Q477" s="1187" t="str">
        <f t="shared" ca="1" si="142"/>
        <v/>
      </c>
      <c r="R477" s="1187" t="str">
        <f t="shared" ca="1" si="143"/>
        <v/>
      </c>
      <c r="S477" s="1187" t="str">
        <f t="shared" ca="1" si="144"/>
        <v/>
      </c>
      <c r="T477" s="1187" t="str">
        <f t="shared" ca="1" si="145"/>
        <v/>
      </c>
      <c r="U477" s="1189" t="str">
        <f t="shared" ca="1" si="146"/>
        <v/>
      </c>
      <c r="V477" s="1190" t="str">
        <f t="shared" ca="1" si="147"/>
        <v/>
      </c>
      <c r="X477" s="1191" t="str">
        <f t="shared" ca="1" si="148"/>
        <v/>
      </c>
      <c r="Y477" s="1191" t="str">
        <f t="shared" ca="1" si="149"/>
        <v/>
      </c>
      <c r="Z477" s="1191" t="str">
        <f t="shared" ca="1" si="150"/>
        <v/>
      </c>
      <c r="AA477" s="1189" t="str">
        <f t="shared" ca="1" si="151"/>
        <v/>
      </c>
      <c r="AB477" s="1162"/>
    </row>
    <row r="478" spans="1:28">
      <c r="A478" s="1201">
        <f>'AMORT. PROFILE 0% CPR'!A478</f>
        <v>59138</v>
      </c>
      <c r="C478" s="1161"/>
      <c r="D478" s="1182" t="str">
        <f t="shared" ca="1" si="133"/>
        <v/>
      </c>
      <c r="E478" s="1183" t="str">
        <f t="shared" ca="1" si="134"/>
        <v/>
      </c>
      <c r="F478" s="1184" t="str">
        <f t="shared" ca="1" si="135"/>
        <v/>
      </c>
      <c r="G478" s="1185" t="str">
        <f ca="1">IF(F478&lt;&gt;"",COUNTIF($F$11:F478,"&gt;0"),"")</f>
        <v/>
      </c>
      <c r="H478" s="1186"/>
      <c r="I478" s="1130"/>
      <c r="J478" s="1187" t="str">
        <f t="shared" ca="1" si="136"/>
        <v/>
      </c>
      <c r="K478" s="1764" t="e">
        <f t="shared" ca="1" si="137"/>
        <v>#VALUE!</v>
      </c>
      <c r="L478" s="1765" t="str">
        <f t="shared" ca="1" si="138"/>
        <v/>
      </c>
      <c r="M478" s="1765" t="e">
        <f t="shared" ca="1" si="139"/>
        <v>#VALUE!</v>
      </c>
      <c r="N478" s="1187" t="str">
        <f t="shared" ca="1" si="140"/>
        <v/>
      </c>
      <c r="O478" s="1130"/>
      <c r="P478" s="1187" t="str">
        <f t="shared" ca="1" si="141"/>
        <v/>
      </c>
      <c r="Q478" s="1187" t="str">
        <f t="shared" ca="1" si="142"/>
        <v/>
      </c>
      <c r="R478" s="1187" t="str">
        <f t="shared" ca="1" si="143"/>
        <v/>
      </c>
      <c r="S478" s="1187" t="str">
        <f t="shared" ca="1" si="144"/>
        <v/>
      </c>
      <c r="T478" s="1187" t="str">
        <f t="shared" ca="1" si="145"/>
        <v/>
      </c>
      <c r="U478" s="1189" t="str">
        <f t="shared" ca="1" si="146"/>
        <v/>
      </c>
      <c r="V478" s="1190" t="str">
        <f t="shared" ca="1" si="147"/>
        <v/>
      </c>
      <c r="X478" s="1191" t="str">
        <f t="shared" ca="1" si="148"/>
        <v/>
      </c>
      <c r="Y478" s="1191" t="str">
        <f t="shared" ca="1" si="149"/>
        <v/>
      </c>
      <c r="Z478" s="1191" t="str">
        <f t="shared" ca="1" si="150"/>
        <v/>
      </c>
      <c r="AA478" s="1189" t="str">
        <f t="shared" ca="1" si="151"/>
        <v/>
      </c>
      <c r="AB478" s="1162"/>
    </row>
    <row r="479" spans="1:28">
      <c r="A479" s="1201">
        <f>'AMORT. PROFILE 0% CPR'!A479</f>
        <v>59167</v>
      </c>
      <c r="C479" s="1161"/>
      <c r="D479" s="1182" t="str">
        <f t="shared" ca="1" si="133"/>
        <v/>
      </c>
      <c r="E479" s="1183" t="str">
        <f t="shared" ca="1" si="134"/>
        <v/>
      </c>
      <c r="F479" s="1184" t="str">
        <f t="shared" ca="1" si="135"/>
        <v/>
      </c>
      <c r="G479" s="1185" t="str">
        <f ca="1">IF(F479&lt;&gt;"",COUNTIF($F$11:F479,"&gt;0"),"")</f>
        <v/>
      </c>
      <c r="H479" s="1186"/>
      <c r="I479" s="1130"/>
      <c r="J479" s="1187" t="str">
        <f t="shared" ca="1" si="136"/>
        <v/>
      </c>
      <c r="K479" s="1764" t="e">
        <f t="shared" ca="1" si="137"/>
        <v>#VALUE!</v>
      </c>
      <c r="L479" s="1765" t="str">
        <f t="shared" ca="1" si="138"/>
        <v/>
      </c>
      <c r="M479" s="1765" t="e">
        <f t="shared" ca="1" si="139"/>
        <v>#VALUE!</v>
      </c>
      <c r="N479" s="1187" t="str">
        <f t="shared" ca="1" si="140"/>
        <v/>
      </c>
      <c r="O479" s="1130"/>
      <c r="P479" s="1187" t="str">
        <f t="shared" ca="1" si="141"/>
        <v/>
      </c>
      <c r="Q479" s="1187" t="str">
        <f t="shared" ca="1" si="142"/>
        <v/>
      </c>
      <c r="R479" s="1187" t="str">
        <f t="shared" ca="1" si="143"/>
        <v/>
      </c>
      <c r="S479" s="1187" t="str">
        <f t="shared" ca="1" si="144"/>
        <v/>
      </c>
      <c r="T479" s="1187" t="str">
        <f t="shared" ca="1" si="145"/>
        <v/>
      </c>
      <c r="U479" s="1189" t="str">
        <f t="shared" ca="1" si="146"/>
        <v/>
      </c>
      <c r="V479" s="1190" t="str">
        <f t="shared" ca="1" si="147"/>
        <v/>
      </c>
      <c r="X479" s="1191" t="str">
        <f t="shared" ca="1" si="148"/>
        <v/>
      </c>
      <c r="Y479" s="1191" t="str">
        <f t="shared" ca="1" si="149"/>
        <v/>
      </c>
      <c r="Z479" s="1191" t="str">
        <f t="shared" ca="1" si="150"/>
        <v/>
      </c>
      <c r="AA479" s="1189" t="str">
        <f t="shared" ca="1" si="151"/>
        <v/>
      </c>
      <c r="AB479" s="1162"/>
    </row>
    <row r="480" spans="1:28">
      <c r="A480" s="1201">
        <f>'AMORT. PROFILE 0% CPR'!A480</f>
        <v>59198</v>
      </c>
      <c r="C480" s="1161"/>
      <c r="D480" s="1182" t="str">
        <f t="shared" ca="1" si="133"/>
        <v/>
      </c>
      <c r="E480" s="1183" t="str">
        <f t="shared" ca="1" si="134"/>
        <v/>
      </c>
      <c r="F480" s="1184" t="str">
        <f t="shared" ca="1" si="135"/>
        <v/>
      </c>
      <c r="G480" s="1185" t="str">
        <f ca="1">IF(F480&lt;&gt;"",COUNTIF($F$11:F480,"&gt;0"),"")</f>
        <v/>
      </c>
      <c r="H480" s="1186"/>
      <c r="I480" s="1130"/>
      <c r="J480" s="1187" t="str">
        <f t="shared" ca="1" si="136"/>
        <v/>
      </c>
      <c r="K480" s="1764" t="e">
        <f t="shared" ca="1" si="137"/>
        <v>#VALUE!</v>
      </c>
      <c r="L480" s="1765" t="str">
        <f t="shared" ca="1" si="138"/>
        <v/>
      </c>
      <c r="M480" s="1765" t="e">
        <f t="shared" ca="1" si="139"/>
        <v>#VALUE!</v>
      </c>
      <c r="N480" s="1187" t="str">
        <f t="shared" ca="1" si="140"/>
        <v/>
      </c>
      <c r="O480" s="1130"/>
      <c r="P480" s="1187" t="str">
        <f t="shared" ca="1" si="141"/>
        <v/>
      </c>
      <c r="Q480" s="1187" t="str">
        <f t="shared" ca="1" si="142"/>
        <v/>
      </c>
      <c r="R480" s="1187" t="str">
        <f t="shared" ca="1" si="143"/>
        <v/>
      </c>
      <c r="S480" s="1187" t="str">
        <f t="shared" ca="1" si="144"/>
        <v/>
      </c>
      <c r="T480" s="1187" t="str">
        <f t="shared" ca="1" si="145"/>
        <v/>
      </c>
      <c r="U480" s="1189" t="str">
        <f t="shared" ca="1" si="146"/>
        <v/>
      </c>
      <c r="V480" s="1190" t="str">
        <f t="shared" ca="1" si="147"/>
        <v/>
      </c>
      <c r="X480" s="1191" t="str">
        <f t="shared" ca="1" si="148"/>
        <v/>
      </c>
      <c r="Y480" s="1191" t="str">
        <f t="shared" ca="1" si="149"/>
        <v/>
      </c>
      <c r="Z480" s="1191" t="str">
        <f t="shared" ca="1" si="150"/>
        <v/>
      </c>
      <c r="AA480" s="1189" t="str">
        <f t="shared" ca="1" si="151"/>
        <v/>
      </c>
      <c r="AB480" s="1162"/>
    </row>
    <row r="481" spans="1:28">
      <c r="A481" s="1201">
        <f>'AMORT. PROFILE 0% CPR'!A481</f>
        <v>59229</v>
      </c>
      <c r="C481" s="1161"/>
      <c r="D481" s="1182" t="str">
        <f t="shared" ca="1" si="133"/>
        <v/>
      </c>
      <c r="E481" s="1183" t="str">
        <f t="shared" ca="1" si="134"/>
        <v/>
      </c>
      <c r="F481" s="1184" t="str">
        <f t="shared" ca="1" si="135"/>
        <v/>
      </c>
      <c r="G481" s="1185" t="str">
        <f ca="1">IF(F481&lt;&gt;"",COUNTIF($F$11:F481,"&gt;0"),"")</f>
        <v/>
      </c>
      <c r="H481" s="1186"/>
      <c r="I481" s="1130"/>
      <c r="J481" s="1187" t="str">
        <f t="shared" ca="1" si="136"/>
        <v/>
      </c>
      <c r="K481" s="1764" t="e">
        <f t="shared" ca="1" si="137"/>
        <v>#VALUE!</v>
      </c>
      <c r="L481" s="1765" t="str">
        <f t="shared" ca="1" si="138"/>
        <v/>
      </c>
      <c r="M481" s="1765" t="e">
        <f t="shared" ca="1" si="139"/>
        <v>#VALUE!</v>
      </c>
      <c r="N481" s="1187" t="str">
        <f t="shared" ca="1" si="140"/>
        <v/>
      </c>
      <c r="O481" s="1130"/>
      <c r="P481" s="1187" t="str">
        <f t="shared" ca="1" si="141"/>
        <v/>
      </c>
      <c r="Q481" s="1187" t="str">
        <f t="shared" ca="1" si="142"/>
        <v/>
      </c>
      <c r="R481" s="1187" t="str">
        <f t="shared" ca="1" si="143"/>
        <v/>
      </c>
      <c r="S481" s="1187" t="str">
        <f t="shared" ca="1" si="144"/>
        <v/>
      </c>
      <c r="T481" s="1187" t="str">
        <f t="shared" ca="1" si="145"/>
        <v/>
      </c>
      <c r="U481" s="1189" t="str">
        <f t="shared" ca="1" si="146"/>
        <v/>
      </c>
      <c r="V481" s="1190" t="str">
        <f t="shared" ca="1" si="147"/>
        <v/>
      </c>
      <c r="X481" s="1191" t="str">
        <f t="shared" ca="1" si="148"/>
        <v/>
      </c>
      <c r="Y481" s="1191" t="str">
        <f t="shared" ca="1" si="149"/>
        <v/>
      </c>
      <c r="Z481" s="1191" t="str">
        <f t="shared" ca="1" si="150"/>
        <v/>
      </c>
      <c r="AA481" s="1189" t="str">
        <f t="shared" ca="1" si="151"/>
        <v/>
      </c>
      <c r="AB481" s="1162"/>
    </row>
    <row r="482" spans="1:28">
      <c r="A482" s="1201">
        <f>'AMORT. PROFILE 0% CPR'!A482</f>
        <v>59257</v>
      </c>
      <c r="C482" s="1161"/>
      <c r="D482" s="1182" t="str">
        <f t="shared" ca="1" si="133"/>
        <v/>
      </c>
      <c r="E482" s="1183" t="str">
        <f t="shared" ca="1" si="134"/>
        <v/>
      </c>
      <c r="F482" s="1184" t="str">
        <f t="shared" ca="1" si="135"/>
        <v/>
      </c>
      <c r="G482" s="1185" t="str">
        <f ca="1">IF(F482&lt;&gt;"",COUNTIF($F$11:F482,"&gt;0"),"")</f>
        <v/>
      </c>
      <c r="H482" s="1186"/>
      <c r="I482" s="1130"/>
      <c r="J482" s="1187" t="str">
        <f t="shared" ca="1" si="136"/>
        <v/>
      </c>
      <c r="K482" s="1764" t="e">
        <f t="shared" ca="1" si="137"/>
        <v>#VALUE!</v>
      </c>
      <c r="L482" s="1765" t="str">
        <f t="shared" ca="1" si="138"/>
        <v/>
      </c>
      <c r="M482" s="1765" t="e">
        <f t="shared" ca="1" si="139"/>
        <v>#VALUE!</v>
      </c>
      <c r="N482" s="1187" t="str">
        <f t="shared" ca="1" si="140"/>
        <v/>
      </c>
      <c r="O482" s="1130"/>
      <c r="P482" s="1187" t="str">
        <f t="shared" ca="1" si="141"/>
        <v/>
      </c>
      <c r="Q482" s="1187" t="str">
        <f t="shared" ca="1" si="142"/>
        <v/>
      </c>
      <c r="R482" s="1187" t="str">
        <f t="shared" ca="1" si="143"/>
        <v/>
      </c>
      <c r="S482" s="1187" t="str">
        <f t="shared" ca="1" si="144"/>
        <v/>
      </c>
      <c r="T482" s="1187" t="str">
        <f t="shared" ca="1" si="145"/>
        <v/>
      </c>
      <c r="U482" s="1189" t="str">
        <f t="shared" ca="1" si="146"/>
        <v/>
      </c>
      <c r="V482" s="1190" t="str">
        <f t="shared" ca="1" si="147"/>
        <v/>
      </c>
      <c r="X482" s="1191" t="str">
        <f t="shared" ca="1" si="148"/>
        <v/>
      </c>
      <c r="Y482" s="1191" t="str">
        <f t="shared" ca="1" si="149"/>
        <v/>
      </c>
      <c r="Z482" s="1191" t="str">
        <f t="shared" ca="1" si="150"/>
        <v/>
      </c>
      <c r="AA482" s="1189" t="str">
        <f t="shared" ca="1" si="151"/>
        <v/>
      </c>
      <c r="AB482" s="1162"/>
    </row>
    <row r="483" spans="1:28">
      <c r="A483" s="1201">
        <f>'AMORT. PROFILE 0% CPR'!A483</f>
        <v>59288</v>
      </c>
      <c r="C483" s="1161"/>
      <c r="D483" s="1182" t="str">
        <f t="shared" ref="D483:D489" ca="1" si="152">IF(E483&lt;&gt;"",EOMONTH(E483,-1),"")</f>
        <v/>
      </c>
      <c r="E483" s="1183" t="str">
        <f t="shared" ref="E483:E489" ca="1" si="153">IF(INDIRECT("A"&amp;(IFERROR(MATCH(E482,A:A),999)+1))&gt;0,INDIRECT("A"&amp;(IFERROR(MATCH(E482,A:A),999)+1)),"")</f>
        <v/>
      </c>
      <c r="F483" s="1184" t="str">
        <f t="shared" ref="F483:F489" ca="1" si="154">IF(E483&lt;&gt;"",E483-$A$31,"")</f>
        <v/>
      </c>
      <c r="G483" s="1185" t="str">
        <f ca="1">IF(F483&lt;&gt;"",COUNTIF($F$11:F483,"&gt;0"),"")</f>
        <v/>
      </c>
      <c r="H483" s="1186"/>
      <c r="I483" s="1130"/>
      <c r="J483" s="1187" t="str">
        <f t="shared" ref="J483:J489" ca="1" si="155">IF(G483=1,$A$7,N482)</f>
        <v/>
      </c>
      <c r="K483" s="1764" t="e">
        <f t="shared" ref="K483:K489" ca="1" si="156">H483*J483</f>
        <v>#VALUE!</v>
      </c>
      <c r="L483" s="1765" t="str">
        <f t="shared" ref="L483:L489" ca="1" si="157">IF(E483&lt;&gt;"",(1-(1-$A$25)^(1/12))*(J483-K483),"")</f>
        <v/>
      </c>
      <c r="M483" s="1765" t="e">
        <f t="shared" ref="M483:M489" ca="1" si="158">IF(J483-K483-L483&lt;$A$27*$A$5,J483-K483-L483,0)</f>
        <v>#VALUE!</v>
      </c>
      <c r="N483" s="1187" t="str">
        <f t="shared" ref="N483:N489" ca="1" si="159">IF(E483&lt;&gt;"",J483-K483-L483-M483,"")</f>
        <v/>
      </c>
      <c r="O483" s="1130"/>
      <c r="P483" s="1187" t="str">
        <f t="shared" ref="P483:P489" ca="1" si="160">IF(G483&lt;&gt; "", R483+X483-N483, "")</f>
        <v/>
      </c>
      <c r="Q483" s="1187" t="str">
        <f t="shared" ref="Q483:Q489" ca="1" si="161">IF(E483&lt;&gt;"", N483*(1-$A$15), "")</f>
        <v/>
      </c>
      <c r="R483" s="1187" t="str">
        <f t="shared" ref="R483:R489" ca="1" si="162">IF(E483&lt;&gt;"", T482, "")</f>
        <v/>
      </c>
      <c r="S483" s="1187" t="str">
        <f t="shared" ref="S483:S489" ca="1" si="163">IF(E483&lt;&gt;"", MIN(P483,MAX(R483-Q483,0)), "")</f>
        <v/>
      </c>
      <c r="T483" s="1187" t="str">
        <f t="shared" ref="T483:T489" ca="1" si="164">IF(E483&lt;&gt;"", R483-S483, "")</f>
        <v/>
      </c>
      <c r="U483" s="1189" t="str">
        <f t="shared" ref="U483:U489" ca="1" si="165">IF(E483&lt;&gt;"", R483/$A$11, "")</f>
        <v/>
      </c>
      <c r="V483" s="1190" t="str">
        <f t="shared" ref="V483:V489" ca="1" si="166">IF(E483&lt;&gt;"", IFERROR(1-T483/N483, "n.a."), "")</f>
        <v/>
      </c>
      <c r="X483" s="1191" t="str">
        <f t="shared" ref="X483:X489" ca="1" si="167">IF(E483&lt;&gt;"", Z482, "")</f>
        <v/>
      </c>
      <c r="Y483" s="1191" t="str">
        <f t="shared" ref="Y483:Y489" ca="1" si="168">IF(E483&lt;&gt;"", P483-S483, "")</f>
        <v/>
      </c>
      <c r="Z483" s="1191" t="str">
        <f t="shared" ref="Z483:Z489" ca="1" si="169">IF(E483&lt;&gt;"", X483-Y483, "")</f>
        <v/>
      </c>
      <c r="AA483" s="1189" t="str">
        <f t="shared" ref="AA483:AA489" ca="1" si="170">IF(E483&lt;&gt;"", X483/$A$19, "")</f>
        <v/>
      </c>
      <c r="AB483" s="1162"/>
    </row>
    <row r="484" spans="1:28">
      <c r="A484" s="1201">
        <f>'AMORT. PROFILE 0% CPR'!A484</f>
        <v>59320</v>
      </c>
      <c r="C484" s="1161"/>
      <c r="D484" s="1182" t="str">
        <f t="shared" ca="1" si="152"/>
        <v/>
      </c>
      <c r="E484" s="1183" t="str">
        <f t="shared" ca="1" si="153"/>
        <v/>
      </c>
      <c r="F484" s="1184" t="str">
        <f t="shared" ca="1" si="154"/>
        <v/>
      </c>
      <c r="G484" s="1185" t="str">
        <f ca="1">IF(F484&lt;&gt;"",COUNTIF($F$11:F484,"&gt;0"),"")</f>
        <v/>
      </c>
      <c r="H484" s="1186"/>
      <c r="I484" s="1130"/>
      <c r="J484" s="1187" t="str">
        <f t="shared" ca="1" si="155"/>
        <v/>
      </c>
      <c r="K484" s="1764" t="e">
        <f t="shared" ca="1" si="156"/>
        <v>#VALUE!</v>
      </c>
      <c r="L484" s="1765" t="str">
        <f t="shared" ca="1" si="157"/>
        <v/>
      </c>
      <c r="M484" s="1765" t="e">
        <f t="shared" ca="1" si="158"/>
        <v>#VALUE!</v>
      </c>
      <c r="N484" s="1187" t="str">
        <f t="shared" ca="1" si="159"/>
        <v/>
      </c>
      <c r="O484" s="1130"/>
      <c r="P484" s="1187" t="str">
        <f t="shared" ca="1" si="160"/>
        <v/>
      </c>
      <c r="Q484" s="1187" t="str">
        <f t="shared" ca="1" si="161"/>
        <v/>
      </c>
      <c r="R484" s="1187" t="str">
        <f t="shared" ca="1" si="162"/>
        <v/>
      </c>
      <c r="S484" s="1187" t="str">
        <f t="shared" ca="1" si="163"/>
        <v/>
      </c>
      <c r="T484" s="1187" t="str">
        <f t="shared" ca="1" si="164"/>
        <v/>
      </c>
      <c r="U484" s="1189" t="str">
        <f t="shared" ca="1" si="165"/>
        <v/>
      </c>
      <c r="V484" s="1190" t="str">
        <f t="shared" ca="1" si="166"/>
        <v/>
      </c>
      <c r="X484" s="1191" t="str">
        <f t="shared" ca="1" si="167"/>
        <v/>
      </c>
      <c r="Y484" s="1191" t="str">
        <f t="shared" ca="1" si="168"/>
        <v/>
      </c>
      <c r="Z484" s="1191" t="str">
        <f t="shared" ca="1" si="169"/>
        <v/>
      </c>
      <c r="AA484" s="1189" t="str">
        <f t="shared" ca="1" si="170"/>
        <v/>
      </c>
      <c r="AB484" s="1162"/>
    </row>
    <row r="485" spans="1:28">
      <c r="A485" s="1201">
        <f>'AMORT. PROFILE 0% CPR'!A485</f>
        <v>59349</v>
      </c>
      <c r="C485" s="1161"/>
      <c r="D485" s="1182" t="str">
        <f t="shared" ca="1" si="152"/>
        <v/>
      </c>
      <c r="E485" s="1183" t="str">
        <f t="shared" ca="1" si="153"/>
        <v/>
      </c>
      <c r="F485" s="1184" t="str">
        <f t="shared" ca="1" si="154"/>
        <v/>
      </c>
      <c r="G485" s="1185" t="str">
        <f ca="1">IF(F485&lt;&gt;"",COUNTIF($F$11:F485,"&gt;0"),"")</f>
        <v/>
      </c>
      <c r="H485" s="1186"/>
      <c r="I485" s="1130"/>
      <c r="J485" s="1187" t="str">
        <f t="shared" ca="1" si="155"/>
        <v/>
      </c>
      <c r="K485" s="1764" t="e">
        <f t="shared" ca="1" si="156"/>
        <v>#VALUE!</v>
      </c>
      <c r="L485" s="1765" t="str">
        <f t="shared" ca="1" si="157"/>
        <v/>
      </c>
      <c r="M485" s="1765" t="e">
        <f t="shared" ca="1" si="158"/>
        <v>#VALUE!</v>
      </c>
      <c r="N485" s="1187" t="str">
        <f t="shared" ca="1" si="159"/>
        <v/>
      </c>
      <c r="O485" s="1130"/>
      <c r="P485" s="1187" t="str">
        <f t="shared" ca="1" si="160"/>
        <v/>
      </c>
      <c r="Q485" s="1187" t="str">
        <f t="shared" ca="1" si="161"/>
        <v/>
      </c>
      <c r="R485" s="1187" t="str">
        <f t="shared" ca="1" si="162"/>
        <v/>
      </c>
      <c r="S485" s="1187" t="str">
        <f t="shared" ca="1" si="163"/>
        <v/>
      </c>
      <c r="T485" s="1187" t="str">
        <f t="shared" ca="1" si="164"/>
        <v/>
      </c>
      <c r="U485" s="1189" t="str">
        <f t="shared" ca="1" si="165"/>
        <v/>
      </c>
      <c r="V485" s="1190" t="str">
        <f t="shared" ca="1" si="166"/>
        <v/>
      </c>
      <c r="X485" s="1191" t="str">
        <f t="shared" ca="1" si="167"/>
        <v/>
      </c>
      <c r="Y485" s="1191" t="str">
        <f t="shared" ca="1" si="168"/>
        <v/>
      </c>
      <c r="Z485" s="1191" t="str">
        <f t="shared" ca="1" si="169"/>
        <v/>
      </c>
      <c r="AA485" s="1189" t="str">
        <f t="shared" ca="1" si="170"/>
        <v/>
      </c>
      <c r="AB485" s="1162"/>
    </row>
    <row r="486" spans="1:28">
      <c r="A486" s="1201">
        <f>'AMORT. PROFILE 0% CPR'!A486</f>
        <v>59379</v>
      </c>
      <c r="C486" s="1161"/>
      <c r="D486" s="1182" t="str">
        <f t="shared" ca="1" si="152"/>
        <v/>
      </c>
      <c r="E486" s="1183" t="str">
        <f t="shared" ca="1" si="153"/>
        <v/>
      </c>
      <c r="F486" s="1184" t="str">
        <f t="shared" ca="1" si="154"/>
        <v/>
      </c>
      <c r="G486" s="1185" t="str">
        <f ca="1">IF(F486&lt;&gt;"",COUNTIF($F$11:F486,"&gt;0"),"")</f>
        <v/>
      </c>
      <c r="H486" s="1186"/>
      <c r="I486" s="1130"/>
      <c r="J486" s="1187" t="str">
        <f t="shared" ca="1" si="155"/>
        <v/>
      </c>
      <c r="K486" s="1764" t="e">
        <f t="shared" ca="1" si="156"/>
        <v>#VALUE!</v>
      </c>
      <c r="L486" s="1765" t="str">
        <f t="shared" ca="1" si="157"/>
        <v/>
      </c>
      <c r="M486" s="1765" t="e">
        <f t="shared" ca="1" si="158"/>
        <v>#VALUE!</v>
      </c>
      <c r="N486" s="1187" t="str">
        <f t="shared" ca="1" si="159"/>
        <v/>
      </c>
      <c r="O486" s="1130"/>
      <c r="P486" s="1187" t="str">
        <f t="shared" ca="1" si="160"/>
        <v/>
      </c>
      <c r="Q486" s="1187" t="str">
        <f t="shared" ca="1" si="161"/>
        <v/>
      </c>
      <c r="R486" s="1187" t="str">
        <f t="shared" ca="1" si="162"/>
        <v/>
      </c>
      <c r="S486" s="1187" t="str">
        <f t="shared" ca="1" si="163"/>
        <v/>
      </c>
      <c r="T486" s="1187" t="str">
        <f t="shared" ca="1" si="164"/>
        <v/>
      </c>
      <c r="U486" s="1189" t="str">
        <f t="shared" ca="1" si="165"/>
        <v/>
      </c>
      <c r="V486" s="1190" t="str">
        <f t="shared" ca="1" si="166"/>
        <v/>
      </c>
      <c r="X486" s="1191" t="str">
        <f t="shared" ca="1" si="167"/>
        <v/>
      </c>
      <c r="Y486" s="1191" t="str">
        <f t="shared" ca="1" si="168"/>
        <v/>
      </c>
      <c r="Z486" s="1191" t="str">
        <f t="shared" ca="1" si="169"/>
        <v/>
      </c>
      <c r="AA486" s="1189" t="str">
        <f t="shared" ca="1" si="170"/>
        <v/>
      </c>
      <c r="AB486" s="1162"/>
    </row>
    <row r="487" spans="1:28">
      <c r="A487" s="1201">
        <f>'AMORT. PROFILE 0% CPR'!A487</f>
        <v>59411</v>
      </c>
      <c r="C487" s="1161"/>
      <c r="D487" s="1182" t="str">
        <f t="shared" ca="1" si="152"/>
        <v/>
      </c>
      <c r="E487" s="1183" t="str">
        <f t="shared" ca="1" si="153"/>
        <v/>
      </c>
      <c r="F487" s="1184" t="str">
        <f t="shared" ca="1" si="154"/>
        <v/>
      </c>
      <c r="G487" s="1185" t="str">
        <f ca="1">IF(F487&lt;&gt;"",COUNTIF($F$11:F487,"&gt;0"),"")</f>
        <v/>
      </c>
      <c r="H487" s="1186"/>
      <c r="I487" s="1130"/>
      <c r="J487" s="1187" t="str">
        <f t="shared" ca="1" si="155"/>
        <v/>
      </c>
      <c r="K487" s="1764" t="e">
        <f t="shared" ca="1" si="156"/>
        <v>#VALUE!</v>
      </c>
      <c r="L487" s="1765" t="str">
        <f t="shared" ca="1" si="157"/>
        <v/>
      </c>
      <c r="M487" s="1765" t="e">
        <f t="shared" ca="1" si="158"/>
        <v>#VALUE!</v>
      </c>
      <c r="N487" s="1187" t="str">
        <f t="shared" ca="1" si="159"/>
        <v/>
      </c>
      <c r="O487" s="1130"/>
      <c r="P487" s="1187" t="str">
        <f t="shared" ca="1" si="160"/>
        <v/>
      </c>
      <c r="Q487" s="1187" t="str">
        <f t="shared" ca="1" si="161"/>
        <v/>
      </c>
      <c r="R487" s="1187" t="str">
        <f t="shared" ca="1" si="162"/>
        <v/>
      </c>
      <c r="S487" s="1187" t="str">
        <f t="shared" ca="1" si="163"/>
        <v/>
      </c>
      <c r="T487" s="1187" t="str">
        <f t="shared" ca="1" si="164"/>
        <v/>
      </c>
      <c r="U487" s="1189" t="str">
        <f t="shared" ca="1" si="165"/>
        <v/>
      </c>
      <c r="V487" s="1190" t="str">
        <f t="shared" ca="1" si="166"/>
        <v/>
      </c>
      <c r="X487" s="1191" t="str">
        <f t="shared" ca="1" si="167"/>
        <v/>
      </c>
      <c r="Y487" s="1191" t="str">
        <f t="shared" ca="1" si="168"/>
        <v/>
      </c>
      <c r="Z487" s="1191" t="str">
        <f t="shared" ca="1" si="169"/>
        <v/>
      </c>
      <c r="AA487" s="1189" t="str">
        <f t="shared" ca="1" si="170"/>
        <v/>
      </c>
      <c r="AB487" s="1162"/>
    </row>
    <row r="488" spans="1:28">
      <c r="A488" s="1201">
        <f>'AMORT. PROFILE 0% CPR'!A488</f>
        <v>59441</v>
      </c>
      <c r="C488" s="1161"/>
      <c r="D488" s="1182" t="str">
        <f t="shared" ca="1" si="152"/>
        <v/>
      </c>
      <c r="E488" s="1183" t="str">
        <f t="shared" ca="1" si="153"/>
        <v/>
      </c>
      <c r="F488" s="1184" t="str">
        <f t="shared" ca="1" si="154"/>
        <v/>
      </c>
      <c r="G488" s="1185" t="str">
        <f ca="1">IF(F488&lt;&gt;"",COUNTIF($F$11:F488,"&gt;0"),"")</f>
        <v/>
      </c>
      <c r="H488" s="1186"/>
      <c r="I488" s="1130"/>
      <c r="J488" s="1187" t="str">
        <f t="shared" ca="1" si="155"/>
        <v/>
      </c>
      <c r="K488" s="1764" t="e">
        <f t="shared" ca="1" si="156"/>
        <v>#VALUE!</v>
      </c>
      <c r="L488" s="1765" t="str">
        <f t="shared" ca="1" si="157"/>
        <v/>
      </c>
      <c r="M488" s="1765" t="e">
        <f t="shared" ca="1" si="158"/>
        <v>#VALUE!</v>
      </c>
      <c r="N488" s="1187" t="str">
        <f t="shared" ca="1" si="159"/>
        <v/>
      </c>
      <c r="O488" s="1130"/>
      <c r="P488" s="1187" t="str">
        <f t="shared" ca="1" si="160"/>
        <v/>
      </c>
      <c r="Q488" s="1187" t="str">
        <f t="shared" ca="1" si="161"/>
        <v/>
      </c>
      <c r="R488" s="1187" t="str">
        <f t="shared" ca="1" si="162"/>
        <v/>
      </c>
      <c r="S488" s="1187" t="str">
        <f t="shared" ca="1" si="163"/>
        <v/>
      </c>
      <c r="T488" s="1187" t="str">
        <f t="shared" ca="1" si="164"/>
        <v/>
      </c>
      <c r="U488" s="1189" t="str">
        <f t="shared" ca="1" si="165"/>
        <v/>
      </c>
      <c r="V488" s="1190" t="str">
        <f t="shared" ca="1" si="166"/>
        <v/>
      </c>
      <c r="X488" s="1191" t="str">
        <f t="shared" ca="1" si="167"/>
        <v/>
      </c>
      <c r="Y488" s="1191" t="str">
        <f t="shared" ca="1" si="168"/>
        <v/>
      </c>
      <c r="Z488" s="1191" t="str">
        <f t="shared" ca="1" si="169"/>
        <v/>
      </c>
      <c r="AA488" s="1189" t="str">
        <f t="shared" ca="1" si="170"/>
        <v/>
      </c>
      <c r="AB488" s="1162"/>
    </row>
    <row r="489" spans="1:28" ht="15.75" thickBot="1">
      <c r="A489" s="1201">
        <f>'AMORT. PROFILE 0% CPR'!A489</f>
        <v>59471</v>
      </c>
      <c r="C489" s="1204"/>
      <c r="D489" s="1754" t="str">
        <f t="shared" ca="1" si="152"/>
        <v/>
      </c>
      <c r="E489" s="1755" t="str">
        <f t="shared" ca="1" si="153"/>
        <v/>
      </c>
      <c r="F489" s="1756" t="str">
        <f t="shared" ca="1" si="154"/>
        <v/>
      </c>
      <c r="G489" s="1757" t="str">
        <f ca="1">IF(F489&lt;&gt;"",COUNTIF($F$11:F489,"&gt;0"),"")</f>
        <v/>
      </c>
      <c r="H489" s="1758"/>
      <c r="I489" s="1759"/>
      <c r="J489" s="1760" t="str">
        <f t="shared" ca="1" si="155"/>
        <v/>
      </c>
      <c r="K489" s="1766" t="e">
        <f t="shared" ca="1" si="156"/>
        <v>#VALUE!</v>
      </c>
      <c r="L489" s="1767" t="str">
        <f t="shared" ca="1" si="157"/>
        <v/>
      </c>
      <c r="M489" s="1767" t="e">
        <f t="shared" ca="1" si="158"/>
        <v>#VALUE!</v>
      </c>
      <c r="N489" s="1760" t="str">
        <f t="shared" ca="1" si="159"/>
        <v/>
      </c>
      <c r="O489" s="1759"/>
      <c r="P489" s="1760" t="str">
        <f t="shared" ca="1" si="160"/>
        <v/>
      </c>
      <c r="Q489" s="1760" t="str">
        <f t="shared" ca="1" si="161"/>
        <v/>
      </c>
      <c r="R489" s="1760" t="str">
        <f t="shared" ca="1" si="162"/>
        <v/>
      </c>
      <c r="S489" s="1760" t="str">
        <f t="shared" ca="1" si="163"/>
        <v/>
      </c>
      <c r="T489" s="1760" t="str">
        <f t="shared" ca="1" si="164"/>
        <v/>
      </c>
      <c r="U489" s="1761" t="str">
        <f t="shared" ca="1" si="165"/>
        <v/>
      </c>
      <c r="V489" s="1762" t="str">
        <f t="shared" ca="1" si="166"/>
        <v/>
      </c>
      <c r="W489" s="1205"/>
      <c r="X489" s="1763" t="str">
        <f t="shared" ca="1" si="167"/>
        <v/>
      </c>
      <c r="Y489" s="1763" t="str">
        <f t="shared" ca="1" si="168"/>
        <v/>
      </c>
      <c r="Z489" s="1763" t="str">
        <f t="shared" ca="1" si="169"/>
        <v/>
      </c>
      <c r="AA489" s="1761" t="str">
        <f t="shared" ca="1" si="170"/>
        <v/>
      </c>
      <c r="AB489" s="1211"/>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dimension ref="B2:I196"/>
  <sheetViews>
    <sheetView showGridLines="0" workbookViewId="0">
      <selection activeCell="L15" sqref="L15"/>
    </sheetView>
  </sheetViews>
  <sheetFormatPr baseColWidth="10" defaultColWidth="9.140625" defaultRowHeight="15"/>
  <cols>
    <col min="6" max="6" width="10.7109375" style="1323" bestFit="1" customWidth="1"/>
  </cols>
  <sheetData>
    <row r="2" spans="2:9">
      <c r="B2" t="s">
        <v>322</v>
      </c>
      <c r="C2" t="s">
        <v>1020</v>
      </c>
      <c r="D2" t="s">
        <v>1021</v>
      </c>
      <c r="E2">
        <v>2022</v>
      </c>
      <c r="F2" s="1323">
        <v>44562</v>
      </c>
      <c r="H2" t="s">
        <v>1022</v>
      </c>
      <c r="I2" t="s">
        <v>1023</v>
      </c>
    </row>
    <row r="3" spans="2:9">
      <c r="B3" t="s">
        <v>322</v>
      </c>
      <c r="C3" t="s">
        <v>1020</v>
      </c>
      <c r="D3" t="s">
        <v>1021</v>
      </c>
      <c r="E3">
        <v>2022</v>
      </c>
      <c r="F3" s="1323">
        <v>44666</v>
      </c>
      <c r="H3" t="s">
        <v>1024</v>
      </c>
      <c r="I3" t="s">
        <v>1025</v>
      </c>
    </row>
    <row r="4" spans="2:9">
      <c r="B4" t="s">
        <v>322</v>
      </c>
      <c r="C4" t="s">
        <v>1020</v>
      </c>
      <c r="D4" t="s">
        <v>1021</v>
      </c>
      <c r="E4">
        <v>2022</v>
      </c>
      <c r="F4" s="1323">
        <v>44669</v>
      </c>
      <c r="H4" t="s">
        <v>1026</v>
      </c>
      <c r="I4" t="s">
        <v>1027</v>
      </c>
    </row>
    <row r="5" spans="2:9">
      <c r="B5" t="s">
        <v>322</v>
      </c>
      <c r="C5" t="s">
        <v>1020</v>
      </c>
      <c r="D5" t="s">
        <v>1021</v>
      </c>
      <c r="E5">
        <v>2022</v>
      </c>
      <c r="F5" s="1323">
        <v>44682</v>
      </c>
      <c r="H5" t="s">
        <v>1028</v>
      </c>
      <c r="I5" t="s">
        <v>1029</v>
      </c>
    </row>
    <row r="6" spans="2:9">
      <c r="B6" t="s">
        <v>322</v>
      </c>
      <c r="C6" t="s">
        <v>1020</v>
      </c>
      <c r="D6" t="s">
        <v>1021</v>
      </c>
      <c r="E6">
        <v>2022</v>
      </c>
      <c r="F6" s="1323">
        <v>44689</v>
      </c>
      <c r="H6" t="s">
        <v>1028</v>
      </c>
      <c r="I6" t="s">
        <v>1030</v>
      </c>
    </row>
    <row r="7" spans="2:9">
      <c r="B7" t="s">
        <v>322</v>
      </c>
      <c r="C7" t="s">
        <v>1020</v>
      </c>
      <c r="D7" t="s">
        <v>1021</v>
      </c>
      <c r="E7">
        <v>2022</v>
      </c>
      <c r="F7" s="1323">
        <v>44707</v>
      </c>
      <c r="H7" t="s">
        <v>1031</v>
      </c>
      <c r="I7" t="s">
        <v>1032</v>
      </c>
    </row>
    <row r="8" spans="2:9">
      <c r="B8" t="s">
        <v>322</v>
      </c>
      <c r="C8" t="s">
        <v>1020</v>
      </c>
      <c r="D8" t="s">
        <v>1021</v>
      </c>
      <c r="E8">
        <v>2022</v>
      </c>
      <c r="F8" s="1323">
        <v>44718</v>
      </c>
      <c r="H8" t="s">
        <v>1026</v>
      </c>
      <c r="I8" t="s">
        <v>1033</v>
      </c>
    </row>
    <row r="9" spans="2:9">
      <c r="B9" t="s">
        <v>322</v>
      </c>
      <c r="C9" t="s">
        <v>1020</v>
      </c>
      <c r="D9" t="s">
        <v>1021</v>
      </c>
      <c r="E9">
        <v>2022</v>
      </c>
      <c r="F9" s="1323">
        <v>44756</v>
      </c>
      <c r="H9" t="s">
        <v>1031</v>
      </c>
      <c r="I9" t="s">
        <v>1034</v>
      </c>
    </row>
    <row r="10" spans="2:9">
      <c r="B10" t="s">
        <v>322</v>
      </c>
      <c r="C10" t="s">
        <v>1020</v>
      </c>
      <c r="D10" t="s">
        <v>1021</v>
      </c>
      <c r="E10">
        <v>2022</v>
      </c>
      <c r="F10" s="1323">
        <v>44788</v>
      </c>
      <c r="H10" t="s">
        <v>1026</v>
      </c>
      <c r="I10" t="s">
        <v>1035</v>
      </c>
    </row>
    <row r="11" spans="2:9">
      <c r="B11" t="s">
        <v>322</v>
      </c>
      <c r="C11" t="s">
        <v>1020</v>
      </c>
      <c r="D11" t="s">
        <v>1021</v>
      </c>
      <c r="E11">
        <v>2022</v>
      </c>
      <c r="F11" s="1323">
        <v>44866</v>
      </c>
      <c r="H11" t="s">
        <v>1036</v>
      </c>
      <c r="I11" t="s">
        <v>1037</v>
      </c>
    </row>
    <row r="12" spans="2:9">
      <c r="B12" t="s">
        <v>322</v>
      </c>
      <c r="C12" t="s">
        <v>1020</v>
      </c>
      <c r="D12" t="s">
        <v>1021</v>
      </c>
      <c r="E12">
        <v>2022</v>
      </c>
      <c r="F12" s="1323">
        <v>44876</v>
      </c>
      <c r="H12" t="s">
        <v>1024</v>
      </c>
      <c r="I12" t="s">
        <v>1038</v>
      </c>
    </row>
    <row r="13" spans="2:9">
      <c r="B13" t="s">
        <v>322</v>
      </c>
      <c r="C13" t="s">
        <v>1020</v>
      </c>
      <c r="D13" t="s">
        <v>1021</v>
      </c>
      <c r="E13">
        <v>2022</v>
      </c>
      <c r="F13" s="1323">
        <v>44920</v>
      </c>
      <c r="H13" t="s">
        <v>1028</v>
      </c>
      <c r="I13" t="s">
        <v>1039</v>
      </c>
    </row>
    <row r="14" spans="2:9">
      <c r="B14" t="s">
        <v>322</v>
      </c>
      <c r="C14" t="s">
        <v>1020</v>
      </c>
      <c r="D14" t="s">
        <v>1021</v>
      </c>
      <c r="E14">
        <v>2022</v>
      </c>
      <c r="F14" s="1323">
        <v>44921</v>
      </c>
      <c r="H14" t="s">
        <v>1026</v>
      </c>
      <c r="I14" t="s">
        <v>1040</v>
      </c>
    </row>
    <row r="15" spans="2:9">
      <c r="B15" t="s">
        <v>322</v>
      </c>
      <c r="C15" t="s">
        <v>1020</v>
      </c>
      <c r="D15" t="s">
        <v>1021</v>
      </c>
      <c r="E15">
        <v>2023</v>
      </c>
      <c r="F15" s="1323">
        <v>44927</v>
      </c>
      <c r="H15" t="s">
        <v>1028</v>
      </c>
      <c r="I15" t="s">
        <v>1023</v>
      </c>
    </row>
    <row r="16" spans="2:9">
      <c r="B16" t="s">
        <v>322</v>
      </c>
      <c r="C16" t="s">
        <v>1020</v>
      </c>
      <c r="D16" t="s">
        <v>1021</v>
      </c>
      <c r="E16">
        <v>2023</v>
      </c>
      <c r="F16" s="1323">
        <v>45023</v>
      </c>
      <c r="H16" t="s">
        <v>1024</v>
      </c>
      <c r="I16" t="s">
        <v>1025</v>
      </c>
    </row>
    <row r="17" spans="2:9">
      <c r="B17" t="s">
        <v>322</v>
      </c>
      <c r="C17" t="s">
        <v>1020</v>
      </c>
      <c r="D17" t="s">
        <v>1021</v>
      </c>
      <c r="E17">
        <v>2023</v>
      </c>
      <c r="F17" s="1323">
        <v>45026</v>
      </c>
      <c r="H17" t="s">
        <v>1026</v>
      </c>
      <c r="I17" t="s">
        <v>1027</v>
      </c>
    </row>
    <row r="18" spans="2:9">
      <c r="B18" t="s">
        <v>322</v>
      </c>
      <c r="C18" t="s">
        <v>1020</v>
      </c>
      <c r="D18" t="s">
        <v>1021</v>
      </c>
      <c r="E18">
        <v>2023</v>
      </c>
      <c r="F18" s="1323">
        <v>45047</v>
      </c>
      <c r="H18" t="s">
        <v>1026</v>
      </c>
      <c r="I18" t="s">
        <v>1029</v>
      </c>
    </row>
    <row r="19" spans="2:9">
      <c r="B19" t="s">
        <v>322</v>
      </c>
      <c r="C19" t="s">
        <v>1020</v>
      </c>
      <c r="D19" t="s">
        <v>1021</v>
      </c>
      <c r="E19">
        <v>2023</v>
      </c>
      <c r="F19" s="1323">
        <v>45054</v>
      </c>
      <c r="H19" t="s">
        <v>1026</v>
      </c>
      <c r="I19" t="s">
        <v>1030</v>
      </c>
    </row>
    <row r="20" spans="2:9">
      <c r="B20" t="s">
        <v>322</v>
      </c>
      <c r="C20" t="s">
        <v>1020</v>
      </c>
      <c r="D20" t="s">
        <v>1021</v>
      </c>
      <c r="E20">
        <v>2023</v>
      </c>
      <c r="F20" s="1323">
        <v>45064</v>
      </c>
      <c r="H20" t="s">
        <v>1031</v>
      </c>
      <c r="I20" t="s">
        <v>1032</v>
      </c>
    </row>
    <row r="21" spans="2:9">
      <c r="B21" t="s">
        <v>322</v>
      </c>
      <c r="C21" t="s">
        <v>1020</v>
      </c>
      <c r="D21" t="s">
        <v>1021</v>
      </c>
      <c r="E21">
        <v>2023</v>
      </c>
      <c r="F21" s="1323">
        <v>45075</v>
      </c>
      <c r="H21" t="s">
        <v>1026</v>
      </c>
      <c r="I21" t="s">
        <v>1033</v>
      </c>
    </row>
    <row r="22" spans="2:9">
      <c r="B22" t="s">
        <v>322</v>
      </c>
      <c r="C22" t="s">
        <v>1020</v>
      </c>
      <c r="D22" t="s">
        <v>1021</v>
      </c>
      <c r="E22">
        <v>2023</v>
      </c>
      <c r="F22" s="1323">
        <v>45121</v>
      </c>
      <c r="H22" t="s">
        <v>1024</v>
      </c>
      <c r="I22" t="s">
        <v>1034</v>
      </c>
    </row>
    <row r="23" spans="2:9">
      <c r="B23" t="s">
        <v>322</v>
      </c>
      <c r="C23" t="s">
        <v>1020</v>
      </c>
      <c r="D23" t="s">
        <v>1021</v>
      </c>
      <c r="E23">
        <v>2023</v>
      </c>
      <c r="F23" s="1323">
        <v>45153</v>
      </c>
      <c r="H23" t="s">
        <v>1036</v>
      </c>
      <c r="I23" t="s">
        <v>1035</v>
      </c>
    </row>
    <row r="24" spans="2:9">
      <c r="B24" t="s">
        <v>322</v>
      </c>
      <c r="C24" t="s">
        <v>1020</v>
      </c>
      <c r="D24" t="s">
        <v>1021</v>
      </c>
      <c r="E24">
        <v>2023</v>
      </c>
      <c r="F24" s="1323">
        <v>45231</v>
      </c>
      <c r="H24" t="s">
        <v>1041</v>
      </c>
      <c r="I24" t="s">
        <v>1037</v>
      </c>
    </row>
    <row r="25" spans="2:9">
      <c r="B25" t="s">
        <v>322</v>
      </c>
      <c r="C25" t="s">
        <v>1020</v>
      </c>
      <c r="D25" t="s">
        <v>1021</v>
      </c>
      <c r="E25">
        <v>2023</v>
      </c>
      <c r="F25" s="1323">
        <v>45241</v>
      </c>
      <c r="H25" t="s">
        <v>1022</v>
      </c>
      <c r="I25" t="s">
        <v>1038</v>
      </c>
    </row>
    <row r="26" spans="2:9">
      <c r="B26" t="s">
        <v>322</v>
      </c>
      <c r="C26" t="s">
        <v>1020</v>
      </c>
      <c r="D26" t="s">
        <v>1021</v>
      </c>
      <c r="E26">
        <v>2023</v>
      </c>
      <c r="F26" s="1323">
        <v>45285</v>
      </c>
      <c r="H26" t="s">
        <v>1026</v>
      </c>
      <c r="I26" t="s">
        <v>1039</v>
      </c>
    </row>
    <row r="27" spans="2:9">
      <c r="B27" t="s">
        <v>322</v>
      </c>
      <c r="C27" t="s">
        <v>1020</v>
      </c>
      <c r="D27" t="s">
        <v>1021</v>
      </c>
      <c r="E27">
        <v>2023</v>
      </c>
      <c r="F27" s="1323">
        <v>45286</v>
      </c>
      <c r="H27" t="s">
        <v>1036</v>
      </c>
      <c r="I27" t="s">
        <v>1040</v>
      </c>
    </row>
    <row r="28" spans="2:9">
      <c r="B28" t="s">
        <v>322</v>
      </c>
      <c r="C28" t="s">
        <v>1020</v>
      </c>
      <c r="D28" t="s">
        <v>1021</v>
      </c>
      <c r="E28">
        <v>2024</v>
      </c>
      <c r="F28" s="1323">
        <v>45292</v>
      </c>
      <c r="H28" t="s">
        <v>1026</v>
      </c>
      <c r="I28" t="s">
        <v>1023</v>
      </c>
    </row>
    <row r="29" spans="2:9">
      <c r="B29" t="s">
        <v>322</v>
      </c>
      <c r="C29" t="s">
        <v>1020</v>
      </c>
      <c r="D29" t="s">
        <v>1021</v>
      </c>
      <c r="E29">
        <v>2024</v>
      </c>
      <c r="F29" s="1323">
        <v>45380</v>
      </c>
      <c r="H29" t="s">
        <v>1024</v>
      </c>
      <c r="I29" t="s">
        <v>1025</v>
      </c>
    </row>
    <row r="30" spans="2:9">
      <c r="B30" t="s">
        <v>322</v>
      </c>
      <c r="C30" t="s">
        <v>1020</v>
      </c>
      <c r="D30" t="s">
        <v>1021</v>
      </c>
      <c r="E30">
        <v>2024</v>
      </c>
      <c r="F30" s="1323">
        <v>45383</v>
      </c>
      <c r="H30" t="s">
        <v>1026</v>
      </c>
      <c r="I30" t="s">
        <v>1027</v>
      </c>
    </row>
    <row r="31" spans="2:9">
      <c r="B31" t="s">
        <v>322</v>
      </c>
      <c r="C31" t="s">
        <v>1020</v>
      </c>
      <c r="D31" t="s">
        <v>1021</v>
      </c>
      <c r="E31">
        <v>2024</v>
      </c>
      <c r="F31" s="1323">
        <v>45413</v>
      </c>
      <c r="H31" t="s">
        <v>1041</v>
      </c>
      <c r="I31" t="s">
        <v>1029</v>
      </c>
    </row>
    <row r="32" spans="2:9">
      <c r="B32" t="s">
        <v>322</v>
      </c>
      <c r="C32" t="s">
        <v>1020</v>
      </c>
      <c r="D32" t="s">
        <v>1021</v>
      </c>
      <c r="E32">
        <v>2024</v>
      </c>
      <c r="F32" s="1323">
        <v>45420</v>
      </c>
      <c r="H32" t="s">
        <v>1041</v>
      </c>
      <c r="I32" t="s">
        <v>1030</v>
      </c>
    </row>
    <row r="33" spans="2:9">
      <c r="B33" t="s">
        <v>322</v>
      </c>
      <c r="C33" t="s">
        <v>1020</v>
      </c>
      <c r="D33" t="s">
        <v>1021</v>
      </c>
      <c r="E33">
        <v>2024</v>
      </c>
      <c r="F33" s="1323">
        <v>45421</v>
      </c>
      <c r="H33" t="s">
        <v>1031</v>
      </c>
      <c r="I33" t="s">
        <v>1032</v>
      </c>
    </row>
    <row r="34" spans="2:9">
      <c r="B34" t="s">
        <v>322</v>
      </c>
      <c r="C34" t="s">
        <v>1020</v>
      </c>
      <c r="D34" t="s">
        <v>1021</v>
      </c>
      <c r="E34">
        <v>2024</v>
      </c>
      <c r="F34" s="1323">
        <v>45432</v>
      </c>
      <c r="H34" t="s">
        <v>1026</v>
      </c>
      <c r="I34" t="s">
        <v>1033</v>
      </c>
    </row>
    <row r="35" spans="2:9">
      <c r="B35" t="s">
        <v>322</v>
      </c>
      <c r="C35" t="s">
        <v>1020</v>
      </c>
      <c r="D35" t="s">
        <v>1021</v>
      </c>
      <c r="E35">
        <v>2024</v>
      </c>
      <c r="F35" s="1323">
        <v>45487</v>
      </c>
      <c r="H35" t="s">
        <v>1028</v>
      </c>
      <c r="I35" t="s">
        <v>1034</v>
      </c>
    </row>
    <row r="36" spans="2:9">
      <c r="B36" t="s">
        <v>322</v>
      </c>
      <c r="C36" t="s">
        <v>1020</v>
      </c>
      <c r="D36" t="s">
        <v>1021</v>
      </c>
      <c r="E36">
        <v>2024</v>
      </c>
      <c r="F36" s="1323">
        <v>45519</v>
      </c>
      <c r="H36" t="s">
        <v>1031</v>
      </c>
      <c r="I36" t="s">
        <v>1035</v>
      </c>
    </row>
    <row r="37" spans="2:9">
      <c r="B37" t="s">
        <v>322</v>
      </c>
      <c r="C37" t="s">
        <v>1020</v>
      </c>
      <c r="D37" t="s">
        <v>1021</v>
      </c>
      <c r="E37">
        <v>2024</v>
      </c>
      <c r="F37" s="1323">
        <v>45597</v>
      </c>
      <c r="H37" t="s">
        <v>1024</v>
      </c>
      <c r="I37" t="s">
        <v>1037</v>
      </c>
    </row>
    <row r="38" spans="2:9">
      <c r="B38" t="s">
        <v>322</v>
      </c>
      <c r="C38" t="s">
        <v>1020</v>
      </c>
      <c r="D38" t="s">
        <v>1021</v>
      </c>
      <c r="E38">
        <v>2024</v>
      </c>
      <c r="F38" s="1323">
        <v>45607</v>
      </c>
      <c r="H38" t="s">
        <v>1026</v>
      </c>
      <c r="I38" t="s">
        <v>1038</v>
      </c>
    </row>
    <row r="39" spans="2:9">
      <c r="B39" t="s">
        <v>322</v>
      </c>
      <c r="C39" t="s">
        <v>1020</v>
      </c>
      <c r="D39" t="s">
        <v>1021</v>
      </c>
      <c r="E39">
        <v>2024</v>
      </c>
      <c r="F39" s="1323">
        <v>45651</v>
      </c>
      <c r="H39" t="s">
        <v>1041</v>
      </c>
      <c r="I39" t="s">
        <v>1039</v>
      </c>
    </row>
    <row r="40" spans="2:9">
      <c r="B40" t="s">
        <v>322</v>
      </c>
      <c r="C40" t="s">
        <v>1020</v>
      </c>
      <c r="D40" t="s">
        <v>1021</v>
      </c>
      <c r="E40">
        <v>2024</v>
      </c>
      <c r="F40" s="1323">
        <v>45652</v>
      </c>
      <c r="H40" t="s">
        <v>1031</v>
      </c>
      <c r="I40" t="s">
        <v>1040</v>
      </c>
    </row>
    <row r="41" spans="2:9">
      <c r="B41" t="s">
        <v>322</v>
      </c>
      <c r="C41" t="s">
        <v>1020</v>
      </c>
      <c r="D41" t="s">
        <v>1021</v>
      </c>
      <c r="E41">
        <v>2025</v>
      </c>
      <c r="F41" s="1323">
        <v>45658</v>
      </c>
      <c r="H41" t="s">
        <v>1041</v>
      </c>
      <c r="I41" t="s">
        <v>1023</v>
      </c>
    </row>
    <row r="42" spans="2:9">
      <c r="B42" t="s">
        <v>322</v>
      </c>
      <c r="C42" t="s">
        <v>1020</v>
      </c>
      <c r="D42" t="s">
        <v>1021</v>
      </c>
      <c r="E42">
        <v>2025</v>
      </c>
      <c r="F42" s="1323">
        <v>45765</v>
      </c>
      <c r="H42" t="s">
        <v>1024</v>
      </c>
      <c r="I42" t="s">
        <v>1025</v>
      </c>
    </row>
    <row r="43" spans="2:9">
      <c r="B43" t="s">
        <v>322</v>
      </c>
      <c r="C43" t="s">
        <v>1020</v>
      </c>
      <c r="D43" t="s">
        <v>1021</v>
      </c>
      <c r="E43">
        <v>2025</v>
      </c>
      <c r="F43" s="1323">
        <v>45768</v>
      </c>
      <c r="H43" t="s">
        <v>1026</v>
      </c>
      <c r="I43" t="s">
        <v>1027</v>
      </c>
    </row>
    <row r="44" spans="2:9">
      <c r="B44" t="s">
        <v>322</v>
      </c>
      <c r="C44" t="s">
        <v>1020</v>
      </c>
      <c r="D44" t="s">
        <v>1021</v>
      </c>
      <c r="E44">
        <v>2025</v>
      </c>
      <c r="F44" s="1323">
        <v>45778</v>
      </c>
      <c r="H44" t="s">
        <v>1031</v>
      </c>
      <c r="I44" t="s">
        <v>1029</v>
      </c>
    </row>
    <row r="45" spans="2:9">
      <c r="B45" t="s">
        <v>322</v>
      </c>
      <c r="C45" t="s">
        <v>1020</v>
      </c>
      <c r="D45" t="s">
        <v>1021</v>
      </c>
      <c r="E45">
        <v>2025</v>
      </c>
      <c r="F45" s="1323">
        <v>45785</v>
      </c>
      <c r="H45" t="s">
        <v>1031</v>
      </c>
      <c r="I45" t="s">
        <v>1030</v>
      </c>
    </row>
    <row r="46" spans="2:9">
      <c r="B46" t="s">
        <v>322</v>
      </c>
      <c r="C46" t="s">
        <v>1020</v>
      </c>
      <c r="D46" t="s">
        <v>1021</v>
      </c>
      <c r="E46">
        <v>2025</v>
      </c>
      <c r="F46" s="1323">
        <v>45806</v>
      </c>
      <c r="H46" t="s">
        <v>1031</v>
      </c>
      <c r="I46" t="s">
        <v>1032</v>
      </c>
    </row>
    <row r="47" spans="2:9">
      <c r="B47" t="s">
        <v>322</v>
      </c>
      <c r="C47" t="s">
        <v>1020</v>
      </c>
      <c r="D47" t="s">
        <v>1021</v>
      </c>
      <c r="E47">
        <v>2025</v>
      </c>
      <c r="F47" s="1323">
        <v>45817</v>
      </c>
      <c r="H47" t="s">
        <v>1026</v>
      </c>
      <c r="I47" t="s">
        <v>1033</v>
      </c>
    </row>
    <row r="48" spans="2:9">
      <c r="B48" t="s">
        <v>322</v>
      </c>
      <c r="C48" t="s">
        <v>1020</v>
      </c>
      <c r="D48" t="s">
        <v>1021</v>
      </c>
      <c r="E48">
        <v>2025</v>
      </c>
      <c r="F48" s="1323">
        <v>45852</v>
      </c>
      <c r="H48" t="s">
        <v>1026</v>
      </c>
      <c r="I48" t="s">
        <v>1034</v>
      </c>
    </row>
    <row r="49" spans="2:9">
      <c r="B49" t="s">
        <v>322</v>
      </c>
      <c r="C49" t="s">
        <v>1020</v>
      </c>
      <c r="D49" t="s">
        <v>1021</v>
      </c>
      <c r="E49">
        <v>2025</v>
      </c>
      <c r="F49" s="1323">
        <v>45884</v>
      </c>
      <c r="H49" t="s">
        <v>1024</v>
      </c>
      <c r="I49" t="s">
        <v>1035</v>
      </c>
    </row>
    <row r="50" spans="2:9">
      <c r="B50" t="s">
        <v>322</v>
      </c>
      <c r="C50" t="s">
        <v>1020</v>
      </c>
      <c r="D50" t="s">
        <v>1021</v>
      </c>
      <c r="E50">
        <v>2025</v>
      </c>
      <c r="F50" s="1323">
        <v>45962</v>
      </c>
      <c r="H50" t="s">
        <v>1022</v>
      </c>
      <c r="I50" t="s">
        <v>1037</v>
      </c>
    </row>
    <row r="51" spans="2:9">
      <c r="B51" t="s">
        <v>322</v>
      </c>
      <c r="C51" t="s">
        <v>1020</v>
      </c>
      <c r="D51" t="s">
        <v>1021</v>
      </c>
      <c r="E51">
        <v>2025</v>
      </c>
      <c r="F51" s="1323">
        <v>45972</v>
      </c>
      <c r="H51" t="s">
        <v>1036</v>
      </c>
      <c r="I51" t="s">
        <v>1038</v>
      </c>
    </row>
    <row r="52" spans="2:9">
      <c r="B52" t="s">
        <v>322</v>
      </c>
      <c r="C52" t="s">
        <v>1020</v>
      </c>
      <c r="D52" t="s">
        <v>1021</v>
      </c>
      <c r="E52">
        <v>2025</v>
      </c>
      <c r="F52" s="1323">
        <v>46016</v>
      </c>
      <c r="H52" t="s">
        <v>1031</v>
      </c>
      <c r="I52" t="s">
        <v>1039</v>
      </c>
    </row>
    <row r="53" spans="2:9">
      <c r="B53" t="s">
        <v>322</v>
      </c>
      <c r="C53" t="s">
        <v>1020</v>
      </c>
      <c r="D53" t="s">
        <v>1021</v>
      </c>
      <c r="E53">
        <v>2025</v>
      </c>
      <c r="F53" s="1323">
        <v>46017</v>
      </c>
      <c r="H53" t="s">
        <v>1024</v>
      </c>
      <c r="I53" t="s">
        <v>1040</v>
      </c>
    </row>
    <row r="54" spans="2:9">
      <c r="B54" t="s">
        <v>322</v>
      </c>
      <c r="C54" t="s">
        <v>1020</v>
      </c>
      <c r="D54" t="s">
        <v>1021</v>
      </c>
      <c r="E54">
        <v>2026</v>
      </c>
      <c r="F54" s="1323">
        <v>46023</v>
      </c>
      <c r="H54" t="s">
        <v>1031</v>
      </c>
      <c r="I54" t="s">
        <v>1023</v>
      </c>
    </row>
    <row r="55" spans="2:9">
      <c r="B55" t="s">
        <v>322</v>
      </c>
      <c r="C55" t="s">
        <v>1020</v>
      </c>
      <c r="D55" t="s">
        <v>1021</v>
      </c>
      <c r="E55">
        <v>2026</v>
      </c>
      <c r="F55" s="1323">
        <v>46115</v>
      </c>
      <c r="H55" t="s">
        <v>1024</v>
      </c>
      <c r="I55" t="s">
        <v>1025</v>
      </c>
    </row>
    <row r="56" spans="2:9">
      <c r="B56" t="s">
        <v>322</v>
      </c>
      <c r="C56" t="s">
        <v>1020</v>
      </c>
      <c r="D56" t="s">
        <v>1021</v>
      </c>
      <c r="E56">
        <v>2026</v>
      </c>
      <c r="F56" s="1323">
        <v>46118</v>
      </c>
      <c r="H56" t="s">
        <v>1026</v>
      </c>
      <c r="I56" t="s">
        <v>1027</v>
      </c>
    </row>
    <row r="57" spans="2:9">
      <c r="B57" t="s">
        <v>322</v>
      </c>
      <c r="C57" t="s">
        <v>1020</v>
      </c>
      <c r="D57" t="s">
        <v>1021</v>
      </c>
      <c r="E57">
        <v>2026</v>
      </c>
      <c r="F57" s="1323">
        <v>46143</v>
      </c>
      <c r="H57" t="s">
        <v>1024</v>
      </c>
      <c r="I57" t="s">
        <v>1029</v>
      </c>
    </row>
    <row r="58" spans="2:9">
      <c r="B58" t="s">
        <v>322</v>
      </c>
      <c r="C58" t="s">
        <v>1020</v>
      </c>
      <c r="D58" t="s">
        <v>1021</v>
      </c>
      <c r="E58">
        <v>2026</v>
      </c>
      <c r="F58" s="1323">
        <v>46150</v>
      </c>
      <c r="H58" t="s">
        <v>1024</v>
      </c>
      <c r="I58" t="s">
        <v>1030</v>
      </c>
    </row>
    <row r="59" spans="2:9">
      <c r="B59" t="s">
        <v>322</v>
      </c>
      <c r="C59" t="s">
        <v>1020</v>
      </c>
      <c r="D59" t="s">
        <v>1021</v>
      </c>
      <c r="E59">
        <v>2026</v>
      </c>
      <c r="F59" s="1323">
        <v>46156</v>
      </c>
      <c r="H59" t="s">
        <v>1031</v>
      </c>
      <c r="I59" t="s">
        <v>1032</v>
      </c>
    </row>
    <row r="60" spans="2:9">
      <c r="B60" t="s">
        <v>322</v>
      </c>
      <c r="C60" t="s">
        <v>1020</v>
      </c>
      <c r="D60" t="s">
        <v>1021</v>
      </c>
      <c r="E60">
        <v>2026</v>
      </c>
      <c r="F60" s="1323">
        <v>46167</v>
      </c>
      <c r="H60" t="s">
        <v>1026</v>
      </c>
      <c r="I60" t="s">
        <v>1033</v>
      </c>
    </row>
    <row r="61" spans="2:9">
      <c r="B61" t="s">
        <v>322</v>
      </c>
      <c r="C61" t="s">
        <v>1020</v>
      </c>
      <c r="D61" t="s">
        <v>1021</v>
      </c>
      <c r="E61">
        <v>2026</v>
      </c>
      <c r="F61" s="1323">
        <v>46217</v>
      </c>
      <c r="H61" t="s">
        <v>1036</v>
      </c>
      <c r="I61" t="s">
        <v>1034</v>
      </c>
    </row>
    <row r="62" spans="2:9">
      <c r="B62" t="s">
        <v>322</v>
      </c>
      <c r="C62" t="s">
        <v>1020</v>
      </c>
      <c r="D62" t="s">
        <v>1021</v>
      </c>
      <c r="E62">
        <v>2026</v>
      </c>
      <c r="F62" s="1323">
        <v>46249</v>
      </c>
      <c r="H62" t="s">
        <v>1022</v>
      </c>
      <c r="I62" t="s">
        <v>1035</v>
      </c>
    </row>
    <row r="63" spans="2:9">
      <c r="B63" t="s">
        <v>322</v>
      </c>
      <c r="C63" t="s">
        <v>1020</v>
      </c>
      <c r="D63" t="s">
        <v>1021</v>
      </c>
      <c r="E63">
        <v>2026</v>
      </c>
      <c r="F63" s="1323">
        <v>46327</v>
      </c>
      <c r="H63" t="s">
        <v>1028</v>
      </c>
      <c r="I63" t="s">
        <v>1037</v>
      </c>
    </row>
    <row r="64" spans="2:9">
      <c r="B64" t="s">
        <v>322</v>
      </c>
      <c r="C64" t="s">
        <v>1020</v>
      </c>
      <c r="D64" t="s">
        <v>1021</v>
      </c>
      <c r="E64">
        <v>2026</v>
      </c>
      <c r="F64" s="1323">
        <v>46337</v>
      </c>
      <c r="H64" t="s">
        <v>1041</v>
      </c>
      <c r="I64" t="s">
        <v>1038</v>
      </c>
    </row>
    <row r="65" spans="2:9">
      <c r="B65" t="s">
        <v>322</v>
      </c>
      <c r="C65" t="s">
        <v>1020</v>
      </c>
      <c r="D65" t="s">
        <v>1021</v>
      </c>
      <c r="E65">
        <v>2026</v>
      </c>
      <c r="F65" s="1323">
        <v>46381</v>
      </c>
      <c r="H65" t="s">
        <v>1024</v>
      </c>
      <c r="I65" t="s">
        <v>1039</v>
      </c>
    </row>
    <row r="66" spans="2:9">
      <c r="B66" t="s">
        <v>322</v>
      </c>
      <c r="C66" t="s">
        <v>1020</v>
      </c>
      <c r="D66" t="s">
        <v>1021</v>
      </c>
      <c r="E66">
        <v>2026</v>
      </c>
      <c r="F66" s="1323">
        <v>46382</v>
      </c>
      <c r="H66" t="s">
        <v>1022</v>
      </c>
      <c r="I66" t="s">
        <v>1040</v>
      </c>
    </row>
    <row r="67" spans="2:9">
      <c r="B67" t="s">
        <v>322</v>
      </c>
      <c r="C67" t="s">
        <v>1020</v>
      </c>
      <c r="D67" t="s">
        <v>1021</v>
      </c>
      <c r="E67">
        <v>2027</v>
      </c>
      <c r="F67" s="1323">
        <v>46388</v>
      </c>
      <c r="H67" t="s">
        <v>1024</v>
      </c>
      <c r="I67" t="s">
        <v>1023</v>
      </c>
    </row>
    <row r="68" spans="2:9">
      <c r="B68" t="s">
        <v>322</v>
      </c>
      <c r="C68" t="s">
        <v>1020</v>
      </c>
      <c r="D68" t="s">
        <v>1021</v>
      </c>
      <c r="E68">
        <v>2027</v>
      </c>
      <c r="F68" s="1323">
        <v>46472</v>
      </c>
      <c r="H68" t="s">
        <v>1024</v>
      </c>
      <c r="I68" t="s">
        <v>1025</v>
      </c>
    </row>
    <row r="69" spans="2:9">
      <c r="B69" t="s">
        <v>322</v>
      </c>
      <c r="C69" t="s">
        <v>1020</v>
      </c>
      <c r="D69" t="s">
        <v>1021</v>
      </c>
      <c r="E69">
        <v>2027</v>
      </c>
      <c r="F69" s="1323">
        <v>46475</v>
      </c>
      <c r="H69" t="s">
        <v>1026</v>
      </c>
      <c r="I69" t="s">
        <v>1027</v>
      </c>
    </row>
    <row r="70" spans="2:9">
      <c r="B70" t="s">
        <v>322</v>
      </c>
      <c r="C70" t="s">
        <v>1020</v>
      </c>
      <c r="D70" t="s">
        <v>1021</v>
      </c>
      <c r="E70">
        <v>2027</v>
      </c>
      <c r="F70" s="1323">
        <v>46508</v>
      </c>
      <c r="H70" t="s">
        <v>1022</v>
      </c>
      <c r="I70" t="s">
        <v>1029</v>
      </c>
    </row>
    <row r="71" spans="2:9">
      <c r="B71" t="s">
        <v>322</v>
      </c>
      <c r="C71" t="s">
        <v>1020</v>
      </c>
      <c r="D71" t="s">
        <v>1021</v>
      </c>
      <c r="E71">
        <v>2027</v>
      </c>
      <c r="F71" s="1323">
        <v>46513</v>
      </c>
      <c r="H71" t="s">
        <v>1031</v>
      </c>
      <c r="I71" t="s">
        <v>1032</v>
      </c>
    </row>
    <row r="72" spans="2:9">
      <c r="B72" t="s">
        <v>322</v>
      </c>
      <c r="C72" t="s">
        <v>1020</v>
      </c>
      <c r="D72" t="s">
        <v>1021</v>
      </c>
      <c r="E72">
        <v>2027</v>
      </c>
      <c r="F72" s="1323">
        <v>46515</v>
      </c>
      <c r="H72" t="s">
        <v>1022</v>
      </c>
      <c r="I72" t="s">
        <v>1030</v>
      </c>
    </row>
    <row r="73" spans="2:9">
      <c r="B73" t="s">
        <v>322</v>
      </c>
      <c r="C73" t="s">
        <v>1020</v>
      </c>
      <c r="D73" t="s">
        <v>1021</v>
      </c>
      <c r="E73">
        <v>2027</v>
      </c>
      <c r="F73" s="1323">
        <v>46524</v>
      </c>
      <c r="H73" t="s">
        <v>1026</v>
      </c>
      <c r="I73" t="s">
        <v>1033</v>
      </c>
    </row>
    <row r="74" spans="2:9">
      <c r="B74" t="s">
        <v>322</v>
      </c>
      <c r="C74" t="s">
        <v>1020</v>
      </c>
      <c r="D74" t="s">
        <v>1021</v>
      </c>
      <c r="E74">
        <v>2027</v>
      </c>
      <c r="F74" s="1323">
        <v>46582</v>
      </c>
      <c r="H74" t="s">
        <v>1041</v>
      </c>
      <c r="I74" t="s">
        <v>1034</v>
      </c>
    </row>
    <row r="75" spans="2:9">
      <c r="B75" t="s">
        <v>322</v>
      </c>
      <c r="C75" t="s">
        <v>1020</v>
      </c>
      <c r="D75" t="s">
        <v>1021</v>
      </c>
      <c r="E75">
        <v>2027</v>
      </c>
      <c r="F75" s="1323">
        <v>46614</v>
      </c>
      <c r="H75" t="s">
        <v>1028</v>
      </c>
      <c r="I75" t="s">
        <v>1035</v>
      </c>
    </row>
    <row r="76" spans="2:9">
      <c r="B76" t="s">
        <v>322</v>
      </c>
      <c r="C76" t="s">
        <v>1020</v>
      </c>
      <c r="D76" t="s">
        <v>1021</v>
      </c>
      <c r="E76">
        <v>2027</v>
      </c>
      <c r="F76" s="1323">
        <v>46692</v>
      </c>
      <c r="H76" t="s">
        <v>1026</v>
      </c>
      <c r="I76" t="s">
        <v>1037</v>
      </c>
    </row>
    <row r="77" spans="2:9">
      <c r="B77" t="s">
        <v>322</v>
      </c>
      <c r="C77" t="s">
        <v>1020</v>
      </c>
      <c r="D77" t="s">
        <v>1021</v>
      </c>
      <c r="E77">
        <v>2027</v>
      </c>
      <c r="F77" s="1323">
        <v>46702</v>
      </c>
      <c r="H77" t="s">
        <v>1031</v>
      </c>
      <c r="I77" t="s">
        <v>1038</v>
      </c>
    </row>
    <row r="78" spans="2:9">
      <c r="B78" t="s">
        <v>322</v>
      </c>
      <c r="C78" t="s">
        <v>1020</v>
      </c>
      <c r="D78" t="s">
        <v>1021</v>
      </c>
      <c r="E78">
        <v>2027</v>
      </c>
      <c r="F78" s="1323">
        <v>46746</v>
      </c>
      <c r="H78" t="s">
        <v>1022</v>
      </c>
      <c r="I78" t="s">
        <v>1039</v>
      </c>
    </row>
    <row r="79" spans="2:9">
      <c r="B79" t="s">
        <v>322</v>
      </c>
      <c r="C79" t="s">
        <v>1020</v>
      </c>
      <c r="D79" t="s">
        <v>1021</v>
      </c>
      <c r="E79">
        <v>2027</v>
      </c>
      <c r="F79" s="1323">
        <v>46747</v>
      </c>
      <c r="H79" t="s">
        <v>1028</v>
      </c>
      <c r="I79" t="s">
        <v>1040</v>
      </c>
    </row>
    <row r="80" spans="2:9">
      <c r="B80" t="s">
        <v>322</v>
      </c>
      <c r="C80" t="s">
        <v>1020</v>
      </c>
      <c r="D80" t="s">
        <v>1021</v>
      </c>
      <c r="E80">
        <v>2028</v>
      </c>
      <c r="F80" s="1323">
        <v>46753</v>
      </c>
      <c r="H80" t="s">
        <v>1022</v>
      </c>
      <c r="I80" t="s">
        <v>1023</v>
      </c>
    </row>
    <row r="81" spans="2:9">
      <c r="B81" t="s">
        <v>322</v>
      </c>
      <c r="C81" t="s">
        <v>1020</v>
      </c>
      <c r="D81" t="s">
        <v>1021</v>
      </c>
      <c r="E81">
        <v>2028</v>
      </c>
      <c r="F81" s="1323">
        <v>46857</v>
      </c>
      <c r="H81" t="s">
        <v>1024</v>
      </c>
      <c r="I81" t="s">
        <v>1025</v>
      </c>
    </row>
    <row r="82" spans="2:9">
      <c r="B82" t="s">
        <v>322</v>
      </c>
      <c r="C82" t="s">
        <v>1020</v>
      </c>
      <c r="D82" t="s">
        <v>1021</v>
      </c>
      <c r="E82">
        <v>2028</v>
      </c>
      <c r="F82" s="1323">
        <v>46860</v>
      </c>
      <c r="H82" t="s">
        <v>1026</v>
      </c>
      <c r="I82" t="s">
        <v>1027</v>
      </c>
    </row>
    <row r="83" spans="2:9">
      <c r="B83" t="s">
        <v>322</v>
      </c>
      <c r="C83" t="s">
        <v>1020</v>
      </c>
      <c r="D83" t="s">
        <v>1021</v>
      </c>
      <c r="E83">
        <v>2028</v>
      </c>
      <c r="F83" s="1323">
        <v>46874</v>
      </c>
      <c r="H83" t="s">
        <v>1026</v>
      </c>
      <c r="I83" t="s">
        <v>1029</v>
      </c>
    </row>
    <row r="84" spans="2:9">
      <c r="B84" t="s">
        <v>322</v>
      </c>
      <c r="C84" t="s">
        <v>1020</v>
      </c>
      <c r="D84" t="s">
        <v>1021</v>
      </c>
      <c r="E84">
        <v>2028</v>
      </c>
      <c r="F84" s="1323">
        <v>46881</v>
      </c>
      <c r="H84" t="s">
        <v>1026</v>
      </c>
      <c r="I84" t="s">
        <v>1030</v>
      </c>
    </row>
    <row r="85" spans="2:9">
      <c r="B85" t="s">
        <v>322</v>
      </c>
      <c r="C85" t="s">
        <v>1020</v>
      </c>
      <c r="D85" t="s">
        <v>1021</v>
      </c>
      <c r="E85">
        <v>2028</v>
      </c>
      <c r="F85" s="1323">
        <v>46898</v>
      </c>
      <c r="H85" t="s">
        <v>1031</v>
      </c>
      <c r="I85" t="s">
        <v>1032</v>
      </c>
    </row>
    <row r="86" spans="2:9">
      <c r="B86" t="s">
        <v>322</v>
      </c>
      <c r="C86" t="s">
        <v>1020</v>
      </c>
      <c r="D86" t="s">
        <v>1021</v>
      </c>
      <c r="E86">
        <v>2028</v>
      </c>
      <c r="F86" s="1323">
        <v>46909</v>
      </c>
      <c r="H86" t="s">
        <v>1026</v>
      </c>
      <c r="I86" t="s">
        <v>1033</v>
      </c>
    </row>
    <row r="87" spans="2:9">
      <c r="B87" t="s">
        <v>322</v>
      </c>
      <c r="C87" t="s">
        <v>1020</v>
      </c>
      <c r="D87" t="s">
        <v>1021</v>
      </c>
      <c r="E87">
        <v>2028</v>
      </c>
      <c r="F87" s="1323">
        <v>46948</v>
      </c>
      <c r="H87" t="s">
        <v>1024</v>
      </c>
      <c r="I87" t="s">
        <v>1034</v>
      </c>
    </row>
    <row r="88" spans="2:9">
      <c r="B88" t="s">
        <v>322</v>
      </c>
      <c r="C88" t="s">
        <v>1020</v>
      </c>
      <c r="D88" t="s">
        <v>1021</v>
      </c>
      <c r="E88">
        <v>2028</v>
      </c>
      <c r="F88" s="1323">
        <v>46980</v>
      </c>
      <c r="H88" t="s">
        <v>1036</v>
      </c>
      <c r="I88" t="s">
        <v>1035</v>
      </c>
    </row>
    <row r="89" spans="2:9">
      <c r="B89" t="s">
        <v>322</v>
      </c>
      <c r="C89" t="s">
        <v>1020</v>
      </c>
      <c r="D89" t="s">
        <v>1021</v>
      </c>
      <c r="E89">
        <v>2028</v>
      </c>
      <c r="F89" s="1323">
        <v>47058</v>
      </c>
      <c r="H89" t="s">
        <v>1041</v>
      </c>
      <c r="I89" t="s">
        <v>1037</v>
      </c>
    </row>
    <row r="90" spans="2:9">
      <c r="B90" t="s">
        <v>322</v>
      </c>
      <c r="C90" t="s">
        <v>1020</v>
      </c>
      <c r="D90" t="s">
        <v>1021</v>
      </c>
      <c r="E90">
        <v>2028</v>
      </c>
      <c r="F90" s="1323">
        <v>47068</v>
      </c>
      <c r="H90" t="s">
        <v>1022</v>
      </c>
      <c r="I90" t="s">
        <v>1038</v>
      </c>
    </row>
    <row r="91" spans="2:9">
      <c r="B91" t="s">
        <v>322</v>
      </c>
      <c r="C91" t="s">
        <v>1020</v>
      </c>
      <c r="D91" t="s">
        <v>1021</v>
      </c>
      <c r="E91">
        <v>2028</v>
      </c>
      <c r="F91" s="1323">
        <v>47112</v>
      </c>
      <c r="H91" t="s">
        <v>1026</v>
      </c>
      <c r="I91" t="s">
        <v>1039</v>
      </c>
    </row>
    <row r="92" spans="2:9">
      <c r="B92" t="s">
        <v>322</v>
      </c>
      <c r="C92" t="s">
        <v>1020</v>
      </c>
      <c r="D92" t="s">
        <v>1021</v>
      </c>
      <c r="E92">
        <v>2028</v>
      </c>
      <c r="F92" s="1323">
        <v>47113</v>
      </c>
      <c r="H92" t="s">
        <v>1036</v>
      </c>
      <c r="I92" t="s">
        <v>1040</v>
      </c>
    </row>
    <row r="93" spans="2:9">
      <c r="B93" t="s">
        <v>322</v>
      </c>
      <c r="C93" t="s">
        <v>1020</v>
      </c>
      <c r="D93" t="s">
        <v>1021</v>
      </c>
      <c r="E93">
        <v>2029</v>
      </c>
      <c r="F93" s="1323">
        <v>47119</v>
      </c>
      <c r="H93" t="s">
        <v>1026</v>
      </c>
      <c r="I93" t="s">
        <v>1023</v>
      </c>
    </row>
    <row r="94" spans="2:9">
      <c r="B94" t="s">
        <v>322</v>
      </c>
      <c r="C94" t="s">
        <v>1020</v>
      </c>
      <c r="D94" t="s">
        <v>1021</v>
      </c>
      <c r="E94">
        <v>2029</v>
      </c>
      <c r="F94" s="1323">
        <v>47207</v>
      </c>
      <c r="H94" t="s">
        <v>1024</v>
      </c>
      <c r="I94" t="s">
        <v>1025</v>
      </c>
    </row>
    <row r="95" spans="2:9">
      <c r="B95" t="s">
        <v>322</v>
      </c>
      <c r="C95" t="s">
        <v>1020</v>
      </c>
      <c r="D95" t="s">
        <v>1021</v>
      </c>
      <c r="E95">
        <v>2029</v>
      </c>
      <c r="F95" s="1323">
        <v>47210</v>
      </c>
      <c r="H95" t="s">
        <v>1026</v>
      </c>
      <c r="I95" t="s">
        <v>1027</v>
      </c>
    </row>
    <row r="96" spans="2:9">
      <c r="B96" t="s">
        <v>322</v>
      </c>
      <c r="C96" t="s">
        <v>1020</v>
      </c>
      <c r="D96" t="s">
        <v>1021</v>
      </c>
      <c r="E96">
        <v>2029</v>
      </c>
      <c r="F96" s="1323">
        <v>47239</v>
      </c>
      <c r="H96" t="s">
        <v>1036</v>
      </c>
      <c r="I96" t="s">
        <v>1029</v>
      </c>
    </row>
    <row r="97" spans="2:9">
      <c r="B97" t="s">
        <v>322</v>
      </c>
      <c r="C97" t="s">
        <v>1020</v>
      </c>
      <c r="D97" t="s">
        <v>1021</v>
      </c>
      <c r="E97">
        <v>2029</v>
      </c>
      <c r="F97" s="1323">
        <v>47246</v>
      </c>
      <c r="H97" t="s">
        <v>1036</v>
      </c>
      <c r="I97" t="s">
        <v>1030</v>
      </c>
    </row>
    <row r="98" spans="2:9">
      <c r="B98" t="s">
        <v>322</v>
      </c>
      <c r="C98" t="s">
        <v>1020</v>
      </c>
      <c r="D98" t="s">
        <v>1021</v>
      </c>
      <c r="E98">
        <v>2029</v>
      </c>
      <c r="F98" s="1323">
        <v>47248</v>
      </c>
      <c r="H98" t="s">
        <v>1031</v>
      </c>
      <c r="I98" t="s">
        <v>1032</v>
      </c>
    </row>
    <row r="99" spans="2:9">
      <c r="B99" t="s">
        <v>322</v>
      </c>
      <c r="C99" t="s">
        <v>1020</v>
      </c>
      <c r="D99" t="s">
        <v>1021</v>
      </c>
      <c r="E99">
        <v>2029</v>
      </c>
      <c r="F99" s="1323">
        <v>47259</v>
      </c>
      <c r="H99" t="s">
        <v>1026</v>
      </c>
      <c r="I99" t="s">
        <v>1033</v>
      </c>
    </row>
    <row r="100" spans="2:9">
      <c r="B100" t="s">
        <v>322</v>
      </c>
      <c r="C100" t="s">
        <v>1020</v>
      </c>
      <c r="D100" t="s">
        <v>1021</v>
      </c>
      <c r="E100">
        <v>2029</v>
      </c>
      <c r="F100" s="1323">
        <v>47313</v>
      </c>
      <c r="H100" t="s">
        <v>1022</v>
      </c>
      <c r="I100" t="s">
        <v>1034</v>
      </c>
    </row>
    <row r="101" spans="2:9">
      <c r="B101" t="s">
        <v>322</v>
      </c>
      <c r="C101" t="s">
        <v>1020</v>
      </c>
      <c r="D101" t="s">
        <v>1021</v>
      </c>
      <c r="E101">
        <v>2029</v>
      </c>
      <c r="F101" s="1323">
        <v>47345</v>
      </c>
      <c r="H101" t="s">
        <v>1041</v>
      </c>
      <c r="I101" t="s">
        <v>1035</v>
      </c>
    </row>
    <row r="102" spans="2:9">
      <c r="B102" t="s">
        <v>322</v>
      </c>
      <c r="C102" t="s">
        <v>1020</v>
      </c>
      <c r="D102" t="s">
        <v>1021</v>
      </c>
      <c r="E102">
        <v>2029</v>
      </c>
      <c r="F102" s="1323">
        <v>47423</v>
      </c>
      <c r="H102" t="s">
        <v>1031</v>
      </c>
      <c r="I102" t="s">
        <v>1037</v>
      </c>
    </row>
    <row r="103" spans="2:9">
      <c r="B103" t="s">
        <v>322</v>
      </c>
      <c r="C103" t="s">
        <v>1020</v>
      </c>
      <c r="D103" t="s">
        <v>1021</v>
      </c>
      <c r="E103">
        <v>2029</v>
      </c>
      <c r="F103" s="1323">
        <v>47433</v>
      </c>
      <c r="H103" t="s">
        <v>1028</v>
      </c>
      <c r="I103" t="s">
        <v>1038</v>
      </c>
    </row>
    <row r="104" spans="2:9">
      <c r="B104" t="s">
        <v>322</v>
      </c>
      <c r="C104" t="s">
        <v>1020</v>
      </c>
      <c r="D104" t="s">
        <v>1021</v>
      </c>
      <c r="E104">
        <v>2029</v>
      </c>
      <c r="F104" s="1323">
        <v>47477</v>
      </c>
      <c r="H104" t="s">
        <v>1036</v>
      </c>
      <c r="I104" t="s">
        <v>1039</v>
      </c>
    </row>
    <row r="105" spans="2:9">
      <c r="B105" t="s">
        <v>322</v>
      </c>
      <c r="C105" t="s">
        <v>1020</v>
      </c>
      <c r="D105" t="s">
        <v>1021</v>
      </c>
      <c r="E105">
        <v>2029</v>
      </c>
      <c r="F105" s="1323">
        <v>47478</v>
      </c>
      <c r="H105" t="s">
        <v>1041</v>
      </c>
      <c r="I105" t="s">
        <v>1040</v>
      </c>
    </row>
    <row r="106" spans="2:9">
      <c r="B106" t="s">
        <v>322</v>
      </c>
      <c r="C106" t="s">
        <v>1020</v>
      </c>
      <c r="D106" t="s">
        <v>1021</v>
      </c>
      <c r="E106">
        <v>2030</v>
      </c>
      <c r="F106" s="1323">
        <v>47484</v>
      </c>
      <c r="H106" t="s">
        <v>1036</v>
      </c>
      <c r="I106" t="s">
        <v>1023</v>
      </c>
    </row>
    <row r="107" spans="2:9">
      <c r="B107" t="s">
        <v>322</v>
      </c>
      <c r="C107" t="s">
        <v>1020</v>
      </c>
      <c r="D107" t="s">
        <v>1021</v>
      </c>
      <c r="E107">
        <v>2030</v>
      </c>
      <c r="F107" s="1323">
        <v>47592</v>
      </c>
      <c r="H107" t="s">
        <v>1024</v>
      </c>
      <c r="I107" t="s">
        <v>1025</v>
      </c>
    </row>
    <row r="108" spans="2:9">
      <c r="B108" t="s">
        <v>322</v>
      </c>
      <c r="C108" t="s">
        <v>1020</v>
      </c>
      <c r="D108" t="s">
        <v>1021</v>
      </c>
      <c r="E108">
        <v>2030</v>
      </c>
      <c r="F108" s="1323">
        <v>47595</v>
      </c>
      <c r="H108" t="s">
        <v>1026</v>
      </c>
      <c r="I108" t="s">
        <v>1027</v>
      </c>
    </row>
    <row r="109" spans="2:9">
      <c r="B109" t="s">
        <v>322</v>
      </c>
      <c r="C109" t="s">
        <v>1020</v>
      </c>
      <c r="D109" t="s">
        <v>1021</v>
      </c>
      <c r="E109">
        <v>2030</v>
      </c>
      <c r="F109" s="1323">
        <v>47604</v>
      </c>
      <c r="H109" t="s">
        <v>1041</v>
      </c>
      <c r="I109" t="s">
        <v>1029</v>
      </c>
    </row>
    <row r="110" spans="2:9">
      <c r="B110" t="s">
        <v>322</v>
      </c>
      <c r="C110" t="s">
        <v>1020</v>
      </c>
      <c r="D110" t="s">
        <v>1021</v>
      </c>
      <c r="E110">
        <v>2030</v>
      </c>
      <c r="F110" s="1323">
        <v>47611</v>
      </c>
      <c r="H110" t="s">
        <v>1041</v>
      </c>
      <c r="I110" t="s">
        <v>1030</v>
      </c>
    </row>
    <row r="111" spans="2:9">
      <c r="B111" t="s">
        <v>322</v>
      </c>
      <c r="C111" t="s">
        <v>1020</v>
      </c>
      <c r="D111" t="s">
        <v>1021</v>
      </c>
      <c r="E111">
        <v>2030</v>
      </c>
      <c r="F111" s="1323">
        <v>47633</v>
      </c>
      <c r="H111" t="s">
        <v>1031</v>
      </c>
      <c r="I111" t="s">
        <v>1032</v>
      </c>
    </row>
    <row r="112" spans="2:9">
      <c r="B112" t="s">
        <v>322</v>
      </c>
      <c r="C112" t="s">
        <v>1020</v>
      </c>
      <c r="D112" t="s">
        <v>1021</v>
      </c>
      <c r="E112">
        <v>2030</v>
      </c>
      <c r="F112" s="1323">
        <v>47644</v>
      </c>
      <c r="H112" t="s">
        <v>1026</v>
      </c>
      <c r="I112" t="s">
        <v>1033</v>
      </c>
    </row>
    <row r="113" spans="2:9">
      <c r="B113" t="s">
        <v>322</v>
      </c>
      <c r="C113" t="s">
        <v>1020</v>
      </c>
      <c r="D113" t="s">
        <v>1021</v>
      </c>
      <c r="E113">
        <v>2030</v>
      </c>
      <c r="F113" s="1323">
        <v>47678</v>
      </c>
      <c r="H113" t="s">
        <v>1028</v>
      </c>
      <c r="I113" t="s">
        <v>1034</v>
      </c>
    </row>
    <row r="114" spans="2:9">
      <c r="B114" t="s">
        <v>322</v>
      </c>
      <c r="C114" t="s">
        <v>1020</v>
      </c>
      <c r="D114" t="s">
        <v>1021</v>
      </c>
      <c r="E114">
        <v>2030</v>
      </c>
      <c r="F114" s="1323">
        <v>47710</v>
      </c>
      <c r="H114" t="s">
        <v>1031</v>
      </c>
      <c r="I114" t="s">
        <v>1035</v>
      </c>
    </row>
    <row r="115" spans="2:9">
      <c r="B115" t="s">
        <v>322</v>
      </c>
      <c r="C115" t="s">
        <v>1020</v>
      </c>
      <c r="D115" t="s">
        <v>1021</v>
      </c>
      <c r="E115">
        <v>2030</v>
      </c>
      <c r="F115" s="1323">
        <v>47788</v>
      </c>
      <c r="H115" t="s">
        <v>1024</v>
      </c>
      <c r="I115" t="s">
        <v>1037</v>
      </c>
    </row>
    <row r="116" spans="2:9">
      <c r="B116" t="s">
        <v>322</v>
      </c>
      <c r="C116" t="s">
        <v>1020</v>
      </c>
      <c r="D116" t="s">
        <v>1021</v>
      </c>
      <c r="E116">
        <v>2030</v>
      </c>
      <c r="F116" s="1323">
        <v>47798</v>
      </c>
      <c r="H116" t="s">
        <v>1026</v>
      </c>
      <c r="I116" t="s">
        <v>1038</v>
      </c>
    </row>
    <row r="117" spans="2:9">
      <c r="B117" t="s">
        <v>322</v>
      </c>
      <c r="C117" t="s">
        <v>1020</v>
      </c>
      <c r="D117" t="s">
        <v>1021</v>
      </c>
      <c r="E117">
        <v>2030</v>
      </c>
      <c r="F117" s="1323">
        <v>47842</v>
      </c>
      <c r="H117" t="s">
        <v>1041</v>
      </c>
      <c r="I117" t="s">
        <v>1039</v>
      </c>
    </row>
    <row r="118" spans="2:9">
      <c r="B118" t="s">
        <v>322</v>
      </c>
      <c r="C118" t="s">
        <v>1020</v>
      </c>
      <c r="D118" t="s">
        <v>1021</v>
      </c>
      <c r="E118">
        <v>2030</v>
      </c>
      <c r="F118" s="1323">
        <v>47843</v>
      </c>
      <c r="H118" t="s">
        <v>1031</v>
      </c>
      <c r="I118" t="s">
        <v>1040</v>
      </c>
    </row>
    <row r="119" spans="2:9">
      <c r="B119" t="s">
        <v>322</v>
      </c>
      <c r="C119" t="s">
        <v>1020</v>
      </c>
      <c r="D119" t="s">
        <v>1021</v>
      </c>
      <c r="E119">
        <v>2031</v>
      </c>
      <c r="F119" s="1323">
        <v>47849</v>
      </c>
      <c r="H119" t="s">
        <v>1041</v>
      </c>
      <c r="I119" t="s">
        <v>1023</v>
      </c>
    </row>
    <row r="120" spans="2:9">
      <c r="B120" t="s">
        <v>322</v>
      </c>
      <c r="C120" t="s">
        <v>1020</v>
      </c>
      <c r="D120" t="s">
        <v>1021</v>
      </c>
      <c r="E120">
        <v>2031</v>
      </c>
      <c r="F120" s="1323">
        <v>47949</v>
      </c>
      <c r="H120" t="s">
        <v>1024</v>
      </c>
      <c r="I120" t="s">
        <v>1025</v>
      </c>
    </row>
    <row r="121" spans="2:9">
      <c r="B121" t="s">
        <v>322</v>
      </c>
      <c r="C121" t="s">
        <v>1020</v>
      </c>
      <c r="D121" t="s">
        <v>1021</v>
      </c>
      <c r="E121">
        <v>2031</v>
      </c>
      <c r="F121" s="1323">
        <v>47952</v>
      </c>
      <c r="H121" t="s">
        <v>1026</v>
      </c>
      <c r="I121" t="s">
        <v>1027</v>
      </c>
    </row>
    <row r="122" spans="2:9">
      <c r="B122" t="s">
        <v>322</v>
      </c>
      <c r="C122" t="s">
        <v>1020</v>
      </c>
      <c r="D122" t="s">
        <v>1021</v>
      </c>
      <c r="E122">
        <v>2031</v>
      </c>
      <c r="F122" s="1323">
        <v>47969</v>
      </c>
      <c r="H122" t="s">
        <v>1031</v>
      </c>
      <c r="I122" t="s">
        <v>1029</v>
      </c>
    </row>
    <row r="123" spans="2:9">
      <c r="B123" t="s">
        <v>322</v>
      </c>
      <c r="C123" t="s">
        <v>1020</v>
      </c>
      <c r="D123" t="s">
        <v>1021</v>
      </c>
      <c r="E123">
        <v>2031</v>
      </c>
      <c r="F123" s="1323">
        <v>47976</v>
      </c>
      <c r="H123" t="s">
        <v>1031</v>
      </c>
      <c r="I123" t="s">
        <v>1030</v>
      </c>
    </row>
    <row r="124" spans="2:9">
      <c r="B124" t="s">
        <v>322</v>
      </c>
      <c r="C124" t="s">
        <v>1020</v>
      </c>
      <c r="D124" t="s">
        <v>1021</v>
      </c>
      <c r="E124">
        <v>2031</v>
      </c>
      <c r="F124" s="1323">
        <v>47990</v>
      </c>
      <c r="H124" t="s">
        <v>1031</v>
      </c>
      <c r="I124" t="s">
        <v>1032</v>
      </c>
    </row>
    <row r="125" spans="2:9">
      <c r="B125" t="s">
        <v>322</v>
      </c>
      <c r="C125" t="s">
        <v>1020</v>
      </c>
      <c r="D125" t="s">
        <v>1021</v>
      </c>
      <c r="E125">
        <v>2031</v>
      </c>
      <c r="F125" s="1323">
        <v>48001</v>
      </c>
      <c r="H125" t="s">
        <v>1026</v>
      </c>
      <c r="I125" t="s">
        <v>1033</v>
      </c>
    </row>
    <row r="126" spans="2:9">
      <c r="B126" t="s">
        <v>322</v>
      </c>
      <c r="C126" t="s">
        <v>1020</v>
      </c>
      <c r="D126" t="s">
        <v>1021</v>
      </c>
      <c r="E126">
        <v>2031</v>
      </c>
      <c r="F126" s="1323">
        <v>48043</v>
      </c>
      <c r="H126" t="s">
        <v>1026</v>
      </c>
      <c r="I126" t="s">
        <v>1034</v>
      </c>
    </row>
    <row r="127" spans="2:9">
      <c r="B127" t="s">
        <v>322</v>
      </c>
      <c r="C127" t="s">
        <v>1020</v>
      </c>
      <c r="D127" t="s">
        <v>1021</v>
      </c>
      <c r="E127">
        <v>2031</v>
      </c>
      <c r="F127" s="1323">
        <v>48075</v>
      </c>
      <c r="H127" t="s">
        <v>1024</v>
      </c>
      <c r="I127" t="s">
        <v>1035</v>
      </c>
    </row>
    <row r="128" spans="2:9">
      <c r="B128" t="s">
        <v>322</v>
      </c>
      <c r="C128" t="s">
        <v>1020</v>
      </c>
      <c r="D128" t="s">
        <v>1021</v>
      </c>
      <c r="E128">
        <v>2031</v>
      </c>
      <c r="F128" s="1323">
        <v>48153</v>
      </c>
      <c r="H128" t="s">
        <v>1022</v>
      </c>
      <c r="I128" t="s">
        <v>1037</v>
      </c>
    </row>
    <row r="129" spans="2:9">
      <c r="B129" t="s">
        <v>322</v>
      </c>
      <c r="C129" t="s">
        <v>1020</v>
      </c>
      <c r="D129" t="s">
        <v>1021</v>
      </c>
      <c r="E129">
        <v>2031</v>
      </c>
      <c r="F129" s="1323">
        <v>48163</v>
      </c>
      <c r="H129" t="s">
        <v>1036</v>
      </c>
      <c r="I129" t="s">
        <v>1038</v>
      </c>
    </row>
    <row r="130" spans="2:9">
      <c r="B130" t="s">
        <v>322</v>
      </c>
      <c r="C130" t="s">
        <v>1020</v>
      </c>
      <c r="D130" t="s">
        <v>1021</v>
      </c>
      <c r="E130">
        <v>2031</v>
      </c>
      <c r="F130" s="1323">
        <v>48207</v>
      </c>
      <c r="H130" t="s">
        <v>1031</v>
      </c>
      <c r="I130" t="s">
        <v>1039</v>
      </c>
    </row>
    <row r="131" spans="2:9">
      <c r="B131" t="s">
        <v>322</v>
      </c>
      <c r="C131" t="s">
        <v>1020</v>
      </c>
      <c r="D131" t="s">
        <v>1021</v>
      </c>
      <c r="E131">
        <v>2031</v>
      </c>
      <c r="F131" s="1323">
        <v>48208</v>
      </c>
      <c r="H131" t="s">
        <v>1024</v>
      </c>
      <c r="I131" t="s">
        <v>1040</v>
      </c>
    </row>
    <row r="132" spans="2:9">
      <c r="B132" t="s">
        <v>322</v>
      </c>
      <c r="C132" t="s">
        <v>1020</v>
      </c>
      <c r="D132" t="s">
        <v>1021</v>
      </c>
      <c r="E132">
        <v>2032</v>
      </c>
      <c r="F132" s="1323">
        <v>48214</v>
      </c>
      <c r="H132" t="s">
        <v>1031</v>
      </c>
      <c r="I132" t="s">
        <v>1023</v>
      </c>
    </row>
    <row r="133" spans="2:9">
      <c r="B133" t="s">
        <v>322</v>
      </c>
      <c r="C133" t="s">
        <v>1020</v>
      </c>
      <c r="D133" t="s">
        <v>1021</v>
      </c>
      <c r="E133">
        <v>2032</v>
      </c>
      <c r="F133" s="1323">
        <v>48299</v>
      </c>
      <c r="H133" t="s">
        <v>1024</v>
      </c>
      <c r="I133" t="s">
        <v>1025</v>
      </c>
    </row>
    <row r="134" spans="2:9">
      <c r="B134" t="s">
        <v>322</v>
      </c>
      <c r="C134" t="s">
        <v>1020</v>
      </c>
      <c r="D134" t="s">
        <v>1021</v>
      </c>
      <c r="E134">
        <v>2032</v>
      </c>
      <c r="F134" s="1323">
        <v>48302</v>
      </c>
      <c r="H134" t="s">
        <v>1026</v>
      </c>
      <c r="I134" t="s">
        <v>1027</v>
      </c>
    </row>
    <row r="135" spans="2:9">
      <c r="B135" t="s">
        <v>322</v>
      </c>
      <c r="C135" t="s">
        <v>1020</v>
      </c>
      <c r="D135" t="s">
        <v>1021</v>
      </c>
      <c r="E135">
        <v>2032</v>
      </c>
      <c r="F135" s="1323">
        <v>48335</v>
      </c>
      <c r="H135" t="s">
        <v>1022</v>
      </c>
      <c r="I135" t="s">
        <v>1029</v>
      </c>
    </row>
    <row r="136" spans="2:9">
      <c r="B136" t="s">
        <v>322</v>
      </c>
      <c r="C136" t="s">
        <v>1020</v>
      </c>
      <c r="D136" t="s">
        <v>1021</v>
      </c>
      <c r="E136">
        <v>2032</v>
      </c>
      <c r="F136" s="1323">
        <v>48340</v>
      </c>
      <c r="H136" t="s">
        <v>1031</v>
      </c>
      <c r="I136" t="s">
        <v>1032</v>
      </c>
    </row>
    <row r="137" spans="2:9">
      <c r="B137" t="s">
        <v>322</v>
      </c>
      <c r="C137" t="s">
        <v>1020</v>
      </c>
      <c r="D137" t="s">
        <v>1021</v>
      </c>
      <c r="E137">
        <v>2032</v>
      </c>
      <c r="F137" s="1323">
        <v>48342</v>
      </c>
      <c r="H137" t="s">
        <v>1022</v>
      </c>
      <c r="I137" t="s">
        <v>1030</v>
      </c>
    </row>
    <row r="138" spans="2:9">
      <c r="B138" t="s">
        <v>322</v>
      </c>
      <c r="C138" t="s">
        <v>1020</v>
      </c>
      <c r="D138" t="s">
        <v>1021</v>
      </c>
      <c r="E138">
        <v>2032</v>
      </c>
      <c r="F138" s="1323">
        <v>48351</v>
      </c>
      <c r="H138" t="s">
        <v>1026</v>
      </c>
      <c r="I138" t="s">
        <v>1033</v>
      </c>
    </row>
    <row r="139" spans="2:9">
      <c r="B139" t="s">
        <v>322</v>
      </c>
      <c r="C139" t="s">
        <v>1020</v>
      </c>
      <c r="D139" t="s">
        <v>1021</v>
      </c>
      <c r="E139">
        <v>2032</v>
      </c>
      <c r="F139" s="1323">
        <v>48409</v>
      </c>
      <c r="H139" t="s">
        <v>1041</v>
      </c>
      <c r="I139" t="s">
        <v>1034</v>
      </c>
    </row>
    <row r="140" spans="2:9">
      <c r="B140" t="s">
        <v>322</v>
      </c>
      <c r="C140" t="s">
        <v>1020</v>
      </c>
      <c r="D140" t="s">
        <v>1021</v>
      </c>
      <c r="E140">
        <v>2032</v>
      </c>
      <c r="F140" s="1323">
        <v>48441</v>
      </c>
      <c r="H140" t="s">
        <v>1028</v>
      </c>
      <c r="I140" t="s">
        <v>1035</v>
      </c>
    </row>
    <row r="141" spans="2:9">
      <c r="B141" t="s">
        <v>322</v>
      </c>
      <c r="C141" t="s">
        <v>1020</v>
      </c>
      <c r="D141" t="s">
        <v>1021</v>
      </c>
      <c r="E141">
        <v>2032</v>
      </c>
      <c r="F141" s="1323">
        <v>48519</v>
      </c>
      <c r="H141" t="s">
        <v>1026</v>
      </c>
      <c r="I141" t="s">
        <v>1037</v>
      </c>
    </row>
    <row r="142" spans="2:9">
      <c r="B142" t="s">
        <v>322</v>
      </c>
      <c r="C142" t="s">
        <v>1020</v>
      </c>
      <c r="D142" t="s">
        <v>1021</v>
      </c>
      <c r="E142">
        <v>2032</v>
      </c>
      <c r="F142" s="1323">
        <v>48529</v>
      </c>
      <c r="H142" t="s">
        <v>1031</v>
      </c>
      <c r="I142" t="s">
        <v>1038</v>
      </c>
    </row>
    <row r="143" spans="2:9">
      <c r="B143" t="s">
        <v>322</v>
      </c>
      <c r="C143" t="s">
        <v>1020</v>
      </c>
      <c r="D143" t="s">
        <v>1021</v>
      </c>
      <c r="E143">
        <v>2032</v>
      </c>
      <c r="F143" s="1323">
        <v>48573</v>
      </c>
      <c r="H143" t="s">
        <v>1022</v>
      </c>
      <c r="I143" t="s">
        <v>1039</v>
      </c>
    </row>
    <row r="144" spans="2:9">
      <c r="B144" t="s">
        <v>322</v>
      </c>
      <c r="C144" t="s">
        <v>1020</v>
      </c>
      <c r="D144" t="s">
        <v>1021</v>
      </c>
      <c r="E144">
        <v>2032</v>
      </c>
      <c r="F144" s="1323">
        <v>48574</v>
      </c>
      <c r="H144" t="s">
        <v>1028</v>
      </c>
      <c r="I144" t="s">
        <v>1040</v>
      </c>
    </row>
    <row r="145" spans="2:9">
      <c r="B145" t="s">
        <v>322</v>
      </c>
      <c r="C145" t="s">
        <v>1020</v>
      </c>
      <c r="D145" t="s">
        <v>1021</v>
      </c>
      <c r="E145">
        <v>2033</v>
      </c>
      <c r="F145" s="1323">
        <v>48580</v>
      </c>
      <c r="H145" t="s">
        <v>1022</v>
      </c>
      <c r="I145" t="s">
        <v>1023</v>
      </c>
    </row>
    <row r="146" spans="2:9">
      <c r="B146" t="s">
        <v>322</v>
      </c>
      <c r="C146" t="s">
        <v>1020</v>
      </c>
      <c r="D146" t="s">
        <v>1021</v>
      </c>
      <c r="E146">
        <v>2033</v>
      </c>
      <c r="F146" s="1323">
        <v>48684</v>
      </c>
      <c r="H146" t="s">
        <v>1024</v>
      </c>
      <c r="I146" t="s">
        <v>1025</v>
      </c>
    </row>
    <row r="147" spans="2:9">
      <c r="B147" t="s">
        <v>322</v>
      </c>
      <c r="C147" t="s">
        <v>1020</v>
      </c>
      <c r="D147" t="s">
        <v>1021</v>
      </c>
      <c r="E147">
        <v>2033</v>
      </c>
      <c r="F147" s="1323">
        <v>48687</v>
      </c>
      <c r="H147" t="s">
        <v>1026</v>
      </c>
      <c r="I147" t="s">
        <v>1027</v>
      </c>
    </row>
    <row r="148" spans="2:9">
      <c r="B148" t="s">
        <v>322</v>
      </c>
      <c r="C148" t="s">
        <v>1020</v>
      </c>
      <c r="D148" t="s">
        <v>1021</v>
      </c>
      <c r="E148">
        <v>2033</v>
      </c>
      <c r="F148" s="1323">
        <v>48700</v>
      </c>
      <c r="H148" t="s">
        <v>1028</v>
      </c>
      <c r="I148" t="s">
        <v>1029</v>
      </c>
    </row>
    <row r="149" spans="2:9">
      <c r="B149" t="s">
        <v>322</v>
      </c>
      <c r="C149" t="s">
        <v>1020</v>
      </c>
      <c r="D149" t="s">
        <v>1021</v>
      </c>
      <c r="E149">
        <v>2033</v>
      </c>
      <c r="F149" s="1323">
        <v>48707</v>
      </c>
      <c r="H149" t="s">
        <v>1028</v>
      </c>
      <c r="I149" t="s">
        <v>1030</v>
      </c>
    </row>
    <row r="150" spans="2:9">
      <c r="B150" t="s">
        <v>322</v>
      </c>
      <c r="C150" t="s">
        <v>1020</v>
      </c>
      <c r="D150" t="s">
        <v>1021</v>
      </c>
      <c r="E150">
        <v>2033</v>
      </c>
      <c r="F150" s="1323">
        <v>48725</v>
      </c>
      <c r="H150" t="s">
        <v>1031</v>
      </c>
      <c r="I150" t="s">
        <v>1032</v>
      </c>
    </row>
    <row r="151" spans="2:9">
      <c r="B151" t="s">
        <v>322</v>
      </c>
      <c r="C151" t="s">
        <v>1020</v>
      </c>
      <c r="D151" t="s">
        <v>1021</v>
      </c>
      <c r="E151">
        <v>2033</v>
      </c>
      <c r="F151" s="1323">
        <v>48736</v>
      </c>
      <c r="H151" t="s">
        <v>1026</v>
      </c>
      <c r="I151" t="s">
        <v>1033</v>
      </c>
    </row>
    <row r="152" spans="2:9">
      <c r="B152" t="s">
        <v>322</v>
      </c>
      <c r="C152" t="s">
        <v>1020</v>
      </c>
      <c r="D152" t="s">
        <v>1021</v>
      </c>
      <c r="E152">
        <v>2033</v>
      </c>
      <c r="F152" s="1323">
        <v>48774</v>
      </c>
      <c r="H152" t="s">
        <v>1031</v>
      </c>
      <c r="I152" t="s">
        <v>1034</v>
      </c>
    </row>
    <row r="153" spans="2:9">
      <c r="B153" t="s">
        <v>322</v>
      </c>
      <c r="C153" t="s">
        <v>1020</v>
      </c>
      <c r="D153" t="s">
        <v>1021</v>
      </c>
      <c r="E153">
        <v>2033</v>
      </c>
      <c r="F153" s="1323">
        <v>48806</v>
      </c>
      <c r="H153" t="s">
        <v>1026</v>
      </c>
      <c r="I153" t="s">
        <v>1035</v>
      </c>
    </row>
    <row r="154" spans="2:9">
      <c r="B154" t="s">
        <v>322</v>
      </c>
      <c r="C154" t="s">
        <v>1020</v>
      </c>
      <c r="D154" t="s">
        <v>1021</v>
      </c>
      <c r="E154">
        <v>2033</v>
      </c>
      <c r="F154" s="1323">
        <v>48884</v>
      </c>
      <c r="H154" t="s">
        <v>1036</v>
      </c>
      <c r="I154" t="s">
        <v>1037</v>
      </c>
    </row>
    <row r="155" spans="2:9">
      <c r="B155" t="s">
        <v>322</v>
      </c>
      <c r="C155" t="s">
        <v>1020</v>
      </c>
      <c r="D155" t="s">
        <v>1021</v>
      </c>
      <c r="E155">
        <v>2033</v>
      </c>
      <c r="F155" s="1323">
        <v>48894</v>
      </c>
      <c r="H155" t="s">
        <v>1024</v>
      </c>
      <c r="I155" t="s">
        <v>1038</v>
      </c>
    </row>
    <row r="156" spans="2:9">
      <c r="B156" t="s">
        <v>322</v>
      </c>
      <c r="C156" t="s">
        <v>1020</v>
      </c>
      <c r="D156" t="s">
        <v>1021</v>
      </c>
      <c r="E156">
        <v>2033</v>
      </c>
      <c r="F156" s="1323">
        <v>48938</v>
      </c>
      <c r="H156" t="s">
        <v>1028</v>
      </c>
      <c r="I156" t="s">
        <v>1039</v>
      </c>
    </row>
    <row r="157" spans="2:9">
      <c r="B157" t="s">
        <v>322</v>
      </c>
      <c r="C157" t="s">
        <v>1020</v>
      </c>
      <c r="D157" t="s">
        <v>1021</v>
      </c>
      <c r="E157">
        <v>2033</v>
      </c>
      <c r="F157" s="1323">
        <v>48939</v>
      </c>
      <c r="H157" t="s">
        <v>1026</v>
      </c>
      <c r="I157" t="s">
        <v>1040</v>
      </c>
    </row>
    <row r="158" spans="2:9">
      <c r="B158" t="s">
        <v>322</v>
      </c>
      <c r="C158" t="s">
        <v>1020</v>
      </c>
      <c r="D158" t="s">
        <v>1021</v>
      </c>
      <c r="E158">
        <v>2034</v>
      </c>
      <c r="F158" s="1323">
        <v>48945</v>
      </c>
      <c r="H158" t="s">
        <v>1028</v>
      </c>
      <c r="I158" t="s">
        <v>1023</v>
      </c>
    </row>
    <row r="159" spans="2:9">
      <c r="B159" t="s">
        <v>322</v>
      </c>
      <c r="C159" t="s">
        <v>1020</v>
      </c>
      <c r="D159" t="s">
        <v>1021</v>
      </c>
      <c r="E159">
        <v>2034</v>
      </c>
      <c r="F159" s="1323">
        <v>49041</v>
      </c>
      <c r="H159" t="s">
        <v>1024</v>
      </c>
      <c r="I159" t="s">
        <v>1025</v>
      </c>
    </row>
    <row r="160" spans="2:9">
      <c r="B160" t="s">
        <v>322</v>
      </c>
      <c r="C160" t="s">
        <v>1020</v>
      </c>
      <c r="D160" t="s">
        <v>1021</v>
      </c>
      <c r="E160">
        <v>2034</v>
      </c>
      <c r="F160" s="1323">
        <v>49044</v>
      </c>
      <c r="H160" t="s">
        <v>1026</v>
      </c>
      <c r="I160" t="s">
        <v>1027</v>
      </c>
    </row>
    <row r="161" spans="2:9">
      <c r="B161" t="s">
        <v>322</v>
      </c>
      <c r="C161" t="s">
        <v>1020</v>
      </c>
      <c r="D161" t="s">
        <v>1021</v>
      </c>
      <c r="E161">
        <v>2034</v>
      </c>
      <c r="F161" s="1323">
        <v>49065</v>
      </c>
      <c r="H161" t="s">
        <v>1026</v>
      </c>
      <c r="I161" t="s">
        <v>1029</v>
      </c>
    </row>
    <row r="162" spans="2:9">
      <c r="B162" t="s">
        <v>322</v>
      </c>
      <c r="C162" t="s">
        <v>1020</v>
      </c>
      <c r="D162" t="s">
        <v>1021</v>
      </c>
      <c r="E162">
        <v>2034</v>
      </c>
      <c r="F162" s="1323">
        <v>49072</v>
      </c>
      <c r="H162" t="s">
        <v>1026</v>
      </c>
      <c r="I162" t="s">
        <v>1030</v>
      </c>
    </row>
    <row r="163" spans="2:9">
      <c r="B163" t="s">
        <v>322</v>
      </c>
      <c r="C163" t="s">
        <v>1020</v>
      </c>
      <c r="D163" t="s">
        <v>1021</v>
      </c>
      <c r="E163">
        <v>2034</v>
      </c>
      <c r="F163" s="1323">
        <v>49082</v>
      </c>
      <c r="H163" t="s">
        <v>1031</v>
      </c>
      <c r="I163" t="s">
        <v>1032</v>
      </c>
    </row>
    <row r="164" spans="2:9">
      <c r="B164" t="s">
        <v>322</v>
      </c>
      <c r="C164" t="s">
        <v>1020</v>
      </c>
      <c r="D164" t="s">
        <v>1021</v>
      </c>
      <c r="E164">
        <v>2034</v>
      </c>
      <c r="F164" s="1323">
        <v>49093</v>
      </c>
      <c r="H164" t="s">
        <v>1026</v>
      </c>
      <c r="I164" t="s">
        <v>1033</v>
      </c>
    </row>
    <row r="165" spans="2:9">
      <c r="B165" t="s">
        <v>322</v>
      </c>
      <c r="C165" t="s">
        <v>1020</v>
      </c>
      <c r="D165" t="s">
        <v>1021</v>
      </c>
      <c r="E165">
        <v>2034</v>
      </c>
      <c r="F165" s="1323">
        <v>49139</v>
      </c>
      <c r="H165" t="s">
        <v>1024</v>
      </c>
      <c r="I165" t="s">
        <v>1034</v>
      </c>
    </row>
    <row r="166" spans="2:9">
      <c r="B166" t="s">
        <v>322</v>
      </c>
      <c r="C166" t="s">
        <v>1020</v>
      </c>
      <c r="D166" t="s">
        <v>1021</v>
      </c>
      <c r="E166">
        <v>2034</v>
      </c>
      <c r="F166" s="1323">
        <v>49171</v>
      </c>
      <c r="H166" t="s">
        <v>1036</v>
      </c>
      <c r="I166" t="s">
        <v>1035</v>
      </c>
    </row>
    <row r="167" spans="2:9">
      <c r="B167" t="s">
        <v>322</v>
      </c>
      <c r="C167" t="s">
        <v>1020</v>
      </c>
      <c r="D167" t="s">
        <v>1021</v>
      </c>
      <c r="E167">
        <v>2034</v>
      </c>
      <c r="F167" s="1323">
        <v>49249</v>
      </c>
      <c r="H167" t="s">
        <v>1041</v>
      </c>
      <c r="I167" t="s">
        <v>1037</v>
      </c>
    </row>
    <row r="168" spans="2:9">
      <c r="B168" t="s">
        <v>322</v>
      </c>
      <c r="C168" t="s">
        <v>1020</v>
      </c>
      <c r="D168" t="s">
        <v>1021</v>
      </c>
      <c r="E168">
        <v>2034</v>
      </c>
      <c r="F168" s="1323">
        <v>49259</v>
      </c>
      <c r="H168" t="s">
        <v>1022</v>
      </c>
      <c r="I168" t="s">
        <v>1038</v>
      </c>
    </row>
    <row r="169" spans="2:9">
      <c r="B169" t="s">
        <v>322</v>
      </c>
      <c r="C169" t="s">
        <v>1020</v>
      </c>
      <c r="D169" t="s">
        <v>1021</v>
      </c>
      <c r="E169">
        <v>2034</v>
      </c>
      <c r="F169" s="1323">
        <v>49303</v>
      </c>
      <c r="H169" t="s">
        <v>1026</v>
      </c>
      <c r="I169" t="s">
        <v>1039</v>
      </c>
    </row>
    <row r="170" spans="2:9">
      <c r="B170" t="s">
        <v>322</v>
      </c>
      <c r="C170" t="s">
        <v>1020</v>
      </c>
      <c r="D170" t="s">
        <v>1021</v>
      </c>
      <c r="E170">
        <v>2034</v>
      </c>
      <c r="F170" s="1323">
        <v>49304</v>
      </c>
      <c r="H170" t="s">
        <v>1036</v>
      </c>
      <c r="I170" t="s">
        <v>1040</v>
      </c>
    </row>
    <row r="171" spans="2:9">
      <c r="B171" t="s">
        <v>322</v>
      </c>
      <c r="C171" t="s">
        <v>1020</v>
      </c>
      <c r="D171" t="s">
        <v>1021</v>
      </c>
      <c r="E171">
        <v>2035</v>
      </c>
      <c r="F171" s="1323">
        <v>49310</v>
      </c>
      <c r="H171" t="s">
        <v>1026</v>
      </c>
      <c r="I171" t="s">
        <v>1023</v>
      </c>
    </row>
    <row r="172" spans="2:9">
      <c r="B172" t="s">
        <v>322</v>
      </c>
      <c r="C172" t="s">
        <v>1020</v>
      </c>
      <c r="D172" t="s">
        <v>1021</v>
      </c>
      <c r="E172">
        <v>2035</v>
      </c>
      <c r="F172" s="1323">
        <v>49391</v>
      </c>
      <c r="H172" t="s">
        <v>1024</v>
      </c>
      <c r="I172" t="s">
        <v>1025</v>
      </c>
    </row>
    <row r="173" spans="2:9">
      <c r="B173" t="s">
        <v>322</v>
      </c>
      <c r="C173" t="s">
        <v>1020</v>
      </c>
      <c r="D173" t="s">
        <v>1021</v>
      </c>
      <c r="E173">
        <v>2035</v>
      </c>
      <c r="F173" s="1323">
        <v>49394</v>
      </c>
      <c r="H173" t="s">
        <v>1026</v>
      </c>
      <c r="I173" t="s">
        <v>1027</v>
      </c>
    </row>
    <row r="174" spans="2:9">
      <c r="B174" t="s">
        <v>322</v>
      </c>
      <c r="C174" t="s">
        <v>1020</v>
      </c>
      <c r="D174" t="s">
        <v>1021</v>
      </c>
      <c r="E174">
        <v>2035</v>
      </c>
      <c r="F174" s="1323">
        <v>49430</v>
      </c>
      <c r="H174" t="s">
        <v>1036</v>
      </c>
      <c r="I174" t="s">
        <v>1029</v>
      </c>
    </row>
    <row r="175" spans="2:9">
      <c r="B175" t="s">
        <v>322</v>
      </c>
      <c r="C175" t="s">
        <v>1020</v>
      </c>
      <c r="D175" t="s">
        <v>1021</v>
      </c>
      <c r="E175">
        <v>2035</v>
      </c>
      <c r="F175" s="1323">
        <v>49432</v>
      </c>
      <c r="H175" t="s">
        <v>1031</v>
      </c>
      <c r="I175" t="s">
        <v>1032</v>
      </c>
    </row>
    <row r="176" spans="2:9">
      <c r="B176" t="s">
        <v>322</v>
      </c>
      <c r="C176" t="s">
        <v>1020</v>
      </c>
      <c r="D176" t="s">
        <v>1021</v>
      </c>
      <c r="E176">
        <v>2035</v>
      </c>
      <c r="F176" s="1323">
        <v>49437</v>
      </c>
      <c r="H176" t="s">
        <v>1036</v>
      </c>
      <c r="I176" t="s">
        <v>1030</v>
      </c>
    </row>
    <row r="177" spans="2:9">
      <c r="B177" t="s">
        <v>322</v>
      </c>
      <c r="C177" t="s">
        <v>1020</v>
      </c>
      <c r="D177" t="s">
        <v>1021</v>
      </c>
      <c r="E177">
        <v>2035</v>
      </c>
      <c r="F177" s="1323">
        <v>49443</v>
      </c>
      <c r="H177" t="s">
        <v>1026</v>
      </c>
      <c r="I177" t="s">
        <v>1033</v>
      </c>
    </row>
    <row r="178" spans="2:9">
      <c r="B178" t="s">
        <v>322</v>
      </c>
      <c r="C178" t="s">
        <v>1020</v>
      </c>
      <c r="D178" t="s">
        <v>1021</v>
      </c>
      <c r="E178">
        <v>2035</v>
      </c>
      <c r="F178" s="1323">
        <v>49504</v>
      </c>
      <c r="H178" t="s">
        <v>1022</v>
      </c>
      <c r="I178" t="s">
        <v>1034</v>
      </c>
    </row>
    <row r="179" spans="2:9">
      <c r="B179" t="s">
        <v>322</v>
      </c>
      <c r="C179" t="s">
        <v>1020</v>
      </c>
      <c r="D179" t="s">
        <v>1021</v>
      </c>
      <c r="E179">
        <v>2035</v>
      </c>
      <c r="F179" s="1323">
        <v>49536</v>
      </c>
      <c r="H179" t="s">
        <v>1041</v>
      </c>
      <c r="I179" t="s">
        <v>1035</v>
      </c>
    </row>
    <row r="180" spans="2:9">
      <c r="B180" t="s">
        <v>322</v>
      </c>
      <c r="C180" t="s">
        <v>1020</v>
      </c>
      <c r="D180" t="s">
        <v>1021</v>
      </c>
      <c r="E180">
        <v>2035</v>
      </c>
      <c r="F180" s="1323">
        <v>49614</v>
      </c>
      <c r="H180" t="s">
        <v>1031</v>
      </c>
      <c r="I180" t="s">
        <v>1037</v>
      </c>
    </row>
    <row r="181" spans="2:9">
      <c r="B181" t="s">
        <v>322</v>
      </c>
      <c r="C181" t="s">
        <v>1020</v>
      </c>
      <c r="D181" t="s">
        <v>1021</v>
      </c>
      <c r="E181">
        <v>2035</v>
      </c>
      <c r="F181" s="1323">
        <v>49624</v>
      </c>
      <c r="H181" t="s">
        <v>1028</v>
      </c>
      <c r="I181" t="s">
        <v>1038</v>
      </c>
    </row>
    <row r="182" spans="2:9">
      <c r="B182" t="s">
        <v>322</v>
      </c>
      <c r="C182" t="s">
        <v>1020</v>
      </c>
      <c r="D182" t="s">
        <v>1021</v>
      </c>
      <c r="E182">
        <v>2035</v>
      </c>
      <c r="F182" s="1323">
        <v>49668</v>
      </c>
      <c r="H182" t="s">
        <v>1036</v>
      </c>
      <c r="I182" t="s">
        <v>1039</v>
      </c>
    </row>
    <row r="183" spans="2:9">
      <c r="B183" t="s">
        <v>322</v>
      </c>
      <c r="C183" t="s">
        <v>1020</v>
      </c>
      <c r="D183" t="s">
        <v>1021</v>
      </c>
      <c r="E183">
        <v>2035</v>
      </c>
      <c r="F183" s="1323">
        <v>49669</v>
      </c>
      <c r="H183" t="s">
        <v>1041</v>
      </c>
      <c r="I183" t="s">
        <v>1040</v>
      </c>
    </row>
    <row r="184" spans="2:9">
      <c r="B184" t="s">
        <v>322</v>
      </c>
      <c r="C184" t="s">
        <v>1020</v>
      </c>
      <c r="D184" t="s">
        <v>1021</v>
      </c>
      <c r="E184">
        <v>2036</v>
      </c>
      <c r="F184" s="1323">
        <v>49675</v>
      </c>
      <c r="H184" t="s">
        <v>1036</v>
      </c>
      <c r="I184" t="s">
        <v>1023</v>
      </c>
    </row>
    <row r="185" spans="2:9">
      <c r="B185" t="s">
        <v>322</v>
      </c>
      <c r="C185" t="s">
        <v>1020</v>
      </c>
      <c r="D185" t="s">
        <v>1021</v>
      </c>
      <c r="E185">
        <v>2036</v>
      </c>
      <c r="F185" s="1323">
        <v>49776</v>
      </c>
      <c r="H185" t="s">
        <v>1024</v>
      </c>
      <c r="I185" t="s">
        <v>1025</v>
      </c>
    </row>
    <row r="186" spans="2:9">
      <c r="B186" t="s">
        <v>322</v>
      </c>
      <c r="C186" t="s">
        <v>1020</v>
      </c>
      <c r="D186" t="s">
        <v>1021</v>
      </c>
      <c r="E186">
        <v>2036</v>
      </c>
      <c r="F186" s="1323">
        <v>49779</v>
      </c>
      <c r="H186" t="s">
        <v>1026</v>
      </c>
      <c r="I186" t="s">
        <v>1027</v>
      </c>
    </row>
    <row r="187" spans="2:9">
      <c r="B187" t="s">
        <v>322</v>
      </c>
      <c r="C187" t="s">
        <v>1020</v>
      </c>
      <c r="D187" t="s">
        <v>1021</v>
      </c>
      <c r="E187">
        <v>2036</v>
      </c>
      <c r="F187" s="1323">
        <v>49796</v>
      </c>
      <c r="H187" t="s">
        <v>1031</v>
      </c>
      <c r="I187" t="s">
        <v>1029</v>
      </c>
    </row>
    <row r="188" spans="2:9">
      <c r="B188" t="s">
        <v>322</v>
      </c>
      <c r="C188" t="s">
        <v>1020</v>
      </c>
      <c r="D188" t="s">
        <v>1021</v>
      </c>
      <c r="E188">
        <v>2036</v>
      </c>
      <c r="F188" s="1323">
        <v>49803</v>
      </c>
      <c r="H188" t="s">
        <v>1031</v>
      </c>
      <c r="I188" t="s">
        <v>1030</v>
      </c>
    </row>
    <row r="189" spans="2:9">
      <c r="B189" t="s">
        <v>322</v>
      </c>
      <c r="C189" t="s">
        <v>1020</v>
      </c>
      <c r="D189" t="s">
        <v>1021</v>
      </c>
      <c r="E189">
        <v>2036</v>
      </c>
      <c r="F189" s="1323">
        <v>49817</v>
      </c>
      <c r="H189" t="s">
        <v>1031</v>
      </c>
      <c r="I189" t="s">
        <v>1032</v>
      </c>
    </row>
    <row r="190" spans="2:9">
      <c r="B190" t="s">
        <v>322</v>
      </c>
      <c r="C190" t="s">
        <v>1020</v>
      </c>
      <c r="D190" t="s">
        <v>1021</v>
      </c>
      <c r="E190">
        <v>2036</v>
      </c>
      <c r="F190" s="1323">
        <v>49828</v>
      </c>
      <c r="H190" t="s">
        <v>1026</v>
      </c>
      <c r="I190" t="s">
        <v>1033</v>
      </c>
    </row>
    <row r="191" spans="2:9">
      <c r="B191" t="s">
        <v>322</v>
      </c>
      <c r="C191" t="s">
        <v>1020</v>
      </c>
      <c r="D191" t="s">
        <v>1021</v>
      </c>
      <c r="E191">
        <v>2036</v>
      </c>
      <c r="F191" s="1323">
        <v>49870</v>
      </c>
      <c r="H191" t="s">
        <v>1026</v>
      </c>
      <c r="I191" t="s">
        <v>1034</v>
      </c>
    </row>
    <row r="192" spans="2:9">
      <c r="B192" t="s">
        <v>322</v>
      </c>
      <c r="C192" t="s">
        <v>1020</v>
      </c>
      <c r="D192" t="s">
        <v>1021</v>
      </c>
      <c r="E192">
        <v>2036</v>
      </c>
      <c r="F192" s="1323">
        <v>49902</v>
      </c>
      <c r="H192" t="s">
        <v>1024</v>
      </c>
      <c r="I192" t="s">
        <v>1035</v>
      </c>
    </row>
    <row r="193" spans="2:9">
      <c r="B193" t="s">
        <v>322</v>
      </c>
      <c r="C193" t="s">
        <v>1020</v>
      </c>
      <c r="D193" t="s">
        <v>1021</v>
      </c>
      <c r="E193">
        <v>2036</v>
      </c>
      <c r="F193" s="1323">
        <v>49980</v>
      </c>
      <c r="H193" t="s">
        <v>1022</v>
      </c>
      <c r="I193" t="s">
        <v>1037</v>
      </c>
    </row>
    <row r="194" spans="2:9">
      <c r="B194" t="s">
        <v>322</v>
      </c>
      <c r="C194" t="s">
        <v>1020</v>
      </c>
      <c r="D194" t="s">
        <v>1021</v>
      </c>
      <c r="E194">
        <v>2036</v>
      </c>
      <c r="F194" s="1323">
        <v>49990</v>
      </c>
      <c r="H194" t="s">
        <v>1036</v>
      </c>
      <c r="I194" t="s">
        <v>1038</v>
      </c>
    </row>
    <row r="195" spans="2:9">
      <c r="B195" t="s">
        <v>322</v>
      </c>
      <c r="C195" t="s">
        <v>1020</v>
      </c>
      <c r="D195" t="s">
        <v>1021</v>
      </c>
      <c r="E195">
        <v>2036</v>
      </c>
      <c r="F195" s="1323">
        <v>50034</v>
      </c>
      <c r="H195" t="s">
        <v>1031</v>
      </c>
      <c r="I195" t="s">
        <v>1039</v>
      </c>
    </row>
    <row r="196" spans="2:9">
      <c r="B196" t="s">
        <v>322</v>
      </c>
      <c r="C196" t="s">
        <v>1020</v>
      </c>
      <c r="D196" t="s">
        <v>1021</v>
      </c>
      <c r="E196">
        <v>2036</v>
      </c>
      <c r="F196" s="1323">
        <v>50035</v>
      </c>
      <c r="H196" t="s">
        <v>1024</v>
      </c>
      <c r="I196" t="s">
        <v>1040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tabColor rgb="FF7030A0"/>
  </sheetPr>
  <dimension ref="B1:CH11"/>
  <sheetViews>
    <sheetView workbookViewId="0">
      <selection activeCell="A4" sqref="A4"/>
    </sheetView>
  </sheetViews>
  <sheetFormatPr baseColWidth="10" defaultColWidth="9.140625" defaultRowHeight="15"/>
  <cols>
    <col min="2" max="2" width="16.85546875" customWidth="1"/>
    <col min="3" max="3" width="16.85546875" style="1323" customWidth="1"/>
    <col min="4" max="9" width="20.140625" customWidth="1"/>
    <col min="10" max="11" width="16" bestFit="1" customWidth="1"/>
    <col min="12" max="12" width="13.5703125" bestFit="1" customWidth="1"/>
    <col min="13" max="13" width="16" bestFit="1" customWidth="1"/>
    <col min="14" max="14" width="12.28515625" bestFit="1" customWidth="1"/>
    <col min="15" max="15" width="10.7109375" bestFit="1" customWidth="1"/>
    <col min="16" max="16" width="11.42578125" bestFit="1" customWidth="1"/>
    <col min="17" max="28" width="12.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323" bestFit="1" customWidth="1"/>
    <col min="63" max="63" width="9.140625" style="1565"/>
    <col min="65" max="65" width="12.42578125" bestFit="1" customWidth="1"/>
    <col min="68" max="69" width="10.7109375" style="1323" bestFit="1" customWidth="1"/>
    <col min="71" max="71" width="9.140625" style="1565"/>
    <col min="74" max="74" width="16" bestFit="1" customWidth="1"/>
    <col min="75" max="75" width="14.85546875" style="1650"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40" t="s">
        <v>283</v>
      </c>
      <c r="E1" s="2040"/>
      <c r="F1" s="2040"/>
      <c r="G1" s="2040"/>
      <c r="H1" s="2040"/>
      <c r="I1" s="2040"/>
      <c r="J1" s="2050" t="s">
        <v>125</v>
      </c>
      <c r="K1" s="2050"/>
      <c r="L1" s="2050"/>
      <c r="M1" s="2050"/>
      <c r="N1" s="2050"/>
      <c r="O1" s="2050"/>
      <c r="P1" s="2051"/>
      <c r="Q1" s="2052" t="s">
        <v>126</v>
      </c>
      <c r="R1" s="2050"/>
      <c r="S1" s="2050"/>
      <c r="T1" s="2050"/>
      <c r="U1" s="2050"/>
      <c r="V1" s="2051"/>
      <c r="W1" s="2052" t="s">
        <v>137</v>
      </c>
      <c r="X1" s="2050"/>
      <c r="Y1" s="2050"/>
      <c r="Z1" s="2050"/>
      <c r="AA1" s="2050"/>
      <c r="AB1" s="2050"/>
      <c r="AC1" s="2041" t="s">
        <v>1109</v>
      </c>
      <c r="AD1" s="2042"/>
      <c r="AE1" s="2043"/>
      <c r="AF1" s="2044" t="s">
        <v>258</v>
      </c>
      <c r="AG1" s="2045"/>
      <c r="AH1" s="2045"/>
      <c r="AI1" s="2045"/>
      <c r="AJ1" s="2046"/>
      <c r="AK1" s="2044" t="s">
        <v>255</v>
      </c>
      <c r="AL1" s="2045"/>
      <c r="AM1" s="2046"/>
      <c r="AN1" s="2047" t="s">
        <v>1110</v>
      </c>
      <c r="AO1" s="2048"/>
      <c r="AP1" s="2049"/>
      <c r="AQ1" s="2044" t="s">
        <v>428</v>
      </c>
      <c r="AR1" s="2045"/>
      <c r="AS1" s="2045"/>
      <c r="AT1" s="2046"/>
      <c r="AU1" s="2053" t="s">
        <v>1156</v>
      </c>
      <c r="AV1" s="2054"/>
      <c r="AW1" s="2054"/>
      <c r="AX1" s="2055"/>
      <c r="AY1" s="2044" t="s">
        <v>430</v>
      </c>
      <c r="AZ1" s="2045"/>
      <c r="BA1" s="2046"/>
      <c r="BB1" s="2053" t="s">
        <v>1162</v>
      </c>
      <c r="BC1" s="2054"/>
      <c r="BD1" s="2054"/>
      <c r="BE1" s="2055"/>
      <c r="BF1" s="2056" t="s">
        <v>125</v>
      </c>
      <c r="BG1" s="2057"/>
      <c r="BH1" s="2057"/>
      <c r="BI1" s="2057"/>
      <c r="BJ1" s="2057"/>
      <c r="BK1" s="2057"/>
      <c r="BL1" s="2057"/>
      <c r="BM1" s="2058"/>
      <c r="BN1" s="2059" t="s">
        <v>126</v>
      </c>
      <c r="BO1" s="2059"/>
      <c r="BP1" s="2059"/>
      <c r="BQ1" s="2059"/>
      <c r="BR1" s="2059"/>
      <c r="BS1" s="2059"/>
      <c r="BT1" s="2059"/>
      <c r="BU1" s="2059"/>
      <c r="BV1" s="2038" t="s">
        <v>1203</v>
      </c>
      <c r="BW1" s="2038"/>
      <c r="BX1" s="2038"/>
      <c r="BY1" s="2038"/>
      <c r="BZ1" s="2038"/>
      <c r="CA1" s="2038"/>
      <c r="CB1" s="2038"/>
      <c r="CC1" s="2038"/>
      <c r="CD1" s="2039"/>
    </row>
    <row r="2" spans="2:86" ht="87" customHeight="1" thickBot="1">
      <c r="B2" s="1564" t="s">
        <v>4</v>
      </c>
      <c r="C2" s="1564" t="s">
        <v>5</v>
      </c>
      <c r="D2" s="1536" t="s">
        <v>1177</v>
      </c>
      <c r="E2" s="1536" t="s">
        <v>1178</v>
      </c>
      <c r="F2" s="1536" t="s">
        <v>1175</v>
      </c>
      <c r="G2" s="1536" t="s">
        <v>1176</v>
      </c>
      <c r="H2" s="1536" t="s">
        <v>1179</v>
      </c>
      <c r="I2" s="1536" t="s">
        <v>283</v>
      </c>
      <c r="J2" s="1536" t="s">
        <v>138</v>
      </c>
      <c r="K2" s="1536" t="s">
        <v>139</v>
      </c>
      <c r="L2" s="1536" t="s">
        <v>1106</v>
      </c>
      <c r="M2" s="1536" t="s">
        <v>141</v>
      </c>
      <c r="N2" s="1536" t="s">
        <v>142</v>
      </c>
      <c r="O2" s="1536" t="s">
        <v>143</v>
      </c>
      <c r="P2" s="1536" t="s">
        <v>144</v>
      </c>
      <c r="Q2" s="1536" t="s">
        <v>138</v>
      </c>
      <c r="R2" s="1536" t="s">
        <v>139</v>
      </c>
      <c r="S2" s="1536" t="s">
        <v>140</v>
      </c>
      <c r="T2" s="1536" t="s">
        <v>141</v>
      </c>
      <c r="U2" s="1536" t="s">
        <v>145</v>
      </c>
      <c r="V2" s="1536" t="s">
        <v>144</v>
      </c>
      <c r="W2" s="1536" t="s">
        <v>146</v>
      </c>
      <c r="X2" s="1536" t="s">
        <v>139</v>
      </c>
      <c r="Y2" s="1536" t="s">
        <v>140</v>
      </c>
      <c r="Z2" s="1536" t="s">
        <v>147</v>
      </c>
      <c r="AA2" s="1536" t="s">
        <v>148</v>
      </c>
      <c r="AB2" s="1553" t="s">
        <v>149</v>
      </c>
      <c r="AC2" s="1554" t="s">
        <v>1148</v>
      </c>
      <c r="AD2" s="1555" t="s">
        <v>1149</v>
      </c>
      <c r="AE2" s="1556" t="s">
        <v>1109</v>
      </c>
      <c r="AF2" s="1557">
        <v>1</v>
      </c>
      <c r="AG2" s="1558" t="s">
        <v>1151</v>
      </c>
      <c r="AH2" s="1558" t="s">
        <v>1152</v>
      </c>
      <c r="AI2" s="1558" t="s">
        <v>1153</v>
      </c>
      <c r="AJ2" s="1559" t="s">
        <v>258</v>
      </c>
      <c r="AK2" s="1560" t="s">
        <v>1115</v>
      </c>
      <c r="AL2" s="1558" t="s">
        <v>1114</v>
      </c>
      <c r="AM2" s="1561" t="s">
        <v>255</v>
      </c>
      <c r="AN2" s="1560" t="s">
        <v>1114</v>
      </c>
      <c r="AO2" s="1558" t="s">
        <v>255</v>
      </c>
      <c r="AP2" s="1561" t="s">
        <v>1110</v>
      </c>
      <c r="AQ2" s="1560" t="s">
        <v>1109</v>
      </c>
      <c r="AR2" s="1558" t="s">
        <v>1113</v>
      </c>
      <c r="AS2" s="1562" t="s">
        <v>1110</v>
      </c>
      <c r="AT2" s="1561" t="s">
        <v>428</v>
      </c>
      <c r="AU2" s="1560" t="s">
        <v>1111</v>
      </c>
      <c r="AV2" s="1562" t="s">
        <v>1158</v>
      </c>
      <c r="AW2" s="1562" t="s">
        <v>1159</v>
      </c>
      <c r="AX2" s="1561" t="s">
        <v>1112</v>
      </c>
      <c r="AY2" s="1563" t="s">
        <v>1155</v>
      </c>
      <c r="AZ2" s="1562" t="s">
        <v>1157</v>
      </c>
      <c r="BA2" s="1561" t="s">
        <v>430</v>
      </c>
      <c r="BB2" s="1560" t="s">
        <v>1111</v>
      </c>
      <c r="BC2" s="1562" t="s">
        <v>1160</v>
      </c>
      <c r="BD2" s="1562" t="s">
        <v>1161</v>
      </c>
      <c r="BE2" s="1636" t="s">
        <v>1112</v>
      </c>
      <c r="BF2" s="1637" t="s">
        <v>152</v>
      </c>
      <c r="BG2" s="1638" t="s">
        <v>153</v>
      </c>
      <c r="BH2" s="1639" t="s">
        <v>158</v>
      </c>
      <c r="BI2" s="1639" t="s">
        <v>159</v>
      </c>
      <c r="BJ2" s="1638" t="s">
        <v>160</v>
      </c>
      <c r="BK2" s="1640" t="s">
        <v>1137</v>
      </c>
      <c r="BL2" s="1638" t="s">
        <v>156</v>
      </c>
      <c r="BM2" s="1641" t="s">
        <v>157</v>
      </c>
      <c r="BN2" s="1637" t="s">
        <v>152</v>
      </c>
      <c r="BO2" s="1638" t="s">
        <v>153</v>
      </c>
      <c r="BP2" s="1639" t="s">
        <v>158</v>
      </c>
      <c r="BQ2" s="1639" t="s">
        <v>159</v>
      </c>
      <c r="BR2" s="1638" t="s">
        <v>160</v>
      </c>
      <c r="BS2" s="1640" t="s">
        <v>1137</v>
      </c>
      <c r="BT2" s="1638" t="s">
        <v>156</v>
      </c>
      <c r="BU2" s="1641" t="s">
        <v>1200</v>
      </c>
      <c r="BV2" s="1646" t="s">
        <v>1129</v>
      </c>
      <c r="BW2" s="1649" t="s">
        <v>1130</v>
      </c>
      <c r="BX2" s="1646" t="s">
        <v>1132</v>
      </c>
      <c r="BY2" s="1646" t="s">
        <v>1121</v>
      </c>
      <c r="BZ2" s="1646" t="s">
        <v>1120</v>
      </c>
      <c r="CA2" s="1646" t="s">
        <v>1135</v>
      </c>
      <c r="CB2" s="1646" t="s">
        <v>1136</v>
      </c>
      <c r="CC2" s="1647" t="s">
        <v>1163</v>
      </c>
      <c r="CD2" s="1648" t="s">
        <v>672</v>
      </c>
      <c r="CE2" s="1643" t="s">
        <v>1204</v>
      </c>
      <c r="CF2" s="1644" t="s">
        <v>1205</v>
      </c>
      <c r="CG2" s="1645" t="s">
        <v>1070</v>
      </c>
      <c r="CH2" s="1645" t="s">
        <v>1045</v>
      </c>
    </row>
    <row r="3" spans="2:86">
      <c r="B3" s="1323">
        <f>'00 - Cover'!F19</f>
        <v>0</v>
      </c>
      <c r="C3" s="1323">
        <f>'00 - Cover'!F20</f>
        <v>0</v>
      </c>
      <c r="D3" s="1324">
        <f>'10 -Principal Deficiency Amount'!C12</f>
        <v>-8182368484.4700003</v>
      </c>
      <c r="E3" s="1324" t="e">
        <f>'10 -Principal Deficiency Amount'!D12</f>
        <v>#VALUE!</v>
      </c>
      <c r="F3" s="1324" t="e">
        <f>'10 -Principal Deficiency Amount'!E12</f>
        <v>#VALUE!</v>
      </c>
      <c r="G3" s="1324" t="e">
        <f>'10 -Principal Deficiency Amount'!F12</f>
        <v>#VALUE!</v>
      </c>
      <c r="H3" s="1324" t="e">
        <f>'10 -Principal Deficiency Amount'!G12</f>
        <v>#VALUE!</v>
      </c>
      <c r="I3" s="1324" t="e">
        <f>'10 -Principal Deficiency Amount'!H12</f>
        <v>#VALUE!</v>
      </c>
      <c r="J3" s="1324">
        <f>'11 - Notes Follow-up'!D25</f>
        <v>0</v>
      </c>
      <c r="K3" s="1324">
        <f>'11 - Notes Follow-up'!E25</f>
        <v>7773200000</v>
      </c>
      <c r="L3" s="1324">
        <f>'11 - Notes Follow-up'!F25</f>
        <v>0</v>
      </c>
      <c r="M3" s="1324">
        <f>'11 - Notes Follow-up'!G25</f>
        <v>7773200000</v>
      </c>
      <c r="N3" s="1324">
        <f>'11 - Notes Follow-up'!H25</f>
        <v>77732</v>
      </c>
      <c r="O3" s="1324">
        <f>'11 - Notes Follow-up'!I25</f>
        <v>0</v>
      </c>
      <c r="P3" s="1324">
        <f>'11 - Notes Follow-up'!J25</f>
        <v>100000</v>
      </c>
      <c r="Q3" s="1324">
        <f>'11 - Notes Follow-up'!L25</f>
        <v>0</v>
      </c>
      <c r="R3" s="1324">
        <f>'11 - Notes Follow-up'!M25</f>
        <v>409200000</v>
      </c>
      <c r="S3" s="1324">
        <f>'11 - Notes Follow-up'!N25</f>
        <v>0</v>
      </c>
      <c r="T3" s="1324">
        <f>'11 - Notes Follow-up'!O25</f>
        <v>409200000</v>
      </c>
      <c r="U3" s="1324">
        <f>'11 - Notes Follow-up'!P25</f>
        <v>4092</v>
      </c>
      <c r="V3" s="1324">
        <f>'11 - Notes Follow-up'!Q25</f>
        <v>100000</v>
      </c>
      <c r="W3" s="1324">
        <f>'11 - Notes Follow-up'!S25</f>
        <v>0</v>
      </c>
      <c r="X3" s="1324">
        <f>'11 - Notes Follow-up'!T25</f>
        <v>300</v>
      </c>
      <c r="Y3" s="1324">
        <f>'11 - Notes Follow-up'!U25</f>
        <v>0</v>
      </c>
      <c r="Z3" s="1324">
        <f>'11 - Notes Follow-up'!V25</f>
        <v>300</v>
      </c>
      <c r="AA3" s="1324">
        <f>'11 - Notes Follow-up'!W25</f>
        <v>2</v>
      </c>
      <c r="AB3" s="1324">
        <f>'11 - Notes Follow-up'!X25</f>
        <v>150</v>
      </c>
      <c r="AC3" s="1324">
        <f>'11 bis-Notes Calculation'!D17</f>
        <v>0</v>
      </c>
      <c r="AD3" s="1324">
        <f>'11 bis-Notes Calculation'!E17</f>
        <v>8182368484.4700003</v>
      </c>
      <c r="AE3" s="1324">
        <f>'11 bis-Notes Calculation'!F17</f>
        <v>-8182368484.4700003</v>
      </c>
      <c r="AF3" s="1565">
        <f>'11 bis-Notes Calculation'!H17</f>
        <v>1</v>
      </c>
      <c r="AG3" s="1324">
        <f>'11 bis-Notes Calculation'!I17</f>
        <v>7773200000</v>
      </c>
      <c r="AH3" s="1324" t="str">
        <f>'11 bis-Notes Calculation'!J17</f>
        <v/>
      </c>
      <c r="AI3" s="1324">
        <f>'11 bis-Notes Calculation'!K17</f>
        <v>8182368484.4700003</v>
      </c>
      <c r="AJ3" s="1552" t="e">
        <f>'11 bis-Notes Calculation'!L17</f>
        <v>#VALUE!</v>
      </c>
      <c r="AK3" s="1399">
        <f>'11 bis-Notes Calculation'!N17</f>
        <v>0.05</v>
      </c>
      <c r="AL3" s="1324">
        <f>'11 bis-Notes Calculation'!O17</f>
        <v>8182368484.4700003</v>
      </c>
      <c r="AM3" s="1324">
        <f>'11 bis-Notes Calculation'!P17</f>
        <v>409118424.22350001</v>
      </c>
      <c r="AN3" s="1324">
        <f>'11 bis-Notes Calculation'!R17</f>
        <v>8182368484.4700003</v>
      </c>
      <c r="AO3" s="1324">
        <f>'11 bis-Notes Calculation'!S17</f>
        <v>409118424.22350001</v>
      </c>
      <c r="AP3" s="1324">
        <f>'11 bis-Notes Calculation'!T17</f>
        <v>7773250060.2465</v>
      </c>
      <c r="AQ3" s="1324">
        <f>'11 bis-Notes Calculation'!V17</f>
        <v>-8182368484.4700003</v>
      </c>
      <c r="AR3" s="1324">
        <f>'11 bis-Notes Calculation'!W17</f>
        <v>0</v>
      </c>
      <c r="AS3" s="1324">
        <f>'11 bis-Notes Calculation'!X17</f>
        <v>409118424.22350001</v>
      </c>
      <c r="AT3" s="1324">
        <f>'11 bis-Notes Calculation'!Y17</f>
        <v>-8182368484.4700003</v>
      </c>
      <c r="AU3" s="1326" t="str">
        <f>'11 bis-Notes Calculation'!AA17</f>
        <v/>
      </c>
      <c r="AV3" s="1324" t="e">
        <f>'11 bis-Notes Calculation'!AB17</f>
        <v>#VALUE!</v>
      </c>
      <c r="AW3" s="1324" t="e">
        <f>'11 bis-Notes Calculation'!AC17</f>
        <v>#VALUE!</v>
      </c>
      <c r="AX3" s="1324" t="e">
        <f>'11 bis-Notes Calculation'!AD17</f>
        <v>#VALUE!</v>
      </c>
      <c r="AY3" s="1324">
        <f>'11 bis-Notes Calculation'!AF17</f>
        <v>-8182368484.4700003</v>
      </c>
      <c r="AZ3" s="1324" t="e">
        <f>'11 bis-Notes Calculation'!AG17</f>
        <v>#VALUE!</v>
      </c>
      <c r="BA3" s="1324" t="e">
        <f>'11 bis-Notes Calculation'!AH17</f>
        <v>#VALUE!</v>
      </c>
      <c r="BB3" s="1326" t="str">
        <f>'11 bis-Notes Calculation'!AJ17</f>
        <v/>
      </c>
      <c r="BC3" s="1324" t="e">
        <f>'11 bis-Notes Calculation'!AK17</f>
        <v>#VALUE!</v>
      </c>
      <c r="BD3" s="1324" t="e">
        <f>'11 bis-Notes Calculation'!AL17</f>
        <v>#VALUE!</v>
      </c>
      <c r="BE3" s="1324" t="e">
        <f>'11 bis-Notes Calculation'!AM17</f>
        <v>#VALUE!</v>
      </c>
      <c r="BF3">
        <f>'12 - Notes Interest'!D17</f>
        <v>77732</v>
      </c>
      <c r="BG3" s="1324">
        <f>'12 - Notes Interest'!E17</f>
        <v>0</v>
      </c>
      <c r="BH3" s="1323" t="str">
        <f>'12 - Notes Interest'!F17</f>
        <v/>
      </c>
      <c r="BI3" s="1323">
        <f>'12 - Notes Interest'!G17</f>
        <v>0</v>
      </c>
      <c r="BJ3" t="str">
        <f>'12 - Notes Interest'!H17</f>
        <v>N/A</v>
      </c>
      <c r="BK3" s="1565">
        <f>'12 - Notes Interest'!I17</f>
        <v>6.0000000000000001E-3</v>
      </c>
      <c r="BL3" s="1324" t="e">
        <f>'12 - Notes Interest'!J17</f>
        <v>#VALUE!</v>
      </c>
      <c r="BM3" s="1324" t="e">
        <f>'12 - Notes Interest'!K17</f>
        <v>#VALUE!</v>
      </c>
      <c r="BN3" t="str">
        <f>'12 - Notes Interest'!M17</f>
        <v/>
      </c>
      <c r="BO3" t="str">
        <f>'12 - Notes Interest'!N17</f>
        <v/>
      </c>
      <c r="BP3" s="1323" t="str">
        <f>'12 - Notes Interest'!O17</f>
        <v/>
      </c>
      <c r="BQ3" s="1323">
        <f>'12 - Notes Interest'!P17</f>
        <v>0</v>
      </c>
      <c r="BR3" t="str">
        <f>'12 - Notes Interest'!Q17</f>
        <v>N/A</v>
      </c>
      <c r="BS3" s="1565">
        <f>'12 - Notes Interest'!R17</f>
        <v>1.4999999999999999E-2</v>
      </c>
      <c r="BT3" t="e">
        <f>'12 - Notes Interest'!S17</f>
        <v>#VALUE!</v>
      </c>
      <c r="BU3" t="e">
        <f>'12 - Notes Interest'!T17</f>
        <v>#VALUE!</v>
      </c>
      <c r="BV3" s="1324">
        <f>'XX - Reserve calculation'!C12</f>
        <v>7773200000</v>
      </c>
      <c r="BW3" s="1650">
        <f>'XX - Reserve calculation'!D12</f>
        <v>5.0000000000000001E-3</v>
      </c>
      <c r="BX3" s="1324">
        <f>'XX - Reserve calculation'!E12</f>
        <v>500000</v>
      </c>
      <c r="BY3" s="1324" t="str">
        <f>'XX - Reserve calculation'!F12</f>
        <v>Yes</v>
      </c>
      <c r="BZ3" s="1324" t="str">
        <f>'XX - Reserve calculation'!G12</f>
        <v>No</v>
      </c>
      <c r="CA3" s="1324">
        <f>'XX - Reserve calculation'!H12</f>
        <v>38866000</v>
      </c>
      <c r="CB3" s="1324">
        <f>'XX - Reserve calculation'!I12</f>
        <v>0</v>
      </c>
      <c r="CC3" s="1324">
        <f>'XX - Reserve calculation'!J12</f>
        <v>0</v>
      </c>
      <c r="CD3" s="1324">
        <f>'XX - Reserve calculation'!K12</f>
        <v>38866000</v>
      </c>
      <c r="CE3" s="1324">
        <f>'13 - Issuer Account'!I29</f>
        <v>31815.529999732971</v>
      </c>
      <c r="CF3" s="1324">
        <f>'13 - Issuer Account'!I41</f>
        <v>38866000</v>
      </c>
      <c r="CG3" s="1324">
        <f>'13 - Issuer Account'!I52</f>
        <v>0</v>
      </c>
      <c r="CH3" s="1324" t="e">
        <f>'15 - Priority of Payments'!J21</f>
        <v>#VALUE!</v>
      </c>
    </row>
    <row r="4" spans="2:86">
      <c r="B4" s="1323"/>
      <c r="D4" s="1324"/>
      <c r="E4" s="1324"/>
      <c r="F4" s="1324"/>
      <c r="G4" s="1324"/>
      <c r="H4" s="1324"/>
      <c r="I4" s="1324"/>
      <c r="J4" s="1324"/>
      <c r="K4" s="1324"/>
      <c r="L4" s="1324"/>
      <c r="M4" s="1324"/>
      <c r="N4" s="1324"/>
      <c r="O4" s="1324"/>
      <c r="P4" s="1324"/>
      <c r="AC4" s="1324"/>
      <c r="AD4" s="1324"/>
      <c r="AE4" s="1324"/>
      <c r="AF4" s="1565"/>
      <c r="AG4" s="1324"/>
      <c r="AH4" s="1324"/>
      <c r="AI4" s="1324"/>
      <c r="AJ4" s="1552"/>
      <c r="AK4" s="1399"/>
      <c r="AL4" s="1324"/>
      <c r="AM4" s="1324"/>
      <c r="AN4" s="1324"/>
      <c r="AO4" s="1324"/>
      <c r="AP4" s="1324"/>
      <c r="AQ4" s="1324"/>
      <c r="AR4" s="1324"/>
      <c r="AS4" s="1324"/>
      <c r="AT4" s="1324"/>
      <c r="AU4" s="1326"/>
      <c r="AV4" s="1324"/>
      <c r="AW4" s="1324"/>
      <c r="AX4" s="1324"/>
      <c r="AY4" s="1324"/>
      <c r="AZ4" s="1324"/>
      <c r="BA4" s="1324"/>
      <c r="BB4" s="1326"/>
      <c r="BC4" s="1324"/>
      <c r="BD4" s="1324"/>
      <c r="BE4" s="1324"/>
      <c r="BG4" s="1324"/>
      <c r="BL4" s="1324"/>
      <c r="BM4" s="1324"/>
      <c r="BV4" s="1324"/>
      <c r="BX4" s="1324"/>
      <c r="BY4" s="1324"/>
      <c r="BZ4" s="1324"/>
      <c r="CA4" s="1324"/>
      <c r="CB4" s="1324"/>
      <c r="CC4" s="1324"/>
      <c r="CD4" s="1324"/>
      <c r="CE4" s="1324"/>
      <c r="CF4" s="1324"/>
      <c r="CG4" s="1324"/>
      <c r="CH4" s="1324"/>
    </row>
    <row r="5" spans="2:86">
      <c r="J5" s="1324"/>
      <c r="K5" s="1324"/>
      <c r="L5" s="1324"/>
      <c r="M5" s="1324"/>
      <c r="N5" s="1324"/>
      <c r="O5" s="1324"/>
      <c r="P5" s="1324"/>
      <c r="BV5" s="1324"/>
      <c r="BX5" s="1324"/>
      <c r="BY5" s="1324"/>
      <c r="BZ5" s="1324"/>
      <c r="CA5" s="1324"/>
      <c r="CB5" s="1324"/>
      <c r="CC5" s="1324"/>
      <c r="CD5" s="1324"/>
      <c r="CE5" s="1324"/>
      <c r="CF5" s="1324"/>
      <c r="CG5" s="1324"/>
      <c r="CH5" s="1324"/>
    </row>
    <row r="6" spans="2:86">
      <c r="BV6" s="1324"/>
      <c r="BX6" s="1324"/>
      <c r="BY6" s="1324"/>
      <c r="BZ6" s="1324"/>
      <c r="CA6" s="1324"/>
      <c r="CB6" s="1324"/>
      <c r="CC6" s="1324"/>
      <c r="CD6" s="1324"/>
    </row>
    <row r="11" spans="2:86">
      <c r="AH11" s="1324"/>
      <c r="AI11" s="1324"/>
      <c r="AJ11" s="1324"/>
      <c r="AK11" s="1565"/>
      <c r="AL11" s="1324"/>
      <c r="AM11" s="1324"/>
      <c r="AN11" s="1324"/>
      <c r="AO11" s="1552"/>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tabColor rgb="FFFF0000"/>
  </sheetPr>
  <dimension ref="A1:S7"/>
  <sheetViews>
    <sheetView workbookViewId="0">
      <selection activeCell="Q11" sqref="Q11"/>
    </sheetView>
  </sheetViews>
  <sheetFormatPr baseColWidth="10" defaultColWidth="9.140625" defaultRowHeight="15"/>
  <cols>
    <col min="1" max="1" width="12.5703125" style="1348" bestFit="1" customWidth="1"/>
    <col min="2" max="2" width="15.7109375" style="1350" bestFit="1" customWidth="1"/>
    <col min="3" max="3" width="16.42578125" style="1350" customWidth="1"/>
    <col min="4" max="4" width="13.28515625" style="1350" bestFit="1" customWidth="1"/>
    <col min="5" max="5" width="15.7109375" style="1350" bestFit="1" customWidth="1"/>
    <col min="6" max="6" width="9.7109375" style="1350" bestFit="1" customWidth="1"/>
    <col min="7" max="7" width="9.7109375" style="1350" customWidth="1"/>
    <col min="8" max="8" width="9.7109375" style="1350" bestFit="1" customWidth="1"/>
    <col min="9" max="10" width="13.28515625" style="1350" bestFit="1" customWidth="1"/>
    <col min="11" max="11" width="8.85546875" style="1350" bestFit="1" customWidth="1"/>
    <col min="12" max="12" width="13.28515625" style="1350" bestFit="1" customWidth="1"/>
    <col min="13" max="13" width="8.7109375" style="1351"/>
    <col min="14" max="14" width="9.7109375" style="1350" bestFit="1" customWidth="1"/>
  </cols>
  <sheetData>
    <row r="1" spans="1:19" ht="15.75" thickBot="1"/>
    <row r="2" spans="1:19" ht="90.75" thickBot="1">
      <c r="A2" s="1355" t="s">
        <v>798</v>
      </c>
      <c r="B2" s="1356" t="s">
        <v>799</v>
      </c>
      <c r="C2" s="1356" t="s">
        <v>799</v>
      </c>
      <c r="D2" s="1356" t="s">
        <v>799</v>
      </c>
      <c r="E2" s="1356" t="s">
        <v>799</v>
      </c>
      <c r="F2" s="1356" t="s">
        <v>799</v>
      </c>
      <c r="G2" s="1356" t="s">
        <v>799</v>
      </c>
      <c r="H2" s="1356" t="s">
        <v>799</v>
      </c>
      <c r="I2" s="1356" t="s">
        <v>799</v>
      </c>
      <c r="J2" s="1356" t="s">
        <v>799</v>
      </c>
      <c r="K2" s="1356" t="s">
        <v>799</v>
      </c>
      <c r="L2" s="1356" t="s">
        <v>799</v>
      </c>
      <c r="M2" s="1380" t="s">
        <v>799</v>
      </c>
      <c r="N2" s="1356" t="s">
        <v>799</v>
      </c>
      <c r="R2" s="1285"/>
      <c r="S2" s="1285"/>
    </row>
    <row r="3" spans="1:19">
      <c r="A3" s="1352">
        <f>'11 - Notes Follow-up'!B25</f>
        <v>45588</v>
      </c>
      <c r="B3" s="1353">
        <f>'11 - Notes Follow-up'!D25</f>
        <v>0</v>
      </c>
      <c r="C3" s="1353">
        <f>'11 - Notes Follow-up'!E25</f>
        <v>7773200000</v>
      </c>
      <c r="D3" s="1353">
        <f>'11 - Notes Follow-up'!F25</f>
        <v>0</v>
      </c>
      <c r="E3" s="1353">
        <f>'11 - Notes Follow-up'!G25</f>
        <v>7773200000</v>
      </c>
      <c r="F3" s="1353">
        <f>'11 - Notes Follow-up'!H25</f>
        <v>77732</v>
      </c>
      <c r="G3" s="1353">
        <f>'11 - Notes Follow-up'!I25</f>
        <v>0</v>
      </c>
      <c r="H3" s="1353">
        <f>'11 - Notes Follow-up'!J25</f>
        <v>100000</v>
      </c>
      <c r="I3" s="1353">
        <f>'11 - Notes Follow-up'!L25</f>
        <v>0</v>
      </c>
      <c r="J3" s="1353">
        <f>'11 - Notes Follow-up'!M25</f>
        <v>409200000</v>
      </c>
      <c r="K3" s="1353">
        <f>'11 - Notes Follow-up'!N25</f>
        <v>0</v>
      </c>
      <c r="L3" s="1353">
        <f>'11 - Notes Follow-up'!O25</f>
        <v>409200000</v>
      </c>
      <c r="M3" s="1354">
        <f>'11 - Notes Follow-up'!P25</f>
        <v>4092</v>
      </c>
      <c r="N3" s="1353">
        <f>'11 - Notes Follow-up'!Q25</f>
        <v>100000</v>
      </c>
    </row>
    <row r="4" spans="1:19">
      <c r="B4" s="1349"/>
      <c r="C4" s="1349"/>
      <c r="D4" s="1349"/>
      <c r="E4" s="1349"/>
      <c r="F4" s="1349"/>
      <c r="G4" s="1349"/>
      <c r="H4" s="1349"/>
      <c r="I4" s="1349"/>
      <c r="J4" s="1349"/>
      <c r="K4" s="1349"/>
      <c r="L4" s="1349"/>
      <c r="N4" s="1349"/>
    </row>
    <row r="5" spans="1:19">
      <c r="B5" s="1349"/>
      <c r="C5" s="1349"/>
      <c r="D5" s="1349"/>
      <c r="E5" s="1349"/>
      <c r="F5" s="1349"/>
      <c r="G5" s="1349"/>
      <c r="H5" s="1349"/>
      <c r="I5" s="1349"/>
      <c r="J5" s="1349"/>
      <c r="K5" s="1349"/>
      <c r="L5" s="1349"/>
      <c r="N5" s="1349"/>
    </row>
    <row r="6" spans="1:19">
      <c r="B6" s="1349"/>
      <c r="C6" s="1349"/>
      <c r="D6" s="1349"/>
      <c r="E6" s="1349"/>
      <c r="F6" s="1349"/>
      <c r="G6" s="1349"/>
      <c r="H6" s="1349"/>
      <c r="I6" s="1349"/>
      <c r="J6" s="1349"/>
      <c r="K6" s="1349"/>
      <c r="L6" s="1349"/>
      <c r="N6" s="1349"/>
    </row>
    <row r="7" spans="1:19">
      <c r="B7" s="1349"/>
      <c r="C7" s="1349"/>
      <c r="D7" s="1349"/>
      <c r="E7" s="1349"/>
      <c r="F7" s="1349"/>
      <c r="G7" s="1349"/>
      <c r="H7" s="1349"/>
      <c r="I7" s="1349"/>
      <c r="J7" s="1349"/>
      <c r="K7" s="1349"/>
      <c r="L7" s="1349"/>
      <c r="N7" s="1349"/>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tabColor theme="0" tint="-0.249977111117893"/>
  </sheetPr>
  <dimension ref="A1:DU254"/>
  <sheetViews>
    <sheetView topLeftCell="Z1" workbookViewId="0">
      <selection activeCell="DP7" sqref="AA7:DP8"/>
    </sheetView>
  </sheetViews>
  <sheetFormatPr baseColWidth="10" defaultColWidth="9.140625" defaultRowHeight="15"/>
  <cols>
    <col min="1" max="1" width="16.5703125" style="1323" customWidth="1"/>
    <col min="2" max="2" width="16.5703125" customWidth="1"/>
    <col min="3" max="68" width="16.5703125" style="1324" customWidth="1"/>
    <col min="69" max="69" width="16.5703125" style="1326" customWidth="1"/>
    <col min="70" max="71" width="16.5703125" style="1324" customWidth="1"/>
    <col min="72" max="72" width="16.5703125" style="1326" customWidth="1"/>
    <col min="73" max="74" width="16.5703125" style="1324" customWidth="1"/>
    <col min="75" max="75" width="16.5703125" style="1326" customWidth="1"/>
    <col min="76" max="79" width="16.5703125" style="1324" customWidth="1"/>
    <col min="80" max="80" width="17.5703125" style="1324" customWidth="1"/>
    <col min="81" max="81" width="16.5703125" style="1326" customWidth="1"/>
    <col min="82" max="83" width="16.5703125" style="1324" customWidth="1"/>
    <col min="84" max="84" width="20.140625" style="1324" customWidth="1"/>
    <col min="85" max="85" width="16.5703125" style="1326" customWidth="1"/>
    <col min="86" max="87" width="16.5703125" style="1324" customWidth="1"/>
    <col min="88" max="88" width="18.42578125" style="1324" customWidth="1"/>
    <col min="89" max="89" width="16.5703125" style="1326" customWidth="1"/>
    <col min="90" max="90" width="16.5703125" style="1323" customWidth="1"/>
    <col min="91" max="91" width="16.5703125" style="1324" customWidth="1"/>
    <col min="92" max="92" width="16.5703125" style="1326" customWidth="1"/>
    <col min="93" max="93" width="16.5703125" style="1324" customWidth="1"/>
    <col min="94" max="94" width="16.5703125" style="1326" customWidth="1"/>
    <col min="95" max="95" width="16.5703125" style="1324" customWidth="1"/>
    <col min="96" max="96" width="16.5703125" style="1326" customWidth="1"/>
    <col min="97" max="97" width="16.5703125" style="1324" customWidth="1"/>
    <col min="98" max="98" width="16.5703125" style="1326" customWidth="1"/>
    <col min="99" max="99" width="16.5703125" style="1324" customWidth="1"/>
    <col min="100" max="100" width="16.5703125" style="1326" customWidth="1"/>
    <col min="101" max="101" width="16.5703125" style="1324" customWidth="1"/>
    <col min="102" max="102" width="16.5703125" style="1326" customWidth="1"/>
    <col min="103" max="103" width="16.5703125" style="1324" customWidth="1"/>
    <col min="104" max="104" width="16.5703125" style="1326" customWidth="1"/>
    <col min="105" max="105" width="16.5703125" style="1324" customWidth="1"/>
    <col min="106" max="106" width="16.5703125" style="1326" customWidth="1"/>
    <col min="107" max="107" width="16.5703125" style="1324" customWidth="1"/>
    <col min="108" max="108" width="16.5703125" style="1326" customWidth="1"/>
    <col min="109" max="109" width="16.5703125" style="1324" customWidth="1"/>
    <col min="110" max="110" width="16.5703125" style="1326" customWidth="1"/>
    <col min="111" max="111" width="16.5703125" style="1324" customWidth="1"/>
    <col min="112" max="112" width="16.5703125" style="1326" customWidth="1"/>
    <col min="113" max="113" width="16.5703125" style="1324" customWidth="1"/>
    <col min="114" max="114" width="16.5703125" style="1326" customWidth="1"/>
    <col min="115" max="115" width="16.5703125" style="1324" customWidth="1"/>
    <col min="116" max="116" width="16.5703125" style="1326" customWidth="1"/>
    <col min="117" max="117" width="32" style="1324" bestFit="1" customWidth="1"/>
    <col min="118" max="118" width="32" style="1326" customWidth="1"/>
    <col min="119" max="119" width="16.5703125" style="1324" customWidth="1"/>
    <col min="120" max="120" width="16.5703125" style="1326" customWidth="1"/>
    <col min="121" max="121" width="16.5703125" style="1323" customWidth="1"/>
    <col min="122" max="122" width="16.5703125" style="1434" customWidth="1"/>
    <col min="123" max="123" width="44.85546875" bestFit="1" customWidth="1"/>
    <col min="124" max="124" width="16.5703125" style="1324" customWidth="1"/>
    <col min="125" max="125" width="12.140625" style="1326" bestFit="1" customWidth="1"/>
  </cols>
  <sheetData>
    <row r="1" spans="1:125" ht="21" thickBot="1">
      <c r="A1" s="2088" t="s">
        <v>713</v>
      </c>
      <c r="B1" s="2089"/>
      <c r="C1" s="2089"/>
      <c r="D1" s="2089"/>
      <c r="E1" s="2089"/>
      <c r="F1" s="2089"/>
      <c r="G1" s="2089"/>
      <c r="H1" s="2089"/>
      <c r="I1" s="2089"/>
      <c r="J1" s="2089"/>
      <c r="K1" s="2089"/>
      <c r="L1" s="2090"/>
      <c r="M1" s="2089"/>
      <c r="N1" s="2089"/>
      <c r="O1" s="2089"/>
      <c r="P1" s="2077" t="s">
        <v>714</v>
      </c>
      <c r="Q1" s="2078"/>
      <c r="R1" s="2078"/>
      <c r="S1" s="2078"/>
      <c r="T1" s="2078"/>
      <c r="U1" s="2078"/>
      <c r="V1" s="2078"/>
      <c r="W1" s="2078"/>
      <c r="X1" s="2078"/>
      <c r="Y1" s="2078"/>
      <c r="Z1" s="2078"/>
      <c r="AA1" s="2078"/>
      <c r="AB1" s="2078"/>
      <c r="AC1" s="2078"/>
      <c r="AD1" s="2078"/>
      <c r="AE1" s="2078"/>
      <c r="AF1" s="2078"/>
      <c r="AG1" s="2078"/>
      <c r="AH1" s="2079"/>
      <c r="AI1" s="2079"/>
      <c r="AJ1" s="2079"/>
      <c r="AK1" s="2078"/>
      <c r="AL1" s="2078"/>
      <c r="AM1" s="2078"/>
      <c r="AN1" s="2078"/>
      <c r="AO1" s="2078"/>
      <c r="AP1" s="2078"/>
      <c r="AQ1" s="2078"/>
      <c r="AR1" s="2078"/>
      <c r="AS1" s="2080"/>
      <c r="AT1" s="2077" t="s">
        <v>63</v>
      </c>
      <c r="AU1" s="2078"/>
      <c r="AV1" s="2078"/>
      <c r="AW1" s="2078"/>
      <c r="AX1" s="2078"/>
      <c r="AY1" s="2078"/>
      <c r="AZ1" s="2078"/>
      <c r="BA1" s="2078"/>
      <c r="BB1" s="2078"/>
      <c r="BC1" s="2078"/>
      <c r="BD1" s="2078"/>
      <c r="BE1" s="2078"/>
      <c r="BF1" s="2078"/>
      <c r="BG1" s="2078"/>
      <c r="BH1" s="2078"/>
      <c r="BI1" s="2078"/>
      <c r="BJ1" s="2078"/>
      <c r="BK1" s="2078"/>
      <c r="BL1" s="2077" t="s">
        <v>715</v>
      </c>
      <c r="BM1" s="2078"/>
      <c r="BN1" s="2078"/>
      <c r="BO1" s="2080"/>
      <c r="BP1" s="1381"/>
      <c r="BQ1" s="1384" t="s">
        <v>817</v>
      </c>
      <c r="BR1" s="1382"/>
      <c r="BS1" s="1382"/>
      <c r="BT1" s="1384"/>
      <c r="BU1" s="1382"/>
      <c r="BV1" s="1382"/>
      <c r="BW1" s="1384"/>
      <c r="BX1" s="1382"/>
      <c r="BY1" s="1382"/>
      <c r="BZ1" s="1382"/>
      <c r="CA1" s="1382"/>
      <c r="CB1" s="1382"/>
      <c r="CC1" s="1384"/>
      <c r="CD1" s="1382"/>
      <c r="CE1" s="1382"/>
      <c r="CF1" s="1382"/>
      <c r="CG1" s="1384"/>
      <c r="CH1" s="1382"/>
      <c r="CI1" s="1382"/>
      <c r="CJ1" s="1382"/>
      <c r="CK1" s="1384"/>
      <c r="CL1" s="1316" t="s">
        <v>716</v>
      </c>
      <c r="CM1" s="1317"/>
      <c r="CN1" s="1325"/>
      <c r="CO1" s="1317"/>
      <c r="CP1" s="1325"/>
      <c r="CQ1" s="1317"/>
      <c r="CR1" s="1325"/>
      <c r="CS1" s="1317"/>
      <c r="CT1" s="1325"/>
      <c r="CU1" s="1317"/>
      <c r="CV1" s="1325"/>
      <c r="CW1" s="1315"/>
      <c r="CX1" s="1327"/>
      <c r="CY1" s="1315"/>
      <c r="CZ1" s="1327"/>
      <c r="DA1" s="1317"/>
      <c r="DB1" s="1325"/>
      <c r="DC1" s="1317"/>
      <c r="DD1" s="1325"/>
      <c r="DE1" s="1315"/>
      <c r="DF1" s="1327"/>
      <c r="DG1" s="1315"/>
      <c r="DH1" s="1327"/>
      <c r="DI1" s="1317"/>
      <c r="DJ1" s="1325"/>
      <c r="DK1" s="1317"/>
      <c r="DL1" s="1325"/>
      <c r="DM1" s="1317"/>
      <c r="DN1" s="1325"/>
      <c r="DO1" s="1317"/>
      <c r="DP1" s="1328"/>
      <c r="DQ1" s="2081" t="s">
        <v>717</v>
      </c>
      <c r="DR1" s="2082"/>
      <c r="DS1" s="2082"/>
      <c r="DT1" s="2082"/>
      <c r="DU1" s="2083"/>
    </row>
    <row r="2" spans="1:125" ht="30.6" customHeight="1">
      <c r="A2" s="2099" t="s">
        <v>718</v>
      </c>
      <c r="B2" s="2100" t="s">
        <v>719</v>
      </c>
      <c r="C2" s="2102" t="s">
        <v>720</v>
      </c>
      <c r="D2" s="2104" t="s">
        <v>721</v>
      </c>
      <c r="E2" s="2091" t="s">
        <v>51</v>
      </c>
      <c r="F2" s="2091" t="s">
        <v>52</v>
      </c>
      <c r="G2" s="2093" t="s">
        <v>53</v>
      </c>
      <c r="H2" s="2094"/>
      <c r="I2" s="2095"/>
      <c r="J2" s="2091" t="s">
        <v>54</v>
      </c>
      <c r="K2" s="2091" t="s">
        <v>722</v>
      </c>
      <c r="L2" s="2091" t="s">
        <v>1226</v>
      </c>
      <c r="M2" s="2096" t="s">
        <v>56</v>
      </c>
      <c r="N2" s="2096" t="s">
        <v>71</v>
      </c>
      <c r="O2" s="2097" t="s">
        <v>723</v>
      </c>
      <c r="P2" s="2085" t="s">
        <v>724</v>
      </c>
      <c r="Q2" s="2086"/>
      <c r="R2" s="2087"/>
      <c r="S2" s="2084" t="s">
        <v>62</v>
      </c>
      <c r="T2" s="2084"/>
      <c r="U2" s="2084"/>
      <c r="V2" s="2084" t="s">
        <v>725</v>
      </c>
      <c r="W2" s="2084"/>
      <c r="X2" s="2084"/>
      <c r="Y2" s="2084" t="s">
        <v>64</v>
      </c>
      <c r="Z2" s="2084"/>
      <c r="AA2" s="2084"/>
      <c r="AB2" s="2084" t="s">
        <v>726</v>
      </c>
      <c r="AC2" s="2084"/>
      <c r="AD2" s="2084"/>
      <c r="AE2" s="2084" t="s">
        <v>727</v>
      </c>
      <c r="AF2" s="2084"/>
      <c r="AG2" s="2084"/>
      <c r="AH2" s="2084" t="s">
        <v>1227</v>
      </c>
      <c r="AI2" s="2084"/>
      <c r="AJ2" s="2084"/>
      <c r="AK2" s="2084" t="s">
        <v>67</v>
      </c>
      <c r="AL2" s="2084"/>
      <c r="AM2" s="2084"/>
      <c r="AN2" s="2084" t="s">
        <v>68</v>
      </c>
      <c r="AO2" s="2084"/>
      <c r="AP2" s="2084"/>
      <c r="AQ2" s="2084" t="s">
        <v>728</v>
      </c>
      <c r="AR2" s="2084"/>
      <c r="AS2" s="2073"/>
      <c r="AT2" s="2066" t="s">
        <v>82</v>
      </c>
      <c r="AU2" s="2066" t="s">
        <v>745</v>
      </c>
      <c r="AV2" s="2066" t="s">
        <v>84</v>
      </c>
      <c r="AW2" s="2066" t="s">
        <v>85</v>
      </c>
      <c r="AX2" s="2066" t="s">
        <v>86</v>
      </c>
      <c r="AY2" s="2066" t="s">
        <v>87</v>
      </c>
      <c r="AZ2" s="2066" t="s">
        <v>88</v>
      </c>
      <c r="BA2" s="2066" t="s">
        <v>89</v>
      </c>
      <c r="BB2" s="2066" t="s">
        <v>1181</v>
      </c>
      <c r="BC2" s="2066" t="s">
        <v>91</v>
      </c>
      <c r="BD2" s="2066" t="s">
        <v>92</v>
      </c>
      <c r="BE2" s="2066" t="s">
        <v>93</v>
      </c>
      <c r="BF2" s="2066" t="s">
        <v>94</v>
      </c>
      <c r="BG2" s="2066" t="s">
        <v>95</v>
      </c>
      <c r="BH2" s="2066" t="s">
        <v>96</v>
      </c>
      <c r="BI2" s="2066" t="s">
        <v>99</v>
      </c>
      <c r="BJ2" s="2066" t="s">
        <v>97</v>
      </c>
      <c r="BK2" s="2066" t="s">
        <v>98</v>
      </c>
      <c r="BL2" s="2066" t="s">
        <v>729</v>
      </c>
      <c r="BM2" s="2066" t="s">
        <v>730</v>
      </c>
      <c r="BN2" s="2066" t="s">
        <v>731</v>
      </c>
      <c r="BO2" s="2073" t="s">
        <v>732</v>
      </c>
      <c r="BP2" s="2075" t="s">
        <v>718</v>
      </c>
      <c r="BQ2" s="1464" t="s">
        <v>818</v>
      </c>
      <c r="BR2" s="1465"/>
      <c r="BS2" s="1466"/>
      <c r="BT2" s="1464" t="s">
        <v>820</v>
      </c>
      <c r="BU2" s="1465"/>
      <c r="BV2" s="1466"/>
      <c r="BW2" s="1464" t="s">
        <v>821</v>
      </c>
      <c r="BX2" s="1465"/>
      <c r="BY2" s="1466"/>
      <c r="BZ2" s="1386" t="s">
        <v>823</v>
      </c>
      <c r="CA2" s="1386"/>
      <c r="CB2" s="1386"/>
      <c r="CC2" s="1388"/>
      <c r="CD2" s="1386" t="s">
        <v>822</v>
      </c>
      <c r="CE2" s="1386"/>
      <c r="CF2" s="1386"/>
      <c r="CG2" s="1388"/>
      <c r="CH2" s="1386" t="s">
        <v>828</v>
      </c>
      <c r="CI2" s="1386"/>
      <c r="CJ2" s="1386"/>
      <c r="CK2" s="1388"/>
      <c r="CL2" s="2075" t="s">
        <v>718</v>
      </c>
      <c r="CM2" s="2066" t="s">
        <v>733</v>
      </c>
      <c r="CN2" s="2067" t="s">
        <v>734</v>
      </c>
      <c r="CO2" s="2066" t="s">
        <v>735</v>
      </c>
      <c r="CP2" s="2067" t="s">
        <v>736</v>
      </c>
      <c r="CQ2" s="2066" t="s">
        <v>737</v>
      </c>
      <c r="CR2" s="2067" t="s">
        <v>738</v>
      </c>
      <c r="CS2" s="2066" t="s">
        <v>739</v>
      </c>
      <c r="CT2" s="2067" t="s">
        <v>740</v>
      </c>
      <c r="CU2" s="2066" t="s">
        <v>746</v>
      </c>
      <c r="CV2" s="2067" t="s">
        <v>747</v>
      </c>
      <c r="CW2" s="2066" t="s">
        <v>748</v>
      </c>
      <c r="CX2" s="2067" t="s">
        <v>749</v>
      </c>
      <c r="CY2" s="2066" t="s">
        <v>750</v>
      </c>
      <c r="CZ2" s="2067" t="s">
        <v>751</v>
      </c>
      <c r="DA2" s="2066" t="s">
        <v>752</v>
      </c>
      <c r="DB2" s="2067" t="s">
        <v>753</v>
      </c>
      <c r="DC2" s="2066" t="s">
        <v>755</v>
      </c>
      <c r="DD2" s="2067" t="s">
        <v>754</v>
      </c>
      <c r="DE2" s="2066" t="s">
        <v>756</v>
      </c>
      <c r="DF2" s="2067" t="s">
        <v>757</v>
      </c>
      <c r="DG2" s="2066" t="s">
        <v>760</v>
      </c>
      <c r="DH2" s="2067" t="s">
        <v>758</v>
      </c>
      <c r="DI2" s="2066" t="s">
        <v>759</v>
      </c>
      <c r="DJ2" s="2067" t="s">
        <v>761</v>
      </c>
      <c r="DK2" s="2066" t="s">
        <v>762</v>
      </c>
      <c r="DL2" s="2067" t="s">
        <v>764</v>
      </c>
      <c r="DM2" s="2066" t="s">
        <v>763</v>
      </c>
      <c r="DN2" s="2067" t="s">
        <v>765</v>
      </c>
      <c r="DO2" s="2066" t="s">
        <v>766</v>
      </c>
      <c r="DP2" s="2071" t="s">
        <v>767</v>
      </c>
      <c r="DQ2" s="2069" t="s">
        <v>718</v>
      </c>
      <c r="DR2" s="2060" t="s">
        <v>741</v>
      </c>
      <c r="DS2" s="2060" t="s">
        <v>742</v>
      </c>
      <c r="DT2" s="2062" t="s">
        <v>416</v>
      </c>
      <c r="DU2" s="2064" t="s">
        <v>743</v>
      </c>
    </row>
    <row r="3" spans="1:125" ht="30.75" thickBot="1">
      <c r="A3" s="2070"/>
      <c r="B3" s="2101"/>
      <c r="C3" s="2103"/>
      <c r="D3" s="2105"/>
      <c r="E3" s="2092"/>
      <c r="F3" s="2092"/>
      <c r="G3" s="1318" t="s">
        <v>72</v>
      </c>
      <c r="H3" s="1318" t="s">
        <v>73</v>
      </c>
      <c r="I3" s="1318" t="s">
        <v>74</v>
      </c>
      <c r="J3" s="2092"/>
      <c r="K3" s="2092"/>
      <c r="L3" s="2092"/>
      <c r="M3" s="2092"/>
      <c r="N3" s="2092"/>
      <c r="O3" s="2098"/>
      <c r="P3" s="1319" t="s">
        <v>75</v>
      </c>
      <c r="Q3" s="1320" t="s">
        <v>76</v>
      </c>
      <c r="R3" s="1320" t="s">
        <v>77</v>
      </c>
      <c r="S3" s="1320" t="s">
        <v>75</v>
      </c>
      <c r="T3" s="1320" t="s">
        <v>76</v>
      </c>
      <c r="U3" s="1320" t="s">
        <v>77</v>
      </c>
      <c r="V3" s="1320" t="s">
        <v>75</v>
      </c>
      <c r="W3" s="1320" t="s">
        <v>76</v>
      </c>
      <c r="X3" s="1320" t="s">
        <v>77</v>
      </c>
      <c r="Y3" s="1320" t="s">
        <v>75</v>
      </c>
      <c r="Z3" s="1320" t="s">
        <v>76</v>
      </c>
      <c r="AA3" s="1320" t="s">
        <v>77</v>
      </c>
      <c r="AB3" s="1320" t="s">
        <v>75</v>
      </c>
      <c r="AC3" s="1320" t="s">
        <v>76</v>
      </c>
      <c r="AD3" s="1320" t="s">
        <v>77</v>
      </c>
      <c r="AE3" s="1320" t="s">
        <v>75</v>
      </c>
      <c r="AF3" s="1320" t="s">
        <v>76</v>
      </c>
      <c r="AG3" s="1320" t="s">
        <v>77</v>
      </c>
      <c r="AH3" s="1320" t="s">
        <v>75</v>
      </c>
      <c r="AI3" s="1320" t="s">
        <v>76</v>
      </c>
      <c r="AJ3" s="1320" t="s">
        <v>77</v>
      </c>
      <c r="AK3" s="1320" t="s">
        <v>75</v>
      </c>
      <c r="AL3" s="1320" t="s">
        <v>76</v>
      </c>
      <c r="AM3" s="1320" t="s">
        <v>77</v>
      </c>
      <c r="AN3" s="1320" t="s">
        <v>75</v>
      </c>
      <c r="AO3" s="1320" t="s">
        <v>76</v>
      </c>
      <c r="AP3" s="1320" t="s">
        <v>77</v>
      </c>
      <c r="AQ3" s="1320" t="s">
        <v>75</v>
      </c>
      <c r="AR3" s="1320" t="s">
        <v>76</v>
      </c>
      <c r="AS3" s="1321" t="s">
        <v>77</v>
      </c>
      <c r="AT3" s="2063"/>
      <c r="AU3" s="2063"/>
      <c r="AV3" s="2063"/>
      <c r="AW3" s="2063"/>
      <c r="AX3" s="2063"/>
      <c r="AY3" s="2063"/>
      <c r="AZ3" s="2063"/>
      <c r="BA3" s="2063"/>
      <c r="BB3" s="2063"/>
      <c r="BC3" s="2063"/>
      <c r="BD3" s="2063"/>
      <c r="BE3" s="2063"/>
      <c r="BF3" s="2063"/>
      <c r="BG3" s="2063"/>
      <c r="BH3" s="2063"/>
      <c r="BI3" s="2063"/>
      <c r="BJ3" s="2063"/>
      <c r="BK3" s="2063"/>
      <c r="BL3" s="2063"/>
      <c r="BM3" s="2063"/>
      <c r="BN3" s="2063"/>
      <c r="BO3" s="2074"/>
      <c r="BP3" s="2076"/>
      <c r="BQ3" s="1385" t="s">
        <v>743</v>
      </c>
      <c r="BR3" s="1383" t="s">
        <v>416</v>
      </c>
      <c r="BS3" s="1322" t="s">
        <v>819</v>
      </c>
      <c r="BT3" s="1385" t="s">
        <v>743</v>
      </c>
      <c r="BU3" s="1383" t="s">
        <v>416</v>
      </c>
      <c r="BV3" s="1322" t="s">
        <v>819</v>
      </c>
      <c r="BW3" s="1385" t="s">
        <v>743</v>
      </c>
      <c r="BX3" s="1383" t="s">
        <v>416</v>
      </c>
      <c r="BY3" s="1322" t="s">
        <v>819</v>
      </c>
      <c r="BZ3" s="1387" t="s">
        <v>824</v>
      </c>
      <c r="CA3" s="1383" t="s">
        <v>825</v>
      </c>
      <c r="CB3" s="1383" t="s">
        <v>826</v>
      </c>
      <c r="CC3" s="1389" t="s">
        <v>827</v>
      </c>
      <c r="CD3" s="1387" t="s">
        <v>824</v>
      </c>
      <c r="CE3" s="1383" t="s">
        <v>825</v>
      </c>
      <c r="CF3" s="1383" t="s">
        <v>826</v>
      </c>
      <c r="CG3" s="1389" t="s">
        <v>827</v>
      </c>
      <c r="CH3" s="1387" t="s">
        <v>824</v>
      </c>
      <c r="CI3" s="1383" t="s">
        <v>825</v>
      </c>
      <c r="CJ3" s="1383" t="s">
        <v>826</v>
      </c>
      <c r="CK3" s="1389" t="s">
        <v>827</v>
      </c>
      <c r="CL3" s="2076"/>
      <c r="CM3" s="2063"/>
      <c r="CN3" s="2068"/>
      <c r="CO3" s="2063"/>
      <c r="CP3" s="2068"/>
      <c r="CQ3" s="2063"/>
      <c r="CR3" s="2068"/>
      <c r="CS3" s="2063"/>
      <c r="CT3" s="2068"/>
      <c r="CU3" s="2063"/>
      <c r="CV3" s="2068"/>
      <c r="CW3" s="2063"/>
      <c r="CX3" s="2068"/>
      <c r="CY3" s="2063"/>
      <c r="CZ3" s="2068"/>
      <c r="DA3" s="2063"/>
      <c r="DB3" s="2068"/>
      <c r="DC3" s="2063"/>
      <c r="DD3" s="2068"/>
      <c r="DE3" s="2063"/>
      <c r="DF3" s="2068"/>
      <c r="DG3" s="2063"/>
      <c r="DH3" s="2068"/>
      <c r="DI3" s="2063"/>
      <c r="DJ3" s="2068"/>
      <c r="DK3" s="2063"/>
      <c r="DL3" s="2068"/>
      <c r="DM3" s="2063"/>
      <c r="DN3" s="2068"/>
      <c r="DO3" s="2063"/>
      <c r="DP3" s="2072"/>
      <c r="DQ3" s="2070"/>
      <c r="DR3" s="2061"/>
      <c r="DS3" s="2061"/>
      <c r="DT3" s="2063"/>
      <c r="DU3" s="2065"/>
    </row>
    <row r="4" spans="1:125">
      <c r="A4" s="1323">
        <v>45565</v>
      </c>
      <c r="B4" t="s">
        <v>744</v>
      </c>
      <c r="C4" s="1324">
        <v>0</v>
      </c>
      <c r="D4" s="1324">
        <v>8182368484.4700003</v>
      </c>
      <c r="E4" s="1324">
        <v>0</v>
      </c>
      <c r="F4" s="1324">
        <v>0</v>
      </c>
      <c r="G4" s="1324">
        <v>0</v>
      </c>
      <c r="H4" s="1324">
        <v>0</v>
      </c>
      <c r="I4" s="1324">
        <v>0</v>
      </c>
      <c r="J4" s="1324">
        <v>0</v>
      </c>
      <c r="K4" s="1324">
        <v>0</v>
      </c>
      <c r="L4" s="1324">
        <v>0</v>
      </c>
      <c r="M4" s="1324">
        <v>0</v>
      </c>
      <c r="N4" s="1324">
        <v>0</v>
      </c>
      <c r="O4" s="1324">
        <v>8182368484.4700003</v>
      </c>
      <c r="P4" s="1324">
        <v>0</v>
      </c>
      <c r="Q4" s="1324">
        <v>0</v>
      </c>
      <c r="R4" s="1324">
        <v>0</v>
      </c>
      <c r="S4" s="1324">
        <v>0</v>
      </c>
      <c r="T4" s="1324">
        <v>0</v>
      </c>
      <c r="U4" s="1324">
        <v>0</v>
      </c>
      <c r="V4" s="1324">
        <v>0</v>
      </c>
      <c r="W4" s="1324">
        <v>0</v>
      </c>
      <c r="X4" s="1324">
        <v>0</v>
      </c>
      <c r="Y4" s="1324">
        <v>0</v>
      </c>
      <c r="Z4" s="1324">
        <v>0</v>
      </c>
      <c r="AA4" s="1324">
        <v>0</v>
      </c>
      <c r="AB4" s="1324">
        <v>0</v>
      </c>
      <c r="AC4" s="1324">
        <v>0</v>
      </c>
      <c r="AD4" s="1324">
        <v>0</v>
      </c>
      <c r="AE4" s="1324">
        <v>0</v>
      </c>
      <c r="AF4" s="1324">
        <v>0</v>
      </c>
      <c r="AG4" s="1324">
        <v>0</v>
      </c>
      <c r="AH4" s="1324">
        <v>0</v>
      </c>
      <c r="AI4" s="1324">
        <v>0</v>
      </c>
      <c r="AJ4" s="1324">
        <v>0</v>
      </c>
      <c r="AK4" s="1324">
        <v>0</v>
      </c>
      <c r="AL4" s="1324">
        <v>0</v>
      </c>
      <c r="AM4" s="1324">
        <v>0</v>
      </c>
      <c r="AN4" s="1324">
        <v>0</v>
      </c>
      <c r="AO4" s="1324">
        <v>0</v>
      </c>
      <c r="AP4" s="1324">
        <v>0</v>
      </c>
      <c r="AQ4" s="1324">
        <v>0</v>
      </c>
      <c r="AR4" s="1324">
        <v>0</v>
      </c>
      <c r="AS4" s="1324">
        <v>0</v>
      </c>
      <c r="AT4" s="1324">
        <v>0</v>
      </c>
      <c r="AU4" s="1324">
        <v>0</v>
      </c>
      <c r="AV4" s="1324">
        <v>0</v>
      </c>
      <c r="AW4" s="1324">
        <v>0</v>
      </c>
      <c r="AX4" s="1324">
        <v>0</v>
      </c>
      <c r="AY4" s="1324">
        <v>0</v>
      </c>
      <c r="AZ4" s="1324">
        <v>0</v>
      </c>
      <c r="BA4" s="1324">
        <v>0</v>
      </c>
      <c r="BB4" s="1324">
        <v>0</v>
      </c>
      <c r="BC4" s="1324">
        <v>0</v>
      </c>
      <c r="BD4" s="1324">
        <v>0</v>
      </c>
      <c r="BE4" s="1324">
        <v>0</v>
      </c>
      <c r="BF4" s="1324">
        <v>0</v>
      </c>
      <c r="BG4" s="1324">
        <v>0</v>
      </c>
      <c r="BH4" s="1324">
        <v>0</v>
      </c>
      <c r="BI4" s="1324">
        <v>0</v>
      </c>
      <c r="BJ4" s="1324">
        <v>0</v>
      </c>
      <c r="BK4" s="1324">
        <v>0</v>
      </c>
      <c r="BL4" s="1324">
        <v>8022567.3799999999</v>
      </c>
      <c r="BM4" s="1324">
        <v>8022567.3799999999</v>
      </c>
      <c r="BN4" s="1324">
        <v>0</v>
      </c>
      <c r="BO4" s="1324">
        <v>0</v>
      </c>
      <c r="BP4" s="1323">
        <v>45565</v>
      </c>
      <c r="BQ4" s="1326">
        <v>0</v>
      </c>
      <c r="BR4" s="1324">
        <v>0</v>
      </c>
      <c r="BS4" s="1324">
        <v>0</v>
      </c>
      <c r="BT4" s="1326">
        <v>0</v>
      </c>
      <c r="BU4" s="1324">
        <v>0</v>
      </c>
      <c r="BV4" s="1324">
        <v>0</v>
      </c>
      <c r="BW4" s="1326">
        <v>0</v>
      </c>
      <c r="BX4" s="1324">
        <v>0</v>
      </c>
      <c r="BY4" s="1324">
        <v>0</v>
      </c>
      <c r="BZ4" s="1324">
        <v>0</v>
      </c>
      <c r="CA4" s="1324">
        <v>0</v>
      </c>
      <c r="CB4" s="1324">
        <v>0</v>
      </c>
      <c r="CC4" s="1326">
        <v>0</v>
      </c>
      <c r="CD4" s="1324">
        <v>0</v>
      </c>
      <c r="CE4" s="1324">
        <v>0</v>
      </c>
      <c r="CF4" s="1324">
        <v>0</v>
      </c>
      <c r="CG4" s="1326">
        <v>0</v>
      </c>
      <c r="CH4" s="1324">
        <v>0</v>
      </c>
      <c r="CI4" s="1324">
        <v>0</v>
      </c>
      <c r="CJ4" s="1324">
        <v>0</v>
      </c>
      <c r="CK4" s="1326">
        <v>0</v>
      </c>
      <c r="CL4" s="1323">
        <v>45565</v>
      </c>
      <c r="CM4" s="1324">
        <v>8182368484.4700003</v>
      </c>
      <c r="CN4" s="1326">
        <v>56971</v>
      </c>
      <c r="CO4" s="1324">
        <v>0</v>
      </c>
      <c r="CP4" s="1326">
        <v>0</v>
      </c>
      <c r="CQ4" s="1324">
        <v>0</v>
      </c>
      <c r="CR4" s="1326">
        <v>0</v>
      </c>
      <c r="CS4" s="1324">
        <v>0</v>
      </c>
      <c r="CT4" s="1326">
        <v>0</v>
      </c>
      <c r="CU4" s="1324">
        <v>0</v>
      </c>
      <c r="CV4" s="1326">
        <v>0</v>
      </c>
      <c r="CW4" s="1324">
        <v>0</v>
      </c>
      <c r="CX4" s="1326">
        <v>0</v>
      </c>
      <c r="CY4" s="1324">
        <v>0</v>
      </c>
      <c r="CZ4" s="1326">
        <v>0</v>
      </c>
      <c r="DA4" s="1324">
        <v>0</v>
      </c>
      <c r="DB4" s="1326">
        <v>0</v>
      </c>
      <c r="DC4" s="1324">
        <v>0</v>
      </c>
      <c r="DD4" s="1326">
        <v>0</v>
      </c>
      <c r="DE4" s="1324">
        <v>0</v>
      </c>
      <c r="DF4" s="1326">
        <v>0</v>
      </c>
      <c r="DG4" s="1324">
        <v>0</v>
      </c>
      <c r="DH4" s="1326">
        <v>0</v>
      </c>
      <c r="DI4" s="1324">
        <v>0</v>
      </c>
      <c r="DJ4" s="1326">
        <v>0</v>
      </c>
      <c r="DK4" s="1324">
        <v>0</v>
      </c>
      <c r="DL4" s="1326">
        <v>0</v>
      </c>
      <c r="DM4" s="1324">
        <v>0</v>
      </c>
      <c r="DN4" s="1326">
        <v>0</v>
      </c>
      <c r="DO4" s="1324">
        <v>0</v>
      </c>
      <c r="DP4" s="1326">
        <v>0</v>
      </c>
      <c r="DQ4" s="1323">
        <v>45565</v>
      </c>
      <c r="DR4" s="1433" t="s">
        <v>829</v>
      </c>
      <c r="DS4" t="s">
        <v>448</v>
      </c>
      <c r="DT4" s="1324">
        <v>0</v>
      </c>
      <c r="DU4" s="1326">
        <v>46184</v>
      </c>
    </row>
    <row r="5" spans="1:125">
      <c r="A5" s="1323">
        <v>45565</v>
      </c>
      <c r="B5" t="s">
        <v>354</v>
      </c>
      <c r="C5" s="1324">
        <v>0</v>
      </c>
      <c r="D5" s="1324">
        <v>0</v>
      </c>
      <c r="E5" s="1324">
        <v>0</v>
      </c>
      <c r="F5" s="1324">
        <v>0</v>
      </c>
      <c r="G5" s="1324">
        <v>0</v>
      </c>
      <c r="H5" s="1324">
        <v>0</v>
      </c>
      <c r="I5" s="1324">
        <v>0</v>
      </c>
      <c r="J5" s="1324">
        <v>0</v>
      </c>
      <c r="K5" s="1324">
        <v>0</v>
      </c>
      <c r="L5" s="1324">
        <v>0</v>
      </c>
      <c r="M5" s="1324">
        <v>0</v>
      </c>
      <c r="N5" s="1324">
        <v>0</v>
      </c>
      <c r="O5" s="1324">
        <v>0</v>
      </c>
      <c r="P5" s="1324">
        <v>0</v>
      </c>
      <c r="Q5" s="1324">
        <v>0</v>
      </c>
      <c r="R5" s="1324">
        <v>0</v>
      </c>
      <c r="S5" s="1324">
        <v>0</v>
      </c>
      <c r="T5" s="1324">
        <v>0</v>
      </c>
      <c r="U5" s="1324">
        <v>0</v>
      </c>
      <c r="V5" s="1324">
        <v>0</v>
      </c>
      <c r="W5" s="1324">
        <v>0</v>
      </c>
      <c r="X5" s="1324">
        <v>0</v>
      </c>
      <c r="Y5" s="1324">
        <v>0</v>
      </c>
      <c r="Z5" s="1324">
        <v>0</v>
      </c>
      <c r="AA5" s="1324">
        <v>0</v>
      </c>
      <c r="AB5" s="1324">
        <v>0</v>
      </c>
      <c r="AC5" s="1324">
        <v>0</v>
      </c>
      <c r="AD5" s="1324">
        <v>0</v>
      </c>
      <c r="AE5" s="1324">
        <v>0</v>
      </c>
      <c r="AF5" s="1324">
        <v>0</v>
      </c>
      <c r="AG5" s="1324">
        <v>0</v>
      </c>
      <c r="AH5" s="1324">
        <v>0</v>
      </c>
      <c r="AI5" s="1324">
        <v>0</v>
      </c>
      <c r="AJ5" s="1324">
        <v>0</v>
      </c>
      <c r="AK5" s="1324">
        <v>0</v>
      </c>
      <c r="AL5" s="1324">
        <v>0</v>
      </c>
      <c r="AM5" s="1324">
        <v>0</v>
      </c>
      <c r="AN5" s="1324">
        <v>0</v>
      </c>
      <c r="AO5" s="1324">
        <v>0</v>
      </c>
      <c r="AP5" s="1324">
        <v>0</v>
      </c>
      <c r="AQ5" s="1324">
        <v>0</v>
      </c>
      <c r="AR5" s="1324">
        <v>0</v>
      </c>
      <c r="AS5" s="1324">
        <v>0</v>
      </c>
      <c r="AT5" s="1324">
        <v>0</v>
      </c>
      <c r="AU5" s="1324">
        <v>0</v>
      </c>
      <c r="AV5" s="1324">
        <v>0</v>
      </c>
      <c r="AW5" s="1324">
        <v>0</v>
      </c>
      <c r="AX5" s="1324">
        <v>0</v>
      </c>
      <c r="AY5" s="1324">
        <v>0</v>
      </c>
      <c r="AZ5" s="1324">
        <v>0</v>
      </c>
      <c r="BA5" s="1324">
        <v>0</v>
      </c>
      <c r="BB5" s="1324">
        <v>0</v>
      </c>
      <c r="BC5" s="1324">
        <v>0</v>
      </c>
      <c r="BD5" s="1324">
        <v>0</v>
      </c>
      <c r="BE5" s="1324">
        <v>0</v>
      </c>
      <c r="BF5" s="1324">
        <v>0</v>
      </c>
      <c r="BG5" s="1324">
        <v>0</v>
      </c>
      <c r="BH5" s="1324">
        <v>0</v>
      </c>
      <c r="BI5" s="1324">
        <v>0</v>
      </c>
      <c r="BJ5" s="1324">
        <v>0</v>
      </c>
      <c r="BK5" s="1324">
        <v>0</v>
      </c>
      <c r="BL5" s="1324">
        <v>0</v>
      </c>
      <c r="BM5" s="1324">
        <v>0</v>
      </c>
      <c r="BN5" s="1324">
        <v>0</v>
      </c>
      <c r="BO5" s="1324">
        <v>0</v>
      </c>
      <c r="BP5" s="1323"/>
      <c r="DQ5" s="1323">
        <v>45565</v>
      </c>
      <c r="DR5" s="1433" t="s">
        <v>830</v>
      </c>
      <c r="DS5" t="s">
        <v>469</v>
      </c>
      <c r="DT5" s="1324">
        <v>59242359.350000001</v>
      </c>
      <c r="DU5" s="1326">
        <v>2293</v>
      </c>
    </row>
    <row r="6" spans="1:125">
      <c r="BP6" s="1323"/>
      <c r="DQ6" s="1323">
        <v>45565</v>
      </c>
      <c r="DR6" s="1433" t="s">
        <v>831</v>
      </c>
      <c r="DS6" t="s">
        <v>470</v>
      </c>
      <c r="DT6" s="1324">
        <v>549484989.36000001</v>
      </c>
      <c r="DU6" s="1326">
        <v>10620</v>
      </c>
    </row>
    <row r="7" spans="1:125">
      <c r="DQ7" s="1323">
        <v>45565</v>
      </c>
      <c r="DR7" s="1433" t="s">
        <v>832</v>
      </c>
      <c r="DS7" t="s">
        <v>471</v>
      </c>
      <c r="DT7" s="1324">
        <v>2009450010.3800001</v>
      </c>
      <c r="DU7" s="1326">
        <v>20884</v>
      </c>
    </row>
    <row r="8" spans="1:125">
      <c r="DQ8" s="1323">
        <v>45565</v>
      </c>
      <c r="DR8" s="1433" t="s">
        <v>833</v>
      </c>
      <c r="DS8" t="s">
        <v>472</v>
      </c>
      <c r="DT8" s="1324">
        <v>1005465630.97</v>
      </c>
      <c r="DU8" s="1326">
        <v>7923</v>
      </c>
    </row>
    <row r="9" spans="1:125">
      <c r="DQ9" s="1323">
        <v>45565</v>
      </c>
      <c r="DR9" s="1433" t="s">
        <v>834</v>
      </c>
      <c r="DS9" t="s">
        <v>473</v>
      </c>
      <c r="DT9" s="1324">
        <v>847489832.25999999</v>
      </c>
      <c r="DU9" s="1326">
        <v>4958</v>
      </c>
    </row>
    <row r="10" spans="1:125">
      <c r="DQ10" s="1323">
        <v>45565</v>
      </c>
      <c r="DR10" s="1433" t="s">
        <v>835</v>
      </c>
      <c r="DS10" t="s">
        <v>474</v>
      </c>
      <c r="DT10" s="1324">
        <v>711799166.97000003</v>
      </c>
      <c r="DU10" s="1326">
        <v>3405</v>
      </c>
    </row>
    <row r="11" spans="1:125">
      <c r="DQ11" s="1323">
        <v>45565</v>
      </c>
      <c r="DR11" s="1433" t="s">
        <v>836</v>
      </c>
      <c r="DS11" t="s">
        <v>475</v>
      </c>
      <c r="DT11" s="1324">
        <v>452617574.27999997</v>
      </c>
      <c r="DU11" s="1326">
        <v>1818</v>
      </c>
    </row>
    <row r="12" spans="1:125">
      <c r="DQ12" s="1323">
        <v>45565</v>
      </c>
      <c r="DR12" s="1433" t="s">
        <v>837</v>
      </c>
      <c r="DS12" t="s">
        <v>476</v>
      </c>
      <c r="DT12" s="1324">
        <v>341464815.37</v>
      </c>
      <c r="DU12" s="1326">
        <v>1170</v>
      </c>
    </row>
    <row r="13" spans="1:125">
      <c r="DQ13" s="1323">
        <v>45565</v>
      </c>
      <c r="DR13" s="1433" t="s">
        <v>838</v>
      </c>
      <c r="DS13" t="s">
        <v>477</v>
      </c>
      <c r="DT13" s="1324">
        <v>235178359.16</v>
      </c>
      <c r="DU13" s="1326">
        <v>716</v>
      </c>
    </row>
    <row r="14" spans="1:125">
      <c r="DQ14" s="1323">
        <v>45565</v>
      </c>
      <c r="DR14" s="1433" t="s">
        <v>839</v>
      </c>
      <c r="DS14" t="s">
        <v>478</v>
      </c>
      <c r="DT14" s="1324">
        <v>185532405.94</v>
      </c>
      <c r="DU14" s="1326">
        <v>494</v>
      </c>
    </row>
    <row r="15" spans="1:125">
      <c r="DQ15" s="1323">
        <v>45565</v>
      </c>
      <c r="DR15" s="1433" t="s">
        <v>840</v>
      </c>
      <c r="DS15" t="s">
        <v>479</v>
      </c>
      <c r="DT15" s="1324">
        <v>180733092.25</v>
      </c>
      <c r="DU15" s="1326">
        <v>426</v>
      </c>
    </row>
    <row r="16" spans="1:125">
      <c r="DQ16" s="1323">
        <v>45565</v>
      </c>
      <c r="DR16" s="1433" t="s">
        <v>841</v>
      </c>
      <c r="DS16" t="s">
        <v>480</v>
      </c>
      <c r="DT16" s="1324">
        <v>188990250.55000001</v>
      </c>
      <c r="DU16" s="1326">
        <v>390</v>
      </c>
    </row>
    <row r="17" spans="121:125">
      <c r="DQ17" s="1323">
        <v>45565</v>
      </c>
      <c r="DR17" s="1433" t="s">
        <v>842</v>
      </c>
      <c r="DS17" t="s">
        <v>481</v>
      </c>
      <c r="DT17" s="1324">
        <v>194542621.34999999</v>
      </c>
      <c r="DU17" s="1326">
        <v>374</v>
      </c>
    </row>
    <row r="18" spans="121:125">
      <c r="DQ18" s="1323">
        <v>45565</v>
      </c>
      <c r="DR18" s="1433" t="s">
        <v>843</v>
      </c>
      <c r="DS18" t="s">
        <v>482</v>
      </c>
      <c r="DT18" s="1324">
        <v>149506569.41999999</v>
      </c>
      <c r="DU18" s="1326">
        <v>266</v>
      </c>
    </row>
    <row r="19" spans="121:125">
      <c r="DQ19" s="1323">
        <v>45565</v>
      </c>
      <c r="DR19" s="1433" t="s">
        <v>844</v>
      </c>
      <c r="DS19" t="s">
        <v>483</v>
      </c>
      <c r="DT19" s="1324">
        <v>130410771.56</v>
      </c>
      <c r="DU19" s="1326">
        <v>214</v>
      </c>
    </row>
    <row r="20" spans="121:125">
      <c r="DQ20" s="1323">
        <v>45565</v>
      </c>
      <c r="DR20" s="1433" t="s">
        <v>845</v>
      </c>
      <c r="DS20" t="s">
        <v>484</v>
      </c>
      <c r="DT20" s="1324">
        <v>102167297.09</v>
      </c>
      <c r="DU20" s="1326">
        <v>163</v>
      </c>
    </row>
    <row r="21" spans="121:125">
      <c r="DQ21" s="1323">
        <v>45565</v>
      </c>
      <c r="DR21" s="1433" t="s">
        <v>846</v>
      </c>
      <c r="DS21" t="s">
        <v>485</v>
      </c>
      <c r="DT21" s="1324">
        <v>89581729.560000002</v>
      </c>
      <c r="DU21" s="1326">
        <v>134</v>
      </c>
    </row>
    <row r="22" spans="121:125">
      <c r="DQ22" s="1323">
        <v>45565</v>
      </c>
      <c r="DR22" s="1433" t="s">
        <v>847</v>
      </c>
      <c r="DS22" t="s">
        <v>486</v>
      </c>
      <c r="DT22" s="1324">
        <v>66790485.439999998</v>
      </c>
      <c r="DU22" s="1326">
        <v>92</v>
      </c>
    </row>
    <row r="23" spans="121:125">
      <c r="DQ23" s="1323">
        <v>45565</v>
      </c>
      <c r="DR23" s="1433" t="s">
        <v>848</v>
      </c>
      <c r="DS23" t="s">
        <v>487</v>
      </c>
      <c r="DT23" s="1324">
        <v>63011586.130000003</v>
      </c>
      <c r="DU23" s="1326">
        <v>82</v>
      </c>
    </row>
    <row r="24" spans="121:125">
      <c r="DQ24" s="1323">
        <v>45565</v>
      </c>
      <c r="DR24" s="1433" t="s">
        <v>849</v>
      </c>
      <c r="DS24" t="s">
        <v>488</v>
      </c>
      <c r="DT24" s="1324">
        <v>46558492.5</v>
      </c>
      <c r="DU24" s="1326">
        <v>59</v>
      </c>
    </row>
    <row r="25" spans="121:125">
      <c r="DQ25" s="1323">
        <v>45565</v>
      </c>
      <c r="DR25" s="1433" t="s">
        <v>850</v>
      </c>
      <c r="DS25" t="s">
        <v>489</v>
      </c>
      <c r="DT25" s="1324">
        <v>57783004.950000003</v>
      </c>
      <c r="DU25" s="1326">
        <v>71</v>
      </c>
    </row>
    <row r="26" spans="121:125">
      <c r="DQ26" s="1323">
        <v>45565</v>
      </c>
      <c r="DR26" s="1433" t="s">
        <v>851</v>
      </c>
      <c r="DS26" t="s">
        <v>490</v>
      </c>
      <c r="DT26" s="1324">
        <v>36435871.229999997</v>
      </c>
      <c r="DU26" s="1326">
        <v>41</v>
      </c>
    </row>
    <row r="27" spans="121:125">
      <c r="DQ27" s="1323">
        <v>45565</v>
      </c>
      <c r="DR27" s="1433" t="s">
        <v>852</v>
      </c>
      <c r="DS27" t="s">
        <v>491</v>
      </c>
      <c r="DT27" s="1324">
        <v>40787061.219999999</v>
      </c>
      <c r="DU27" s="1326">
        <v>45</v>
      </c>
    </row>
    <row r="28" spans="121:125">
      <c r="DQ28" s="1323">
        <v>45565</v>
      </c>
      <c r="DR28" s="1433" t="s">
        <v>853</v>
      </c>
      <c r="DS28" t="s">
        <v>492</v>
      </c>
      <c r="DT28" s="1324">
        <v>26405719.559999999</v>
      </c>
      <c r="DU28" s="1326">
        <v>26</v>
      </c>
    </row>
    <row r="29" spans="121:125">
      <c r="DQ29" s="1323">
        <v>45565</v>
      </c>
      <c r="DR29" s="1433" t="s">
        <v>854</v>
      </c>
      <c r="DS29" t="s">
        <v>493</v>
      </c>
      <c r="DT29" s="1324">
        <v>33850475.890000001</v>
      </c>
      <c r="DU29" s="1326">
        <v>37</v>
      </c>
    </row>
    <row r="30" spans="121:125">
      <c r="DQ30" s="1323">
        <v>45565</v>
      </c>
      <c r="DR30" s="1433" t="s">
        <v>855</v>
      </c>
      <c r="DS30" t="s">
        <v>494</v>
      </c>
      <c r="DT30" s="1324">
        <v>25023049.960000001</v>
      </c>
      <c r="DU30" s="1326">
        <v>24</v>
      </c>
    </row>
    <row r="31" spans="121:125">
      <c r="DQ31" s="1323">
        <v>45565</v>
      </c>
      <c r="DR31" s="1433" t="s">
        <v>856</v>
      </c>
      <c r="DS31" t="s">
        <v>495</v>
      </c>
      <c r="DT31" s="1324">
        <v>27270456.239999998</v>
      </c>
      <c r="DU31" s="1326">
        <v>23</v>
      </c>
    </row>
    <row r="32" spans="121:125">
      <c r="DQ32" s="1323">
        <v>45565</v>
      </c>
      <c r="DR32" s="1433" t="s">
        <v>857</v>
      </c>
      <c r="DS32" t="s">
        <v>496</v>
      </c>
      <c r="DT32" s="1324">
        <v>22293920.469999999</v>
      </c>
      <c r="DU32" s="1326">
        <v>21</v>
      </c>
    </row>
    <row r="33" spans="121:125">
      <c r="DQ33" s="1323">
        <v>45565</v>
      </c>
      <c r="DR33" s="1433" t="s">
        <v>858</v>
      </c>
      <c r="DS33" t="s">
        <v>497</v>
      </c>
      <c r="DT33" s="1324">
        <v>20376500.73</v>
      </c>
      <c r="DU33" s="1326">
        <v>17</v>
      </c>
    </row>
    <row r="34" spans="121:125">
      <c r="DQ34" s="1323">
        <v>45565</v>
      </c>
      <c r="DR34" s="1433" t="s">
        <v>859</v>
      </c>
      <c r="DS34" t="s">
        <v>498</v>
      </c>
      <c r="DT34" s="1324">
        <v>17153369.579999998</v>
      </c>
      <c r="DU34" s="1326">
        <v>14</v>
      </c>
    </row>
    <row r="35" spans="121:125">
      <c r="DQ35" s="1323">
        <v>45565</v>
      </c>
      <c r="DR35" s="1433" t="s">
        <v>860</v>
      </c>
      <c r="DS35" t="s">
        <v>499</v>
      </c>
      <c r="DT35" s="1324">
        <v>264971014.75</v>
      </c>
      <c r="DU35" s="1326">
        <v>171</v>
      </c>
    </row>
    <row r="36" spans="121:125">
      <c r="DQ36" s="1323">
        <v>45565</v>
      </c>
      <c r="DR36" s="1433" t="s">
        <v>861</v>
      </c>
      <c r="DS36" t="s">
        <v>864</v>
      </c>
      <c r="DT36" s="1324">
        <v>10587</v>
      </c>
      <c r="DU36" s="1326">
        <v>0</v>
      </c>
    </row>
    <row r="37" spans="121:125">
      <c r="DQ37" s="1323">
        <v>45565</v>
      </c>
      <c r="DR37" s="1433" t="s">
        <v>862</v>
      </c>
      <c r="DS37" t="s">
        <v>865</v>
      </c>
      <c r="DT37" s="1324">
        <v>187788.11</v>
      </c>
      <c r="DU37" s="1326">
        <v>0</v>
      </c>
    </row>
    <row r="38" spans="121:125">
      <c r="DQ38" s="1323">
        <v>45565</v>
      </c>
      <c r="DR38" s="1433" t="s">
        <v>863</v>
      </c>
      <c r="DS38" t="s">
        <v>456</v>
      </c>
      <c r="DT38" s="1324">
        <v>3400000</v>
      </c>
      <c r="DU38" s="1326">
        <v>0</v>
      </c>
    </row>
    <row r="39" spans="121:125">
      <c r="DQ39" s="1323">
        <v>45565</v>
      </c>
      <c r="DR39" s="1433" t="s">
        <v>866</v>
      </c>
      <c r="DS39" t="s">
        <v>469</v>
      </c>
      <c r="DT39" s="1324">
        <v>315664243.23000002</v>
      </c>
      <c r="DU39" s="1326">
        <v>9852</v>
      </c>
    </row>
    <row r="40" spans="121:125">
      <c r="DQ40" s="1323">
        <v>45565</v>
      </c>
      <c r="DR40" s="1433" t="s">
        <v>867</v>
      </c>
      <c r="DS40" t="s">
        <v>470</v>
      </c>
      <c r="DT40" s="1324">
        <v>1195638024.3800001</v>
      </c>
      <c r="DU40" s="1326">
        <v>15920</v>
      </c>
    </row>
    <row r="41" spans="121:125">
      <c r="DQ41" s="1323">
        <v>45565</v>
      </c>
      <c r="DR41" s="1433" t="s">
        <v>868</v>
      </c>
      <c r="DS41" t="s">
        <v>471</v>
      </c>
      <c r="DT41" s="1324">
        <v>1938589648.04</v>
      </c>
      <c r="DU41" s="1326">
        <v>15700</v>
      </c>
    </row>
    <row r="42" spans="121:125">
      <c r="DQ42" s="1323">
        <v>45565</v>
      </c>
      <c r="DR42" s="1433" t="s">
        <v>869</v>
      </c>
      <c r="DS42" t="s">
        <v>472</v>
      </c>
      <c r="DT42" s="1324">
        <v>956760989.63</v>
      </c>
      <c r="DU42" s="1326">
        <v>5519</v>
      </c>
    </row>
    <row r="43" spans="121:125">
      <c r="DQ43" s="1323">
        <v>45565</v>
      </c>
      <c r="DR43" s="1433" t="s">
        <v>870</v>
      </c>
      <c r="DS43" t="s">
        <v>473</v>
      </c>
      <c r="DT43" s="1324">
        <v>774596335.97000003</v>
      </c>
      <c r="DU43" s="1326">
        <v>3472</v>
      </c>
    </row>
    <row r="44" spans="121:125">
      <c r="DQ44" s="1323">
        <v>45565</v>
      </c>
      <c r="DR44" s="1433" t="s">
        <v>871</v>
      </c>
      <c r="DS44" t="s">
        <v>474</v>
      </c>
      <c r="DT44" s="1324">
        <v>540686399.45000005</v>
      </c>
      <c r="DU44" s="1326">
        <v>1985</v>
      </c>
    </row>
    <row r="45" spans="121:125">
      <c r="DQ45" s="1323">
        <v>45565</v>
      </c>
      <c r="DR45" s="1433" t="s">
        <v>872</v>
      </c>
      <c r="DS45" t="s">
        <v>475</v>
      </c>
      <c r="DT45" s="1324">
        <v>348228432.30000001</v>
      </c>
      <c r="DU45" s="1326">
        <v>1078</v>
      </c>
    </row>
    <row r="46" spans="121:125">
      <c r="DQ46" s="1323">
        <v>45565</v>
      </c>
      <c r="DR46" s="1433" t="s">
        <v>873</v>
      </c>
      <c r="DS46" t="s">
        <v>476</v>
      </c>
      <c r="DT46" s="1324">
        <v>259082247.63</v>
      </c>
      <c r="DU46" s="1326">
        <v>695</v>
      </c>
    </row>
    <row r="47" spans="121:125">
      <c r="DQ47" s="1323">
        <v>45565</v>
      </c>
      <c r="DR47" s="1433" t="s">
        <v>874</v>
      </c>
      <c r="DS47" t="s">
        <v>477</v>
      </c>
      <c r="DT47" s="1324">
        <v>170230567.44999999</v>
      </c>
      <c r="DU47" s="1326">
        <v>402</v>
      </c>
    </row>
    <row r="48" spans="121:125">
      <c r="DQ48" s="1323">
        <v>45565</v>
      </c>
      <c r="DR48" s="1433" t="s">
        <v>875</v>
      </c>
      <c r="DS48" t="s">
        <v>478</v>
      </c>
      <c r="DT48" s="1324">
        <v>189525515.66999999</v>
      </c>
      <c r="DU48" s="1326">
        <v>397</v>
      </c>
    </row>
    <row r="49" spans="121:125">
      <c r="DQ49" s="1323">
        <v>45565</v>
      </c>
      <c r="DR49" s="1433" t="s">
        <v>876</v>
      </c>
      <c r="DS49" t="s">
        <v>479</v>
      </c>
      <c r="DT49" s="1324">
        <v>219715232.49000001</v>
      </c>
      <c r="DU49" s="1326">
        <v>418</v>
      </c>
    </row>
    <row r="50" spans="121:125">
      <c r="DQ50" s="1323">
        <v>45565</v>
      </c>
      <c r="DR50" s="1433" t="s">
        <v>877</v>
      </c>
      <c r="DS50" t="s">
        <v>480</v>
      </c>
      <c r="DT50" s="1324">
        <v>174509613.56999999</v>
      </c>
      <c r="DU50" s="1326">
        <v>305</v>
      </c>
    </row>
    <row r="51" spans="121:125">
      <c r="DQ51" s="1323">
        <v>45565</v>
      </c>
      <c r="DR51" s="1433" t="s">
        <v>878</v>
      </c>
      <c r="DS51" t="s">
        <v>481</v>
      </c>
      <c r="DT51" s="1324">
        <v>169837612.44999999</v>
      </c>
      <c r="DU51" s="1326">
        <v>272</v>
      </c>
    </row>
    <row r="52" spans="121:125">
      <c r="DQ52" s="1323">
        <v>45565</v>
      </c>
      <c r="DR52" s="1433" t="s">
        <v>879</v>
      </c>
      <c r="DS52" t="s">
        <v>482</v>
      </c>
      <c r="DT52" s="1324">
        <v>127149025.2</v>
      </c>
      <c r="DU52" s="1326">
        <v>188</v>
      </c>
    </row>
    <row r="53" spans="121:125">
      <c r="DQ53" s="1323">
        <v>45565</v>
      </c>
      <c r="DR53" s="1433" t="s">
        <v>880</v>
      </c>
      <c r="DS53" t="s">
        <v>483</v>
      </c>
      <c r="DT53" s="1324">
        <v>97665267.489999995</v>
      </c>
      <c r="DU53" s="1326">
        <v>135</v>
      </c>
    </row>
    <row r="54" spans="121:125">
      <c r="DQ54" s="1323">
        <v>45565</v>
      </c>
      <c r="DR54" s="1433" t="s">
        <v>881</v>
      </c>
      <c r="DS54" t="s">
        <v>484</v>
      </c>
      <c r="DT54" s="1324">
        <v>74389318.469999999</v>
      </c>
      <c r="DU54" s="1326">
        <v>96</v>
      </c>
    </row>
    <row r="55" spans="121:125">
      <c r="DQ55" s="1323">
        <v>45565</v>
      </c>
      <c r="DR55" s="1433" t="s">
        <v>882</v>
      </c>
      <c r="DS55" t="s">
        <v>485</v>
      </c>
      <c r="DT55" s="1324">
        <v>63654649.719999999</v>
      </c>
      <c r="DU55" s="1326">
        <v>77</v>
      </c>
    </row>
    <row r="56" spans="121:125">
      <c r="DQ56" s="1323">
        <v>45565</v>
      </c>
      <c r="DR56" s="1433" t="s">
        <v>883</v>
      </c>
      <c r="DS56" t="s">
        <v>486</v>
      </c>
      <c r="DT56" s="1324">
        <v>49012305.43</v>
      </c>
      <c r="DU56" s="1326">
        <v>56</v>
      </c>
    </row>
    <row r="57" spans="121:125">
      <c r="DQ57" s="1323">
        <v>45565</v>
      </c>
      <c r="DR57" s="1433" t="s">
        <v>884</v>
      </c>
      <c r="DS57" t="s">
        <v>487</v>
      </c>
      <c r="DT57" s="1324">
        <v>41484369.560000002</v>
      </c>
      <c r="DU57" s="1326">
        <v>45</v>
      </c>
    </row>
    <row r="58" spans="121:125">
      <c r="DQ58" s="1323">
        <v>45565</v>
      </c>
      <c r="DR58" s="1433" t="s">
        <v>885</v>
      </c>
      <c r="DS58" t="s">
        <v>488</v>
      </c>
      <c r="DT58" s="1324">
        <v>40857661.780000001</v>
      </c>
      <c r="DU58" s="1326">
        <v>42</v>
      </c>
    </row>
    <row r="59" spans="121:125">
      <c r="DQ59" s="1323">
        <v>45565</v>
      </c>
      <c r="DR59" s="1433" t="s">
        <v>886</v>
      </c>
      <c r="DS59" t="s">
        <v>489</v>
      </c>
      <c r="DT59" s="1324">
        <v>45975079.829999998</v>
      </c>
      <c r="DU59" s="1326">
        <v>45</v>
      </c>
    </row>
    <row r="60" spans="121:125">
      <c r="DQ60" s="1323">
        <v>45565</v>
      </c>
      <c r="DR60" s="1433" t="s">
        <v>887</v>
      </c>
      <c r="DS60" t="s">
        <v>490</v>
      </c>
      <c r="DT60" s="1324">
        <v>25769304.899999999</v>
      </c>
      <c r="DU60" s="1326">
        <v>24</v>
      </c>
    </row>
    <row r="61" spans="121:125">
      <c r="DQ61" s="1323">
        <v>45565</v>
      </c>
      <c r="DR61" s="1433" t="s">
        <v>888</v>
      </c>
      <c r="DS61" t="s">
        <v>491</v>
      </c>
      <c r="DT61" s="1324">
        <v>24766164.41</v>
      </c>
      <c r="DU61" s="1326">
        <v>22</v>
      </c>
    </row>
    <row r="62" spans="121:125">
      <c r="DQ62" s="1323">
        <v>45565</v>
      </c>
      <c r="DR62" s="1433" t="s">
        <v>889</v>
      </c>
      <c r="DS62" t="s">
        <v>492</v>
      </c>
      <c r="DT62" s="1324">
        <v>22213364.890000001</v>
      </c>
      <c r="DU62" s="1326">
        <v>19</v>
      </c>
    </row>
    <row r="63" spans="121:125">
      <c r="DQ63" s="1323">
        <v>45565</v>
      </c>
      <c r="DR63" s="1433" t="s">
        <v>890</v>
      </c>
      <c r="DS63" t="s">
        <v>493</v>
      </c>
      <c r="DT63" s="1324">
        <v>24476730.690000001</v>
      </c>
      <c r="DU63" s="1326">
        <v>20</v>
      </c>
    </row>
    <row r="64" spans="121:125">
      <c r="DQ64" s="1323">
        <v>45565</v>
      </c>
      <c r="DR64" s="1433" t="s">
        <v>891</v>
      </c>
      <c r="DS64" t="s">
        <v>494</v>
      </c>
      <c r="DT64" s="1324">
        <v>24203432.190000001</v>
      </c>
      <c r="DU64" s="1326">
        <v>19</v>
      </c>
    </row>
    <row r="65" spans="121:125">
      <c r="DQ65" s="1323">
        <v>45565</v>
      </c>
      <c r="DR65" s="1433" t="s">
        <v>892</v>
      </c>
      <c r="DS65" t="s">
        <v>495</v>
      </c>
      <c r="DT65" s="1324">
        <v>18601967.82</v>
      </c>
      <c r="DU65" s="1326">
        <v>14</v>
      </c>
    </row>
    <row r="66" spans="121:125">
      <c r="DQ66" s="1323">
        <v>45565</v>
      </c>
      <c r="DR66" s="1433" t="s">
        <v>893</v>
      </c>
      <c r="DS66" t="s">
        <v>496</v>
      </c>
      <c r="DT66" s="1324">
        <v>23447391.449999999</v>
      </c>
      <c r="DU66" s="1326">
        <v>17</v>
      </c>
    </row>
    <row r="67" spans="121:125">
      <c r="DQ67" s="1323">
        <v>45565</v>
      </c>
      <c r="DR67" s="1433" t="s">
        <v>894</v>
      </c>
      <c r="DS67" t="s">
        <v>497</v>
      </c>
      <c r="DT67" s="1324">
        <v>34204900.659999996</v>
      </c>
      <c r="DU67" s="1326">
        <v>24</v>
      </c>
    </row>
    <row r="68" spans="121:125">
      <c r="DQ68" s="1323">
        <v>45565</v>
      </c>
      <c r="DR68" s="1433" t="s">
        <v>895</v>
      </c>
      <c r="DS68" t="s">
        <v>498</v>
      </c>
      <c r="DT68" s="1324">
        <v>23559361.370000001</v>
      </c>
      <c r="DU68" s="1326">
        <v>16</v>
      </c>
    </row>
    <row r="69" spans="121:125">
      <c r="DQ69" s="1323">
        <v>45565</v>
      </c>
      <c r="DR69" s="1433" t="s">
        <v>896</v>
      </c>
      <c r="DS69" t="s">
        <v>499</v>
      </c>
      <c r="DT69" s="1324">
        <v>167873326.34999999</v>
      </c>
      <c r="DU69" s="1326">
        <v>97</v>
      </c>
    </row>
    <row r="70" spans="121:125">
      <c r="DQ70" s="1323">
        <v>45565</v>
      </c>
      <c r="DR70" s="1433" t="s">
        <v>897</v>
      </c>
      <c r="DS70" t="s">
        <v>864</v>
      </c>
      <c r="DT70" s="1324">
        <v>10000.61</v>
      </c>
      <c r="DU70" s="1326">
        <v>0</v>
      </c>
    </row>
    <row r="71" spans="121:125">
      <c r="DQ71" s="1323">
        <v>45565</v>
      </c>
      <c r="DR71" s="1433" t="s">
        <v>898</v>
      </c>
      <c r="DS71" t="s">
        <v>865</v>
      </c>
      <c r="DT71" s="1324">
        <v>143623.4</v>
      </c>
      <c r="DU71" s="1326">
        <v>0</v>
      </c>
    </row>
    <row r="72" spans="121:125">
      <c r="DQ72" s="1323">
        <v>45565</v>
      </c>
      <c r="DR72" s="1433" t="s">
        <v>899</v>
      </c>
      <c r="DS72" t="s">
        <v>456</v>
      </c>
      <c r="DT72" s="1324">
        <v>2366094.88</v>
      </c>
      <c r="DU72" s="1326">
        <v>0</v>
      </c>
    </row>
    <row r="73" spans="121:125">
      <c r="DQ73" s="1323">
        <v>45565</v>
      </c>
      <c r="DR73" s="1433" t="s">
        <v>900</v>
      </c>
      <c r="DS73" t="s">
        <v>504</v>
      </c>
      <c r="DT73" s="1324">
        <v>1069320.97</v>
      </c>
      <c r="DU73" s="1326">
        <v>24</v>
      </c>
    </row>
    <row r="74" spans="121:125">
      <c r="DQ74" s="1323">
        <v>45565</v>
      </c>
      <c r="DR74" s="1433" t="s">
        <v>901</v>
      </c>
      <c r="DS74" t="s">
        <v>505</v>
      </c>
      <c r="DT74" s="1324">
        <v>10807667.4</v>
      </c>
      <c r="DU74" s="1326">
        <v>185</v>
      </c>
    </row>
    <row r="75" spans="121:125">
      <c r="DQ75" s="1323">
        <v>45565</v>
      </c>
      <c r="DR75" s="1433" t="s">
        <v>902</v>
      </c>
      <c r="DS75" t="s">
        <v>506</v>
      </c>
      <c r="DT75" s="1324">
        <v>38682565.140000001</v>
      </c>
      <c r="DU75" s="1326">
        <v>500</v>
      </c>
    </row>
    <row r="76" spans="121:125">
      <c r="DQ76" s="1323">
        <v>45565</v>
      </c>
      <c r="DR76" s="1433" t="s">
        <v>903</v>
      </c>
      <c r="DS76" t="s">
        <v>507</v>
      </c>
      <c r="DT76" s="1324">
        <v>99622207.930000007</v>
      </c>
      <c r="DU76" s="1326">
        <v>963</v>
      </c>
    </row>
    <row r="77" spans="121:125">
      <c r="DQ77" s="1323">
        <v>45565</v>
      </c>
      <c r="DR77" s="1433" t="s">
        <v>904</v>
      </c>
      <c r="DS77" t="s">
        <v>508</v>
      </c>
      <c r="DT77" s="1324">
        <v>157854520.06999999</v>
      </c>
      <c r="DU77" s="1326">
        <v>1466</v>
      </c>
    </row>
    <row r="78" spans="121:125">
      <c r="DQ78" s="1323">
        <v>45565</v>
      </c>
      <c r="DR78" s="1433" t="s">
        <v>905</v>
      </c>
      <c r="DS78" t="s">
        <v>509</v>
      </c>
      <c r="DT78" s="1324">
        <v>284871008.44</v>
      </c>
      <c r="DU78" s="1326">
        <v>2246</v>
      </c>
    </row>
    <row r="79" spans="121:125">
      <c r="DQ79" s="1323">
        <v>45565</v>
      </c>
      <c r="DR79" s="1433" t="s">
        <v>906</v>
      </c>
      <c r="DS79" t="s">
        <v>510</v>
      </c>
      <c r="DT79" s="1324">
        <v>393548149.01999998</v>
      </c>
      <c r="DU79" s="1326">
        <v>2902</v>
      </c>
    </row>
    <row r="80" spans="121:125">
      <c r="DQ80" s="1323">
        <v>45565</v>
      </c>
      <c r="DR80" s="1433" t="s">
        <v>907</v>
      </c>
      <c r="DS80" t="s">
        <v>511</v>
      </c>
      <c r="DT80" s="1324">
        <v>588641190.57000005</v>
      </c>
      <c r="DU80" s="1326">
        <v>3910</v>
      </c>
    </row>
    <row r="81" spans="121:125">
      <c r="DQ81" s="1323">
        <v>45565</v>
      </c>
      <c r="DR81" s="1433" t="s">
        <v>908</v>
      </c>
      <c r="DS81" t="s">
        <v>512</v>
      </c>
      <c r="DT81" s="1324">
        <v>898867497.44000006</v>
      </c>
      <c r="DU81" s="1326">
        <v>5705</v>
      </c>
    </row>
    <row r="82" spans="121:125">
      <c r="DQ82" s="1323">
        <v>45565</v>
      </c>
      <c r="DR82" s="1433" t="s">
        <v>909</v>
      </c>
      <c r="DS82" t="s">
        <v>513</v>
      </c>
      <c r="DT82" s="1324">
        <v>1736810978.3499999</v>
      </c>
      <c r="DU82" s="1326">
        <v>10232</v>
      </c>
    </row>
    <row r="83" spans="121:125">
      <c r="DQ83" s="1323">
        <v>45565</v>
      </c>
      <c r="DR83" s="1433" t="s">
        <v>910</v>
      </c>
      <c r="DS83" t="s">
        <v>514</v>
      </c>
      <c r="DT83" s="1324">
        <v>3132264907.0900002</v>
      </c>
      <c r="DU83" s="1326">
        <v>21981</v>
      </c>
    </row>
    <row r="84" spans="121:125">
      <c r="DQ84" s="1323">
        <v>45565</v>
      </c>
      <c r="DR84" s="1433" t="s">
        <v>911</v>
      </c>
      <c r="DS84" t="s">
        <v>1265</v>
      </c>
      <c r="DT84" s="1324">
        <v>839328472.04999995</v>
      </c>
      <c r="DU84" s="1326">
        <v>6857</v>
      </c>
    </row>
    <row r="85" spans="121:125">
      <c r="DQ85" s="1323">
        <v>45565</v>
      </c>
      <c r="DR85" s="1433" t="s">
        <v>912</v>
      </c>
      <c r="DS85" t="s">
        <v>864</v>
      </c>
      <c r="DT85" s="1324">
        <v>3.2</v>
      </c>
      <c r="DU85" s="1326">
        <v>0</v>
      </c>
    </row>
    <row r="86" spans="121:125">
      <c r="DQ86" s="1323">
        <v>45565</v>
      </c>
      <c r="DR86" s="1433" t="s">
        <v>913</v>
      </c>
      <c r="DS86" t="s">
        <v>865</v>
      </c>
      <c r="DT86" s="1324">
        <v>92.664978000000005</v>
      </c>
      <c r="DU86" s="1326">
        <v>0</v>
      </c>
    </row>
    <row r="87" spans="121:125">
      <c r="DQ87" s="1323">
        <v>45565</v>
      </c>
      <c r="DR87" s="1433" t="s">
        <v>914</v>
      </c>
      <c r="DS87" t="s">
        <v>456</v>
      </c>
      <c r="DT87" s="1324">
        <v>120</v>
      </c>
      <c r="DU87" s="1326">
        <v>0</v>
      </c>
    </row>
    <row r="88" spans="121:125">
      <c r="DQ88" s="1323">
        <v>45565</v>
      </c>
      <c r="DR88" s="1433" t="s">
        <v>915</v>
      </c>
      <c r="DS88" t="s">
        <v>504</v>
      </c>
      <c r="DT88" s="1324">
        <v>30106337.640000001</v>
      </c>
      <c r="DU88" s="1326">
        <v>944</v>
      </c>
    </row>
    <row r="89" spans="121:125">
      <c r="DQ89" s="1323">
        <v>45565</v>
      </c>
      <c r="DR89" s="1433" t="s">
        <v>916</v>
      </c>
      <c r="DS89" t="s">
        <v>505</v>
      </c>
      <c r="DT89" s="1324">
        <v>120742916.56999999</v>
      </c>
      <c r="DU89" s="1326">
        <v>2255</v>
      </c>
    </row>
    <row r="90" spans="121:125">
      <c r="DQ90" s="1323">
        <v>45565</v>
      </c>
      <c r="DR90" s="1433" t="s">
        <v>917</v>
      </c>
      <c r="DS90" t="s">
        <v>506</v>
      </c>
      <c r="DT90" s="1324">
        <v>247508391.16999999</v>
      </c>
      <c r="DU90" s="1326">
        <v>3223</v>
      </c>
    </row>
    <row r="91" spans="121:125">
      <c r="DQ91" s="1323">
        <v>45565</v>
      </c>
      <c r="DR91" s="1433" t="s">
        <v>918</v>
      </c>
      <c r="DS91" t="s">
        <v>507</v>
      </c>
      <c r="DT91" s="1324">
        <v>435105958.08999997</v>
      </c>
      <c r="DU91" s="1326">
        <v>4281</v>
      </c>
    </row>
    <row r="92" spans="121:125">
      <c r="DQ92" s="1323">
        <v>45565</v>
      </c>
      <c r="DR92" s="1433" t="s">
        <v>919</v>
      </c>
      <c r="DS92" t="s">
        <v>508</v>
      </c>
      <c r="DT92" s="1324">
        <v>685646403.72000003</v>
      </c>
      <c r="DU92" s="1326">
        <v>5418</v>
      </c>
    </row>
    <row r="93" spans="121:125">
      <c r="DQ93" s="1323">
        <v>45565</v>
      </c>
      <c r="DR93" s="1433" t="s">
        <v>920</v>
      </c>
      <c r="DS93" t="s">
        <v>509</v>
      </c>
      <c r="DT93" s="1324">
        <v>890710512.20000005</v>
      </c>
      <c r="DU93" s="1326">
        <v>6393</v>
      </c>
    </row>
    <row r="94" spans="121:125">
      <c r="DQ94" s="1323">
        <v>45565</v>
      </c>
      <c r="DR94" s="1433" t="s">
        <v>921</v>
      </c>
      <c r="DS94" t="s">
        <v>510</v>
      </c>
      <c r="DT94" s="1324">
        <v>1073973875.4400001</v>
      </c>
      <c r="DU94" s="1326">
        <v>7134</v>
      </c>
    </row>
    <row r="95" spans="121:125">
      <c r="DQ95" s="1323">
        <v>45565</v>
      </c>
      <c r="DR95" s="1433" t="s">
        <v>922</v>
      </c>
      <c r="DS95" t="s">
        <v>511</v>
      </c>
      <c r="DT95" s="1324">
        <v>1256463879.3900001</v>
      </c>
      <c r="DU95" s="1326">
        <v>7809</v>
      </c>
    </row>
    <row r="96" spans="121:125">
      <c r="DQ96" s="1323">
        <v>45565</v>
      </c>
      <c r="DR96" s="1433" t="s">
        <v>923</v>
      </c>
      <c r="DS96" t="s">
        <v>512</v>
      </c>
      <c r="DT96" s="1324">
        <v>1412983064.2</v>
      </c>
      <c r="DU96" s="1326">
        <v>8378</v>
      </c>
    </row>
    <row r="97" spans="121:125">
      <c r="DQ97" s="1323">
        <v>45565</v>
      </c>
      <c r="DR97" s="1433" t="s">
        <v>924</v>
      </c>
      <c r="DS97" t="s">
        <v>513</v>
      </c>
      <c r="DT97" s="1324">
        <v>1590447802.22</v>
      </c>
      <c r="DU97" s="1326">
        <v>8463</v>
      </c>
    </row>
    <row r="98" spans="121:125">
      <c r="DQ98" s="1323">
        <v>45565</v>
      </c>
      <c r="DR98" s="1433" t="s">
        <v>925</v>
      </c>
      <c r="DS98" t="s">
        <v>514</v>
      </c>
      <c r="DT98" s="1324">
        <v>410593575.61000001</v>
      </c>
      <c r="DU98" s="1326">
        <v>2444</v>
      </c>
    </row>
    <row r="99" spans="121:125">
      <c r="DQ99" s="1323">
        <v>45565</v>
      </c>
      <c r="DR99" s="1433" t="s">
        <v>926</v>
      </c>
      <c r="DS99" t="s">
        <v>1265</v>
      </c>
      <c r="DT99" s="1324">
        <v>28085768.219999999</v>
      </c>
      <c r="DU99" s="1326">
        <v>229</v>
      </c>
    </row>
    <row r="100" spans="121:125">
      <c r="DQ100" s="1323">
        <v>45565</v>
      </c>
      <c r="DR100" s="1433" t="s">
        <v>927</v>
      </c>
      <c r="DS100" t="s">
        <v>864</v>
      </c>
      <c r="DT100" s="1324">
        <v>1.03</v>
      </c>
      <c r="DU100" s="1326">
        <v>0</v>
      </c>
    </row>
    <row r="101" spans="121:125">
      <c r="DQ101" s="1323">
        <v>45565</v>
      </c>
      <c r="DR101" s="1433" t="s">
        <v>928</v>
      </c>
      <c r="DS101" t="s">
        <v>865</v>
      </c>
      <c r="DT101" s="1324">
        <v>71.495692000000005</v>
      </c>
      <c r="DU101" s="1326">
        <v>0</v>
      </c>
    </row>
    <row r="102" spans="121:125">
      <c r="DQ102" s="1323">
        <v>45565</v>
      </c>
      <c r="DR102" s="1433" t="s">
        <v>929</v>
      </c>
      <c r="DS102" t="s">
        <v>456</v>
      </c>
      <c r="DT102" s="1324">
        <v>119.77</v>
      </c>
      <c r="DU102" s="1326">
        <v>0</v>
      </c>
    </row>
    <row r="103" spans="121:125">
      <c r="DQ103" s="1323">
        <v>45565</v>
      </c>
      <c r="DR103" s="1433" t="s">
        <v>930</v>
      </c>
      <c r="DS103" t="s">
        <v>516</v>
      </c>
      <c r="DT103" s="1324">
        <v>423388.59</v>
      </c>
      <c r="DU103" s="1326">
        <v>7</v>
      </c>
    </row>
    <row r="104" spans="121:125">
      <c r="DQ104" s="1323">
        <v>45565</v>
      </c>
      <c r="DR104" s="1433" t="s">
        <v>931</v>
      </c>
      <c r="DS104" t="s">
        <v>517</v>
      </c>
      <c r="DT104" s="1324">
        <v>1648936.42</v>
      </c>
      <c r="DU104" s="1326">
        <v>32</v>
      </c>
    </row>
    <row r="105" spans="121:125">
      <c r="DQ105" s="1323">
        <v>45565</v>
      </c>
      <c r="DR105" s="1433" t="s">
        <v>932</v>
      </c>
      <c r="DS105" t="s">
        <v>518</v>
      </c>
      <c r="DT105" s="1324">
        <v>3390596.18</v>
      </c>
      <c r="DU105" s="1326">
        <v>75</v>
      </c>
    </row>
    <row r="106" spans="121:125">
      <c r="DQ106" s="1323">
        <v>45565</v>
      </c>
      <c r="DR106" s="1433" t="s">
        <v>933</v>
      </c>
      <c r="DS106" t="s">
        <v>519</v>
      </c>
      <c r="DT106" s="1324">
        <v>11748059.640000001</v>
      </c>
      <c r="DU106" s="1326">
        <v>250</v>
      </c>
    </row>
    <row r="107" spans="121:125">
      <c r="DQ107" s="1323">
        <v>45565</v>
      </c>
      <c r="DR107" s="1433" t="s">
        <v>934</v>
      </c>
      <c r="DS107" t="s">
        <v>520</v>
      </c>
      <c r="DT107" s="1324">
        <v>12030868.560000001</v>
      </c>
      <c r="DU107" s="1326">
        <v>206</v>
      </c>
    </row>
    <row r="108" spans="121:125">
      <c r="DQ108" s="1323">
        <v>45565</v>
      </c>
      <c r="DR108" s="1433" t="s">
        <v>935</v>
      </c>
      <c r="DS108" t="s">
        <v>521</v>
      </c>
      <c r="DT108" s="1324">
        <v>15975226.65</v>
      </c>
      <c r="DU108" s="1326">
        <v>293</v>
      </c>
    </row>
    <row r="109" spans="121:125">
      <c r="DQ109" s="1323">
        <v>45565</v>
      </c>
      <c r="DR109" s="1433" t="s">
        <v>936</v>
      </c>
      <c r="DS109" t="s">
        <v>522</v>
      </c>
      <c r="DT109" s="1324">
        <v>137758344.69999999</v>
      </c>
      <c r="DU109" s="1326">
        <v>2066</v>
      </c>
    </row>
    <row r="110" spans="121:125">
      <c r="DQ110" s="1323">
        <v>45565</v>
      </c>
      <c r="DR110" s="1433" t="s">
        <v>937</v>
      </c>
      <c r="DS110" t="s">
        <v>523</v>
      </c>
      <c r="DT110" s="1324">
        <v>32946990.539999999</v>
      </c>
      <c r="DU110" s="1326">
        <v>490</v>
      </c>
    </row>
    <row r="111" spans="121:125">
      <c r="DQ111" s="1323">
        <v>45565</v>
      </c>
      <c r="DR111" s="1433" t="s">
        <v>938</v>
      </c>
      <c r="DS111" t="s">
        <v>524</v>
      </c>
      <c r="DT111" s="1324">
        <v>164894357.63</v>
      </c>
      <c r="DU111" s="1326">
        <v>2063</v>
      </c>
    </row>
    <row r="112" spans="121:125">
      <c r="DQ112" s="1323">
        <v>45565</v>
      </c>
      <c r="DR112" s="1433" t="s">
        <v>939</v>
      </c>
      <c r="DS112" t="s">
        <v>525</v>
      </c>
      <c r="DT112" s="1324">
        <v>61138663.43</v>
      </c>
      <c r="DU112" s="1326">
        <v>707</v>
      </c>
    </row>
    <row r="113" spans="121:125">
      <c r="DQ113" s="1323">
        <v>45565</v>
      </c>
      <c r="DR113" s="1433" t="s">
        <v>940</v>
      </c>
      <c r="DS113" t="s">
        <v>526</v>
      </c>
      <c r="DT113" s="1324">
        <v>94812274.560000002</v>
      </c>
      <c r="DU113" s="1326">
        <v>981</v>
      </c>
    </row>
    <row r="114" spans="121:125">
      <c r="DQ114" s="1323">
        <v>45565</v>
      </c>
      <c r="DR114" s="1433" t="s">
        <v>941</v>
      </c>
      <c r="DS114" t="s">
        <v>527</v>
      </c>
      <c r="DT114" s="1324">
        <v>750957987.32000005</v>
      </c>
      <c r="DU114" s="1326">
        <v>7595</v>
      </c>
    </row>
    <row r="115" spans="121:125">
      <c r="DQ115" s="1323">
        <v>45565</v>
      </c>
      <c r="DR115" s="1433" t="s">
        <v>942</v>
      </c>
      <c r="DS115" t="s">
        <v>528</v>
      </c>
      <c r="DT115" s="1324">
        <v>122310218.36</v>
      </c>
      <c r="DU115" s="1326">
        <v>1100</v>
      </c>
    </row>
    <row r="116" spans="121:125">
      <c r="DQ116" s="1323">
        <v>45565</v>
      </c>
      <c r="DR116" s="1433" t="s">
        <v>943</v>
      </c>
      <c r="DS116" t="s">
        <v>529</v>
      </c>
      <c r="DT116" s="1324">
        <v>295284396.43000001</v>
      </c>
      <c r="DU116" s="1326">
        <v>2453</v>
      </c>
    </row>
    <row r="117" spans="121:125">
      <c r="DQ117" s="1323">
        <v>45565</v>
      </c>
      <c r="DR117" s="1433" t="s">
        <v>944</v>
      </c>
      <c r="DS117" t="s">
        <v>530</v>
      </c>
      <c r="DT117" s="1324">
        <v>162663471.41</v>
      </c>
      <c r="DU117" s="1326">
        <v>1197</v>
      </c>
    </row>
    <row r="118" spans="121:125">
      <c r="DQ118" s="1323">
        <v>45565</v>
      </c>
      <c r="DR118" s="1433" t="s">
        <v>945</v>
      </c>
      <c r="DS118" t="s">
        <v>531</v>
      </c>
      <c r="DT118" s="1324">
        <v>150975276.09</v>
      </c>
      <c r="DU118" s="1326">
        <v>1032</v>
      </c>
    </row>
    <row r="119" spans="121:125">
      <c r="DQ119" s="1323">
        <v>45565</v>
      </c>
      <c r="DR119" s="1433" t="s">
        <v>946</v>
      </c>
      <c r="DS119" t="s">
        <v>532</v>
      </c>
      <c r="DT119" s="1324">
        <v>2128460549.1199999</v>
      </c>
      <c r="DU119" s="1326">
        <v>14655</v>
      </c>
    </row>
    <row r="120" spans="121:125">
      <c r="DQ120" s="1323">
        <v>45565</v>
      </c>
      <c r="DR120" s="1433" t="s">
        <v>947</v>
      </c>
      <c r="DS120" t="s">
        <v>533</v>
      </c>
      <c r="DT120" s="1324">
        <v>242757709.31</v>
      </c>
      <c r="DU120" s="1326">
        <v>1488</v>
      </c>
    </row>
    <row r="121" spans="121:125">
      <c r="DQ121" s="1323">
        <v>45565</v>
      </c>
      <c r="DR121" s="1433" t="s">
        <v>948</v>
      </c>
      <c r="DS121" t="s">
        <v>534</v>
      </c>
      <c r="DT121" s="1324">
        <v>355356516.49000001</v>
      </c>
      <c r="DU121" s="1326">
        <v>2017</v>
      </c>
    </row>
    <row r="122" spans="121:125">
      <c r="DQ122" s="1323">
        <v>45565</v>
      </c>
      <c r="DR122" s="1433" t="s">
        <v>949</v>
      </c>
      <c r="DS122" t="s">
        <v>535</v>
      </c>
      <c r="DT122" s="1324">
        <v>130741463.56</v>
      </c>
      <c r="DU122" s="1326">
        <v>776</v>
      </c>
    </row>
    <row r="123" spans="121:125">
      <c r="DQ123" s="1323">
        <v>45565</v>
      </c>
      <c r="DR123" s="1433" t="s">
        <v>950</v>
      </c>
      <c r="DS123" t="s">
        <v>536</v>
      </c>
      <c r="DT123" s="1324">
        <v>90620271.189999998</v>
      </c>
      <c r="DU123" s="1326">
        <v>550</v>
      </c>
    </row>
    <row r="124" spans="121:125">
      <c r="DQ124" s="1323">
        <v>45565</v>
      </c>
      <c r="DR124" s="1433" t="s">
        <v>951</v>
      </c>
      <c r="DS124" t="s">
        <v>537</v>
      </c>
      <c r="DT124" s="1324">
        <v>2764431754.6700001</v>
      </c>
      <c r="DU124" s="1326">
        <v>14489</v>
      </c>
    </row>
    <row r="125" spans="121:125">
      <c r="DQ125" s="1323">
        <v>45565</v>
      </c>
      <c r="DR125" s="1433" t="s">
        <v>952</v>
      </c>
      <c r="DS125" t="s">
        <v>538</v>
      </c>
      <c r="DT125" s="1324">
        <v>151201713.97999999</v>
      </c>
      <c r="DU125" s="1326">
        <v>827</v>
      </c>
    </row>
    <row r="126" spans="121:125">
      <c r="DQ126" s="1323">
        <v>45565</v>
      </c>
      <c r="DR126" s="1433" t="s">
        <v>953</v>
      </c>
      <c r="DS126" t="s">
        <v>539</v>
      </c>
      <c r="DT126" s="1324">
        <v>256511253.47999999</v>
      </c>
      <c r="DU126" s="1326">
        <v>1252</v>
      </c>
    </row>
    <row r="127" spans="121:125">
      <c r="DQ127" s="1323">
        <v>45565</v>
      </c>
      <c r="DR127" s="1433" t="s">
        <v>954</v>
      </c>
      <c r="DS127" t="s">
        <v>540</v>
      </c>
      <c r="DT127" s="1324">
        <v>19011143.190000001</v>
      </c>
      <c r="DU127" s="1326">
        <v>129</v>
      </c>
    </row>
    <row r="128" spans="121:125">
      <c r="DQ128" s="1323">
        <v>45565</v>
      </c>
      <c r="DR128" s="1433" t="s">
        <v>955</v>
      </c>
      <c r="DS128" t="s">
        <v>541</v>
      </c>
      <c r="DT128" s="1324">
        <v>2741468.09</v>
      </c>
      <c r="DU128" s="1326">
        <v>25</v>
      </c>
    </row>
    <row r="129" spans="121:125">
      <c r="DQ129" s="1323">
        <v>45565</v>
      </c>
      <c r="DR129" s="1433" t="s">
        <v>956</v>
      </c>
      <c r="DS129" t="s">
        <v>542</v>
      </c>
      <c r="DT129" s="1324">
        <v>21575584.879999999</v>
      </c>
      <c r="DU129" s="1326">
        <v>216</v>
      </c>
    </row>
    <row r="130" spans="121:125">
      <c r="DQ130" s="1323">
        <v>45565</v>
      </c>
      <c r="DR130" s="1433" t="s">
        <v>957</v>
      </c>
      <c r="DS130" t="s">
        <v>864</v>
      </c>
      <c r="DT130" s="1324">
        <v>4.0483900000000004</v>
      </c>
      <c r="DU130" s="1326">
        <v>0</v>
      </c>
    </row>
    <row r="131" spans="121:125">
      <c r="DQ131" s="1323">
        <v>45565</v>
      </c>
      <c r="DR131" s="1433" t="s">
        <v>958</v>
      </c>
      <c r="DS131" t="s">
        <v>865</v>
      </c>
      <c r="DT131" s="1324">
        <v>21.163150999999999</v>
      </c>
      <c r="DU131" s="1326">
        <v>0</v>
      </c>
    </row>
    <row r="132" spans="121:125">
      <c r="DQ132" s="1323">
        <v>45565</v>
      </c>
      <c r="DR132" s="1433" t="s">
        <v>959</v>
      </c>
      <c r="DS132" t="s">
        <v>456</v>
      </c>
      <c r="DT132" s="1324">
        <v>30.15851</v>
      </c>
      <c r="DU132" s="1326">
        <v>0</v>
      </c>
    </row>
    <row r="133" spans="121:125">
      <c r="DQ133" s="1323">
        <v>45565</v>
      </c>
      <c r="DR133" s="1433" t="s">
        <v>960</v>
      </c>
      <c r="DS133" t="s">
        <v>544</v>
      </c>
      <c r="DT133" s="1324">
        <v>2779509.61</v>
      </c>
      <c r="DU133" s="1326">
        <v>167</v>
      </c>
    </row>
    <row r="134" spans="121:125">
      <c r="DQ134" s="1323">
        <v>45565</v>
      </c>
      <c r="DR134" s="1433" t="s">
        <v>961</v>
      </c>
      <c r="DS134" t="s">
        <v>545</v>
      </c>
      <c r="DT134" s="1324">
        <v>16688456.6</v>
      </c>
      <c r="DU134" s="1326">
        <v>742</v>
      </c>
    </row>
    <row r="135" spans="121:125">
      <c r="DQ135" s="1323">
        <v>45565</v>
      </c>
      <c r="DR135" s="1433" t="s">
        <v>962</v>
      </c>
      <c r="DS135" t="s">
        <v>546</v>
      </c>
      <c r="DT135" s="1324">
        <v>36944915.149999999</v>
      </c>
      <c r="DU135" s="1326">
        <v>1204</v>
      </c>
    </row>
    <row r="136" spans="121:125">
      <c r="DQ136" s="1323">
        <v>45565</v>
      </c>
      <c r="DR136" s="1433" t="s">
        <v>963</v>
      </c>
      <c r="DS136" t="s">
        <v>547</v>
      </c>
      <c r="DT136" s="1324">
        <v>57252265.200000003</v>
      </c>
      <c r="DU136" s="1326">
        <v>1371</v>
      </c>
    </row>
    <row r="137" spans="121:125">
      <c r="DQ137" s="1323">
        <v>45565</v>
      </c>
      <c r="DR137" s="1433" t="s">
        <v>964</v>
      </c>
      <c r="DS137" t="s">
        <v>548</v>
      </c>
      <c r="DT137" s="1324">
        <v>85780425.560000002</v>
      </c>
      <c r="DU137" s="1326">
        <v>1640</v>
      </c>
    </row>
    <row r="138" spans="121:125">
      <c r="DQ138" s="1323">
        <v>45565</v>
      </c>
      <c r="DR138" s="1433" t="s">
        <v>965</v>
      </c>
      <c r="DS138" t="s">
        <v>517</v>
      </c>
      <c r="DT138" s="1324">
        <v>119214955.83</v>
      </c>
      <c r="DU138" s="1326">
        <v>1954</v>
      </c>
    </row>
    <row r="139" spans="121:125">
      <c r="DQ139" s="1323">
        <v>45565</v>
      </c>
      <c r="DR139" s="1433" t="s">
        <v>966</v>
      </c>
      <c r="DS139" t="s">
        <v>518</v>
      </c>
      <c r="DT139" s="1324">
        <v>159873194.47999999</v>
      </c>
      <c r="DU139" s="1326">
        <v>2262</v>
      </c>
    </row>
    <row r="140" spans="121:125">
      <c r="DQ140" s="1323">
        <v>45565</v>
      </c>
      <c r="DR140" s="1433" t="s">
        <v>967</v>
      </c>
      <c r="DS140" t="s">
        <v>519</v>
      </c>
      <c r="DT140" s="1324">
        <v>199731274</v>
      </c>
      <c r="DU140" s="1326">
        <v>2512</v>
      </c>
    </row>
    <row r="141" spans="121:125">
      <c r="DQ141" s="1323">
        <v>45565</v>
      </c>
      <c r="DR141" s="1433" t="s">
        <v>968</v>
      </c>
      <c r="DS141" t="s">
        <v>520</v>
      </c>
      <c r="DT141" s="1324">
        <v>224391967.09</v>
      </c>
      <c r="DU141" s="1326">
        <v>2505</v>
      </c>
    </row>
    <row r="142" spans="121:125">
      <c r="DQ142" s="1323">
        <v>45565</v>
      </c>
      <c r="DR142" s="1433" t="s">
        <v>969</v>
      </c>
      <c r="DS142" t="s">
        <v>521</v>
      </c>
      <c r="DT142" s="1324">
        <v>278494692.06999999</v>
      </c>
      <c r="DU142" s="1326">
        <v>2749</v>
      </c>
    </row>
    <row r="143" spans="121:125">
      <c r="DQ143" s="1323">
        <v>45565</v>
      </c>
      <c r="DR143" s="1433" t="s">
        <v>970</v>
      </c>
      <c r="DS143" t="s">
        <v>522</v>
      </c>
      <c r="DT143" s="1324">
        <v>330771500.79000002</v>
      </c>
      <c r="DU143" s="1326">
        <v>2954</v>
      </c>
    </row>
    <row r="144" spans="121:125">
      <c r="DQ144" s="1323">
        <v>45565</v>
      </c>
      <c r="DR144" s="1433" t="s">
        <v>971</v>
      </c>
      <c r="DS144" t="s">
        <v>523</v>
      </c>
      <c r="DT144" s="1324">
        <v>338723083.36000001</v>
      </c>
      <c r="DU144" s="1326">
        <v>2841</v>
      </c>
    </row>
    <row r="145" spans="121:125">
      <c r="DQ145" s="1323">
        <v>45565</v>
      </c>
      <c r="DR145" s="1433" t="s">
        <v>1266</v>
      </c>
      <c r="DS145" t="s">
        <v>524</v>
      </c>
      <c r="DT145" s="1324">
        <v>377685475.32999998</v>
      </c>
      <c r="DU145" s="1326">
        <v>2887</v>
      </c>
    </row>
    <row r="146" spans="121:125">
      <c r="DQ146" s="1323">
        <v>45565</v>
      </c>
      <c r="DR146" s="1433" t="s">
        <v>1267</v>
      </c>
      <c r="DS146" t="s">
        <v>525</v>
      </c>
      <c r="DT146" s="1324">
        <v>417450612.26999998</v>
      </c>
      <c r="DU146" s="1326">
        <v>2888</v>
      </c>
    </row>
    <row r="147" spans="121:125">
      <c r="DQ147" s="1323">
        <v>45565</v>
      </c>
      <c r="DR147" s="1433" t="s">
        <v>1268</v>
      </c>
      <c r="DS147" t="s">
        <v>526</v>
      </c>
      <c r="DT147" s="1324">
        <v>432668100.94</v>
      </c>
      <c r="DU147" s="1326">
        <v>2855</v>
      </c>
    </row>
    <row r="148" spans="121:125">
      <c r="DQ148" s="1323">
        <v>45565</v>
      </c>
      <c r="DR148" s="1433" t="s">
        <v>1269</v>
      </c>
      <c r="DS148" t="s">
        <v>527</v>
      </c>
      <c r="DT148" s="1324">
        <v>487523308.29000002</v>
      </c>
      <c r="DU148" s="1326">
        <v>2984</v>
      </c>
    </row>
    <row r="149" spans="121:125">
      <c r="DQ149" s="1323">
        <v>45565</v>
      </c>
      <c r="DR149" s="1433" t="s">
        <v>1270</v>
      </c>
      <c r="DS149" t="s">
        <v>528</v>
      </c>
      <c r="DT149" s="1324">
        <v>492937685.51999998</v>
      </c>
      <c r="DU149" s="1326">
        <v>2902</v>
      </c>
    </row>
    <row r="150" spans="121:125">
      <c r="DQ150" s="1323">
        <v>45565</v>
      </c>
      <c r="DR150" s="1433" t="s">
        <v>1271</v>
      </c>
      <c r="DS150" t="s">
        <v>529</v>
      </c>
      <c r="DT150" s="1324">
        <v>575286478.30999994</v>
      </c>
      <c r="DU150" s="1326">
        <v>3131</v>
      </c>
    </row>
    <row r="151" spans="121:125">
      <c r="DQ151" s="1323">
        <v>45565</v>
      </c>
      <c r="DR151" s="1433" t="s">
        <v>1272</v>
      </c>
      <c r="DS151" t="s">
        <v>530</v>
      </c>
      <c r="DT151" s="1324">
        <v>571389743.80999994</v>
      </c>
      <c r="DU151" s="1326">
        <v>2985</v>
      </c>
    </row>
    <row r="152" spans="121:125">
      <c r="DQ152" s="1323">
        <v>45565</v>
      </c>
      <c r="DR152" s="1433" t="s">
        <v>1273</v>
      </c>
      <c r="DS152" t="s">
        <v>531</v>
      </c>
      <c r="DT152" s="1324">
        <v>478952230.54000002</v>
      </c>
      <c r="DU152" s="1326">
        <v>2596</v>
      </c>
    </row>
    <row r="153" spans="121:125">
      <c r="DQ153" s="1323">
        <v>45565</v>
      </c>
      <c r="DR153" s="1433" t="s">
        <v>1274</v>
      </c>
      <c r="DS153" s="1435" t="s">
        <v>532</v>
      </c>
      <c r="DT153" s="1324">
        <v>323246628.43000001</v>
      </c>
      <c r="DU153" s="1326">
        <v>1723</v>
      </c>
    </row>
    <row r="154" spans="121:125">
      <c r="DQ154" s="1323">
        <v>45565</v>
      </c>
      <c r="DR154" s="1433" t="s">
        <v>1275</v>
      </c>
      <c r="DS154" s="1435" t="s">
        <v>533</v>
      </c>
      <c r="DT154" s="1324">
        <v>454968141.82999998</v>
      </c>
      <c r="DU154" s="1326">
        <v>2110</v>
      </c>
    </row>
    <row r="155" spans="121:125">
      <c r="DQ155" s="1323">
        <v>45565</v>
      </c>
      <c r="DR155" s="1433" t="s">
        <v>1276</v>
      </c>
      <c r="DS155" s="1435" t="s">
        <v>534</v>
      </c>
      <c r="DT155" s="1324">
        <v>815224642.97000003</v>
      </c>
      <c r="DU155" s="1326">
        <v>3168</v>
      </c>
    </row>
    <row r="156" spans="121:125">
      <c r="DQ156" s="1323">
        <v>45565</v>
      </c>
      <c r="DR156" s="1433" t="s">
        <v>1277</v>
      </c>
      <c r="DS156" s="1435" t="s">
        <v>535</v>
      </c>
      <c r="DT156" s="1324">
        <v>589599858.62</v>
      </c>
      <c r="DU156" s="1326">
        <v>2456</v>
      </c>
    </row>
    <row r="157" spans="121:125">
      <c r="DQ157" s="1323">
        <v>45565</v>
      </c>
      <c r="DR157" s="1433" t="s">
        <v>1278</v>
      </c>
      <c r="DS157" s="1435" t="s">
        <v>536</v>
      </c>
      <c r="DT157" s="1324">
        <v>313754897.13999999</v>
      </c>
      <c r="DU157" s="1326">
        <v>1380</v>
      </c>
    </row>
    <row r="158" spans="121:125">
      <c r="DQ158" s="1323">
        <v>45565</v>
      </c>
      <c r="DR158" s="1433" t="s">
        <v>1279</v>
      </c>
      <c r="DS158" s="1435" t="s">
        <v>1280</v>
      </c>
      <c r="DT158" s="1324">
        <v>1034440.73</v>
      </c>
      <c r="DU158" s="1326">
        <v>5</v>
      </c>
    </row>
    <row r="159" spans="121:125">
      <c r="DQ159" s="1323">
        <v>45565</v>
      </c>
      <c r="DR159" s="1433" t="s">
        <v>1281</v>
      </c>
      <c r="DS159" s="1435" t="s">
        <v>864</v>
      </c>
      <c r="DT159" s="1324">
        <v>0.26352999999999999</v>
      </c>
      <c r="DU159" s="1326">
        <v>0</v>
      </c>
    </row>
    <row r="160" spans="121:125">
      <c r="DQ160" s="1323">
        <v>45565</v>
      </c>
      <c r="DR160" s="1433" t="s">
        <v>1282</v>
      </c>
      <c r="DS160" s="1435" t="s">
        <v>865</v>
      </c>
      <c r="DT160" s="1324">
        <v>16.412262999999999</v>
      </c>
      <c r="DU160" s="1326">
        <v>0</v>
      </c>
    </row>
    <row r="161" spans="121:125">
      <c r="DQ161" s="1323">
        <v>45565</v>
      </c>
      <c r="DR161" s="1433" t="s">
        <v>1283</v>
      </c>
      <c r="DS161" s="1435" t="s">
        <v>456</v>
      </c>
      <c r="DT161" s="1324">
        <v>25.768910000000002</v>
      </c>
      <c r="DU161" s="1326">
        <v>0</v>
      </c>
    </row>
    <row r="162" spans="121:125">
      <c r="DQ162" s="1323">
        <v>45565</v>
      </c>
      <c r="DR162" s="1433" t="s">
        <v>972</v>
      </c>
      <c r="DS162" s="1435">
        <v>2010</v>
      </c>
      <c r="DT162" s="1324">
        <v>105775809.25</v>
      </c>
      <c r="DU162" s="1326">
        <v>1723</v>
      </c>
    </row>
    <row r="163" spans="121:125">
      <c r="DQ163" s="1323">
        <v>45565</v>
      </c>
      <c r="DR163" s="1433" t="s">
        <v>973</v>
      </c>
      <c r="DS163" s="1435">
        <v>2011</v>
      </c>
      <c r="DT163" s="1324">
        <v>90573097.700000003</v>
      </c>
      <c r="DU163" s="1326">
        <v>1510</v>
      </c>
    </row>
    <row r="164" spans="121:125">
      <c r="DQ164" s="1323">
        <v>45565</v>
      </c>
      <c r="DR164" s="1433" t="s">
        <v>1284</v>
      </c>
      <c r="DS164" s="1435">
        <v>2012</v>
      </c>
      <c r="DT164" s="1324">
        <v>107687746.29000001</v>
      </c>
      <c r="DU164" s="1326">
        <v>1738</v>
      </c>
    </row>
    <row r="165" spans="121:125">
      <c r="DQ165" s="1323">
        <v>45565</v>
      </c>
      <c r="DR165" s="1433" t="s">
        <v>1285</v>
      </c>
      <c r="DS165">
        <v>2013</v>
      </c>
      <c r="DT165" s="1324">
        <v>101663386.34</v>
      </c>
      <c r="DU165" s="1326">
        <v>1484</v>
      </c>
    </row>
    <row r="166" spans="121:125">
      <c r="DQ166" s="1323">
        <v>45565</v>
      </c>
      <c r="DR166" s="1433" t="s">
        <v>1286</v>
      </c>
      <c r="DS166">
        <v>2014</v>
      </c>
      <c r="DT166" s="1324">
        <v>145579325.30000001</v>
      </c>
      <c r="DU166" s="1326">
        <v>1949</v>
      </c>
    </row>
    <row r="167" spans="121:125">
      <c r="DQ167" s="1323">
        <v>45565</v>
      </c>
      <c r="DR167" s="1433" t="s">
        <v>1287</v>
      </c>
      <c r="DS167">
        <v>2015</v>
      </c>
      <c r="DT167" s="1324">
        <v>319980676.86000001</v>
      </c>
      <c r="DU167" s="1326">
        <v>3608</v>
      </c>
    </row>
    <row r="168" spans="121:125">
      <c r="DQ168" s="1323">
        <v>45565</v>
      </c>
      <c r="DR168" s="1433" t="s">
        <v>1288</v>
      </c>
      <c r="DS168">
        <v>2016</v>
      </c>
      <c r="DT168" s="1324">
        <v>336852036.72000003</v>
      </c>
      <c r="DU168" s="1326">
        <v>3607</v>
      </c>
    </row>
    <row r="169" spans="121:125">
      <c r="DQ169" s="1323">
        <v>45565</v>
      </c>
      <c r="DR169" s="1433" t="s">
        <v>1289</v>
      </c>
      <c r="DS169">
        <v>2017</v>
      </c>
      <c r="DT169" s="1324">
        <v>511842284.19</v>
      </c>
      <c r="DU169" s="1326">
        <v>4618</v>
      </c>
    </row>
    <row r="170" spans="121:125">
      <c r="DQ170" s="1323">
        <v>45565</v>
      </c>
      <c r="DR170" s="1433" t="s">
        <v>1290</v>
      </c>
      <c r="DS170">
        <v>2018</v>
      </c>
      <c r="DT170" s="1324">
        <v>601623676.25999999</v>
      </c>
      <c r="DU170" s="1326">
        <v>4712</v>
      </c>
    </row>
    <row r="171" spans="121:125">
      <c r="DQ171" s="1323">
        <v>45565</v>
      </c>
      <c r="DR171" s="1433" t="s">
        <v>1291</v>
      </c>
      <c r="DS171">
        <v>2019</v>
      </c>
      <c r="DT171" s="1324">
        <v>984009073.82000005</v>
      </c>
      <c r="DU171" s="1326">
        <v>6681</v>
      </c>
    </row>
    <row r="172" spans="121:125">
      <c r="DQ172" s="1323">
        <v>45565</v>
      </c>
      <c r="DR172" s="1433" t="s">
        <v>1292</v>
      </c>
      <c r="DS172">
        <v>2020</v>
      </c>
      <c r="DT172" s="1324">
        <v>939222672.82000005</v>
      </c>
      <c r="DU172" s="1326">
        <v>5653</v>
      </c>
    </row>
    <row r="173" spans="121:125">
      <c r="DQ173" s="1323">
        <v>45565</v>
      </c>
      <c r="DR173" s="1433" t="s">
        <v>1293</v>
      </c>
      <c r="DS173">
        <v>2021</v>
      </c>
      <c r="DT173" s="1324">
        <v>1525935512.76</v>
      </c>
      <c r="DU173" s="1326">
        <v>7697</v>
      </c>
    </row>
    <row r="174" spans="121:125">
      <c r="DQ174" s="1323">
        <v>45565</v>
      </c>
      <c r="DR174" s="1433" t="s">
        <v>1294</v>
      </c>
      <c r="DS174">
        <v>2022</v>
      </c>
      <c r="DT174" s="1324">
        <v>1430371031.49</v>
      </c>
      <c r="DU174" s="1326">
        <v>6722</v>
      </c>
    </row>
    <row r="175" spans="121:125">
      <c r="DQ175" s="1323">
        <v>45565</v>
      </c>
      <c r="DR175" s="1433" t="s">
        <v>1360</v>
      </c>
      <c r="DS175">
        <v>2023</v>
      </c>
      <c r="DT175" s="1324">
        <v>618425126.86000025</v>
      </c>
      <c r="DU175" s="1326">
        <v>3380</v>
      </c>
    </row>
    <row r="176" spans="121:125">
      <c r="DQ176" s="1323">
        <v>45565</v>
      </c>
      <c r="DR176" s="1433" t="s">
        <v>1361</v>
      </c>
      <c r="DS176">
        <v>2024</v>
      </c>
      <c r="DT176" s="1324">
        <v>362827027.8100003</v>
      </c>
      <c r="DU176" s="1326">
        <v>1889</v>
      </c>
    </row>
    <row r="177" spans="121:125">
      <c r="DQ177" s="1323">
        <v>45565</v>
      </c>
      <c r="DR177" s="1433" t="s">
        <v>974</v>
      </c>
      <c r="DS177" t="s">
        <v>155</v>
      </c>
      <c r="DT177" s="1324">
        <v>8182368484.4700003</v>
      </c>
      <c r="DU177" s="1326">
        <v>56971</v>
      </c>
    </row>
    <row r="178" spans="121:125">
      <c r="DQ178" s="1323">
        <v>45565</v>
      </c>
      <c r="DR178" s="1433" t="s">
        <v>975</v>
      </c>
      <c r="DS178" t="s">
        <v>1182</v>
      </c>
      <c r="DT178" s="1324">
        <v>2451537028.4699998</v>
      </c>
      <c r="DU178" s="1326">
        <v>16810</v>
      </c>
    </row>
    <row r="179" spans="121:125">
      <c r="DQ179" s="1323">
        <v>45565</v>
      </c>
      <c r="DR179" s="1433" t="s">
        <v>976</v>
      </c>
      <c r="DS179" t="s">
        <v>1183</v>
      </c>
      <c r="DT179" s="1324">
        <v>3024452090.04</v>
      </c>
      <c r="DU179" s="1326">
        <v>19351</v>
      </c>
    </row>
    <row r="180" spans="121:125">
      <c r="DQ180" s="1323">
        <v>45565</v>
      </c>
      <c r="DR180" s="1433" t="s">
        <v>977</v>
      </c>
      <c r="DS180" t="s">
        <v>1184</v>
      </c>
      <c r="DT180" s="1324">
        <v>1262989157</v>
      </c>
      <c r="DU180" s="1326">
        <v>9933</v>
      </c>
    </row>
    <row r="181" spans="121:125">
      <c r="DQ181" s="1323">
        <v>45565</v>
      </c>
      <c r="DR181" s="1433" t="s">
        <v>978</v>
      </c>
      <c r="DS181" t="s">
        <v>1185</v>
      </c>
      <c r="DT181" s="1324">
        <v>477855963.12</v>
      </c>
      <c r="DU181" s="1326">
        <v>4029</v>
      </c>
    </row>
    <row r="182" spans="121:125">
      <c r="DQ182" s="1323">
        <v>45565</v>
      </c>
      <c r="DR182" s="1433" t="s">
        <v>979</v>
      </c>
      <c r="DS182" t="s">
        <v>1186</v>
      </c>
      <c r="DT182" s="1324">
        <v>280089301.39999998</v>
      </c>
      <c r="DU182" s="1326">
        <v>2403</v>
      </c>
    </row>
    <row r="183" spans="121:125">
      <c r="DQ183" s="1323">
        <v>45565</v>
      </c>
      <c r="DR183" s="1433" t="s">
        <v>980</v>
      </c>
      <c r="DS183" t="s">
        <v>1187</v>
      </c>
      <c r="DT183" s="1324">
        <v>198721638.30000001</v>
      </c>
      <c r="DU183" s="1326">
        <v>1477</v>
      </c>
    </row>
    <row r="184" spans="121:125">
      <c r="DQ184" s="1323">
        <v>45565</v>
      </c>
      <c r="DR184" s="1433" t="s">
        <v>981</v>
      </c>
      <c r="DS184" t="s">
        <v>1188</v>
      </c>
      <c r="DT184" s="1324">
        <v>285248348.05000001</v>
      </c>
      <c r="DU184" s="1326">
        <v>1584</v>
      </c>
    </row>
    <row r="185" spans="121:125">
      <c r="DQ185" s="1323">
        <v>45565</v>
      </c>
      <c r="DR185" s="1433" t="s">
        <v>982</v>
      </c>
      <c r="DS185" t="s">
        <v>1189</v>
      </c>
      <c r="DT185" s="1324">
        <v>155372430.97999999</v>
      </c>
      <c r="DU185" s="1326">
        <v>1057</v>
      </c>
    </row>
    <row r="186" spans="121:125">
      <c r="DQ186" s="1323">
        <v>45565</v>
      </c>
      <c r="DR186" s="1433" t="s">
        <v>983</v>
      </c>
      <c r="DS186" t="s">
        <v>1190</v>
      </c>
      <c r="DT186" s="1324">
        <v>45394742.469999999</v>
      </c>
      <c r="DU186" s="1326">
        <v>320</v>
      </c>
    </row>
    <row r="187" spans="121:125">
      <c r="DQ187" s="1323">
        <v>45565</v>
      </c>
      <c r="DR187" s="1433" t="s">
        <v>984</v>
      </c>
      <c r="DS187" t="s">
        <v>1191</v>
      </c>
      <c r="DT187" s="1324">
        <v>707784.64</v>
      </c>
      <c r="DU187" s="1326">
        <v>7</v>
      </c>
    </row>
    <row r="188" spans="121:125">
      <c r="DQ188" s="1323">
        <v>45565</v>
      </c>
      <c r="DR188" s="1433" t="s">
        <v>1295</v>
      </c>
      <c r="DS188" t="s">
        <v>864</v>
      </c>
      <c r="DT188" s="1324">
        <v>0.5</v>
      </c>
      <c r="DU188" s="1326">
        <v>0</v>
      </c>
    </row>
    <row r="189" spans="121:125">
      <c r="DQ189" s="1323">
        <v>45565</v>
      </c>
      <c r="DR189" s="1433" t="s">
        <v>1296</v>
      </c>
      <c r="DS189" t="s">
        <v>865</v>
      </c>
      <c r="DT189" s="1324">
        <v>1.4827809999999999</v>
      </c>
      <c r="DU189" s="1326">
        <v>0</v>
      </c>
    </row>
    <row r="190" spans="121:125">
      <c r="DQ190" s="1323">
        <v>45565</v>
      </c>
      <c r="DR190" s="1433" t="s">
        <v>1297</v>
      </c>
      <c r="DS190" t="s">
        <v>456</v>
      </c>
      <c r="DT190" s="1324">
        <v>5.3</v>
      </c>
      <c r="DU190" s="1326">
        <v>0</v>
      </c>
    </row>
    <row r="191" spans="121:125">
      <c r="DQ191" s="1323">
        <v>45565</v>
      </c>
      <c r="DR191" s="1433" t="s">
        <v>985</v>
      </c>
      <c r="DS191" t="s">
        <v>1298</v>
      </c>
      <c r="DT191" s="1324">
        <v>49141429.5</v>
      </c>
      <c r="DU191" s="1326">
        <v>544</v>
      </c>
    </row>
    <row r="192" spans="121:125">
      <c r="DQ192" s="1323">
        <v>45565</v>
      </c>
      <c r="DR192" s="1433" t="s">
        <v>986</v>
      </c>
      <c r="DS192" t="s">
        <v>1299</v>
      </c>
      <c r="DT192" s="1324">
        <v>145493627.34</v>
      </c>
      <c r="DU192" s="1326">
        <v>1326</v>
      </c>
    </row>
    <row r="193" spans="121:125">
      <c r="DQ193" s="1323">
        <v>45565</v>
      </c>
      <c r="DR193" s="1433" t="s">
        <v>987</v>
      </c>
      <c r="DS193" t="s">
        <v>1300</v>
      </c>
      <c r="DT193" s="1324">
        <v>318768585.5</v>
      </c>
      <c r="DU193" s="1326">
        <v>2821</v>
      </c>
    </row>
    <row r="194" spans="121:125">
      <c r="DQ194" s="1323">
        <v>45565</v>
      </c>
      <c r="DR194" s="1433" t="s">
        <v>988</v>
      </c>
      <c r="DS194" t="s">
        <v>1301</v>
      </c>
      <c r="DT194" s="1324">
        <v>777695224.38</v>
      </c>
      <c r="DU194" s="1326">
        <v>6344</v>
      </c>
    </row>
    <row r="195" spans="121:125">
      <c r="DQ195" s="1323">
        <v>45565</v>
      </c>
      <c r="DR195" s="1433" t="s">
        <v>1302</v>
      </c>
      <c r="DS195" t="s">
        <v>1303</v>
      </c>
      <c r="DT195" s="1324">
        <v>1509167259.54</v>
      </c>
      <c r="DU195" s="1326">
        <v>11378</v>
      </c>
    </row>
    <row r="196" spans="121:125">
      <c r="DQ196" s="1323">
        <v>45565</v>
      </c>
      <c r="DR196" s="1433" t="s">
        <v>1304</v>
      </c>
      <c r="DS196" t="s">
        <v>1305</v>
      </c>
      <c r="DT196" s="1324">
        <v>2694580628.73</v>
      </c>
      <c r="DU196" s="1326">
        <v>17496</v>
      </c>
    </row>
    <row r="197" spans="121:125">
      <c r="DQ197" s="1323">
        <v>45565</v>
      </c>
      <c r="DR197" s="1433" t="s">
        <v>1306</v>
      </c>
      <c r="DS197" t="s">
        <v>1307</v>
      </c>
      <c r="DT197" s="1324">
        <v>1284184723.5899999</v>
      </c>
      <c r="DU197" s="1326">
        <v>8554</v>
      </c>
    </row>
    <row r="198" spans="121:125">
      <c r="DQ198" s="1323">
        <v>45565</v>
      </c>
      <c r="DR198" s="1433" t="s">
        <v>1308</v>
      </c>
      <c r="DS198" t="s">
        <v>1309</v>
      </c>
      <c r="DT198" s="1324">
        <v>705283055.66999996</v>
      </c>
      <c r="DU198" s="1326">
        <v>4127</v>
      </c>
    </row>
    <row r="199" spans="121:125">
      <c r="DQ199" s="1323">
        <v>45565</v>
      </c>
      <c r="DR199" s="1433" t="s">
        <v>1310</v>
      </c>
      <c r="DS199" t="s">
        <v>1311</v>
      </c>
      <c r="DT199" s="1324">
        <v>390499232.06</v>
      </c>
      <c r="DU199" s="1326">
        <v>2414</v>
      </c>
    </row>
    <row r="200" spans="121:125">
      <c r="DQ200" s="1323">
        <v>45565</v>
      </c>
      <c r="DR200" s="1433" t="s">
        <v>1312</v>
      </c>
      <c r="DS200" t="s">
        <v>1313</v>
      </c>
      <c r="DT200" s="1324">
        <v>180936447.59</v>
      </c>
      <c r="DU200" s="1326">
        <v>1163</v>
      </c>
    </row>
    <row r="201" spans="121:125">
      <c r="DQ201" s="1323">
        <v>45565</v>
      </c>
      <c r="DR201" s="1433" t="s">
        <v>1314</v>
      </c>
      <c r="DS201" t="s">
        <v>1315</v>
      </c>
      <c r="DT201" s="1324">
        <v>126618270.56999999</v>
      </c>
      <c r="DU201" s="1326">
        <v>804</v>
      </c>
    </row>
    <row r="202" spans="121:125">
      <c r="DQ202" s="1323">
        <v>45565</v>
      </c>
      <c r="DR202" s="1433" t="s">
        <v>1316</v>
      </c>
      <c r="DS202" t="s">
        <v>864</v>
      </c>
      <c r="DT202" s="1324">
        <v>0.34</v>
      </c>
      <c r="DU202" s="1326">
        <v>0</v>
      </c>
    </row>
    <row r="203" spans="121:125">
      <c r="DQ203" s="1323">
        <v>45565</v>
      </c>
      <c r="DR203" s="1433" t="s">
        <v>1317</v>
      </c>
      <c r="DS203" t="s">
        <v>865</v>
      </c>
      <c r="DT203" s="1324">
        <v>32.895124000000003</v>
      </c>
      <c r="DU203" s="1326">
        <v>0</v>
      </c>
    </row>
    <row r="204" spans="121:125">
      <c r="DQ204" s="1323">
        <v>45565</v>
      </c>
      <c r="DR204" s="1433" t="s">
        <v>1318</v>
      </c>
      <c r="DS204" t="s">
        <v>456</v>
      </c>
      <c r="DT204" s="1324">
        <v>59.99</v>
      </c>
      <c r="DU204" s="1326">
        <v>0</v>
      </c>
    </row>
    <row r="205" spans="121:125">
      <c r="DQ205" s="1323">
        <v>45565</v>
      </c>
      <c r="DR205" s="1433" t="s">
        <v>989</v>
      </c>
      <c r="DS205" t="s">
        <v>554</v>
      </c>
      <c r="DT205" s="1324">
        <v>3531856932.8400002</v>
      </c>
      <c r="DU205" s="1326">
        <v>20649</v>
      </c>
    </row>
    <row r="206" spans="121:125">
      <c r="DQ206" s="1323">
        <v>45565</v>
      </c>
      <c r="DR206" s="1433" t="s">
        <v>990</v>
      </c>
      <c r="DS206" t="s">
        <v>555</v>
      </c>
      <c r="DT206" s="1324">
        <v>264673999.46000001</v>
      </c>
      <c r="DU206" s="1326">
        <v>2290</v>
      </c>
    </row>
    <row r="207" spans="121:125">
      <c r="DQ207" s="1323">
        <v>45565</v>
      </c>
      <c r="DR207" s="1433" t="s">
        <v>991</v>
      </c>
      <c r="DS207" t="s">
        <v>556</v>
      </c>
      <c r="DT207" s="1324">
        <v>810139816.64999998</v>
      </c>
      <c r="DU207" s="1326">
        <v>6777</v>
      </c>
    </row>
    <row r="208" spans="121:125">
      <c r="DQ208" s="1323">
        <v>45565</v>
      </c>
      <c r="DR208" s="1433" t="s">
        <v>992</v>
      </c>
      <c r="DS208" t="s">
        <v>557</v>
      </c>
      <c r="DT208" s="1324">
        <v>364649971.19</v>
      </c>
      <c r="DU208" s="1326">
        <v>3161</v>
      </c>
    </row>
    <row r="209" spans="121:125">
      <c r="DQ209" s="1323">
        <v>45565</v>
      </c>
      <c r="DR209" s="1433" t="s">
        <v>993</v>
      </c>
      <c r="DS209" t="s">
        <v>558</v>
      </c>
      <c r="DT209" s="1324">
        <v>108948805.31</v>
      </c>
      <c r="DU209" s="1326">
        <v>1085</v>
      </c>
    </row>
    <row r="210" spans="121:125">
      <c r="DQ210" s="1323">
        <v>45565</v>
      </c>
      <c r="DR210" s="1433" t="s">
        <v>994</v>
      </c>
      <c r="DS210" t="s">
        <v>559</v>
      </c>
      <c r="DT210" s="1324">
        <v>283889713.45999998</v>
      </c>
      <c r="DU210" s="1326">
        <v>2293</v>
      </c>
    </row>
    <row r="211" spans="121:125">
      <c r="DQ211" s="1323">
        <v>45565</v>
      </c>
      <c r="DR211" s="1433" t="s">
        <v>995</v>
      </c>
      <c r="DS211" t="s">
        <v>560</v>
      </c>
      <c r="DT211" s="1324">
        <v>218850547.38</v>
      </c>
      <c r="DU211" s="1326">
        <v>1634</v>
      </c>
    </row>
    <row r="212" spans="121:125">
      <c r="DQ212" s="1323">
        <v>45565</v>
      </c>
      <c r="DR212" s="1433" t="s">
        <v>996</v>
      </c>
      <c r="DS212" t="s">
        <v>561</v>
      </c>
      <c r="DT212" s="1324">
        <v>600042957.67999995</v>
      </c>
      <c r="DU212" s="1326">
        <v>4316</v>
      </c>
    </row>
    <row r="213" spans="121:125">
      <c r="DQ213" s="1323">
        <v>45565</v>
      </c>
      <c r="DR213" s="1433" t="s">
        <v>997</v>
      </c>
      <c r="DS213" t="s">
        <v>562</v>
      </c>
      <c r="DT213" s="1324">
        <v>636625709.35000002</v>
      </c>
      <c r="DU213" s="1326">
        <v>4572</v>
      </c>
    </row>
    <row r="214" spans="121:125">
      <c r="DQ214" s="1323">
        <v>45565</v>
      </c>
      <c r="DR214" s="1433" t="s">
        <v>998</v>
      </c>
      <c r="DS214" t="s">
        <v>563</v>
      </c>
      <c r="DT214" s="1324">
        <v>656473273.74000001</v>
      </c>
      <c r="DU214" s="1326">
        <v>4273</v>
      </c>
    </row>
    <row r="215" spans="121:125">
      <c r="DQ215" s="1323">
        <v>45565</v>
      </c>
      <c r="DR215" s="1433" t="s">
        <v>999</v>
      </c>
      <c r="DS215" t="s">
        <v>564</v>
      </c>
      <c r="DT215" s="1324">
        <v>65481943.200000003</v>
      </c>
      <c r="DU215" s="1326">
        <v>455</v>
      </c>
    </row>
    <row r="216" spans="121:125">
      <c r="DQ216" s="1323">
        <v>45565</v>
      </c>
      <c r="DR216" s="1433" t="s">
        <v>1000</v>
      </c>
      <c r="DS216" t="s">
        <v>565</v>
      </c>
      <c r="DT216" s="1324">
        <v>140006347</v>
      </c>
      <c r="DU216" s="1326">
        <v>1348</v>
      </c>
    </row>
    <row r="217" spans="121:125">
      <c r="DQ217" s="1323">
        <v>45565</v>
      </c>
      <c r="DR217" s="1433" t="s">
        <v>1001</v>
      </c>
      <c r="DS217" t="s">
        <v>566</v>
      </c>
      <c r="DT217" s="1324">
        <v>500728467.20999998</v>
      </c>
      <c r="DU217" s="1326">
        <v>4118</v>
      </c>
    </row>
    <row r="218" spans="121:125">
      <c r="DQ218" s="1323">
        <v>45565</v>
      </c>
      <c r="DR218" s="1433" t="s">
        <v>1002</v>
      </c>
      <c r="DS218" t="s">
        <v>568</v>
      </c>
      <c r="DT218" s="1324">
        <v>1386809321.25</v>
      </c>
      <c r="DU218" s="1326">
        <v>10815</v>
      </c>
    </row>
    <row r="219" spans="121:125">
      <c r="DQ219" s="1323">
        <v>45565</v>
      </c>
      <c r="DR219" s="1433" t="s">
        <v>1003</v>
      </c>
      <c r="DS219" t="s">
        <v>569</v>
      </c>
      <c r="DT219" s="1324">
        <v>979788994.38999999</v>
      </c>
      <c r="DU219" s="1326">
        <v>7583</v>
      </c>
    </row>
    <row r="220" spans="121:125">
      <c r="DQ220" s="1323">
        <v>45565</v>
      </c>
      <c r="DR220" s="1433" t="s">
        <v>1004</v>
      </c>
      <c r="DS220" t="s">
        <v>570</v>
      </c>
      <c r="DT220" s="1324">
        <v>5815770168.8299999</v>
      </c>
      <c r="DU220" s="1326">
        <v>38573</v>
      </c>
    </row>
    <row r="221" spans="121:125">
      <c r="DQ221" s="1323">
        <v>45565</v>
      </c>
      <c r="DR221" s="1433" t="s">
        <v>1005</v>
      </c>
      <c r="DS221" t="s">
        <v>1319</v>
      </c>
      <c r="DT221" s="1324">
        <v>1131724147.01</v>
      </c>
      <c r="DU221" s="1326">
        <v>7756</v>
      </c>
    </row>
    <row r="222" spans="121:125">
      <c r="DQ222" s="1323">
        <v>45565</v>
      </c>
      <c r="DR222" s="1433" t="s">
        <v>1006</v>
      </c>
      <c r="DS222" t="s">
        <v>571</v>
      </c>
      <c r="DT222" s="1324">
        <v>7050644337.46</v>
      </c>
      <c r="DU222" s="1326">
        <v>49215</v>
      </c>
    </row>
    <row r="223" spans="121:125">
      <c r="DQ223" s="1323">
        <v>45565</v>
      </c>
      <c r="DR223" s="1433" t="s">
        <v>1320</v>
      </c>
      <c r="DS223" t="s">
        <v>573</v>
      </c>
      <c r="DT223" s="1324">
        <v>2702683.46</v>
      </c>
      <c r="DU223" s="1326">
        <v>2</v>
      </c>
    </row>
    <row r="224" spans="121:125">
      <c r="DQ224" s="1323">
        <v>45565</v>
      </c>
      <c r="DR224" s="1433" t="s">
        <v>1321</v>
      </c>
      <c r="DS224" t="s">
        <v>574</v>
      </c>
      <c r="DT224" s="1324">
        <v>2366094.88</v>
      </c>
      <c r="DU224" s="1326">
        <v>1</v>
      </c>
    </row>
    <row r="225" spans="121:125">
      <c r="DQ225" s="1323">
        <v>45565</v>
      </c>
      <c r="DR225" s="1433" t="s">
        <v>1322</v>
      </c>
      <c r="DS225" t="s">
        <v>575</v>
      </c>
      <c r="DT225" s="1324">
        <v>2353929.4500000002</v>
      </c>
      <c r="DU225" s="1326">
        <v>3</v>
      </c>
    </row>
    <row r="226" spans="121:125">
      <c r="DQ226" s="1323">
        <v>45565</v>
      </c>
      <c r="DR226" s="1433" t="s">
        <v>1323</v>
      </c>
      <c r="DS226" t="s">
        <v>576</v>
      </c>
      <c r="DT226" s="1324">
        <v>2349941.9700000002</v>
      </c>
      <c r="DU226" s="1326">
        <v>1</v>
      </c>
    </row>
    <row r="227" spans="121:125">
      <c r="DQ227" s="1323">
        <v>45565</v>
      </c>
      <c r="DR227" s="1433" t="s">
        <v>1324</v>
      </c>
      <c r="DS227" t="s">
        <v>577</v>
      </c>
      <c r="DT227" s="1324">
        <v>2256619.34</v>
      </c>
      <c r="DU227" s="1326">
        <v>1</v>
      </c>
    </row>
    <row r="228" spans="121:125">
      <c r="DQ228" s="1323">
        <v>45565</v>
      </c>
      <c r="DR228" s="1433" t="s">
        <v>1325</v>
      </c>
      <c r="DS228" t="s">
        <v>578</v>
      </c>
      <c r="DT228" s="1324">
        <v>2186113.41</v>
      </c>
      <c r="DU228" s="1326">
        <v>1</v>
      </c>
    </row>
    <row r="229" spans="121:125">
      <c r="DQ229" s="1323">
        <v>45565</v>
      </c>
      <c r="DR229" s="1433" t="s">
        <v>1326</v>
      </c>
      <c r="DS229" t="s">
        <v>579</v>
      </c>
      <c r="DT229" s="1324">
        <v>2157272.13</v>
      </c>
      <c r="DU229" s="1326">
        <v>1</v>
      </c>
    </row>
    <row r="230" spans="121:125">
      <c r="DQ230" s="1323">
        <v>45565</v>
      </c>
      <c r="DR230" s="1433" t="s">
        <v>1327</v>
      </c>
      <c r="DS230" t="s">
        <v>580</v>
      </c>
      <c r="DT230" s="1324">
        <v>2141121.65</v>
      </c>
      <c r="DU230" s="1326">
        <v>1</v>
      </c>
    </row>
    <row r="231" spans="121:125">
      <c r="DQ231" s="1323">
        <v>45565</v>
      </c>
      <c r="DR231" s="1433" t="s">
        <v>1328</v>
      </c>
      <c r="DS231" t="s">
        <v>581</v>
      </c>
      <c r="DT231" s="1324">
        <v>2132435.09</v>
      </c>
      <c r="DU231" s="1326">
        <v>1</v>
      </c>
    </row>
    <row r="232" spans="121:125">
      <c r="DQ232" s="1323">
        <v>45565</v>
      </c>
      <c r="DR232" s="1433" t="s">
        <v>1329</v>
      </c>
      <c r="DS232" t="s">
        <v>582</v>
      </c>
      <c r="DT232" s="1324">
        <v>2095763.55</v>
      </c>
      <c r="DU232" s="1326">
        <v>1</v>
      </c>
    </row>
    <row r="233" spans="121:125">
      <c r="DQ233" s="1323">
        <v>45565</v>
      </c>
      <c r="DR233" s="1433" t="s">
        <v>1330</v>
      </c>
      <c r="DS233" t="s">
        <v>583</v>
      </c>
      <c r="DT233" s="1324">
        <v>2088608.47</v>
      </c>
      <c r="DU233" s="1326">
        <v>1</v>
      </c>
    </row>
    <row r="234" spans="121:125">
      <c r="DQ234" s="1323">
        <v>45565</v>
      </c>
      <c r="DR234" s="1433" t="s">
        <v>1331</v>
      </c>
      <c r="DS234" t="s">
        <v>584</v>
      </c>
      <c r="DT234" s="1324">
        <v>2063841.1</v>
      </c>
      <c r="DU234" s="1326">
        <v>1</v>
      </c>
    </row>
    <row r="235" spans="121:125">
      <c r="DQ235" s="1323">
        <v>45565</v>
      </c>
      <c r="DR235" s="1433" t="s">
        <v>1332</v>
      </c>
      <c r="DS235" t="s">
        <v>585</v>
      </c>
      <c r="DT235" s="1324">
        <v>2043703.28</v>
      </c>
      <c r="DU235" s="1326">
        <v>2</v>
      </c>
    </row>
    <row r="236" spans="121:125">
      <c r="DQ236" s="1323">
        <v>45565</v>
      </c>
      <c r="DR236" s="1433" t="s">
        <v>1333</v>
      </c>
      <c r="DS236" t="s">
        <v>586</v>
      </c>
      <c r="DT236" s="1324">
        <v>2036402.71</v>
      </c>
      <c r="DU236" s="1326">
        <v>6</v>
      </c>
    </row>
    <row r="237" spans="121:125">
      <c r="DQ237" s="1323">
        <v>45565</v>
      </c>
      <c r="DR237" s="1433" t="s">
        <v>1334</v>
      </c>
      <c r="DS237" t="s">
        <v>587</v>
      </c>
      <c r="DT237" s="1324">
        <v>2018425.28</v>
      </c>
      <c r="DU237" s="1326">
        <v>1</v>
      </c>
    </row>
    <row r="238" spans="121:125">
      <c r="DQ238" s="1323">
        <v>45565</v>
      </c>
      <c r="DR238" s="1433" t="s">
        <v>1335</v>
      </c>
      <c r="DS238" t="s">
        <v>588</v>
      </c>
      <c r="DT238" s="1324">
        <v>1982266.38</v>
      </c>
      <c r="DU238" s="1326">
        <v>2</v>
      </c>
    </row>
    <row r="239" spans="121:125">
      <c r="DQ239" s="1323">
        <v>45565</v>
      </c>
      <c r="DR239" s="1433" t="s">
        <v>1336</v>
      </c>
      <c r="DS239" t="s">
        <v>589</v>
      </c>
      <c r="DT239" s="1324">
        <v>1977269.04</v>
      </c>
      <c r="DU239" s="1326">
        <v>2</v>
      </c>
    </row>
    <row r="240" spans="121:125">
      <c r="DQ240" s="1323">
        <v>45565</v>
      </c>
      <c r="DR240" s="1433" t="s">
        <v>1337</v>
      </c>
      <c r="DS240" t="s">
        <v>590</v>
      </c>
      <c r="DT240" s="1324">
        <v>1956860.76</v>
      </c>
      <c r="DU240" s="1326">
        <v>1</v>
      </c>
    </row>
    <row r="241" spans="121:125">
      <c r="DQ241" s="1323">
        <v>45565</v>
      </c>
      <c r="DR241" s="1433" t="s">
        <v>1338</v>
      </c>
      <c r="DS241" t="s">
        <v>591</v>
      </c>
      <c r="DT241" s="1324">
        <v>1924585.06</v>
      </c>
      <c r="DU241" s="1326">
        <v>1</v>
      </c>
    </row>
    <row r="242" spans="121:125">
      <c r="DQ242" s="1323">
        <v>45565</v>
      </c>
      <c r="DR242" s="1433" t="s">
        <v>1339</v>
      </c>
      <c r="DS242" t="s">
        <v>592</v>
      </c>
      <c r="DT242" s="1324">
        <v>1893217.93</v>
      </c>
      <c r="DU242" s="1326">
        <v>1</v>
      </c>
    </row>
    <row r="243" spans="121:125">
      <c r="DQ243" s="1323">
        <v>45565</v>
      </c>
      <c r="DR243" s="1433" t="s">
        <v>113</v>
      </c>
      <c r="DS243" t="s">
        <v>1340</v>
      </c>
      <c r="DT243" s="1324">
        <v>8182368484.4700003</v>
      </c>
      <c r="DU243" s="1326">
        <v>56971</v>
      </c>
    </row>
    <row r="244" spans="121:125">
      <c r="DQ244" s="1323">
        <v>45565</v>
      </c>
      <c r="DR244" s="1433" t="s">
        <v>1341</v>
      </c>
      <c r="DS244" t="s">
        <v>1342</v>
      </c>
      <c r="DT244" s="1324">
        <v>5801182269.0699997</v>
      </c>
      <c r="DU244" s="1326">
        <v>37590</v>
      </c>
    </row>
    <row r="245" spans="121:125">
      <c r="DQ245" s="1323">
        <v>45565</v>
      </c>
      <c r="DR245" s="1433" t="s">
        <v>1343</v>
      </c>
      <c r="DS245" t="s">
        <v>1344</v>
      </c>
      <c r="DT245" s="1324">
        <v>434606596.64999998</v>
      </c>
      <c r="DU245" s="1326">
        <v>2696</v>
      </c>
    </row>
    <row r="246" spans="121:125">
      <c r="DQ246" s="1323">
        <v>45565</v>
      </c>
      <c r="DR246" s="1433" t="s">
        <v>1345</v>
      </c>
      <c r="DS246" t="s">
        <v>1346</v>
      </c>
      <c r="DT246" s="1324">
        <v>1946579618.75</v>
      </c>
      <c r="DU246" s="1326">
        <v>16685</v>
      </c>
    </row>
    <row r="247" spans="121:125">
      <c r="DQ247" s="1323">
        <v>45565</v>
      </c>
      <c r="DR247" s="1433" t="s">
        <v>1347</v>
      </c>
      <c r="DS247" t="s">
        <v>594</v>
      </c>
      <c r="DT247" s="1324">
        <v>6766057206.5900002</v>
      </c>
      <c r="DU247" s="1326">
        <v>45672</v>
      </c>
    </row>
    <row r="248" spans="121:125">
      <c r="DQ248" s="1323">
        <v>45565</v>
      </c>
      <c r="DR248" s="1433" t="s">
        <v>1348</v>
      </c>
      <c r="DS248" t="s">
        <v>595</v>
      </c>
      <c r="DT248" s="1324">
        <v>892472676.00999999</v>
      </c>
      <c r="DU248" s="1326">
        <v>6200</v>
      </c>
    </row>
    <row r="249" spans="121:125">
      <c r="DQ249" s="1323">
        <v>45565</v>
      </c>
      <c r="DR249" s="1433" t="s">
        <v>1349</v>
      </c>
      <c r="DS249" t="s">
        <v>596</v>
      </c>
      <c r="DT249" s="1324">
        <v>446480686.26999998</v>
      </c>
      <c r="DU249" s="1326">
        <v>4192</v>
      </c>
    </row>
    <row r="250" spans="121:125">
      <c r="DQ250" s="1323">
        <v>45565</v>
      </c>
      <c r="DR250" s="1433" t="s">
        <v>1355</v>
      </c>
      <c r="DS250" t="s">
        <v>571</v>
      </c>
      <c r="DT250" s="1324">
        <v>77357915.599999994</v>
      </c>
      <c r="DU250" s="1326">
        <v>907</v>
      </c>
    </row>
    <row r="251" spans="121:125">
      <c r="DQ251" s="1323">
        <v>45565</v>
      </c>
      <c r="DR251" s="1433" t="s">
        <v>1352</v>
      </c>
      <c r="DS251" t="s">
        <v>864</v>
      </c>
      <c r="DT251" s="1324">
        <v>0.16658000000000001</v>
      </c>
      <c r="DU251" s="1326">
        <v>0</v>
      </c>
    </row>
    <row r="252" spans="121:125">
      <c r="DQ252" s="1323">
        <v>45565</v>
      </c>
      <c r="DR252" s="1433" t="s">
        <v>1353</v>
      </c>
      <c r="DS252" t="s">
        <v>865</v>
      </c>
      <c r="DT252" s="1324">
        <v>4.6348149999999997</v>
      </c>
      <c r="DU252" s="1326">
        <v>0</v>
      </c>
    </row>
    <row r="253" spans="121:125">
      <c r="DQ253" s="1323">
        <v>45565</v>
      </c>
      <c r="DR253" s="1433" t="s">
        <v>1354</v>
      </c>
      <c r="DS253" t="s">
        <v>456</v>
      </c>
      <c r="DT253" s="1324">
        <v>14.73916</v>
      </c>
      <c r="DU253" s="1326">
        <v>0</v>
      </c>
    </row>
    <row r="254" spans="121:125">
      <c r="DR254" s="1433"/>
    </row>
  </sheetData>
  <mergeCells count="87">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Q1:DU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R2:CR3"/>
    <mergeCell ref="BK2:BK3"/>
    <mergeCell ref="BL2:BL3"/>
    <mergeCell ref="BM2:BM3"/>
    <mergeCell ref="BN2:BN3"/>
    <mergeCell ref="BO2:BO3"/>
    <mergeCell ref="CL2:CL3"/>
    <mergeCell ref="BP2:BP3"/>
    <mergeCell ref="CM2:CM3"/>
    <mergeCell ref="CN2:CN3"/>
    <mergeCell ref="CO2:CO3"/>
    <mergeCell ref="CP2:CP3"/>
    <mergeCell ref="CQ2:CQ3"/>
    <mergeCell ref="DQ2:DQ3"/>
    <mergeCell ref="CS2:CS3"/>
    <mergeCell ref="CT2:CT3"/>
    <mergeCell ref="DM2:DM3"/>
    <mergeCell ref="DN2:DN3"/>
    <mergeCell ref="DO2:DO3"/>
    <mergeCell ref="DP2:DP3"/>
    <mergeCell ref="DA2:DA3"/>
    <mergeCell ref="DB2:DB3"/>
    <mergeCell ref="CU2:CU3"/>
    <mergeCell ref="CV2:CV3"/>
    <mergeCell ref="DD2:DD3"/>
    <mergeCell ref="DJ2:DJ3"/>
    <mergeCell ref="DR2:DR3"/>
    <mergeCell ref="DS2:DS3"/>
    <mergeCell ref="DT2:DT3"/>
    <mergeCell ref="DU2:DU3"/>
    <mergeCell ref="CW2:CW3"/>
    <mergeCell ref="CX2:CX3"/>
    <mergeCell ref="CY2:CY3"/>
    <mergeCell ref="CZ2:CZ3"/>
    <mergeCell ref="DC2:DC3"/>
    <mergeCell ref="DK2:DK3"/>
    <mergeCell ref="DL2:DL3"/>
    <mergeCell ref="DE2:DE3"/>
    <mergeCell ref="DF2:DF3"/>
    <mergeCell ref="DG2:DG3"/>
    <mergeCell ref="DH2:DH3"/>
    <mergeCell ref="DI2:DI3"/>
  </mergeCells>
  <phoneticPr fontId="15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tabColor theme="0" tint="-0.249977111117893"/>
  </sheetPr>
  <dimension ref="B3:AW121"/>
  <sheetViews>
    <sheetView showGridLines="0" zoomScale="80" zoomScaleNormal="80" workbookViewId="0">
      <selection activeCell="C15" sqref="C15"/>
    </sheetView>
  </sheetViews>
  <sheetFormatPr baseColWidth="10"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72" t="s">
        <v>103</v>
      </c>
      <c r="Q3" s="1272">
        <f>'00 - Cover'!$F$17</f>
        <v>45565</v>
      </c>
      <c r="AC3" s="177"/>
      <c r="AD3" s="177"/>
      <c r="AE3" s="177"/>
      <c r="AF3" s="177"/>
    </row>
    <row r="4" spans="2:49" hidden="1">
      <c r="P4" s="1272" t="s">
        <v>4</v>
      </c>
      <c r="Q4" s="1272">
        <f>'00 - Cover'!$F$19</f>
        <v>0</v>
      </c>
    </row>
    <row r="5" spans="2:49" hidden="1">
      <c r="P5" s="1272" t="s">
        <v>5</v>
      </c>
      <c r="Q5" s="1272">
        <f>'00 - Cover'!$F$20</f>
        <v>0</v>
      </c>
    </row>
    <row r="7" spans="2:49" ht="15.75">
      <c r="B7" s="44" t="s">
        <v>664</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78"/>
      <c r="C11" s="178"/>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88" t="s">
        <v>81</v>
      </c>
      <c r="E12" s="189" t="s">
        <v>82</v>
      </c>
      <c r="F12" s="190" t="s">
        <v>83</v>
      </c>
      <c r="G12" s="190" t="s">
        <v>84</v>
      </c>
      <c r="H12" s="190" t="s">
        <v>85</v>
      </c>
      <c r="I12" s="190" t="s">
        <v>86</v>
      </c>
      <c r="J12" s="190" t="s">
        <v>87</v>
      </c>
      <c r="K12" s="190" t="s">
        <v>88</v>
      </c>
      <c r="L12" s="190" t="s">
        <v>89</v>
      </c>
      <c r="M12" s="190" t="s">
        <v>90</v>
      </c>
      <c r="N12" s="190" t="s">
        <v>91</v>
      </c>
      <c r="O12" s="190" t="s">
        <v>92</v>
      </c>
      <c r="P12" s="190" t="s">
        <v>93</v>
      </c>
      <c r="Q12" s="117" t="s">
        <v>94</v>
      </c>
      <c r="R12" s="117" t="s">
        <v>95</v>
      </c>
      <c r="S12" s="117" t="s">
        <v>96</v>
      </c>
      <c r="T12" s="117" t="s">
        <v>97</v>
      </c>
      <c r="U12" s="117" t="s">
        <v>98</v>
      </c>
      <c r="V12" s="191" t="s">
        <v>60</v>
      </c>
      <c r="X12" s="192" t="s">
        <v>82</v>
      </c>
      <c r="Y12" s="193" t="s">
        <v>83</v>
      </c>
      <c r="Z12" s="193" t="s">
        <v>84</v>
      </c>
      <c r="AA12" s="193" t="s">
        <v>85</v>
      </c>
      <c r="AB12" s="193" t="s">
        <v>86</v>
      </c>
      <c r="AC12" s="193" t="s">
        <v>87</v>
      </c>
      <c r="AD12" s="193" t="s">
        <v>88</v>
      </c>
      <c r="AE12" s="193" t="s">
        <v>89</v>
      </c>
      <c r="AF12" s="193" t="s">
        <v>90</v>
      </c>
      <c r="AG12" s="193" t="s">
        <v>91</v>
      </c>
      <c r="AH12" s="193" t="s">
        <v>92</v>
      </c>
      <c r="AI12" s="193" t="s">
        <v>93</v>
      </c>
      <c r="AJ12" s="194" t="s">
        <v>94</v>
      </c>
      <c r="AK12" s="194" t="s">
        <v>95</v>
      </c>
      <c r="AL12" s="194" t="s">
        <v>96</v>
      </c>
      <c r="AM12" s="194" t="s">
        <v>97</v>
      </c>
      <c r="AN12" s="194" t="s">
        <v>98</v>
      </c>
      <c r="AO12" s="191" t="s">
        <v>60</v>
      </c>
      <c r="AR12" s="191" t="s">
        <v>100</v>
      </c>
      <c r="AT12" s="195" t="s">
        <v>101</v>
      </c>
      <c r="AU12" s="195" t="s">
        <v>102</v>
      </c>
      <c r="AW12" s="196" t="s">
        <v>96</v>
      </c>
    </row>
    <row r="13" spans="2:49" s="199" customFormat="1">
      <c r="B13" s="197" t="str">
        <f>'00 - Cover'!F15</f>
        <v>-</v>
      </c>
      <c r="C13" s="198" t="s">
        <v>132</v>
      </c>
      <c r="E13" s="200">
        <f>IF($C13=0,"",SUMIFS(INPUT_DATA!AT:AT,INPUT_DATA!$A:$A,$C13,INPUT_DATA!$B:$B,"S"))</f>
        <v>0</v>
      </c>
      <c r="F13" s="201">
        <f>IF($C13=0,"",SUMIFS(INPUT_DATA!AU:AU,INPUT_DATA!$A:$A,$C13,INPUT_DATA!$B:$B,"S"))</f>
        <v>0</v>
      </c>
      <c r="G13" s="202">
        <f>IF($C13=0,"",SUMIFS(INPUT_DATA!AV:AV,INPUT_DATA!$A:$A,$C13,INPUT_DATA!$B:$B,"S"))</f>
        <v>0</v>
      </c>
      <c r="H13" s="203">
        <f>IF($C13=0,"",E13+F13+G13)</f>
        <v>0</v>
      </c>
      <c r="I13" s="202">
        <f>IF($C13=0,"",SUMIFS(INPUT_DATA!AX:AX,INPUT_DATA!$A:$A,$C13,INPUT_DATA!$B:$B,"S"))</f>
        <v>0</v>
      </c>
      <c r="J13" s="202">
        <f>IF($C13=0,"",SUMIFS(INPUT_DATA!AY:AY,INPUT_DATA!$A:$A,$C13,INPUT_DATA!$B:$B,"S"))</f>
        <v>0</v>
      </c>
      <c r="K13" s="202">
        <f>IF($C13=0,"",SUMIFS(INPUT_DATA!AZ:AZ,INPUT_DATA!$A:$A,$C13,INPUT_DATA!$B:$B,"S"))</f>
        <v>0</v>
      </c>
      <c r="L13" s="202">
        <f>IF($C13=0,"",SUMIFS(INPUT_DATA!BA:BA,INPUT_DATA!$A:$A,$C13,INPUT_DATA!$B:$B,"S"))</f>
        <v>0</v>
      </c>
      <c r="M13" s="202">
        <f>IF($C13=0,"",SUMIFS(INPUT_DATA!BB:BB,INPUT_DATA!$A:$A,$C13,INPUT_DATA!$B:$B,"S"))</f>
        <v>0</v>
      </c>
      <c r="N13" s="202">
        <f>IF($C13=0,"",SUMIFS(INPUT_DATA!BC:BC,INPUT_DATA!$A:$A,$C13,INPUT_DATA!$B:$B,"S"))</f>
        <v>0</v>
      </c>
      <c r="O13" s="202">
        <f>IF($C13=0,"",SUMIFS(INPUT_DATA!BD:BD,INPUT_DATA!$A:$A,$C13,INPUT_DATA!$B:$B,"S"))</f>
        <v>0</v>
      </c>
      <c r="P13" s="202">
        <f>IF($C13=0,"",SUMIFS(INPUT_DATA!BE:BE,INPUT_DATA!$A:$A,$C13,INPUT_DATA!$B:$B,"S"))</f>
        <v>0</v>
      </c>
      <c r="Q13" s="204">
        <f>IF($C13=0,"",I13+J13+K13+L13+M13+N13+O13+P13)</f>
        <v>0</v>
      </c>
      <c r="R13" s="205">
        <f>IF($C13=0,"",SUMIFS(INPUT_DATA!BG:BG,INPUT_DATA!$A:$A,$C13,INPUT_DATA!$B:$B,"S"))</f>
        <v>0</v>
      </c>
      <c r="S13" s="205">
        <f>IF($C13=0,"",SUMIFS(INPUT_DATA!BH:BH,INPUT_DATA!$A:$A,$C13,INPUT_DATA!$B:$B,"S"))</f>
        <v>0</v>
      </c>
      <c r="T13" s="204">
        <f>IF($C13=0,"",H13+Q13+R13-S13)</f>
        <v>0</v>
      </c>
      <c r="U13" s="206">
        <f>IF($C13=0,"",SUMIFS(INPUT_DATA!BK:BK,INPUT_DATA!$A:$A,$C13,INPUT_DATA!$B:$B,"S"))</f>
        <v>0</v>
      </c>
      <c r="V13" s="207">
        <f>IF($C13=0,"",T13-U13)</f>
        <v>0</v>
      </c>
      <c r="X13" s="208">
        <f>IF($C13=0,"",SUMIFS(INPUT_DATA!AT:AT,INPUT_DATA!$A:$A,$C13,INPUT_DATA!$B:$B,"D"))</f>
        <v>0</v>
      </c>
      <c r="Y13" s="202">
        <f>IF($C13=0,"",SUMIFS(INPUT_DATA!AU:AU,INPUT_DATA!$A:$A,$C13,INPUT_DATA!$B:$B,"D"))</f>
        <v>0</v>
      </c>
      <c r="Z13" s="202">
        <f>IF($C13=0,"",SUMIFS(INPUT_DATA!AV:AV,INPUT_DATA!$A:$A,$C13,INPUT_DATA!$B:$B,"D"))</f>
        <v>0</v>
      </c>
      <c r="AA13" s="203">
        <f>IF($C13=0,"",X13+Y13+Z13)</f>
        <v>0</v>
      </c>
      <c r="AB13" s="202">
        <f>IF($C13=0,"",SUMIFS(INPUT_DATA!AX:AX,INPUT_DATA!$A:$A,$C13,INPUT_DATA!$B:$B,"D"))</f>
        <v>0</v>
      </c>
      <c r="AC13" s="202">
        <f>IF($C13=0,"",SUMIFS(INPUT_DATA!AY:AY,INPUT_DATA!$A:$A,$C13,INPUT_DATA!$B:$B,"D"))</f>
        <v>0</v>
      </c>
      <c r="AD13" s="202">
        <f>IF($C13=0,"",SUMIFS(INPUT_DATA!AZ:AZ,INPUT_DATA!$A:$A,$C13,INPUT_DATA!$B:$B,"D"))</f>
        <v>0</v>
      </c>
      <c r="AE13" s="202">
        <f>IF($C13=0,"",SUMIFS(INPUT_DATA!BA:BA,INPUT_DATA!$A:$A,$C13,INPUT_DATA!$B:$B,"D"))</f>
        <v>0</v>
      </c>
      <c r="AF13" s="202">
        <f>IF($C13=0,"",SUMIFS(INPUT_DATA!BB:BB,INPUT_DATA!$A:$A,$C13,INPUT_DATA!$B:$B,"D"))</f>
        <v>0</v>
      </c>
      <c r="AG13" s="202">
        <f>IF($C13=0,"",SUMIFS(INPUT_DATA!BC:BC,INPUT_DATA!$A:$A,$C13,INPUT_DATA!$B:$B,"D"))</f>
        <v>0</v>
      </c>
      <c r="AH13" s="202">
        <f>IF($C13=0,"",SUMIFS(INPUT_DATA!BD:BD,INPUT_DATA!$A:$A,$C13,INPUT_DATA!$B:$B,"D"))</f>
        <v>0</v>
      </c>
      <c r="AI13" s="202">
        <f>IF($C13=0,"",SUMIFS(INPUT_DATA!BE:BE,INPUT_DATA!$A:$A,$C13,INPUT_DATA!$B:$B,"D"))</f>
        <v>0</v>
      </c>
      <c r="AJ13" s="204">
        <f>IF($C13=0,"",AB13+AC13+AD13+AE13+AF13+AG13+AH13+AI13)</f>
        <v>0</v>
      </c>
      <c r="AK13" s="205">
        <f>IF($C13=0,"",SUMIFS(INPUT_DATA!BG:BG,INPUT_DATA!$A:$A,$C13,INPUT_DATA!$B:$B,"D"))</f>
        <v>0</v>
      </c>
      <c r="AL13" s="205">
        <f>IF($C13=0,"",SUMIFS(INPUT_DATA!BH:BH,INPUT_DATA!$A:$A,$C13,INPUT_DATA!$B:$B,"D"))</f>
        <v>0</v>
      </c>
      <c r="AM13" s="204">
        <f>IF($C13=0,"",AB13+AK13+AL13)</f>
        <v>0</v>
      </c>
      <c r="AN13" s="206">
        <f>IF($C13=0,"",SUMIFS(INPUT_DATA!BK:BK,INPUT_DATA!$A:$A,$C13,INPUT_DATA!$B:$B,"D"))</f>
        <v>0</v>
      </c>
      <c r="AO13" s="207">
        <f>IF($C13=0,"",AM13-AN13)</f>
        <v>0</v>
      </c>
      <c r="AR13" s="207">
        <f>IF($C13=0,"",T13+AO13)</f>
        <v>0</v>
      </c>
      <c r="AS13" s="209"/>
      <c r="AT13" s="210">
        <f>IF($C13=0,"",'03 - Monthly Asset Follow up'!E17+'03 - Monthly Asset Follow up'!F17-'03 - Monthly Asset Follow up'!V17+'03 - Monthly Asset Follow up'!Y17-H13)</f>
        <v>0</v>
      </c>
      <c r="AU13" s="210">
        <f>IF($C13=0,"",'03 - Monthly Asset Follow up'!BB17+'03 - Monthly Asset Follow up'!BC17-'03 - Monthly Asset Follow up'!BR17+'03 - Monthly Asset Follow up'!BU17-AM13)</f>
        <v>0</v>
      </c>
      <c r="AW13" s="211"/>
    </row>
    <row r="14" spans="2:49" s="199" customFormat="1">
      <c r="B14" s="212" t="str">
        <f>IF(C15=0,"",C15+1)</f>
        <v/>
      </c>
      <c r="C14" s="213">
        <f>'03 - Monthly Asset Follow up'!B18</f>
        <v>0</v>
      </c>
      <c r="E14" s="214" t="str">
        <f>IF($C14=0,"",SUMIFS(INPUT_DATA!AT:AT,INPUT_DATA!$A:$A,$C14,INPUT_DATA!$B:$B,"S"))</f>
        <v/>
      </c>
      <c r="F14" s="215" t="str">
        <f>IF($C14=0,"",SUMIFS(INPUT_DATA!AU:AU,INPUT_DATA!$A:$A,$C14,INPUT_DATA!$B:$B,"S"))</f>
        <v/>
      </c>
      <c r="G14" s="215" t="str">
        <f>IF($C14=0,"",SUMIFS(INPUT_DATA!AV:AV,INPUT_DATA!$A:$A,$C14,INPUT_DATA!$B:$B,"S"))</f>
        <v/>
      </c>
      <c r="H14" s="216" t="str">
        <f>IF($C14=0,"",E14+F14+G14)</f>
        <v/>
      </c>
      <c r="I14" s="215" t="str">
        <f>IF($C14=0,"",SUMIFS(INPUT_DATA!AX:AX,INPUT_DATA!$A:$A,$C14,INPUT_DATA!$B:$B,"S"))</f>
        <v/>
      </c>
      <c r="J14" s="215" t="str">
        <f>IF($C14=0,"",SUMIFS(INPUT_DATA!AY:AY,INPUT_DATA!$A:$A,$C14,INPUT_DATA!$B:$B,"S"))</f>
        <v/>
      </c>
      <c r="K14" s="215" t="str">
        <f>IF($C14=0,"",SUMIFS(INPUT_DATA!AZ:AZ,INPUT_DATA!$A:$A,$C14,INPUT_DATA!$B:$B,"S"))</f>
        <v/>
      </c>
      <c r="L14" s="215" t="str">
        <f>IF($C14=0,"",SUMIFS(INPUT_DATA!BA:BA,INPUT_DATA!$A:$A,$C14,INPUT_DATA!$B:$B,"S"))</f>
        <v/>
      </c>
      <c r="M14" s="215" t="str">
        <f>IF($C14=0,"",SUMIFS(INPUT_DATA!BB:BB,INPUT_DATA!$A:$A,$C14,INPUT_DATA!$B:$B,"S"))</f>
        <v/>
      </c>
      <c r="N14" s="215" t="str">
        <f>IF($C14=0,"",SUMIFS(INPUT_DATA!BC:BC,INPUT_DATA!$A:$A,$C14,INPUT_DATA!$B:$B,"S"))</f>
        <v/>
      </c>
      <c r="O14" s="215" t="str">
        <f>IF($C14=0,"",SUMIFS(INPUT_DATA!BD:BD,INPUT_DATA!$A:$A,$C14,INPUT_DATA!$B:$B,"S"))</f>
        <v/>
      </c>
      <c r="P14" s="215" t="str">
        <f>IF($C14=0,"",SUMIFS(INPUT_DATA!BE:BE,INPUT_DATA!$A:$A,$C14,INPUT_DATA!$B:$B,"S"))</f>
        <v/>
      </c>
      <c r="Q14" s="217" t="str">
        <f>IF($C14=0,"",I14+J14+K14+L14+M14+N14+O14+P14)</f>
        <v/>
      </c>
      <c r="R14" s="218" t="str">
        <f>IF($C14=0,"",SUMIFS(INPUT_DATA!BG:BG,INPUT_DATA!$A:$A,$C14,INPUT_DATA!$B:$B,"S"))</f>
        <v/>
      </c>
      <c r="S14" s="218" t="str">
        <f>IF($C14=0,"",SUMIFS(INPUT_DATA!BH:BH,INPUT_DATA!$A:$A,$C14,INPUT_DATA!$B:$B,"S"))</f>
        <v/>
      </c>
      <c r="T14" s="217" t="str">
        <f>IF($C14=0,"",H14+Q14+R14-S14)</f>
        <v/>
      </c>
      <c r="U14" s="219" t="str">
        <f>IF($C14=0,"",SUMIFS(INPUT_DATA!BK:BK,INPUT_DATA!$A:$A,$C14,INPUT_DATA!$B:$B,"S"))</f>
        <v/>
      </c>
      <c r="V14" s="223" t="str">
        <f>IF($C14=0,"",T14-U14)</f>
        <v/>
      </c>
      <c r="X14" s="214" t="str">
        <f>IF($C14=0,"",SUMIFS(INPUT_DATA!AT:AT,INPUT_DATA!$A:$A,$C14,INPUT_DATA!$B:$B,"D"))</f>
        <v/>
      </c>
      <c r="Y14" s="215" t="str">
        <f>IF($C14=0,"",SUMIFS(INPUT_DATA!AU:AU,INPUT_DATA!$A:$A,$C14,INPUT_DATA!$B:$B,"D"))</f>
        <v/>
      </c>
      <c r="Z14" s="215" t="str">
        <f>IF($C14=0,"",SUMIFS(INPUT_DATA!AV:AV,INPUT_DATA!$A:$A,$C14,INPUT_DATA!$B:$B,"D"))</f>
        <v/>
      </c>
      <c r="AA14" s="216" t="str">
        <f>IF($C14=0,"",X14+Y14+Z14)</f>
        <v/>
      </c>
      <c r="AB14" s="215" t="str">
        <f>IF($C14=0,"",SUMIFS(INPUT_DATA!AX:AX,INPUT_DATA!$A:$A,$C14,INPUT_DATA!$B:$B,"D"))</f>
        <v/>
      </c>
      <c r="AC14" s="215" t="str">
        <f>IF($C14=0,"",SUMIFS(INPUT_DATA!AY:AY,INPUT_DATA!$A:$A,$C14,INPUT_DATA!$B:$B,"D"))</f>
        <v/>
      </c>
      <c r="AD14" s="215" t="str">
        <f>IF($C14=0,"",SUMIFS(INPUT_DATA!AZ:AZ,INPUT_DATA!$A:$A,$C14,INPUT_DATA!$B:$B,"D"))</f>
        <v/>
      </c>
      <c r="AE14" s="215" t="str">
        <f>IF($C14=0,"",SUMIFS(INPUT_DATA!BA:BA,INPUT_DATA!$A:$A,$C14,INPUT_DATA!$B:$B,"D"))</f>
        <v/>
      </c>
      <c r="AF14" s="215" t="str">
        <f>IF($C14=0,"",SUMIFS(INPUT_DATA!BB:BB,INPUT_DATA!$A:$A,$C14,INPUT_DATA!$B:$B,"D"))</f>
        <v/>
      </c>
      <c r="AG14" s="215" t="str">
        <f>IF($C14=0,"",SUMIFS(INPUT_DATA!BC:BC,INPUT_DATA!$A:$A,$C14,INPUT_DATA!$B:$B,"D"))</f>
        <v/>
      </c>
      <c r="AH14" s="215" t="str">
        <f>IF($C14=0,"",SUMIFS(INPUT_DATA!BD:BD,INPUT_DATA!$A:$A,$C14,INPUT_DATA!$B:$B,"D"))</f>
        <v/>
      </c>
      <c r="AI14" s="215" t="str">
        <f>IF($C14=0,"",SUMIFS(INPUT_DATA!BE:BE,INPUT_DATA!$A:$A,$C14,INPUT_DATA!$B:$B,"D"))</f>
        <v/>
      </c>
      <c r="AJ14" s="217" t="str">
        <f>IF($C14=0,"",AB14+AC14+AD14+AE14+AF14+AG14+AH14+AI14)</f>
        <v/>
      </c>
      <c r="AK14" s="218" t="str">
        <f>IF($C14=0,"",SUMIFS(INPUT_DATA!BG:BG,INPUT_DATA!$A:$A,$C14,INPUT_DATA!$B:$B,"D"))</f>
        <v/>
      </c>
      <c r="AL14" s="218" t="str">
        <f>IF($C14=0,"",SUMIFS(INPUT_DATA!BH:BH,INPUT_DATA!$A:$A,$C14,INPUT_DATA!$B:$B,"D"))</f>
        <v/>
      </c>
      <c r="AM14" s="217" t="str">
        <f>IF($C14=0,"",AB14+AK14+AL14)</f>
        <v/>
      </c>
      <c r="AN14" s="219" t="str">
        <f>IF($C14=0,"",SUMIFS(INPUT_DATA!BK:BK,INPUT_DATA!$A:$A,$C14,INPUT_DATA!$B:$B,"D"))</f>
        <v/>
      </c>
      <c r="AO14" s="220" t="str">
        <f>IF($C14=0,"",AM14-AN14)</f>
        <v/>
      </c>
      <c r="AR14" s="220" t="str">
        <f>IF($C14=0,"",T14+AO14)</f>
        <v/>
      </c>
      <c r="AS14" s="209"/>
      <c r="AT14" s="210" t="str">
        <f>IF($C14=0,"",'03 - Monthly Asset Follow up'!E18+'03 - Monthly Asset Follow up'!F18-'03 - Monthly Asset Follow up'!V18+'03 - Monthly Asset Follow up'!Y18-H14)</f>
        <v/>
      </c>
      <c r="AU14" s="210" t="str">
        <f>IF($C14=0,"",'03 - Monthly Asset Follow up'!BB18+'03 - Monthly Asset Follow up'!BC18-'03 - Monthly Asset Follow up'!BR18+'03 - Monthly Asset Follow up'!BU18)</f>
        <v/>
      </c>
      <c r="AW14" s="211"/>
    </row>
    <row r="15" spans="2:49">
      <c r="B15" s="212" t="str">
        <f t="shared" ref="B15:B78" si="0">IF(C16=0,"",C16+1)</f>
        <v/>
      </c>
      <c r="C15" s="213">
        <f>'03 - Monthly Asset Follow up'!B19</f>
        <v>0</v>
      </c>
      <c r="D15" s="221"/>
      <c r="E15" s="214" t="str">
        <f>IF($C15=0,"",SUMIFS(INPUT_DATA!AT:AT,INPUT_DATA!$A:$A,$C15,INPUT_DATA!$B:$B,"S"))</f>
        <v/>
      </c>
      <c r="F15" s="215" t="str">
        <f>IF($C15=0,"",SUMIFS(INPUT_DATA!AU:AU,INPUT_DATA!$A:$A,$C15,INPUT_DATA!$B:$B,"S"))</f>
        <v/>
      </c>
      <c r="G15" s="215" t="str">
        <f>IF($C15=0,"",SUMIFS(INPUT_DATA!AV:AV,INPUT_DATA!$A:$A,$C15,INPUT_DATA!$B:$B,"S"))</f>
        <v/>
      </c>
      <c r="H15" s="222" t="str">
        <f t="shared" ref="H15:H78" si="1">IF($C15=0,"",E15+F15+G15)</f>
        <v/>
      </c>
      <c r="I15" s="215" t="str">
        <f>IF($C15=0,"",SUMIFS(INPUT_DATA!AX:AX,INPUT_DATA!$A:$A,$C15,INPUT_DATA!$B:$B,"S"))</f>
        <v/>
      </c>
      <c r="J15" s="215" t="str">
        <f>IF($C15=0,"",SUMIFS(INPUT_DATA!AY:AY,INPUT_DATA!$A:$A,$C15,INPUT_DATA!$B:$B,"S"))</f>
        <v/>
      </c>
      <c r="K15" s="215" t="str">
        <f>IF($C15=0,"",SUMIFS(INPUT_DATA!AZ:AZ,INPUT_DATA!$A:$A,$C15,INPUT_DATA!$B:$B,"S"))</f>
        <v/>
      </c>
      <c r="L15" s="215" t="str">
        <f>IF($C15=0,"",SUMIFS(INPUT_DATA!BA:BA,INPUT_DATA!$A:$A,$C15,INPUT_DATA!$B:$B,"S"))</f>
        <v/>
      </c>
      <c r="M15" s="215" t="str">
        <f>IF($C15=0,"",SUMIFS(INPUT_DATA!BB:BB,INPUT_DATA!$A:$A,$C15,INPUT_DATA!$B:$B,"S"))</f>
        <v/>
      </c>
      <c r="N15" s="215" t="str">
        <f>IF($C15=0,"",SUMIFS(INPUT_DATA!BC:BC,INPUT_DATA!$A:$A,$C15,INPUT_DATA!$B:$B,"S"))</f>
        <v/>
      </c>
      <c r="O15" s="215" t="str">
        <f>IF($C15=0,"",SUMIFS(INPUT_DATA!BD:BD,INPUT_DATA!$A:$A,$C15,INPUT_DATA!$B:$B,"S"))</f>
        <v/>
      </c>
      <c r="P15" s="215" t="str">
        <f>IF($C15=0,"",SUMIFS(INPUT_DATA!BE:BE,INPUT_DATA!$A:$A,$C15,INPUT_DATA!$B:$B,"S"))</f>
        <v/>
      </c>
      <c r="Q15" s="217" t="str">
        <f t="shared" ref="Q15:Q78" si="2">IF($C15=0,"",I15+J15+K15+L15+M15+N15+O15+P15)</f>
        <v/>
      </c>
      <c r="R15" s="218" t="str">
        <f>IF($C15=0,"",SUMIFS(INPUT_DATA!BG:BG,INPUT_DATA!$A:$A,$C15,INPUT_DATA!$B:$B,"S"))</f>
        <v/>
      </c>
      <c r="S15" s="218" t="str">
        <f>IF($C15=0,"",SUMIFS(INPUT_DATA!BH:BH,INPUT_DATA!$A:$A,$C15,INPUT_DATA!$B:$B,"S"))</f>
        <v/>
      </c>
      <c r="T15" s="217" t="str">
        <f t="shared" ref="T15:T78" si="3">IF($C15=0,"",H15+Q15+R15-S15)</f>
        <v/>
      </c>
      <c r="U15" s="219" t="str">
        <f>IF($C15=0,"",SUMIFS(INPUT_DATA!BK:BK,INPUT_DATA!$A:$A,$C15,INPUT_DATA!$B:$B,"S"))</f>
        <v/>
      </c>
      <c r="V15" s="223" t="str">
        <f t="shared" ref="V15:V78" si="4">IF($C15=0,"",T15-U15)</f>
        <v/>
      </c>
      <c r="W15" s="221"/>
      <c r="X15" s="214" t="str">
        <f>IF($C15=0,"",SUMIFS(INPUT_DATA!AT:AT,INPUT_DATA!$A:$A,$C15,INPUT_DATA!$B:$B,"D"))</f>
        <v/>
      </c>
      <c r="Y15" s="215" t="str">
        <f>IF($C15=0,"",SUMIFS(INPUT_DATA!AU:AU,INPUT_DATA!$A:$A,$C15,INPUT_DATA!$B:$B,"D"))</f>
        <v/>
      </c>
      <c r="Z15" s="215" t="str">
        <f>IF($C15=0,"",SUMIFS(INPUT_DATA!AV:AV,INPUT_DATA!$A:$A,$C15,INPUT_DATA!$B:$B,"D"))</f>
        <v/>
      </c>
      <c r="AA15" s="216" t="str">
        <f>IF($C15=0,"",X15+Y15+Z15)</f>
        <v/>
      </c>
      <c r="AB15" s="215" t="str">
        <f>IF($C15=0,"",SUMIFS(INPUT_DATA!AX:AX,INPUT_DATA!$A:$A,$C15,INPUT_DATA!$B:$B,"D"))</f>
        <v/>
      </c>
      <c r="AC15" s="215" t="str">
        <f>IF($C15=0,"",SUMIFS(INPUT_DATA!AY:AY,INPUT_DATA!$A:$A,$C15,INPUT_DATA!$B:$B,"D"))</f>
        <v/>
      </c>
      <c r="AD15" s="215" t="str">
        <f>IF($C15=0,"",SUMIFS(INPUT_DATA!AZ:AZ,INPUT_DATA!$A:$A,$C15,INPUT_DATA!$B:$B,"D"))</f>
        <v/>
      </c>
      <c r="AE15" s="215" t="str">
        <f>IF($C15=0,"",SUMIFS(INPUT_DATA!BA:BA,INPUT_DATA!$A:$A,$C15,INPUT_DATA!$B:$B,"D"))</f>
        <v/>
      </c>
      <c r="AF15" s="215" t="str">
        <f>IF($C15=0,"",SUMIFS(INPUT_DATA!BB:BB,INPUT_DATA!$A:$A,$C15,INPUT_DATA!$B:$B,"D"))</f>
        <v/>
      </c>
      <c r="AG15" s="215" t="str">
        <f>IF($C15=0,"",SUMIFS(INPUT_DATA!BC:BC,INPUT_DATA!$A:$A,$C15,INPUT_DATA!$B:$B,"D"))</f>
        <v/>
      </c>
      <c r="AH15" s="215" t="str">
        <f>IF($C15=0,"",SUMIFS(INPUT_DATA!BD:BD,INPUT_DATA!$A:$A,$C15,INPUT_DATA!$B:$B,"D"))</f>
        <v/>
      </c>
      <c r="AI15" s="215" t="str">
        <f>IF($C15=0,"",SUMIFS(INPUT_DATA!BE:BE,INPUT_DATA!$A:$A,$C15,INPUT_DATA!$B:$B,"D"))</f>
        <v/>
      </c>
      <c r="AJ15" s="224" t="str">
        <f>IF($C15=0,"",AB15+AC15+AD15+AE15+AF15+AG15+AH15+AI15)</f>
        <v/>
      </c>
      <c r="AK15" s="218" t="str">
        <f>IF($C15=0,"",SUMIFS(INPUT_DATA!BG:BG,INPUT_DATA!$A:$A,$C15,INPUT_DATA!$B:$B,"D"))</f>
        <v/>
      </c>
      <c r="AL15" s="218" t="str">
        <f>IF($C15=0,"",SUMIFS(INPUT_DATA!BH:BH,INPUT_DATA!$A:$A,$C15,INPUT_DATA!$B:$B,"D"))</f>
        <v/>
      </c>
      <c r="AM15" s="217" t="str">
        <f>IF($C15=0,"",AB15+AK15+AL15)</f>
        <v/>
      </c>
      <c r="AN15" s="219" t="str">
        <f>IF($C15=0,"",SUMIFS(INPUT_DATA!BK:BK,INPUT_DATA!$A:$A,$C15,INPUT_DATA!$B:$B,"D"))</f>
        <v/>
      </c>
      <c r="AO15" s="220" t="str">
        <f>IF($C15=0,"",AM15-AN15)</f>
        <v/>
      </c>
      <c r="AP15" s="221"/>
      <c r="AR15" s="220" t="str">
        <f t="shared" ref="AR15:AR78" si="5">IF($C15=0,"",T15+AO15)</f>
        <v/>
      </c>
      <c r="AS15" s="177"/>
      <c r="AT15" s="210" t="str">
        <f>IF($C15=0,"",'03 - Monthly Asset Follow up'!E19+'03 - Monthly Asset Follow up'!F19-'03 - Monthly Asset Follow up'!V19+'03 - Monthly Asset Follow up'!Y19-H15)</f>
        <v/>
      </c>
      <c r="AU15" s="210" t="str">
        <f>IF($C15=0,"",'03 - Monthly Asset Follow up'!BB19+'03 - Monthly Asset Follow up'!BC19-'03 - Monthly Asset Follow up'!BR19+'03 - Monthly Asset Follow up'!BU19)</f>
        <v/>
      </c>
      <c r="AW15" s="225"/>
    </row>
    <row r="16" spans="2:49">
      <c r="B16" s="212" t="str">
        <f t="shared" si="0"/>
        <v/>
      </c>
      <c r="C16" s="213">
        <f>'03 - Monthly Asset Follow up'!B20</f>
        <v>0</v>
      </c>
      <c r="D16" s="221"/>
      <c r="E16" s="214" t="str">
        <f>IF($C16=0,"",SUMIFS(INPUT_DATA!AT:AT,INPUT_DATA!$A:$A,$C16,INPUT_DATA!$B:$B,"S"))</f>
        <v/>
      </c>
      <c r="F16" s="215" t="str">
        <f>IF($C16=0,"",SUMIFS(INPUT_DATA!AU:AU,INPUT_DATA!$A:$A,$C16,INPUT_DATA!$B:$B,"S"))</f>
        <v/>
      </c>
      <c r="G16" s="215" t="str">
        <f>IF($C16=0,"",SUMIFS(INPUT_DATA!AV:AV,INPUT_DATA!$A:$A,$C16,INPUT_DATA!$B:$B,"S"))</f>
        <v/>
      </c>
      <c r="H16" s="222" t="str">
        <f t="shared" si="1"/>
        <v/>
      </c>
      <c r="I16" s="215" t="str">
        <f>IF($C16=0,"",SUMIFS(INPUT_DATA!AX:AX,INPUT_DATA!$A:$A,$C16,INPUT_DATA!$B:$B,"S"))</f>
        <v/>
      </c>
      <c r="J16" s="215" t="str">
        <f>IF($C16=0,"",SUMIFS(INPUT_DATA!AY:AY,INPUT_DATA!$A:$A,$C16,INPUT_DATA!$B:$B,"S"))</f>
        <v/>
      </c>
      <c r="K16" s="215" t="str">
        <f>IF($C16=0,"",SUMIFS(INPUT_DATA!AZ:AZ,INPUT_DATA!$A:$A,$C16,INPUT_DATA!$B:$B,"S"))</f>
        <v/>
      </c>
      <c r="L16" s="215" t="str">
        <f>IF($C16=0,"",SUMIFS(INPUT_DATA!BA:BA,INPUT_DATA!$A:$A,$C16,INPUT_DATA!$B:$B,"S"))</f>
        <v/>
      </c>
      <c r="M16" s="215" t="str">
        <f>IF($C16=0,"",SUMIFS(INPUT_DATA!BB:BB,INPUT_DATA!$A:$A,$C16,INPUT_DATA!$B:$B,"S"))</f>
        <v/>
      </c>
      <c r="N16" s="215" t="str">
        <f>IF($C16=0,"",SUMIFS(INPUT_DATA!BC:BC,INPUT_DATA!$A:$A,$C16,INPUT_DATA!$B:$B,"S"))</f>
        <v/>
      </c>
      <c r="O16" s="215" t="str">
        <f>IF($C16=0,"",SUMIFS(INPUT_DATA!BD:BD,INPUT_DATA!$A:$A,$C16,INPUT_DATA!$B:$B,"S"))</f>
        <v/>
      </c>
      <c r="P16" s="215" t="str">
        <f>IF($C16=0,"",SUMIFS(INPUT_DATA!BE:BE,INPUT_DATA!$A:$A,$C16,INPUT_DATA!$B:$B,"S"))</f>
        <v/>
      </c>
      <c r="Q16" s="217" t="str">
        <f t="shared" si="2"/>
        <v/>
      </c>
      <c r="R16" s="218" t="str">
        <f>IF($C16=0,"",SUMIFS(INPUT_DATA!BG:BG,INPUT_DATA!$A:$A,$C16,INPUT_DATA!$B:$B,"S"))</f>
        <v/>
      </c>
      <c r="S16" s="218" t="str">
        <f>IF($C16=0,"",SUMIFS(INPUT_DATA!BH:BH,INPUT_DATA!$A:$A,$C16,INPUT_DATA!$B:$B,"S"))</f>
        <v/>
      </c>
      <c r="T16" s="217" t="str">
        <f t="shared" si="3"/>
        <v/>
      </c>
      <c r="U16" s="219" t="str">
        <f>IF($C16=0,"",SUMIFS(INPUT_DATA!BK:BK,INPUT_DATA!$A:$A,$C16,INPUT_DATA!$B:$B,"S"))</f>
        <v/>
      </c>
      <c r="V16" s="223" t="str">
        <f t="shared" si="4"/>
        <v/>
      </c>
      <c r="W16" s="221"/>
      <c r="X16" s="214" t="str">
        <f>IF($C16=0,"",SUMIFS(INPUT_DATA!AT:AT,INPUT_DATA!$A:$A,$C16,INPUT_DATA!$B:$B,"D"))</f>
        <v/>
      </c>
      <c r="Y16" s="215" t="str">
        <f>IF($C16=0,"",SUMIFS(INPUT_DATA!AU:AU,INPUT_DATA!$A:$A,$C16,INPUT_DATA!$B:$B,"D"))</f>
        <v/>
      </c>
      <c r="Z16" s="215" t="str">
        <f>IF($C16=0,"",SUMIFS(INPUT_DATA!AV:AV,INPUT_DATA!$A:$A,$C16,INPUT_DATA!$B:$B,"D"))</f>
        <v/>
      </c>
      <c r="AA16" s="216" t="str">
        <f>IF($C16=0,"",X16+Y16+Z16)</f>
        <v/>
      </c>
      <c r="AB16" s="215" t="str">
        <f>IF($C16=0,"",SUMIFS(INPUT_DATA!AX:AX,INPUT_DATA!$A:$A,$C16,INPUT_DATA!$B:$B,"D"))</f>
        <v/>
      </c>
      <c r="AC16" s="215" t="str">
        <f>IF($C16=0,"",SUMIFS(INPUT_DATA!AY:AY,INPUT_DATA!$A:$A,$C16,INPUT_DATA!$B:$B,"D"))</f>
        <v/>
      </c>
      <c r="AD16" s="215" t="str">
        <f>IF($C16=0,"",SUMIFS(INPUT_DATA!AZ:AZ,INPUT_DATA!$A:$A,$C16,INPUT_DATA!$B:$B,"D"))</f>
        <v/>
      </c>
      <c r="AE16" s="215" t="str">
        <f>IF($C16=0,"",SUMIFS(INPUT_DATA!BA:BA,INPUT_DATA!$A:$A,$C16,INPUT_DATA!$B:$B,"D"))</f>
        <v/>
      </c>
      <c r="AF16" s="215" t="str">
        <f>IF($C16=0,"",SUMIFS(INPUT_DATA!BB:BB,INPUT_DATA!$A:$A,$C16,INPUT_DATA!$B:$B,"D"))</f>
        <v/>
      </c>
      <c r="AG16" s="215" t="str">
        <f>IF($C16=0,"",SUMIFS(INPUT_DATA!BC:BC,INPUT_DATA!$A:$A,$C16,INPUT_DATA!$B:$B,"D"))</f>
        <v/>
      </c>
      <c r="AH16" s="215" t="str">
        <f>IF($C16=0,"",SUMIFS(INPUT_DATA!BD:BD,INPUT_DATA!$A:$A,$C16,INPUT_DATA!$B:$B,"D"))</f>
        <v/>
      </c>
      <c r="AI16" s="215" t="str">
        <f>IF($C16=0,"",SUMIFS(INPUT_DATA!BE:BE,INPUT_DATA!$A:$A,$C16,INPUT_DATA!$B:$B,"D"))</f>
        <v/>
      </c>
      <c r="AJ16" s="224" t="str">
        <f>IF($C16=0,"",AB16+AC16+AD16+AE16+AF16+AG16+AH16+AI16)</f>
        <v/>
      </c>
      <c r="AK16" s="218" t="str">
        <f>IF($C16=0,"",SUMIFS(INPUT_DATA!BG:BG,INPUT_DATA!$A:$A,$C16,INPUT_DATA!$B:$B,"D"))</f>
        <v/>
      </c>
      <c r="AL16" s="218" t="str">
        <f>IF($C16=0,"",SUMIFS(INPUT_DATA!BH:BH,INPUT_DATA!$A:$A,$C16,INPUT_DATA!$B:$B,"D"))</f>
        <v/>
      </c>
      <c r="AM16" s="217" t="str">
        <f>IF($C16=0,"",AB16+AK16+AL16)</f>
        <v/>
      </c>
      <c r="AN16" s="219" t="str">
        <f>IF($C16=0,"",SUMIFS(INPUT_DATA!BK:BK,INPUT_DATA!$A:$A,$C16,INPUT_DATA!$B:$B,"D"))</f>
        <v/>
      </c>
      <c r="AO16" s="220" t="str">
        <f>IF($C16=0,"",AM16-AN16)</f>
        <v/>
      </c>
      <c r="AP16" s="221"/>
      <c r="AR16" s="220" t="str">
        <f t="shared" si="5"/>
        <v/>
      </c>
      <c r="AT16" s="210" t="str">
        <f>IF($C16=0,"",'03 - Monthly Asset Follow up'!E20+'03 - Monthly Asset Follow up'!F20-'03 - Monthly Asset Follow up'!V20+'03 - Monthly Asset Follow up'!Y20-H16)</f>
        <v/>
      </c>
      <c r="AU16" s="210" t="str">
        <f>IF($C16=0,"",'03 - Monthly Asset Follow up'!BB20+'03 - Monthly Asset Follow up'!BC20-'03 - Monthly Asset Follow up'!BR20+'03 - Monthly Asset Follow up'!BU20)</f>
        <v/>
      </c>
      <c r="AW16" s="225"/>
    </row>
    <row r="17" spans="2:49">
      <c r="B17" s="212" t="str">
        <f t="shared" si="0"/>
        <v/>
      </c>
      <c r="C17" s="213">
        <f>'03 - Monthly Asset Follow up'!B21</f>
        <v>0</v>
      </c>
      <c r="D17" s="221"/>
      <c r="E17" s="214" t="str">
        <f>IF($C17=0,"",SUMIFS(INPUT_DATA!AT:AT,INPUT_DATA!$A:$A,$C17,INPUT_DATA!$B:$B,"S"))</f>
        <v/>
      </c>
      <c r="F17" s="215" t="str">
        <f>IF($C17=0,"",SUMIFS(INPUT_DATA!AU:AU,INPUT_DATA!$A:$A,$C17,INPUT_DATA!$B:$B,"S"))</f>
        <v/>
      </c>
      <c r="G17" s="215" t="str">
        <f>IF($C17=0,"",SUMIFS(INPUT_DATA!AV:AV,INPUT_DATA!$A:$A,$C17,INPUT_DATA!$B:$B,"S"))</f>
        <v/>
      </c>
      <c r="H17" s="222" t="str">
        <f t="shared" si="1"/>
        <v/>
      </c>
      <c r="I17" s="215" t="str">
        <f>IF($C17=0,"",SUMIFS(INPUT_DATA!AX:AX,INPUT_DATA!$A:$A,$C17,INPUT_DATA!$B:$B,"S"))</f>
        <v/>
      </c>
      <c r="J17" s="215" t="str">
        <f>IF($C17=0,"",SUMIFS(INPUT_DATA!AY:AY,INPUT_DATA!$A:$A,$C17,INPUT_DATA!$B:$B,"S"))</f>
        <v/>
      </c>
      <c r="K17" s="215" t="str">
        <f>IF($C17=0,"",SUMIFS(INPUT_DATA!AZ:AZ,INPUT_DATA!$A:$A,$C17,INPUT_DATA!$B:$B,"S"))</f>
        <v/>
      </c>
      <c r="L17" s="215" t="str">
        <f>IF($C17=0,"",SUMIFS(INPUT_DATA!BA:BA,INPUT_DATA!$A:$A,$C17,INPUT_DATA!$B:$B,"S"))</f>
        <v/>
      </c>
      <c r="M17" s="215" t="str">
        <f>IF($C17=0,"",SUMIFS(INPUT_DATA!BB:BB,INPUT_DATA!$A:$A,$C17,INPUT_DATA!$B:$B,"S"))</f>
        <v/>
      </c>
      <c r="N17" s="215" t="str">
        <f>IF($C17=0,"",SUMIFS(INPUT_DATA!BC:BC,INPUT_DATA!$A:$A,$C17,INPUT_DATA!$B:$B,"S"))</f>
        <v/>
      </c>
      <c r="O17" s="215" t="str">
        <f>IF($C17=0,"",SUMIFS(INPUT_DATA!BD:BD,INPUT_DATA!$A:$A,$C17,INPUT_DATA!$B:$B,"S"))</f>
        <v/>
      </c>
      <c r="P17" s="215" t="str">
        <f>IF($C17=0,"",SUMIFS(INPUT_DATA!BE:BE,INPUT_DATA!$A:$A,$C17,INPUT_DATA!$B:$B,"S"))</f>
        <v/>
      </c>
      <c r="Q17" s="217" t="str">
        <f t="shared" si="2"/>
        <v/>
      </c>
      <c r="R17" s="218" t="str">
        <f>IF($C17=0,"",SUMIFS(INPUT_DATA!BG:BG,INPUT_DATA!$A:$A,$C17,INPUT_DATA!$B:$B,"S"))</f>
        <v/>
      </c>
      <c r="S17" s="218" t="str">
        <f>IF($C17=0,"",SUMIFS(INPUT_DATA!BH:BH,INPUT_DATA!$A:$A,$C17,INPUT_DATA!$B:$B,"S"))</f>
        <v/>
      </c>
      <c r="T17" s="217" t="str">
        <f t="shared" si="3"/>
        <v/>
      </c>
      <c r="U17" s="219" t="str">
        <f>IF($C17=0,"",SUMIFS(INPUT_DATA!BK:BK,INPUT_DATA!$A:$A,$C17,INPUT_DATA!$B:$B,"S"))</f>
        <v/>
      </c>
      <c r="V17" s="223" t="str">
        <f t="shared" si="4"/>
        <v/>
      </c>
      <c r="W17" s="221"/>
      <c r="X17" s="214"/>
      <c r="Y17" s="215"/>
      <c r="Z17" s="215"/>
      <c r="AA17" s="216"/>
      <c r="AB17" s="215"/>
      <c r="AC17" s="215"/>
      <c r="AD17" s="215"/>
      <c r="AE17" s="215"/>
      <c r="AF17" s="215"/>
      <c r="AG17" s="215"/>
      <c r="AH17" s="215"/>
      <c r="AI17" s="215"/>
      <c r="AJ17" s="224"/>
      <c r="AK17" s="218"/>
      <c r="AL17" s="218"/>
      <c r="AM17" s="217"/>
      <c r="AN17" s="219"/>
      <c r="AO17" s="220"/>
      <c r="AP17" s="221"/>
      <c r="AR17" s="220" t="str">
        <f t="shared" si="5"/>
        <v/>
      </c>
      <c r="AT17" s="210"/>
      <c r="AU17" s="210"/>
      <c r="AW17" s="225"/>
    </row>
    <row r="18" spans="2:49">
      <c r="B18" s="212" t="str">
        <f t="shared" si="0"/>
        <v/>
      </c>
      <c r="C18" s="213">
        <f>'03 - Monthly Asset Follow up'!B22</f>
        <v>0</v>
      </c>
      <c r="D18" s="221"/>
      <c r="E18" s="214" t="str">
        <f>IF($C18=0,"",SUMIFS(INPUT_DATA!AT:AT,INPUT_DATA!$A:$A,$C18,INPUT_DATA!$B:$B,"S"))</f>
        <v/>
      </c>
      <c r="F18" s="215" t="str">
        <f>IF($C18=0,"",SUMIFS(INPUT_DATA!AU:AU,INPUT_DATA!$A:$A,$C18,INPUT_DATA!$B:$B,"S"))</f>
        <v/>
      </c>
      <c r="G18" s="215" t="str">
        <f>IF($C18=0,"",SUMIFS(INPUT_DATA!AV:AV,INPUT_DATA!$A:$A,$C18,INPUT_DATA!$B:$B,"S"))</f>
        <v/>
      </c>
      <c r="H18" s="222" t="str">
        <f t="shared" si="1"/>
        <v/>
      </c>
      <c r="I18" s="215" t="str">
        <f>IF($C18=0,"",SUMIFS(INPUT_DATA!AX:AX,INPUT_DATA!$A:$A,$C18,INPUT_DATA!$B:$B,"S"))</f>
        <v/>
      </c>
      <c r="J18" s="215" t="str">
        <f>IF($C18=0,"",SUMIFS(INPUT_DATA!AY:AY,INPUT_DATA!$A:$A,$C18,INPUT_DATA!$B:$B,"S"))</f>
        <v/>
      </c>
      <c r="K18" s="215" t="str">
        <f>IF($C18=0,"",SUMIFS(INPUT_DATA!AZ:AZ,INPUT_DATA!$A:$A,$C18,INPUT_DATA!$B:$B,"S"))</f>
        <v/>
      </c>
      <c r="L18" s="215" t="str">
        <f>IF($C18=0,"",SUMIFS(INPUT_DATA!BA:BA,INPUT_DATA!$A:$A,$C18,INPUT_DATA!$B:$B,"S"))</f>
        <v/>
      </c>
      <c r="M18" s="215" t="str">
        <f>IF($C18=0,"",SUMIFS(INPUT_DATA!BB:BB,INPUT_DATA!$A:$A,$C18,INPUT_DATA!$B:$B,"S"))</f>
        <v/>
      </c>
      <c r="N18" s="215" t="str">
        <f>IF($C18=0,"",SUMIFS(INPUT_DATA!BC:BC,INPUT_DATA!$A:$A,$C18,INPUT_DATA!$B:$B,"S"))</f>
        <v/>
      </c>
      <c r="O18" s="215" t="str">
        <f>IF($C18=0,"",SUMIFS(INPUT_DATA!BD:BD,INPUT_DATA!$A:$A,$C18,INPUT_DATA!$B:$B,"S"))</f>
        <v/>
      </c>
      <c r="P18" s="215" t="str">
        <f>IF($C18=0,"",SUMIFS(INPUT_DATA!BE:BE,INPUT_DATA!$A:$A,$C18,INPUT_DATA!$B:$B,"S"))</f>
        <v/>
      </c>
      <c r="Q18" s="217" t="str">
        <f t="shared" si="2"/>
        <v/>
      </c>
      <c r="R18" s="218" t="str">
        <f>IF($C18=0,"",SUMIFS(INPUT_DATA!BG:BG,INPUT_DATA!$A:$A,$C18,INPUT_DATA!$B:$B,"S"))</f>
        <v/>
      </c>
      <c r="S18" s="218" t="str">
        <f>IF($C18=0,"",SUMIFS(INPUT_DATA!BH:BH,INPUT_DATA!$A:$A,$C18,INPUT_DATA!$B:$B,"S"))</f>
        <v/>
      </c>
      <c r="T18" s="217" t="str">
        <f t="shared" si="3"/>
        <v/>
      </c>
      <c r="U18" s="219" t="str">
        <f>IF($C18=0,"",SUMIFS(INPUT_DATA!BK:BK,INPUT_DATA!$A:$A,$C18,INPUT_DATA!$B:$B,"S"))</f>
        <v/>
      </c>
      <c r="V18" s="223" t="str">
        <f t="shared" si="4"/>
        <v/>
      </c>
      <c r="W18" s="221"/>
      <c r="X18" s="214"/>
      <c r="Y18" s="215"/>
      <c r="Z18" s="215"/>
      <c r="AA18" s="216"/>
      <c r="AB18" s="215"/>
      <c r="AC18" s="215"/>
      <c r="AD18" s="215"/>
      <c r="AE18" s="215"/>
      <c r="AF18" s="215"/>
      <c r="AG18" s="215"/>
      <c r="AH18" s="215"/>
      <c r="AI18" s="215"/>
      <c r="AJ18" s="224"/>
      <c r="AK18" s="218"/>
      <c r="AL18" s="218"/>
      <c r="AM18" s="217"/>
      <c r="AN18" s="219"/>
      <c r="AO18" s="220"/>
      <c r="AP18" s="221"/>
      <c r="AR18" s="220" t="str">
        <f t="shared" si="5"/>
        <v/>
      </c>
      <c r="AT18" s="210"/>
      <c r="AU18" s="210"/>
      <c r="AW18" s="225"/>
    </row>
    <row r="19" spans="2:49">
      <c r="B19" s="212" t="str">
        <f t="shared" si="0"/>
        <v/>
      </c>
      <c r="C19" s="213">
        <f>'03 - Monthly Asset Follow up'!B23</f>
        <v>0</v>
      </c>
      <c r="D19" s="221"/>
      <c r="E19" s="214" t="str">
        <f>IF($C19=0,"",SUMIFS(INPUT_DATA!AT:AT,INPUT_DATA!$A:$A,$C19,INPUT_DATA!$B:$B,"S"))</f>
        <v/>
      </c>
      <c r="F19" s="215" t="str">
        <f>IF($C19=0,"",SUMIFS(INPUT_DATA!AU:AU,INPUT_DATA!$A:$A,$C19,INPUT_DATA!$B:$B,"S"))</f>
        <v/>
      </c>
      <c r="G19" s="215" t="str">
        <f>IF($C19=0,"",SUMIFS(INPUT_DATA!AV:AV,INPUT_DATA!$A:$A,$C19,INPUT_DATA!$B:$B,"S"))</f>
        <v/>
      </c>
      <c r="H19" s="222" t="str">
        <f t="shared" si="1"/>
        <v/>
      </c>
      <c r="I19" s="215" t="str">
        <f>IF($C19=0,"",SUMIFS(INPUT_DATA!AX:AX,INPUT_DATA!$A:$A,$C19,INPUT_DATA!$B:$B,"S"))</f>
        <v/>
      </c>
      <c r="J19" s="215" t="str">
        <f>IF($C19=0,"",SUMIFS(INPUT_DATA!AY:AY,INPUT_DATA!$A:$A,$C19,INPUT_DATA!$B:$B,"S"))</f>
        <v/>
      </c>
      <c r="K19" s="215" t="str">
        <f>IF($C19=0,"",SUMIFS(INPUT_DATA!AZ:AZ,INPUT_DATA!$A:$A,$C19,INPUT_DATA!$B:$B,"S"))</f>
        <v/>
      </c>
      <c r="L19" s="215" t="str">
        <f>IF($C19=0,"",SUMIFS(INPUT_DATA!BA:BA,INPUT_DATA!$A:$A,$C19,INPUT_DATA!$B:$B,"S"))</f>
        <v/>
      </c>
      <c r="M19" s="215" t="str">
        <f>IF($C19=0,"",SUMIFS(INPUT_DATA!BB:BB,INPUT_DATA!$A:$A,$C19,INPUT_DATA!$B:$B,"S"))</f>
        <v/>
      </c>
      <c r="N19" s="215" t="str">
        <f>IF($C19=0,"",SUMIFS(INPUT_DATA!BC:BC,INPUT_DATA!$A:$A,$C19,INPUT_DATA!$B:$B,"S"))</f>
        <v/>
      </c>
      <c r="O19" s="215" t="str">
        <f>IF($C19=0,"",SUMIFS(INPUT_DATA!BD:BD,INPUT_DATA!$A:$A,$C19,INPUT_DATA!$B:$B,"S"))</f>
        <v/>
      </c>
      <c r="P19" s="215" t="str">
        <f>IF($C19=0,"",SUMIFS(INPUT_DATA!BE:BE,INPUT_DATA!$A:$A,$C19,INPUT_DATA!$B:$B,"S"))</f>
        <v/>
      </c>
      <c r="Q19" s="217" t="str">
        <f t="shared" si="2"/>
        <v/>
      </c>
      <c r="R19" s="218" t="str">
        <f>IF($C19=0,"",SUMIFS(INPUT_DATA!BG:BG,INPUT_DATA!$A:$A,$C19,INPUT_DATA!$B:$B,"S"))</f>
        <v/>
      </c>
      <c r="S19" s="218" t="str">
        <f>IF($C19=0,"",SUMIFS(INPUT_DATA!BH:BH,INPUT_DATA!$A:$A,$C19,INPUT_DATA!$B:$B,"S"))</f>
        <v/>
      </c>
      <c r="T19" s="217" t="str">
        <f t="shared" si="3"/>
        <v/>
      </c>
      <c r="U19" s="219" t="str">
        <f>IF($C19=0,"",SUMIFS(INPUT_DATA!BK:BK,INPUT_DATA!$A:$A,$C19,INPUT_DATA!$B:$B,"S"))</f>
        <v/>
      </c>
      <c r="V19" s="223" t="str">
        <f t="shared" si="4"/>
        <v/>
      </c>
      <c r="W19" s="221"/>
      <c r="X19" s="214"/>
      <c r="Y19" s="215"/>
      <c r="Z19" s="215"/>
      <c r="AA19" s="216"/>
      <c r="AB19" s="215"/>
      <c r="AC19" s="215"/>
      <c r="AD19" s="215"/>
      <c r="AE19" s="215"/>
      <c r="AF19" s="215"/>
      <c r="AG19" s="215"/>
      <c r="AH19" s="215"/>
      <c r="AI19" s="215"/>
      <c r="AJ19" s="224"/>
      <c r="AK19" s="218"/>
      <c r="AL19" s="218"/>
      <c r="AM19" s="217"/>
      <c r="AN19" s="219"/>
      <c r="AO19" s="220"/>
      <c r="AP19" s="221"/>
      <c r="AR19" s="220" t="str">
        <f t="shared" si="5"/>
        <v/>
      </c>
      <c r="AT19" s="210"/>
      <c r="AU19" s="210"/>
      <c r="AW19" s="225"/>
    </row>
    <row r="20" spans="2:49">
      <c r="B20" s="212" t="str">
        <f t="shared" si="0"/>
        <v/>
      </c>
      <c r="C20" s="213">
        <f>'03 - Monthly Asset Follow up'!B24</f>
        <v>0</v>
      </c>
      <c r="D20" s="221"/>
      <c r="E20" s="214" t="str">
        <f>IF($C20=0,"",SUMIFS(INPUT_DATA!AT:AT,INPUT_DATA!$A:$A,$C20,INPUT_DATA!$B:$B,"S"))</f>
        <v/>
      </c>
      <c r="F20" s="215" t="str">
        <f>IF($C20=0,"",SUMIFS(INPUT_DATA!AU:AU,INPUT_DATA!$A:$A,$C20,INPUT_DATA!$B:$B,"S"))</f>
        <v/>
      </c>
      <c r="G20" s="215" t="str">
        <f>IF($C20=0,"",SUMIFS(INPUT_DATA!AV:AV,INPUT_DATA!$A:$A,$C20,INPUT_DATA!$B:$B,"S"))</f>
        <v/>
      </c>
      <c r="H20" s="222" t="str">
        <f t="shared" si="1"/>
        <v/>
      </c>
      <c r="I20" s="215" t="str">
        <f>IF($C20=0,"",SUMIFS(INPUT_DATA!AX:AX,INPUT_DATA!$A:$A,$C20,INPUT_DATA!$B:$B,"S"))</f>
        <v/>
      </c>
      <c r="J20" s="215" t="str">
        <f>IF($C20=0,"",SUMIFS(INPUT_DATA!AY:AY,INPUT_DATA!$A:$A,$C20,INPUT_DATA!$B:$B,"S"))</f>
        <v/>
      </c>
      <c r="K20" s="215" t="str">
        <f>IF($C20=0,"",SUMIFS(INPUT_DATA!AZ:AZ,INPUT_DATA!$A:$A,$C20,INPUT_DATA!$B:$B,"S"))</f>
        <v/>
      </c>
      <c r="L20" s="215" t="str">
        <f>IF($C20=0,"",SUMIFS(INPUT_DATA!BA:BA,INPUT_DATA!$A:$A,$C20,INPUT_DATA!$B:$B,"S"))</f>
        <v/>
      </c>
      <c r="M20" s="215" t="str">
        <f>IF($C20=0,"",SUMIFS(INPUT_DATA!BB:BB,INPUT_DATA!$A:$A,$C20,INPUT_DATA!$B:$B,"S"))</f>
        <v/>
      </c>
      <c r="N20" s="215" t="str">
        <f>IF($C20=0,"",SUMIFS(INPUT_DATA!BC:BC,INPUT_DATA!$A:$A,$C20,INPUT_DATA!$B:$B,"S"))</f>
        <v/>
      </c>
      <c r="O20" s="215" t="str">
        <f>IF($C20=0,"",SUMIFS(INPUT_DATA!BD:BD,INPUT_DATA!$A:$A,$C20,INPUT_DATA!$B:$B,"S"))</f>
        <v/>
      </c>
      <c r="P20" s="215" t="str">
        <f>IF($C20=0,"",SUMIFS(INPUT_DATA!BE:BE,INPUT_DATA!$A:$A,$C20,INPUT_DATA!$B:$B,"S"))</f>
        <v/>
      </c>
      <c r="Q20" s="217" t="str">
        <f t="shared" si="2"/>
        <v/>
      </c>
      <c r="R20" s="218" t="str">
        <f>IF($C20=0,"",SUMIFS(INPUT_DATA!BG:BG,INPUT_DATA!$A:$A,$C20,INPUT_DATA!$B:$B,"S"))</f>
        <v/>
      </c>
      <c r="S20" s="218" t="str">
        <f>IF($C20=0,"",SUMIFS(INPUT_DATA!BH:BH,INPUT_DATA!$A:$A,$C20,INPUT_DATA!$B:$B,"S"))</f>
        <v/>
      </c>
      <c r="T20" s="217" t="str">
        <f t="shared" si="3"/>
        <v/>
      </c>
      <c r="U20" s="219" t="str">
        <f>IF($C20=0,"",SUMIFS(INPUT_DATA!BK:BK,INPUT_DATA!$A:$A,$C20,INPUT_DATA!$B:$B,"S"))</f>
        <v/>
      </c>
      <c r="V20" s="223" t="str">
        <f t="shared" si="4"/>
        <v/>
      </c>
      <c r="W20" s="221"/>
      <c r="X20" s="214"/>
      <c r="Y20" s="215"/>
      <c r="Z20" s="215"/>
      <c r="AA20" s="216"/>
      <c r="AB20" s="215"/>
      <c r="AC20" s="215"/>
      <c r="AD20" s="215"/>
      <c r="AE20" s="215"/>
      <c r="AF20" s="215"/>
      <c r="AG20" s="215"/>
      <c r="AH20" s="215"/>
      <c r="AI20" s="215"/>
      <c r="AJ20" s="224"/>
      <c r="AK20" s="218"/>
      <c r="AL20" s="218"/>
      <c r="AM20" s="217"/>
      <c r="AN20" s="219"/>
      <c r="AO20" s="220"/>
      <c r="AP20" s="221"/>
      <c r="AR20" s="220" t="str">
        <f t="shared" si="5"/>
        <v/>
      </c>
      <c r="AT20" s="210"/>
      <c r="AU20" s="210"/>
      <c r="AW20" s="225"/>
    </row>
    <row r="21" spans="2:49">
      <c r="B21" s="212" t="str">
        <f t="shared" si="0"/>
        <v/>
      </c>
      <c r="C21" s="213">
        <f>'03 - Monthly Asset Follow up'!B25</f>
        <v>0</v>
      </c>
      <c r="D21" s="221"/>
      <c r="E21" s="214" t="str">
        <f>IF($C21=0,"",SUMIFS(INPUT_DATA!AT:AT,INPUT_DATA!$A:$A,$C21,INPUT_DATA!$B:$B,"S"))</f>
        <v/>
      </c>
      <c r="F21" s="215" t="str">
        <f>IF($C21=0,"",SUMIFS(INPUT_DATA!AU:AU,INPUT_DATA!$A:$A,$C21,INPUT_DATA!$B:$B,"S"))</f>
        <v/>
      </c>
      <c r="G21" s="215" t="str">
        <f>IF($C21=0,"",SUMIFS(INPUT_DATA!AV:AV,INPUT_DATA!$A:$A,$C21,INPUT_DATA!$B:$B,"S"))</f>
        <v/>
      </c>
      <c r="H21" s="222" t="str">
        <f t="shared" si="1"/>
        <v/>
      </c>
      <c r="I21" s="215" t="str">
        <f>IF($C21=0,"",SUMIFS(INPUT_DATA!AX:AX,INPUT_DATA!$A:$A,$C21,INPUT_DATA!$B:$B,"S"))</f>
        <v/>
      </c>
      <c r="J21" s="215" t="str">
        <f>IF($C21=0,"",SUMIFS(INPUT_DATA!AY:AY,INPUT_DATA!$A:$A,$C21,INPUT_DATA!$B:$B,"S"))</f>
        <v/>
      </c>
      <c r="K21" s="215" t="str">
        <f>IF($C21=0,"",SUMIFS(INPUT_DATA!AZ:AZ,INPUT_DATA!$A:$A,$C21,INPUT_DATA!$B:$B,"S"))</f>
        <v/>
      </c>
      <c r="L21" s="215" t="str">
        <f>IF($C21=0,"",SUMIFS(INPUT_DATA!BA:BA,INPUT_DATA!$A:$A,$C21,INPUT_DATA!$B:$B,"S"))</f>
        <v/>
      </c>
      <c r="M21" s="215" t="str">
        <f>IF($C21=0,"",SUMIFS(INPUT_DATA!BB:BB,INPUT_DATA!$A:$A,$C21,INPUT_DATA!$B:$B,"S"))</f>
        <v/>
      </c>
      <c r="N21" s="215" t="str">
        <f>IF($C21=0,"",SUMIFS(INPUT_DATA!BC:BC,INPUT_DATA!$A:$A,$C21,INPUT_DATA!$B:$B,"S"))</f>
        <v/>
      </c>
      <c r="O21" s="215" t="str">
        <f>IF($C21=0,"",SUMIFS(INPUT_DATA!BD:BD,INPUT_DATA!$A:$A,$C21,INPUT_DATA!$B:$B,"S"))</f>
        <v/>
      </c>
      <c r="P21" s="215" t="str">
        <f>IF($C21=0,"",SUMIFS(INPUT_DATA!BE:BE,INPUT_DATA!$A:$A,$C21,INPUT_DATA!$B:$B,"S"))</f>
        <v/>
      </c>
      <c r="Q21" s="217" t="str">
        <f t="shared" si="2"/>
        <v/>
      </c>
      <c r="R21" s="218" t="str">
        <f>IF($C21=0,"",SUMIFS(INPUT_DATA!BG:BG,INPUT_DATA!$A:$A,$C21,INPUT_DATA!$B:$B,"S"))</f>
        <v/>
      </c>
      <c r="S21" s="218" t="str">
        <f>IF($C21=0,"",SUMIFS(INPUT_DATA!BH:BH,INPUT_DATA!$A:$A,$C21,INPUT_DATA!$B:$B,"S"))</f>
        <v/>
      </c>
      <c r="T21" s="217" t="str">
        <f t="shared" si="3"/>
        <v/>
      </c>
      <c r="U21" s="219" t="str">
        <f>IF($C21=0,"",SUMIFS(INPUT_DATA!BK:BK,INPUT_DATA!$A:$A,$C21,INPUT_DATA!$B:$B,"S"))</f>
        <v/>
      </c>
      <c r="V21" s="223" t="str">
        <f t="shared" si="4"/>
        <v/>
      </c>
      <c r="W21" s="221"/>
      <c r="X21" s="214"/>
      <c r="Y21" s="215"/>
      <c r="Z21" s="215"/>
      <c r="AA21" s="216"/>
      <c r="AB21" s="215"/>
      <c r="AC21" s="215"/>
      <c r="AD21" s="215"/>
      <c r="AE21" s="215"/>
      <c r="AF21" s="215"/>
      <c r="AG21" s="215"/>
      <c r="AH21" s="215"/>
      <c r="AI21" s="215"/>
      <c r="AJ21" s="224"/>
      <c r="AK21" s="218"/>
      <c r="AL21" s="218"/>
      <c r="AM21" s="217"/>
      <c r="AN21" s="219"/>
      <c r="AO21" s="220"/>
      <c r="AP21" s="221"/>
      <c r="AR21" s="220" t="str">
        <f t="shared" si="5"/>
        <v/>
      </c>
      <c r="AT21" s="210"/>
      <c r="AU21" s="210"/>
      <c r="AW21" s="225"/>
    </row>
    <row r="22" spans="2:49">
      <c r="B22" s="212" t="str">
        <f t="shared" si="0"/>
        <v/>
      </c>
      <c r="C22" s="213">
        <f>'03 - Monthly Asset Follow up'!B26</f>
        <v>0</v>
      </c>
      <c r="D22" s="221"/>
      <c r="E22" s="214" t="str">
        <f>IF($C22=0,"",SUMIFS(INPUT_DATA!AT:AT,INPUT_DATA!$A:$A,$C22,INPUT_DATA!$B:$B,"S"))</f>
        <v/>
      </c>
      <c r="F22" s="215" t="str">
        <f>IF($C22=0,"",SUMIFS(INPUT_DATA!AU:AU,INPUT_DATA!$A:$A,$C22,INPUT_DATA!$B:$B,"S"))</f>
        <v/>
      </c>
      <c r="G22" s="215" t="str">
        <f>IF($C22=0,"",SUMIFS(INPUT_DATA!AV:AV,INPUT_DATA!$A:$A,$C22,INPUT_DATA!$B:$B,"S"))</f>
        <v/>
      </c>
      <c r="H22" s="222" t="str">
        <f t="shared" si="1"/>
        <v/>
      </c>
      <c r="I22" s="215" t="str">
        <f>IF($C22=0,"",SUMIFS(INPUT_DATA!AX:AX,INPUT_DATA!$A:$A,$C22,INPUT_DATA!$B:$B,"S"))</f>
        <v/>
      </c>
      <c r="J22" s="215" t="str">
        <f>IF($C22=0,"",SUMIFS(INPUT_DATA!AY:AY,INPUT_DATA!$A:$A,$C22,INPUT_DATA!$B:$B,"S"))</f>
        <v/>
      </c>
      <c r="K22" s="215" t="str">
        <f>IF($C22=0,"",SUMIFS(INPUT_DATA!AZ:AZ,INPUT_DATA!$A:$A,$C22,INPUT_DATA!$B:$B,"S"))</f>
        <v/>
      </c>
      <c r="L22" s="215" t="str">
        <f>IF($C22=0,"",SUMIFS(INPUT_DATA!BA:BA,INPUT_DATA!$A:$A,$C22,INPUT_DATA!$B:$B,"S"))</f>
        <v/>
      </c>
      <c r="M22" s="215" t="str">
        <f>IF($C22=0,"",SUMIFS(INPUT_DATA!BB:BB,INPUT_DATA!$A:$A,$C22,INPUT_DATA!$B:$B,"S"))</f>
        <v/>
      </c>
      <c r="N22" s="215" t="str">
        <f>IF($C22=0,"",SUMIFS(INPUT_DATA!BC:BC,INPUT_DATA!$A:$A,$C22,INPUT_DATA!$B:$B,"S"))</f>
        <v/>
      </c>
      <c r="O22" s="215" t="str">
        <f>IF($C22=0,"",SUMIFS(INPUT_DATA!BD:BD,INPUT_DATA!$A:$A,$C22,INPUT_DATA!$B:$B,"S"))</f>
        <v/>
      </c>
      <c r="P22" s="215" t="str">
        <f>IF($C22=0,"",SUMIFS(INPUT_DATA!BE:BE,INPUT_DATA!$A:$A,$C22,INPUT_DATA!$B:$B,"S"))</f>
        <v/>
      </c>
      <c r="Q22" s="217" t="str">
        <f t="shared" si="2"/>
        <v/>
      </c>
      <c r="R22" s="218" t="str">
        <f>IF($C22=0,"",SUMIFS(INPUT_DATA!BG:BG,INPUT_DATA!$A:$A,$C22,INPUT_DATA!$B:$B,"S"))</f>
        <v/>
      </c>
      <c r="S22" s="218" t="str">
        <f>IF($C22=0,"",SUMIFS(INPUT_DATA!BH:BH,INPUT_DATA!$A:$A,$C22,INPUT_DATA!$B:$B,"S"))</f>
        <v/>
      </c>
      <c r="T22" s="217" t="str">
        <f t="shared" si="3"/>
        <v/>
      </c>
      <c r="U22" s="219" t="str">
        <f>IF($C22=0,"",SUMIFS(INPUT_DATA!BK:BK,INPUT_DATA!$A:$A,$C22,INPUT_DATA!$B:$B,"S"))</f>
        <v/>
      </c>
      <c r="V22" s="223" t="str">
        <f t="shared" si="4"/>
        <v/>
      </c>
      <c r="W22" s="221"/>
      <c r="X22" s="214"/>
      <c r="Y22" s="215"/>
      <c r="Z22" s="215"/>
      <c r="AA22" s="216"/>
      <c r="AB22" s="215"/>
      <c r="AC22" s="215"/>
      <c r="AD22" s="215"/>
      <c r="AE22" s="215"/>
      <c r="AF22" s="215"/>
      <c r="AG22" s="215"/>
      <c r="AH22" s="215"/>
      <c r="AI22" s="215"/>
      <c r="AJ22" s="224"/>
      <c r="AK22" s="218"/>
      <c r="AL22" s="218"/>
      <c r="AM22" s="217"/>
      <c r="AN22" s="219"/>
      <c r="AO22" s="220"/>
      <c r="AP22" s="221"/>
      <c r="AR22" s="220" t="str">
        <f t="shared" si="5"/>
        <v/>
      </c>
      <c r="AT22" s="210"/>
      <c r="AU22" s="210"/>
      <c r="AW22" s="225"/>
    </row>
    <row r="23" spans="2:49">
      <c r="B23" s="212" t="str">
        <f t="shared" si="0"/>
        <v/>
      </c>
      <c r="C23" s="213">
        <f>'03 - Monthly Asset Follow up'!B27</f>
        <v>0</v>
      </c>
      <c r="D23" s="221"/>
      <c r="E23" s="214" t="str">
        <f>IF($C23=0,"",SUMIFS(INPUT_DATA!AT:AT,INPUT_DATA!$A:$A,$C23,INPUT_DATA!$B:$B,"S"))</f>
        <v/>
      </c>
      <c r="F23" s="215" t="str">
        <f>IF($C23=0,"",SUMIFS(INPUT_DATA!AU:AU,INPUT_DATA!$A:$A,$C23,INPUT_DATA!$B:$B,"S"))</f>
        <v/>
      </c>
      <c r="G23" s="215" t="str">
        <f>IF($C23=0,"",SUMIFS(INPUT_DATA!AV:AV,INPUT_DATA!$A:$A,$C23,INPUT_DATA!$B:$B,"S"))</f>
        <v/>
      </c>
      <c r="H23" s="222" t="str">
        <f t="shared" si="1"/>
        <v/>
      </c>
      <c r="I23" s="215" t="str">
        <f>IF($C23=0,"",SUMIFS(INPUT_DATA!AX:AX,INPUT_DATA!$A:$A,$C23,INPUT_DATA!$B:$B,"S"))</f>
        <v/>
      </c>
      <c r="J23" s="215" t="str">
        <f>IF($C23=0,"",SUMIFS(INPUT_DATA!AY:AY,INPUT_DATA!$A:$A,$C23,INPUT_DATA!$B:$B,"S"))</f>
        <v/>
      </c>
      <c r="K23" s="215" t="str">
        <f>IF($C23=0,"",SUMIFS(INPUT_DATA!AZ:AZ,INPUT_DATA!$A:$A,$C23,INPUT_DATA!$B:$B,"S"))</f>
        <v/>
      </c>
      <c r="L23" s="215" t="str">
        <f>IF($C23=0,"",SUMIFS(INPUT_DATA!BA:BA,INPUT_DATA!$A:$A,$C23,INPUT_DATA!$B:$B,"S"))</f>
        <v/>
      </c>
      <c r="M23" s="215" t="str">
        <f>IF($C23=0,"",SUMIFS(INPUT_DATA!BB:BB,INPUT_DATA!$A:$A,$C23,INPUT_DATA!$B:$B,"S"))</f>
        <v/>
      </c>
      <c r="N23" s="215" t="str">
        <f>IF($C23=0,"",SUMIFS(INPUT_DATA!BC:BC,INPUT_DATA!$A:$A,$C23,INPUT_DATA!$B:$B,"S"))</f>
        <v/>
      </c>
      <c r="O23" s="215" t="str">
        <f>IF($C23=0,"",SUMIFS(INPUT_DATA!BD:BD,INPUT_DATA!$A:$A,$C23,INPUT_DATA!$B:$B,"S"))</f>
        <v/>
      </c>
      <c r="P23" s="215" t="str">
        <f>IF($C23=0,"",SUMIFS(INPUT_DATA!BE:BE,INPUT_DATA!$A:$A,$C23,INPUT_DATA!$B:$B,"S"))</f>
        <v/>
      </c>
      <c r="Q23" s="217" t="str">
        <f t="shared" si="2"/>
        <v/>
      </c>
      <c r="R23" s="218" t="str">
        <f>IF($C23=0,"",SUMIFS(INPUT_DATA!BG:BG,INPUT_DATA!$A:$A,$C23,INPUT_DATA!$B:$B,"S"))</f>
        <v/>
      </c>
      <c r="S23" s="218" t="str">
        <f>IF($C23=0,"",SUMIFS(INPUT_DATA!BH:BH,INPUT_DATA!$A:$A,$C23,INPUT_DATA!$B:$B,"S"))</f>
        <v/>
      </c>
      <c r="T23" s="217" t="str">
        <f t="shared" si="3"/>
        <v/>
      </c>
      <c r="U23" s="219" t="str">
        <f>IF($C23=0,"",SUMIFS(INPUT_DATA!BK:BK,INPUT_DATA!$A:$A,$C23,INPUT_DATA!$B:$B,"S"))</f>
        <v/>
      </c>
      <c r="V23" s="223" t="str">
        <f t="shared" si="4"/>
        <v/>
      </c>
      <c r="W23" s="221"/>
      <c r="X23" s="214"/>
      <c r="Y23" s="215"/>
      <c r="Z23" s="215"/>
      <c r="AA23" s="216"/>
      <c r="AB23" s="215"/>
      <c r="AC23" s="215"/>
      <c r="AD23" s="215"/>
      <c r="AE23" s="215"/>
      <c r="AF23" s="215"/>
      <c r="AG23" s="215"/>
      <c r="AH23" s="215"/>
      <c r="AI23" s="215"/>
      <c r="AJ23" s="224"/>
      <c r="AK23" s="218"/>
      <c r="AL23" s="218"/>
      <c r="AM23" s="217"/>
      <c r="AN23" s="219"/>
      <c r="AO23" s="220"/>
      <c r="AP23" s="221"/>
      <c r="AR23" s="220" t="str">
        <f t="shared" si="5"/>
        <v/>
      </c>
      <c r="AT23" s="210"/>
      <c r="AU23" s="210"/>
      <c r="AW23" s="225"/>
    </row>
    <row r="24" spans="2:49">
      <c r="B24" s="212" t="str">
        <f t="shared" si="0"/>
        <v/>
      </c>
      <c r="C24" s="213">
        <f>'03 - Monthly Asset Follow up'!B28</f>
        <v>0</v>
      </c>
      <c r="D24" s="221"/>
      <c r="E24" s="214" t="str">
        <f>IF($C24=0,"",SUMIFS(INPUT_DATA!AT:AT,INPUT_DATA!$A:$A,$C24,INPUT_DATA!$B:$B,"S"))</f>
        <v/>
      </c>
      <c r="F24" s="215" t="str">
        <f>IF($C24=0,"",SUMIFS(INPUT_DATA!AU:AU,INPUT_DATA!$A:$A,$C24,INPUT_DATA!$B:$B,"S"))</f>
        <v/>
      </c>
      <c r="G24" s="215" t="str">
        <f>IF($C24=0,"",SUMIFS(INPUT_DATA!AV:AV,INPUT_DATA!$A:$A,$C24,INPUT_DATA!$B:$B,"S"))</f>
        <v/>
      </c>
      <c r="H24" s="222" t="str">
        <f t="shared" si="1"/>
        <v/>
      </c>
      <c r="I24" s="215" t="str">
        <f>IF($C24=0,"",SUMIFS(INPUT_DATA!AX:AX,INPUT_DATA!$A:$A,$C24,INPUT_DATA!$B:$B,"S"))</f>
        <v/>
      </c>
      <c r="J24" s="215" t="str">
        <f>IF($C24=0,"",SUMIFS(INPUT_DATA!AY:AY,INPUT_DATA!$A:$A,$C24,INPUT_DATA!$B:$B,"S"))</f>
        <v/>
      </c>
      <c r="K24" s="215" t="str">
        <f>IF($C24=0,"",SUMIFS(INPUT_DATA!AZ:AZ,INPUT_DATA!$A:$A,$C24,INPUT_DATA!$B:$B,"S"))</f>
        <v/>
      </c>
      <c r="L24" s="215" t="str">
        <f>IF($C24=0,"",SUMIFS(INPUT_DATA!BA:BA,INPUT_DATA!$A:$A,$C24,INPUT_DATA!$B:$B,"S"))</f>
        <v/>
      </c>
      <c r="M24" s="215" t="str">
        <f>IF($C24=0,"",SUMIFS(INPUT_DATA!BB:BB,INPUT_DATA!$A:$A,$C24,INPUT_DATA!$B:$B,"S"))</f>
        <v/>
      </c>
      <c r="N24" s="215" t="str">
        <f>IF($C24=0,"",SUMIFS(INPUT_DATA!BC:BC,INPUT_DATA!$A:$A,$C24,INPUT_DATA!$B:$B,"S"))</f>
        <v/>
      </c>
      <c r="O24" s="215" t="str">
        <f>IF($C24=0,"",SUMIFS(INPUT_DATA!BD:BD,INPUT_DATA!$A:$A,$C24,INPUT_DATA!$B:$B,"S"))</f>
        <v/>
      </c>
      <c r="P24" s="215" t="str">
        <f>IF($C24=0,"",SUMIFS(INPUT_DATA!BE:BE,INPUT_DATA!$A:$A,$C24,INPUT_DATA!$B:$B,"S"))</f>
        <v/>
      </c>
      <c r="Q24" s="217" t="str">
        <f t="shared" si="2"/>
        <v/>
      </c>
      <c r="R24" s="218" t="str">
        <f>IF($C24=0,"",SUMIFS(INPUT_DATA!BG:BG,INPUT_DATA!$A:$A,$C24,INPUT_DATA!$B:$B,"S"))</f>
        <v/>
      </c>
      <c r="S24" s="218" t="str">
        <f>IF($C24=0,"",SUMIFS(INPUT_DATA!BH:BH,INPUT_DATA!$A:$A,$C24,INPUT_DATA!$B:$B,"S"))</f>
        <v/>
      </c>
      <c r="T24" s="217" t="str">
        <f t="shared" si="3"/>
        <v/>
      </c>
      <c r="U24" s="219" t="str">
        <f>IF($C24=0,"",SUMIFS(INPUT_DATA!BK:BK,INPUT_DATA!$A:$A,$C24,INPUT_DATA!$B:$B,"S"))</f>
        <v/>
      </c>
      <c r="V24" s="223" t="str">
        <f t="shared" si="4"/>
        <v/>
      </c>
      <c r="W24" s="221"/>
      <c r="X24" s="214"/>
      <c r="Y24" s="215"/>
      <c r="Z24" s="215"/>
      <c r="AA24" s="216"/>
      <c r="AB24" s="215"/>
      <c r="AC24" s="215"/>
      <c r="AD24" s="215"/>
      <c r="AE24" s="215"/>
      <c r="AF24" s="215"/>
      <c r="AG24" s="215"/>
      <c r="AH24" s="215"/>
      <c r="AI24" s="215"/>
      <c r="AJ24" s="224"/>
      <c r="AK24" s="218"/>
      <c r="AL24" s="218"/>
      <c r="AM24" s="217"/>
      <c r="AN24" s="219"/>
      <c r="AO24" s="220"/>
      <c r="AP24" s="221"/>
      <c r="AR24" s="220" t="str">
        <f t="shared" si="5"/>
        <v/>
      </c>
      <c r="AT24" s="210"/>
      <c r="AU24" s="210"/>
      <c r="AW24" s="225"/>
    </row>
    <row r="25" spans="2:49">
      <c r="B25" s="212" t="str">
        <f t="shared" si="0"/>
        <v/>
      </c>
      <c r="C25" s="213">
        <f>'03 - Monthly Asset Follow up'!B29</f>
        <v>0</v>
      </c>
      <c r="D25" s="221"/>
      <c r="E25" s="214" t="str">
        <f>IF($C25=0,"",SUMIFS(INPUT_DATA!AT:AT,INPUT_DATA!$A:$A,$C25,INPUT_DATA!$B:$B,"S"))</f>
        <v/>
      </c>
      <c r="F25" s="215" t="str">
        <f>IF($C25=0,"",SUMIFS(INPUT_DATA!AU:AU,INPUT_DATA!$A:$A,$C25,INPUT_DATA!$B:$B,"S"))</f>
        <v/>
      </c>
      <c r="G25" s="215" t="str">
        <f>IF($C25=0,"",SUMIFS(INPUT_DATA!AV:AV,INPUT_DATA!$A:$A,$C25,INPUT_DATA!$B:$B,"S"))</f>
        <v/>
      </c>
      <c r="H25" s="222" t="str">
        <f t="shared" si="1"/>
        <v/>
      </c>
      <c r="I25" s="215" t="str">
        <f>IF($C25=0,"",SUMIFS(INPUT_DATA!AX:AX,INPUT_DATA!$A:$A,$C25,INPUT_DATA!$B:$B,"S"))</f>
        <v/>
      </c>
      <c r="J25" s="215" t="str">
        <f>IF($C25=0,"",SUMIFS(INPUT_DATA!AY:AY,INPUT_DATA!$A:$A,$C25,INPUT_DATA!$B:$B,"S"))</f>
        <v/>
      </c>
      <c r="K25" s="215" t="str">
        <f>IF($C25=0,"",SUMIFS(INPUT_DATA!AZ:AZ,INPUT_DATA!$A:$A,$C25,INPUT_DATA!$B:$B,"S"))</f>
        <v/>
      </c>
      <c r="L25" s="215" t="str">
        <f>IF($C25=0,"",SUMIFS(INPUT_DATA!BA:BA,INPUT_DATA!$A:$A,$C25,INPUT_DATA!$B:$B,"S"))</f>
        <v/>
      </c>
      <c r="M25" s="215" t="str">
        <f>IF($C25=0,"",SUMIFS(INPUT_DATA!BB:BB,INPUT_DATA!$A:$A,$C25,INPUT_DATA!$B:$B,"S"))</f>
        <v/>
      </c>
      <c r="N25" s="215" t="str">
        <f>IF($C25=0,"",SUMIFS(INPUT_DATA!BC:BC,INPUT_DATA!$A:$A,$C25,INPUT_DATA!$B:$B,"S"))</f>
        <v/>
      </c>
      <c r="O25" s="215" t="str">
        <f>IF($C25=0,"",SUMIFS(INPUT_DATA!BD:BD,INPUT_DATA!$A:$A,$C25,INPUT_DATA!$B:$B,"S"))</f>
        <v/>
      </c>
      <c r="P25" s="215" t="str">
        <f>IF($C25=0,"",SUMIFS(INPUT_DATA!BE:BE,INPUT_DATA!$A:$A,$C25,INPUT_DATA!$B:$B,"S"))</f>
        <v/>
      </c>
      <c r="Q25" s="217" t="str">
        <f t="shared" si="2"/>
        <v/>
      </c>
      <c r="R25" s="218" t="str">
        <f>IF($C25=0,"",SUMIFS(INPUT_DATA!BG:BG,INPUT_DATA!$A:$A,$C25,INPUT_DATA!$B:$B,"S"))</f>
        <v/>
      </c>
      <c r="S25" s="218" t="str">
        <f>IF($C25=0,"",SUMIFS(INPUT_DATA!BH:BH,INPUT_DATA!$A:$A,$C25,INPUT_DATA!$B:$B,"S"))</f>
        <v/>
      </c>
      <c r="T25" s="217" t="str">
        <f t="shared" si="3"/>
        <v/>
      </c>
      <c r="U25" s="219" t="str">
        <f>IF($C25=0,"",SUMIFS(INPUT_DATA!BK:BK,INPUT_DATA!$A:$A,$C25,INPUT_DATA!$B:$B,"S"))</f>
        <v/>
      </c>
      <c r="V25" s="223" t="str">
        <f t="shared" si="4"/>
        <v/>
      </c>
      <c r="W25" s="221"/>
      <c r="X25" s="214"/>
      <c r="Y25" s="215"/>
      <c r="Z25" s="215"/>
      <c r="AA25" s="216"/>
      <c r="AB25" s="215"/>
      <c r="AC25" s="215"/>
      <c r="AD25" s="215"/>
      <c r="AE25" s="215"/>
      <c r="AF25" s="215"/>
      <c r="AG25" s="215"/>
      <c r="AH25" s="215"/>
      <c r="AI25" s="215"/>
      <c r="AJ25" s="224"/>
      <c r="AK25" s="218"/>
      <c r="AL25" s="218"/>
      <c r="AM25" s="217"/>
      <c r="AN25" s="219"/>
      <c r="AO25" s="220"/>
      <c r="AP25" s="221"/>
      <c r="AR25" s="220" t="str">
        <f t="shared" si="5"/>
        <v/>
      </c>
      <c r="AT25" s="210"/>
      <c r="AU25" s="210"/>
      <c r="AW25" s="225"/>
    </row>
    <row r="26" spans="2:49">
      <c r="B26" s="212" t="str">
        <f t="shared" si="0"/>
        <v/>
      </c>
      <c r="C26" s="213">
        <f>'03 - Monthly Asset Follow up'!B30</f>
        <v>0</v>
      </c>
      <c r="D26" s="221"/>
      <c r="E26" s="214" t="str">
        <f>IF($C26=0,"",SUMIFS(INPUT_DATA!AT:AT,INPUT_DATA!$A:$A,$C26,INPUT_DATA!$B:$B,"S"))</f>
        <v/>
      </c>
      <c r="F26" s="215" t="str">
        <f>IF($C26=0,"",SUMIFS(INPUT_DATA!AU:AU,INPUT_DATA!$A:$A,$C26,INPUT_DATA!$B:$B,"S"))</f>
        <v/>
      </c>
      <c r="G26" s="215" t="str">
        <f>IF($C26=0,"",SUMIFS(INPUT_DATA!AV:AV,INPUT_DATA!$A:$A,$C26,INPUT_DATA!$B:$B,"S"))</f>
        <v/>
      </c>
      <c r="H26" s="222" t="str">
        <f t="shared" si="1"/>
        <v/>
      </c>
      <c r="I26" s="215" t="str">
        <f>IF($C26=0,"",SUMIFS(INPUT_DATA!AX:AX,INPUT_DATA!$A:$A,$C26,INPUT_DATA!$B:$B,"S"))</f>
        <v/>
      </c>
      <c r="J26" s="215" t="str">
        <f>IF($C26=0,"",SUMIFS(INPUT_DATA!AY:AY,INPUT_DATA!$A:$A,$C26,INPUT_DATA!$B:$B,"S"))</f>
        <v/>
      </c>
      <c r="K26" s="215" t="str">
        <f>IF($C26=0,"",SUMIFS(INPUT_DATA!AZ:AZ,INPUT_DATA!$A:$A,$C26,INPUT_DATA!$B:$B,"S"))</f>
        <v/>
      </c>
      <c r="L26" s="215" t="str">
        <f>IF($C26=0,"",SUMIFS(INPUT_DATA!BA:BA,INPUT_DATA!$A:$A,$C26,INPUT_DATA!$B:$B,"S"))</f>
        <v/>
      </c>
      <c r="M26" s="215" t="str">
        <f>IF($C26=0,"",SUMIFS(INPUT_DATA!BB:BB,INPUT_DATA!$A:$A,$C26,INPUT_DATA!$B:$B,"S"))</f>
        <v/>
      </c>
      <c r="N26" s="215" t="str">
        <f>IF($C26=0,"",SUMIFS(INPUT_DATA!BC:BC,INPUT_DATA!$A:$A,$C26,INPUT_DATA!$B:$B,"S"))</f>
        <v/>
      </c>
      <c r="O26" s="215" t="str">
        <f>IF($C26=0,"",SUMIFS(INPUT_DATA!BD:BD,INPUT_DATA!$A:$A,$C26,INPUT_DATA!$B:$B,"S"))</f>
        <v/>
      </c>
      <c r="P26" s="215" t="str">
        <f>IF($C26=0,"",SUMIFS(INPUT_DATA!BE:BE,INPUT_DATA!$A:$A,$C26,INPUT_DATA!$B:$B,"S"))</f>
        <v/>
      </c>
      <c r="Q26" s="217" t="str">
        <f t="shared" si="2"/>
        <v/>
      </c>
      <c r="R26" s="218" t="str">
        <f>IF($C26=0,"",SUMIFS(INPUT_DATA!BG:BG,INPUT_DATA!$A:$A,$C26,INPUT_DATA!$B:$B,"S"))</f>
        <v/>
      </c>
      <c r="S26" s="218" t="str">
        <f>IF($C26=0,"",SUMIFS(INPUT_DATA!BH:BH,INPUT_DATA!$A:$A,$C26,INPUT_DATA!$B:$B,"S"))</f>
        <v/>
      </c>
      <c r="T26" s="217" t="str">
        <f t="shared" si="3"/>
        <v/>
      </c>
      <c r="U26" s="219" t="str">
        <f>IF($C26=0,"",SUMIFS(INPUT_DATA!BK:BK,INPUT_DATA!$A:$A,$C26,INPUT_DATA!$B:$B,"S"))</f>
        <v/>
      </c>
      <c r="V26" s="223" t="str">
        <f t="shared" si="4"/>
        <v/>
      </c>
      <c r="W26" s="221"/>
      <c r="X26" s="214"/>
      <c r="Y26" s="215"/>
      <c r="Z26" s="215"/>
      <c r="AA26" s="216"/>
      <c r="AB26" s="215"/>
      <c r="AC26" s="215"/>
      <c r="AD26" s="215"/>
      <c r="AE26" s="215"/>
      <c r="AF26" s="215"/>
      <c r="AG26" s="215"/>
      <c r="AH26" s="215"/>
      <c r="AI26" s="215"/>
      <c r="AJ26" s="224"/>
      <c r="AK26" s="218"/>
      <c r="AL26" s="218"/>
      <c r="AM26" s="217"/>
      <c r="AN26" s="219"/>
      <c r="AO26" s="220"/>
      <c r="AP26" s="221"/>
      <c r="AR26" s="220" t="str">
        <f t="shared" si="5"/>
        <v/>
      </c>
      <c r="AT26" s="210"/>
      <c r="AU26" s="210"/>
      <c r="AW26" s="225"/>
    </row>
    <row r="27" spans="2:49">
      <c r="B27" s="212" t="str">
        <f t="shared" si="0"/>
        <v/>
      </c>
      <c r="C27" s="213">
        <f>'03 - Monthly Asset Follow up'!B31</f>
        <v>0</v>
      </c>
      <c r="D27" s="221"/>
      <c r="E27" s="214" t="str">
        <f>IF($C27=0,"",SUMIFS(INPUT_DATA!AT:AT,INPUT_DATA!$A:$A,$C27,INPUT_DATA!$B:$B,"S"))</f>
        <v/>
      </c>
      <c r="F27" s="215" t="str">
        <f>IF($C27=0,"",SUMIFS(INPUT_DATA!AU:AU,INPUT_DATA!$A:$A,$C27,INPUT_DATA!$B:$B,"S"))</f>
        <v/>
      </c>
      <c r="G27" s="215" t="str">
        <f>IF($C27=0,"",SUMIFS(INPUT_DATA!AV:AV,INPUT_DATA!$A:$A,$C27,INPUT_DATA!$B:$B,"S"))</f>
        <v/>
      </c>
      <c r="H27" s="222" t="str">
        <f t="shared" si="1"/>
        <v/>
      </c>
      <c r="I27" s="215" t="str">
        <f>IF($C27=0,"",SUMIFS(INPUT_DATA!AX:AX,INPUT_DATA!$A:$A,$C27,INPUT_DATA!$B:$B,"S"))</f>
        <v/>
      </c>
      <c r="J27" s="215" t="str">
        <f>IF($C27=0,"",SUMIFS(INPUT_DATA!AY:AY,INPUT_DATA!$A:$A,$C27,INPUT_DATA!$B:$B,"S"))</f>
        <v/>
      </c>
      <c r="K27" s="215" t="str">
        <f>IF($C27=0,"",SUMIFS(INPUT_DATA!AZ:AZ,INPUT_DATA!$A:$A,$C27,INPUT_DATA!$B:$B,"S"))</f>
        <v/>
      </c>
      <c r="L27" s="215" t="str">
        <f>IF($C27=0,"",SUMIFS(INPUT_DATA!BA:BA,INPUT_DATA!$A:$A,$C27,INPUT_DATA!$B:$B,"S"))</f>
        <v/>
      </c>
      <c r="M27" s="215" t="str">
        <f>IF($C27=0,"",SUMIFS(INPUT_DATA!BB:BB,INPUT_DATA!$A:$A,$C27,INPUT_DATA!$B:$B,"S"))</f>
        <v/>
      </c>
      <c r="N27" s="215" t="str">
        <f>IF($C27=0,"",SUMIFS(INPUT_DATA!BC:BC,INPUT_DATA!$A:$A,$C27,INPUT_DATA!$B:$B,"S"))</f>
        <v/>
      </c>
      <c r="O27" s="215" t="str">
        <f>IF($C27=0,"",SUMIFS(INPUT_DATA!BD:BD,INPUT_DATA!$A:$A,$C27,INPUT_DATA!$B:$B,"S"))</f>
        <v/>
      </c>
      <c r="P27" s="215" t="str">
        <f>IF($C27=0,"",SUMIFS(INPUT_DATA!BE:BE,INPUT_DATA!$A:$A,$C27,INPUT_DATA!$B:$B,"S"))</f>
        <v/>
      </c>
      <c r="Q27" s="217" t="str">
        <f t="shared" si="2"/>
        <v/>
      </c>
      <c r="R27" s="218" t="str">
        <f>IF($C27=0,"",SUMIFS(INPUT_DATA!BG:BG,INPUT_DATA!$A:$A,$C27,INPUT_DATA!$B:$B,"S"))</f>
        <v/>
      </c>
      <c r="S27" s="218" t="str">
        <f>IF($C27=0,"",SUMIFS(INPUT_DATA!BH:BH,INPUT_DATA!$A:$A,$C27,INPUT_DATA!$B:$B,"S"))</f>
        <v/>
      </c>
      <c r="T27" s="217" t="str">
        <f t="shared" si="3"/>
        <v/>
      </c>
      <c r="U27" s="219" t="str">
        <f>IF($C27=0,"",SUMIFS(INPUT_DATA!BK:BK,INPUT_DATA!$A:$A,$C27,INPUT_DATA!$B:$B,"S"))</f>
        <v/>
      </c>
      <c r="V27" s="223" t="str">
        <f t="shared" si="4"/>
        <v/>
      </c>
      <c r="W27" s="221"/>
      <c r="X27" s="214"/>
      <c r="Y27" s="215"/>
      <c r="Z27" s="215"/>
      <c r="AA27" s="216"/>
      <c r="AB27" s="215"/>
      <c r="AC27" s="215"/>
      <c r="AD27" s="215"/>
      <c r="AE27" s="215"/>
      <c r="AF27" s="215"/>
      <c r="AG27" s="215"/>
      <c r="AH27" s="215"/>
      <c r="AI27" s="215"/>
      <c r="AJ27" s="224"/>
      <c r="AK27" s="218"/>
      <c r="AL27" s="218"/>
      <c r="AM27" s="217"/>
      <c r="AN27" s="219"/>
      <c r="AO27" s="220"/>
      <c r="AP27" s="221"/>
      <c r="AR27" s="220" t="str">
        <f t="shared" si="5"/>
        <v/>
      </c>
      <c r="AT27" s="210"/>
      <c r="AU27" s="210"/>
      <c r="AW27" s="225"/>
    </row>
    <row r="28" spans="2:49">
      <c r="B28" s="212" t="str">
        <f t="shared" si="0"/>
        <v/>
      </c>
      <c r="C28" s="213">
        <f>'03 - Monthly Asset Follow up'!B32</f>
        <v>0</v>
      </c>
      <c r="D28" s="221"/>
      <c r="E28" s="214" t="str">
        <f>IF($C28=0,"",SUMIFS(INPUT_DATA!AT:AT,INPUT_DATA!$A:$A,$C28,INPUT_DATA!$B:$B,"S"))</f>
        <v/>
      </c>
      <c r="F28" s="215" t="str">
        <f>IF($C28=0,"",SUMIFS(INPUT_DATA!AU:AU,INPUT_DATA!$A:$A,$C28,INPUT_DATA!$B:$B,"S"))</f>
        <v/>
      </c>
      <c r="G28" s="215" t="str">
        <f>IF($C28=0,"",SUMIFS(INPUT_DATA!AV:AV,INPUT_DATA!$A:$A,$C28,INPUT_DATA!$B:$B,"S"))</f>
        <v/>
      </c>
      <c r="H28" s="222" t="str">
        <f t="shared" si="1"/>
        <v/>
      </c>
      <c r="I28" s="215" t="str">
        <f>IF($C28=0,"",SUMIFS(INPUT_DATA!AX:AX,INPUT_DATA!$A:$A,$C28,INPUT_DATA!$B:$B,"S"))</f>
        <v/>
      </c>
      <c r="J28" s="215" t="str">
        <f>IF($C28=0,"",SUMIFS(INPUT_DATA!AY:AY,INPUT_DATA!$A:$A,$C28,INPUT_DATA!$B:$B,"S"))</f>
        <v/>
      </c>
      <c r="K28" s="215" t="str">
        <f>IF($C28=0,"",SUMIFS(INPUT_DATA!AZ:AZ,INPUT_DATA!$A:$A,$C28,INPUT_DATA!$B:$B,"S"))</f>
        <v/>
      </c>
      <c r="L28" s="215" t="str">
        <f>IF($C28=0,"",SUMIFS(INPUT_DATA!BA:BA,INPUT_DATA!$A:$A,$C28,INPUT_DATA!$B:$B,"S"))</f>
        <v/>
      </c>
      <c r="M28" s="215" t="str">
        <f>IF($C28=0,"",SUMIFS(INPUT_DATA!BB:BB,INPUT_DATA!$A:$A,$C28,INPUT_DATA!$B:$B,"S"))</f>
        <v/>
      </c>
      <c r="N28" s="215" t="str">
        <f>IF($C28=0,"",SUMIFS(INPUT_DATA!BC:BC,INPUT_DATA!$A:$A,$C28,INPUT_DATA!$B:$B,"S"))</f>
        <v/>
      </c>
      <c r="O28" s="215" t="str">
        <f>IF($C28=0,"",SUMIFS(INPUT_DATA!BD:BD,INPUT_DATA!$A:$A,$C28,INPUT_DATA!$B:$B,"S"))</f>
        <v/>
      </c>
      <c r="P28" s="215" t="str">
        <f>IF($C28=0,"",SUMIFS(INPUT_DATA!BE:BE,INPUT_DATA!$A:$A,$C28,INPUT_DATA!$B:$B,"S"))</f>
        <v/>
      </c>
      <c r="Q28" s="217" t="str">
        <f t="shared" si="2"/>
        <v/>
      </c>
      <c r="R28" s="218" t="str">
        <f>IF($C28=0,"",SUMIFS(INPUT_DATA!BG:BG,INPUT_DATA!$A:$A,$C28,INPUT_DATA!$B:$B,"S"))</f>
        <v/>
      </c>
      <c r="S28" s="218" t="str">
        <f>IF($C28=0,"",SUMIFS(INPUT_DATA!BH:BH,INPUT_DATA!$A:$A,$C28,INPUT_DATA!$B:$B,"S"))</f>
        <v/>
      </c>
      <c r="T28" s="217" t="str">
        <f t="shared" si="3"/>
        <v/>
      </c>
      <c r="U28" s="219" t="str">
        <f>IF($C28=0,"",SUMIFS(INPUT_DATA!BK:BK,INPUT_DATA!$A:$A,$C28,INPUT_DATA!$B:$B,"S"))</f>
        <v/>
      </c>
      <c r="V28" s="223" t="str">
        <f t="shared" si="4"/>
        <v/>
      </c>
      <c r="W28" s="221"/>
      <c r="X28" s="214"/>
      <c r="Y28" s="215"/>
      <c r="Z28" s="215"/>
      <c r="AA28" s="216"/>
      <c r="AB28" s="215"/>
      <c r="AC28" s="215"/>
      <c r="AD28" s="215"/>
      <c r="AE28" s="215"/>
      <c r="AF28" s="215"/>
      <c r="AG28" s="215"/>
      <c r="AH28" s="215"/>
      <c r="AI28" s="215"/>
      <c r="AJ28" s="224"/>
      <c r="AK28" s="218"/>
      <c r="AL28" s="218"/>
      <c r="AM28" s="217"/>
      <c r="AN28" s="219"/>
      <c r="AO28" s="220"/>
      <c r="AP28" s="221"/>
      <c r="AR28" s="220" t="str">
        <f t="shared" si="5"/>
        <v/>
      </c>
      <c r="AT28" s="210"/>
      <c r="AU28" s="210"/>
      <c r="AW28" s="225"/>
    </row>
    <row r="29" spans="2:49">
      <c r="B29" s="212" t="str">
        <f t="shared" si="0"/>
        <v/>
      </c>
      <c r="C29" s="213">
        <f>'03 - Monthly Asset Follow up'!B33</f>
        <v>0</v>
      </c>
      <c r="D29" s="221"/>
      <c r="E29" s="214" t="str">
        <f>IF($C29=0,"",SUMIFS(INPUT_DATA!AT:AT,INPUT_DATA!$A:$A,$C29,INPUT_DATA!$B:$B,"S"))</f>
        <v/>
      </c>
      <c r="F29" s="215" t="str">
        <f>IF($C29=0,"",SUMIFS(INPUT_DATA!AU:AU,INPUT_DATA!$A:$A,$C29,INPUT_DATA!$B:$B,"S"))</f>
        <v/>
      </c>
      <c r="G29" s="215" t="str">
        <f>IF($C29=0,"",SUMIFS(INPUT_DATA!AV:AV,INPUT_DATA!$A:$A,$C29,INPUT_DATA!$B:$B,"S"))</f>
        <v/>
      </c>
      <c r="H29" s="222" t="str">
        <f t="shared" si="1"/>
        <v/>
      </c>
      <c r="I29" s="215" t="str">
        <f>IF($C29=0,"",SUMIFS(INPUT_DATA!AX:AX,INPUT_DATA!$A:$A,$C29,INPUT_DATA!$B:$B,"S"))</f>
        <v/>
      </c>
      <c r="J29" s="215" t="str">
        <f>IF($C29=0,"",SUMIFS(INPUT_DATA!AY:AY,INPUT_DATA!$A:$A,$C29,INPUT_DATA!$B:$B,"S"))</f>
        <v/>
      </c>
      <c r="K29" s="215" t="str">
        <f>IF($C29=0,"",SUMIFS(INPUT_DATA!AZ:AZ,INPUT_DATA!$A:$A,$C29,INPUT_DATA!$B:$B,"S"))</f>
        <v/>
      </c>
      <c r="L29" s="215" t="str">
        <f>IF($C29=0,"",SUMIFS(INPUT_DATA!BA:BA,INPUT_DATA!$A:$A,$C29,INPUT_DATA!$B:$B,"S"))</f>
        <v/>
      </c>
      <c r="M29" s="215" t="str">
        <f>IF($C29=0,"",SUMIFS(INPUT_DATA!BB:BB,INPUT_DATA!$A:$A,$C29,INPUT_DATA!$B:$B,"S"))</f>
        <v/>
      </c>
      <c r="N29" s="215" t="str">
        <f>IF($C29=0,"",SUMIFS(INPUT_DATA!BC:BC,INPUT_DATA!$A:$A,$C29,INPUT_DATA!$B:$B,"S"))</f>
        <v/>
      </c>
      <c r="O29" s="215" t="str">
        <f>IF($C29=0,"",SUMIFS(INPUT_DATA!BD:BD,INPUT_DATA!$A:$A,$C29,INPUT_DATA!$B:$B,"S"))</f>
        <v/>
      </c>
      <c r="P29" s="215" t="str">
        <f>IF($C29=0,"",SUMIFS(INPUT_DATA!BE:BE,INPUT_DATA!$A:$A,$C29,INPUT_DATA!$B:$B,"S"))</f>
        <v/>
      </c>
      <c r="Q29" s="217" t="str">
        <f t="shared" si="2"/>
        <v/>
      </c>
      <c r="R29" s="218" t="str">
        <f>IF($C29=0,"",SUMIFS(INPUT_DATA!BG:BG,INPUT_DATA!$A:$A,$C29,INPUT_DATA!$B:$B,"S"))</f>
        <v/>
      </c>
      <c r="S29" s="218" t="str">
        <f>IF($C29=0,"",SUMIFS(INPUT_DATA!BH:BH,INPUT_DATA!$A:$A,$C29,INPUT_DATA!$B:$B,"S"))</f>
        <v/>
      </c>
      <c r="T29" s="217" t="str">
        <f t="shared" si="3"/>
        <v/>
      </c>
      <c r="U29" s="219" t="str">
        <f>IF($C29=0,"",SUMIFS(INPUT_DATA!BK:BK,INPUT_DATA!$A:$A,$C29,INPUT_DATA!$B:$B,"S"))</f>
        <v/>
      </c>
      <c r="V29" s="223" t="str">
        <f t="shared" si="4"/>
        <v/>
      </c>
      <c r="W29" s="221"/>
      <c r="X29" s="214"/>
      <c r="Y29" s="215"/>
      <c r="Z29" s="215"/>
      <c r="AA29" s="216"/>
      <c r="AB29" s="215"/>
      <c r="AC29" s="215"/>
      <c r="AD29" s="215"/>
      <c r="AE29" s="215"/>
      <c r="AF29" s="215"/>
      <c r="AG29" s="215"/>
      <c r="AH29" s="215"/>
      <c r="AI29" s="215"/>
      <c r="AJ29" s="224"/>
      <c r="AK29" s="218"/>
      <c r="AL29" s="218"/>
      <c r="AM29" s="217"/>
      <c r="AN29" s="219"/>
      <c r="AO29" s="220"/>
      <c r="AP29" s="221"/>
      <c r="AR29" s="220" t="str">
        <f t="shared" si="5"/>
        <v/>
      </c>
      <c r="AT29" s="210"/>
      <c r="AU29" s="210"/>
      <c r="AW29" s="225"/>
    </row>
    <row r="30" spans="2:49">
      <c r="B30" s="212" t="str">
        <f t="shared" si="0"/>
        <v/>
      </c>
      <c r="C30" s="213">
        <f>'03 - Monthly Asset Follow up'!B34</f>
        <v>0</v>
      </c>
      <c r="D30" s="221"/>
      <c r="E30" s="214" t="str">
        <f>IF($C30=0,"",SUMIFS(INPUT_DATA!AT:AT,INPUT_DATA!$A:$A,$C30,INPUT_DATA!$B:$B,"S"))</f>
        <v/>
      </c>
      <c r="F30" s="215" t="str">
        <f>IF($C30=0,"",SUMIFS(INPUT_DATA!AU:AU,INPUT_DATA!$A:$A,$C30,INPUT_DATA!$B:$B,"S"))</f>
        <v/>
      </c>
      <c r="G30" s="215" t="str">
        <f>IF($C30=0,"",SUMIFS(INPUT_DATA!AV:AV,INPUT_DATA!$A:$A,$C30,INPUT_DATA!$B:$B,"S"))</f>
        <v/>
      </c>
      <c r="H30" s="222" t="str">
        <f t="shared" si="1"/>
        <v/>
      </c>
      <c r="I30" s="215" t="str">
        <f>IF($C30=0,"",SUMIFS(INPUT_DATA!AX:AX,INPUT_DATA!$A:$A,$C30,INPUT_DATA!$B:$B,"S"))</f>
        <v/>
      </c>
      <c r="J30" s="215" t="str">
        <f>IF($C30=0,"",SUMIFS(INPUT_DATA!AY:AY,INPUT_DATA!$A:$A,$C30,INPUT_DATA!$B:$B,"S"))</f>
        <v/>
      </c>
      <c r="K30" s="215" t="str">
        <f>IF($C30=0,"",SUMIFS(INPUT_DATA!AZ:AZ,INPUT_DATA!$A:$A,$C30,INPUT_DATA!$B:$B,"S"))</f>
        <v/>
      </c>
      <c r="L30" s="215" t="str">
        <f>IF($C30=0,"",SUMIFS(INPUT_DATA!BA:BA,INPUT_DATA!$A:$A,$C30,INPUT_DATA!$B:$B,"S"))</f>
        <v/>
      </c>
      <c r="M30" s="215" t="str">
        <f>IF($C30=0,"",SUMIFS(INPUT_DATA!BB:BB,INPUT_DATA!$A:$A,$C30,INPUT_DATA!$B:$B,"S"))</f>
        <v/>
      </c>
      <c r="N30" s="215" t="str">
        <f>IF($C30=0,"",SUMIFS(INPUT_DATA!BC:BC,INPUT_DATA!$A:$A,$C30,INPUT_DATA!$B:$B,"S"))</f>
        <v/>
      </c>
      <c r="O30" s="215" t="str">
        <f>IF($C30=0,"",SUMIFS(INPUT_DATA!BD:BD,INPUT_DATA!$A:$A,$C30,INPUT_DATA!$B:$B,"S"))</f>
        <v/>
      </c>
      <c r="P30" s="215" t="str">
        <f>IF($C30=0,"",SUMIFS(INPUT_DATA!BE:BE,INPUT_DATA!$A:$A,$C30,INPUT_DATA!$B:$B,"S"))</f>
        <v/>
      </c>
      <c r="Q30" s="217" t="str">
        <f t="shared" si="2"/>
        <v/>
      </c>
      <c r="R30" s="218" t="str">
        <f>IF($C30=0,"",SUMIFS(INPUT_DATA!BG:BG,INPUT_DATA!$A:$A,$C30,INPUT_DATA!$B:$B,"S"))</f>
        <v/>
      </c>
      <c r="S30" s="218" t="str">
        <f>IF($C30=0,"",SUMIFS(INPUT_DATA!BH:BH,INPUT_DATA!$A:$A,$C30,INPUT_DATA!$B:$B,"S"))</f>
        <v/>
      </c>
      <c r="T30" s="217" t="str">
        <f t="shared" si="3"/>
        <v/>
      </c>
      <c r="U30" s="219" t="str">
        <f>IF($C30=0,"",SUMIFS(INPUT_DATA!BK:BK,INPUT_DATA!$A:$A,$C30,INPUT_DATA!$B:$B,"S"))</f>
        <v/>
      </c>
      <c r="V30" s="223" t="str">
        <f t="shared" si="4"/>
        <v/>
      </c>
      <c r="W30" s="221"/>
      <c r="X30" s="214"/>
      <c r="Y30" s="215"/>
      <c r="Z30" s="215"/>
      <c r="AA30" s="216"/>
      <c r="AB30" s="215"/>
      <c r="AC30" s="215"/>
      <c r="AD30" s="215"/>
      <c r="AE30" s="215"/>
      <c r="AF30" s="215"/>
      <c r="AG30" s="215"/>
      <c r="AH30" s="215"/>
      <c r="AI30" s="215"/>
      <c r="AJ30" s="224"/>
      <c r="AK30" s="218"/>
      <c r="AL30" s="218"/>
      <c r="AM30" s="217"/>
      <c r="AN30" s="219"/>
      <c r="AO30" s="220"/>
      <c r="AP30" s="221"/>
      <c r="AR30" s="220" t="str">
        <f t="shared" si="5"/>
        <v/>
      </c>
      <c r="AT30" s="210"/>
      <c r="AU30" s="210"/>
      <c r="AW30" s="225"/>
    </row>
    <row r="31" spans="2:49">
      <c r="B31" s="212" t="str">
        <f t="shared" si="0"/>
        <v/>
      </c>
      <c r="C31" s="213">
        <f>'03 - Monthly Asset Follow up'!B35</f>
        <v>0</v>
      </c>
      <c r="D31" s="221"/>
      <c r="E31" s="214" t="str">
        <f>IF($C31=0,"",SUMIFS(INPUT_DATA!AT:AT,INPUT_DATA!$A:$A,$C31,INPUT_DATA!$B:$B,"S"))</f>
        <v/>
      </c>
      <c r="F31" s="215" t="str">
        <f>IF($C31=0,"",SUMIFS(INPUT_DATA!AU:AU,INPUT_DATA!$A:$A,$C31,INPUT_DATA!$B:$B,"S"))</f>
        <v/>
      </c>
      <c r="G31" s="215" t="str">
        <f>IF($C31=0,"",SUMIFS(INPUT_DATA!AV:AV,INPUT_DATA!$A:$A,$C31,INPUT_DATA!$B:$B,"S"))</f>
        <v/>
      </c>
      <c r="H31" s="222" t="str">
        <f t="shared" si="1"/>
        <v/>
      </c>
      <c r="I31" s="215" t="str">
        <f>IF($C31=0,"",SUMIFS(INPUT_DATA!AX:AX,INPUT_DATA!$A:$A,$C31,INPUT_DATA!$B:$B,"S"))</f>
        <v/>
      </c>
      <c r="J31" s="215" t="str">
        <f>IF($C31=0,"",SUMIFS(INPUT_DATA!AY:AY,INPUT_DATA!$A:$A,$C31,INPUT_DATA!$B:$B,"S"))</f>
        <v/>
      </c>
      <c r="K31" s="215" t="str">
        <f>IF($C31=0,"",SUMIFS(INPUT_DATA!AZ:AZ,INPUT_DATA!$A:$A,$C31,INPUT_DATA!$B:$B,"S"))</f>
        <v/>
      </c>
      <c r="L31" s="215" t="str">
        <f>IF($C31=0,"",SUMIFS(INPUT_DATA!BA:BA,INPUT_DATA!$A:$A,$C31,INPUT_DATA!$B:$B,"S"))</f>
        <v/>
      </c>
      <c r="M31" s="215" t="str">
        <f>IF($C31=0,"",SUMIFS(INPUT_DATA!BB:BB,INPUT_DATA!$A:$A,$C31,INPUT_DATA!$B:$B,"S"))</f>
        <v/>
      </c>
      <c r="N31" s="215" t="str">
        <f>IF($C31=0,"",SUMIFS(INPUT_DATA!BC:BC,INPUT_DATA!$A:$A,$C31,INPUT_DATA!$B:$B,"S"))</f>
        <v/>
      </c>
      <c r="O31" s="215" t="str">
        <f>IF($C31=0,"",SUMIFS(INPUT_DATA!BD:BD,INPUT_DATA!$A:$A,$C31,INPUT_DATA!$B:$B,"S"))</f>
        <v/>
      </c>
      <c r="P31" s="215" t="str">
        <f>IF($C31=0,"",SUMIFS(INPUT_DATA!BE:BE,INPUT_DATA!$A:$A,$C31,INPUT_DATA!$B:$B,"S"))</f>
        <v/>
      </c>
      <c r="Q31" s="217" t="str">
        <f t="shared" si="2"/>
        <v/>
      </c>
      <c r="R31" s="218" t="str">
        <f>IF($C31=0,"",SUMIFS(INPUT_DATA!BG:BG,INPUT_DATA!$A:$A,$C31,INPUT_DATA!$B:$B,"S"))</f>
        <v/>
      </c>
      <c r="S31" s="218" t="str">
        <f>IF($C31=0,"",SUMIFS(INPUT_DATA!BH:BH,INPUT_DATA!$A:$A,$C31,INPUT_DATA!$B:$B,"S"))</f>
        <v/>
      </c>
      <c r="T31" s="217" t="str">
        <f t="shared" si="3"/>
        <v/>
      </c>
      <c r="U31" s="219" t="str">
        <f>IF($C31=0,"",SUMIFS(INPUT_DATA!BK:BK,INPUT_DATA!$A:$A,$C31,INPUT_DATA!$B:$B,"S"))</f>
        <v/>
      </c>
      <c r="V31" s="223" t="str">
        <f t="shared" si="4"/>
        <v/>
      </c>
      <c r="W31" s="221"/>
      <c r="X31" s="214"/>
      <c r="Y31" s="215"/>
      <c r="Z31" s="215"/>
      <c r="AA31" s="216"/>
      <c r="AB31" s="215"/>
      <c r="AC31" s="215"/>
      <c r="AD31" s="215"/>
      <c r="AE31" s="215"/>
      <c r="AF31" s="215"/>
      <c r="AG31" s="215"/>
      <c r="AH31" s="215"/>
      <c r="AI31" s="215"/>
      <c r="AJ31" s="224"/>
      <c r="AK31" s="218"/>
      <c r="AL31" s="218"/>
      <c r="AM31" s="217"/>
      <c r="AN31" s="219"/>
      <c r="AO31" s="220"/>
      <c r="AP31" s="221"/>
      <c r="AR31" s="220" t="str">
        <f t="shared" si="5"/>
        <v/>
      </c>
      <c r="AT31" s="210"/>
      <c r="AU31" s="210"/>
      <c r="AW31" s="225"/>
    </row>
    <row r="32" spans="2:49">
      <c r="B32" s="212" t="str">
        <f t="shared" si="0"/>
        <v/>
      </c>
      <c r="C32" s="213">
        <f>'03 - Monthly Asset Follow up'!B36</f>
        <v>0</v>
      </c>
      <c r="D32" s="221"/>
      <c r="E32" s="214" t="str">
        <f>IF($C32=0,"",SUMIFS(INPUT_DATA!AT:AT,INPUT_DATA!$A:$A,$C32,INPUT_DATA!$B:$B,"S"))</f>
        <v/>
      </c>
      <c r="F32" s="215" t="str">
        <f>IF($C32=0,"",SUMIFS(INPUT_DATA!AU:AU,INPUT_DATA!$A:$A,$C32,INPUT_DATA!$B:$B,"S"))</f>
        <v/>
      </c>
      <c r="G32" s="215" t="str">
        <f>IF($C32=0,"",SUMIFS(INPUT_DATA!AV:AV,INPUT_DATA!$A:$A,$C32,INPUT_DATA!$B:$B,"S"))</f>
        <v/>
      </c>
      <c r="H32" s="222" t="str">
        <f t="shared" si="1"/>
        <v/>
      </c>
      <c r="I32" s="215" t="str">
        <f>IF($C32=0,"",SUMIFS(INPUT_DATA!AX:AX,INPUT_DATA!$A:$A,$C32,INPUT_DATA!$B:$B,"S"))</f>
        <v/>
      </c>
      <c r="J32" s="215" t="str">
        <f>IF($C32=0,"",SUMIFS(INPUT_DATA!AY:AY,INPUT_DATA!$A:$A,$C32,INPUT_DATA!$B:$B,"S"))</f>
        <v/>
      </c>
      <c r="K32" s="215" t="str">
        <f>IF($C32=0,"",SUMIFS(INPUT_DATA!AZ:AZ,INPUT_DATA!$A:$A,$C32,INPUT_DATA!$B:$B,"S"))</f>
        <v/>
      </c>
      <c r="L32" s="215" t="str">
        <f>IF($C32=0,"",SUMIFS(INPUT_DATA!BA:BA,INPUT_DATA!$A:$A,$C32,INPUT_DATA!$B:$B,"S"))</f>
        <v/>
      </c>
      <c r="M32" s="215" t="str">
        <f>IF($C32=0,"",SUMIFS(INPUT_DATA!BB:BB,INPUT_DATA!$A:$A,$C32,INPUT_DATA!$B:$B,"S"))</f>
        <v/>
      </c>
      <c r="N32" s="215" t="str">
        <f>IF($C32=0,"",SUMIFS(INPUT_DATA!BC:BC,INPUT_DATA!$A:$A,$C32,INPUT_DATA!$B:$B,"S"))</f>
        <v/>
      </c>
      <c r="O32" s="215" t="str">
        <f>IF($C32=0,"",SUMIFS(INPUT_DATA!BD:BD,INPUT_DATA!$A:$A,$C32,INPUT_DATA!$B:$B,"S"))</f>
        <v/>
      </c>
      <c r="P32" s="215" t="str">
        <f>IF($C32=0,"",SUMIFS(INPUT_DATA!BE:BE,INPUT_DATA!$A:$A,$C32,INPUT_DATA!$B:$B,"S"))</f>
        <v/>
      </c>
      <c r="Q32" s="217" t="str">
        <f t="shared" si="2"/>
        <v/>
      </c>
      <c r="R32" s="218" t="str">
        <f>IF($C32=0,"",SUMIFS(INPUT_DATA!BG:BG,INPUT_DATA!$A:$A,$C32,INPUT_DATA!$B:$B,"S"))</f>
        <v/>
      </c>
      <c r="S32" s="218" t="str">
        <f>IF($C32=0,"",SUMIFS(INPUT_DATA!BH:BH,INPUT_DATA!$A:$A,$C32,INPUT_DATA!$B:$B,"S"))</f>
        <v/>
      </c>
      <c r="T32" s="217" t="str">
        <f t="shared" si="3"/>
        <v/>
      </c>
      <c r="U32" s="219" t="str">
        <f>IF($C32=0,"",SUMIFS(INPUT_DATA!BK:BK,INPUT_DATA!$A:$A,$C32,INPUT_DATA!$B:$B,"S"))</f>
        <v/>
      </c>
      <c r="V32" s="223" t="str">
        <f t="shared" si="4"/>
        <v/>
      </c>
      <c r="W32" s="221"/>
      <c r="X32" s="214"/>
      <c r="Y32" s="215"/>
      <c r="Z32" s="215"/>
      <c r="AA32" s="216"/>
      <c r="AB32" s="215"/>
      <c r="AC32" s="215"/>
      <c r="AD32" s="215"/>
      <c r="AE32" s="215"/>
      <c r="AF32" s="215"/>
      <c r="AG32" s="215"/>
      <c r="AH32" s="215"/>
      <c r="AI32" s="215"/>
      <c r="AJ32" s="224"/>
      <c r="AK32" s="218"/>
      <c r="AL32" s="218"/>
      <c r="AM32" s="217"/>
      <c r="AN32" s="219"/>
      <c r="AO32" s="220"/>
      <c r="AP32" s="221"/>
      <c r="AR32" s="220" t="str">
        <f t="shared" si="5"/>
        <v/>
      </c>
      <c r="AT32" s="210"/>
      <c r="AU32" s="210"/>
      <c r="AW32" s="225"/>
    </row>
    <row r="33" spans="2:49">
      <c r="B33" s="212" t="str">
        <f t="shared" si="0"/>
        <v/>
      </c>
      <c r="C33" s="213">
        <f>'03 - Monthly Asset Follow up'!B37</f>
        <v>0</v>
      </c>
      <c r="D33" s="221"/>
      <c r="E33" s="214" t="str">
        <f>IF($C33=0,"",SUMIFS(INPUT_DATA!AT:AT,INPUT_DATA!$A:$A,$C33,INPUT_DATA!$B:$B,"S"))</f>
        <v/>
      </c>
      <c r="F33" s="215" t="str">
        <f>IF($C33=0,"",SUMIFS(INPUT_DATA!AU:AU,INPUT_DATA!$A:$A,$C33,INPUT_DATA!$B:$B,"S"))</f>
        <v/>
      </c>
      <c r="G33" s="215" t="str">
        <f>IF($C33=0,"",SUMIFS(INPUT_DATA!AV:AV,INPUT_DATA!$A:$A,$C33,INPUT_DATA!$B:$B,"S"))</f>
        <v/>
      </c>
      <c r="H33" s="222" t="str">
        <f t="shared" si="1"/>
        <v/>
      </c>
      <c r="I33" s="215" t="str">
        <f>IF($C33=0,"",SUMIFS(INPUT_DATA!AX:AX,INPUT_DATA!$A:$A,$C33,INPUT_DATA!$B:$B,"S"))</f>
        <v/>
      </c>
      <c r="J33" s="215" t="str">
        <f>IF($C33=0,"",SUMIFS(INPUT_DATA!AY:AY,INPUT_DATA!$A:$A,$C33,INPUT_DATA!$B:$B,"S"))</f>
        <v/>
      </c>
      <c r="K33" s="215" t="str">
        <f>IF($C33=0,"",SUMIFS(INPUT_DATA!AZ:AZ,INPUT_DATA!$A:$A,$C33,INPUT_DATA!$B:$B,"S"))</f>
        <v/>
      </c>
      <c r="L33" s="215" t="str">
        <f>IF($C33=0,"",SUMIFS(INPUT_DATA!BA:BA,INPUT_DATA!$A:$A,$C33,INPUT_DATA!$B:$B,"S"))</f>
        <v/>
      </c>
      <c r="M33" s="215" t="str">
        <f>IF($C33=0,"",SUMIFS(INPUT_DATA!BB:BB,INPUT_DATA!$A:$A,$C33,INPUT_DATA!$B:$B,"S"))</f>
        <v/>
      </c>
      <c r="N33" s="215" t="str">
        <f>IF($C33=0,"",SUMIFS(INPUT_DATA!BC:BC,INPUT_DATA!$A:$A,$C33,INPUT_DATA!$B:$B,"S"))</f>
        <v/>
      </c>
      <c r="O33" s="215" t="str">
        <f>IF($C33=0,"",SUMIFS(INPUT_DATA!BD:BD,INPUT_DATA!$A:$A,$C33,INPUT_DATA!$B:$B,"S"))</f>
        <v/>
      </c>
      <c r="P33" s="215" t="str">
        <f>IF($C33=0,"",SUMIFS(INPUT_DATA!BE:BE,INPUT_DATA!$A:$A,$C33,INPUT_DATA!$B:$B,"S"))</f>
        <v/>
      </c>
      <c r="Q33" s="217" t="str">
        <f t="shared" si="2"/>
        <v/>
      </c>
      <c r="R33" s="218" t="str">
        <f>IF($C33=0,"",SUMIFS(INPUT_DATA!BG:BG,INPUT_DATA!$A:$A,$C33,INPUT_DATA!$B:$B,"S"))</f>
        <v/>
      </c>
      <c r="S33" s="218" t="str">
        <f>IF($C33=0,"",SUMIFS(INPUT_DATA!BH:BH,INPUT_DATA!$A:$A,$C33,INPUT_DATA!$B:$B,"S"))</f>
        <v/>
      </c>
      <c r="T33" s="217" t="str">
        <f t="shared" si="3"/>
        <v/>
      </c>
      <c r="U33" s="219" t="str">
        <f>IF($C33=0,"",SUMIFS(INPUT_DATA!BK:BK,INPUT_DATA!$A:$A,$C33,INPUT_DATA!$B:$B,"S"))</f>
        <v/>
      </c>
      <c r="V33" s="223" t="str">
        <f t="shared" si="4"/>
        <v/>
      </c>
      <c r="W33" s="221"/>
      <c r="X33" s="214"/>
      <c r="Y33" s="215"/>
      <c r="Z33" s="215"/>
      <c r="AA33" s="216"/>
      <c r="AB33" s="215"/>
      <c r="AC33" s="215"/>
      <c r="AD33" s="215"/>
      <c r="AE33" s="215"/>
      <c r="AF33" s="215"/>
      <c r="AG33" s="215"/>
      <c r="AH33" s="215"/>
      <c r="AI33" s="215"/>
      <c r="AJ33" s="224"/>
      <c r="AK33" s="218"/>
      <c r="AL33" s="218"/>
      <c r="AM33" s="217"/>
      <c r="AN33" s="219"/>
      <c r="AO33" s="220"/>
      <c r="AP33" s="221"/>
      <c r="AR33" s="220" t="str">
        <f t="shared" si="5"/>
        <v/>
      </c>
      <c r="AT33" s="210"/>
      <c r="AU33" s="210"/>
      <c r="AW33" s="225"/>
    </row>
    <row r="34" spans="2:49">
      <c r="B34" s="212" t="str">
        <f t="shared" si="0"/>
        <v/>
      </c>
      <c r="C34" s="213">
        <f>'03 - Monthly Asset Follow up'!B38</f>
        <v>0</v>
      </c>
      <c r="D34" s="221"/>
      <c r="E34" s="214" t="str">
        <f>IF($C34=0,"",SUMIFS(INPUT_DATA!AT:AT,INPUT_DATA!$A:$A,$C34,INPUT_DATA!$B:$B,"S"))</f>
        <v/>
      </c>
      <c r="F34" s="215" t="str">
        <f>IF($C34=0,"",SUMIFS(INPUT_DATA!AU:AU,INPUT_DATA!$A:$A,$C34,INPUT_DATA!$B:$B,"S"))</f>
        <v/>
      </c>
      <c r="G34" s="215" t="str">
        <f>IF($C34=0,"",SUMIFS(INPUT_DATA!AV:AV,INPUT_DATA!$A:$A,$C34,INPUT_DATA!$B:$B,"S"))</f>
        <v/>
      </c>
      <c r="H34" s="222" t="str">
        <f t="shared" si="1"/>
        <v/>
      </c>
      <c r="I34" s="215" t="str">
        <f>IF($C34=0,"",SUMIFS(INPUT_DATA!AX:AX,INPUT_DATA!$A:$A,$C34,INPUT_DATA!$B:$B,"S"))</f>
        <v/>
      </c>
      <c r="J34" s="215" t="str">
        <f>IF($C34=0,"",SUMIFS(INPUT_DATA!AY:AY,INPUT_DATA!$A:$A,$C34,INPUT_DATA!$B:$B,"S"))</f>
        <v/>
      </c>
      <c r="K34" s="215" t="str">
        <f>IF($C34=0,"",SUMIFS(INPUT_DATA!AZ:AZ,INPUT_DATA!$A:$A,$C34,INPUT_DATA!$B:$B,"S"))</f>
        <v/>
      </c>
      <c r="L34" s="215" t="str">
        <f>IF($C34=0,"",SUMIFS(INPUT_DATA!BA:BA,INPUT_DATA!$A:$A,$C34,INPUT_DATA!$B:$B,"S"))</f>
        <v/>
      </c>
      <c r="M34" s="215" t="str">
        <f>IF($C34=0,"",SUMIFS(INPUT_DATA!BB:BB,INPUT_DATA!$A:$A,$C34,INPUT_DATA!$B:$B,"S"))</f>
        <v/>
      </c>
      <c r="N34" s="215" t="str">
        <f>IF($C34=0,"",SUMIFS(INPUT_DATA!BC:BC,INPUT_DATA!$A:$A,$C34,INPUT_DATA!$B:$B,"S"))</f>
        <v/>
      </c>
      <c r="O34" s="215" t="str">
        <f>IF($C34=0,"",SUMIFS(INPUT_DATA!BD:BD,INPUT_DATA!$A:$A,$C34,INPUT_DATA!$B:$B,"S"))</f>
        <v/>
      </c>
      <c r="P34" s="215" t="str">
        <f>IF($C34=0,"",SUMIFS(INPUT_DATA!BE:BE,INPUT_DATA!$A:$A,$C34,INPUT_DATA!$B:$B,"S"))</f>
        <v/>
      </c>
      <c r="Q34" s="217" t="str">
        <f t="shared" si="2"/>
        <v/>
      </c>
      <c r="R34" s="218" t="str">
        <f>IF($C34=0,"",SUMIFS(INPUT_DATA!BG:BG,INPUT_DATA!$A:$A,$C34,INPUT_DATA!$B:$B,"S"))</f>
        <v/>
      </c>
      <c r="S34" s="218" t="str">
        <f>IF($C34=0,"",SUMIFS(INPUT_DATA!BH:BH,INPUT_DATA!$A:$A,$C34,INPUT_DATA!$B:$B,"S"))</f>
        <v/>
      </c>
      <c r="T34" s="217" t="str">
        <f t="shared" si="3"/>
        <v/>
      </c>
      <c r="U34" s="219" t="str">
        <f>IF($C34=0,"",SUMIFS(INPUT_DATA!BK:BK,INPUT_DATA!$A:$A,$C34,INPUT_DATA!$B:$B,"S"))</f>
        <v/>
      </c>
      <c r="V34" s="223" t="str">
        <f t="shared" si="4"/>
        <v/>
      </c>
      <c r="W34" s="221"/>
      <c r="X34" s="214"/>
      <c r="Y34" s="215"/>
      <c r="Z34" s="215"/>
      <c r="AA34" s="216"/>
      <c r="AB34" s="215"/>
      <c r="AC34" s="215"/>
      <c r="AD34" s="215"/>
      <c r="AE34" s="215"/>
      <c r="AF34" s="215"/>
      <c r="AG34" s="215"/>
      <c r="AH34" s="215"/>
      <c r="AI34" s="215"/>
      <c r="AJ34" s="224"/>
      <c r="AK34" s="218"/>
      <c r="AL34" s="218"/>
      <c r="AM34" s="217"/>
      <c r="AN34" s="219"/>
      <c r="AO34" s="220"/>
      <c r="AP34" s="221"/>
      <c r="AR34" s="220" t="str">
        <f t="shared" si="5"/>
        <v/>
      </c>
      <c r="AT34" s="210"/>
      <c r="AU34" s="210"/>
      <c r="AW34" s="225"/>
    </row>
    <row r="35" spans="2:49">
      <c r="B35" s="212" t="str">
        <f t="shared" si="0"/>
        <v/>
      </c>
      <c r="C35" s="213">
        <f>'03 - Monthly Asset Follow up'!B39</f>
        <v>0</v>
      </c>
      <c r="D35" s="221"/>
      <c r="E35" s="214" t="str">
        <f>IF($C35=0,"",SUMIFS(INPUT_DATA!AT:AT,INPUT_DATA!$A:$A,$C35,INPUT_DATA!$B:$B,"S"))</f>
        <v/>
      </c>
      <c r="F35" s="215" t="str">
        <f>IF($C35=0,"",SUMIFS(INPUT_DATA!AU:AU,INPUT_DATA!$A:$A,$C35,INPUT_DATA!$B:$B,"S"))</f>
        <v/>
      </c>
      <c r="G35" s="215" t="str">
        <f>IF($C35=0,"",SUMIFS(INPUT_DATA!AV:AV,INPUT_DATA!$A:$A,$C35,INPUT_DATA!$B:$B,"S"))</f>
        <v/>
      </c>
      <c r="H35" s="222" t="str">
        <f t="shared" si="1"/>
        <v/>
      </c>
      <c r="I35" s="215" t="str">
        <f>IF($C35=0,"",SUMIFS(INPUT_DATA!AX:AX,INPUT_DATA!$A:$A,$C35,INPUT_DATA!$B:$B,"S"))</f>
        <v/>
      </c>
      <c r="J35" s="215" t="str">
        <f>IF($C35=0,"",SUMIFS(INPUT_DATA!AY:AY,INPUT_DATA!$A:$A,$C35,INPUT_DATA!$B:$B,"S"))</f>
        <v/>
      </c>
      <c r="K35" s="215" t="str">
        <f>IF($C35=0,"",SUMIFS(INPUT_DATA!AZ:AZ,INPUT_DATA!$A:$A,$C35,INPUT_DATA!$B:$B,"S"))</f>
        <v/>
      </c>
      <c r="L35" s="215" t="str">
        <f>IF($C35=0,"",SUMIFS(INPUT_DATA!BA:BA,INPUT_DATA!$A:$A,$C35,INPUT_DATA!$B:$B,"S"))</f>
        <v/>
      </c>
      <c r="M35" s="215" t="str">
        <f>IF($C35=0,"",SUMIFS(INPUT_DATA!BB:BB,INPUT_DATA!$A:$A,$C35,INPUT_DATA!$B:$B,"S"))</f>
        <v/>
      </c>
      <c r="N35" s="215" t="str">
        <f>IF($C35=0,"",SUMIFS(INPUT_DATA!BC:BC,INPUT_DATA!$A:$A,$C35,INPUT_DATA!$B:$B,"S"))</f>
        <v/>
      </c>
      <c r="O35" s="215" t="str">
        <f>IF($C35=0,"",SUMIFS(INPUT_DATA!BD:BD,INPUT_DATA!$A:$A,$C35,INPUT_DATA!$B:$B,"S"))</f>
        <v/>
      </c>
      <c r="P35" s="215" t="str">
        <f>IF($C35=0,"",SUMIFS(INPUT_DATA!BE:BE,INPUT_DATA!$A:$A,$C35,INPUT_DATA!$B:$B,"S"))</f>
        <v/>
      </c>
      <c r="Q35" s="217" t="str">
        <f t="shared" si="2"/>
        <v/>
      </c>
      <c r="R35" s="218" t="str">
        <f>IF($C35=0,"",SUMIFS(INPUT_DATA!BG:BG,INPUT_DATA!$A:$A,$C35,INPUT_DATA!$B:$B,"S"))</f>
        <v/>
      </c>
      <c r="S35" s="218" t="str">
        <f>IF($C35=0,"",SUMIFS(INPUT_DATA!BH:BH,INPUT_DATA!$A:$A,$C35,INPUT_DATA!$B:$B,"S"))</f>
        <v/>
      </c>
      <c r="T35" s="217" t="str">
        <f t="shared" si="3"/>
        <v/>
      </c>
      <c r="U35" s="219" t="str">
        <f>IF($C35=0,"",SUMIFS(INPUT_DATA!BK:BK,INPUT_DATA!$A:$A,$C35,INPUT_DATA!$B:$B,"S"))</f>
        <v/>
      </c>
      <c r="V35" s="223" t="str">
        <f t="shared" si="4"/>
        <v/>
      </c>
      <c r="W35" s="221"/>
      <c r="X35" s="214"/>
      <c r="Y35" s="215"/>
      <c r="Z35" s="215"/>
      <c r="AA35" s="216"/>
      <c r="AB35" s="215"/>
      <c r="AC35" s="215"/>
      <c r="AD35" s="215"/>
      <c r="AE35" s="215"/>
      <c r="AF35" s="215"/>
      <c r="AG35" s="215"/>
      <c r="AH35" s="215"/>
      <c r="AI35" s="215"/>
      <c r="AJ35" s="224"/>
      <c r="AK35" s="218"/>
      <c r="AL35" s="218"/>
      <c r="AM35" s="217"/>
      <c r="AN35" s="219"/>
      <c r="AO35" s="220"/>
      <c r="AP35" s="221"/>
      <c r="AR35" s="220" t="str">
        <f t="shared" si="5"/>
        <v/>
      </c>
      <c r="AT35" s="210"/>
      <c r="AU35" s="210"/>
      <c r="AW35" s="225"/>
    </row>
    <row r="36" spans="2:49">
      <c r="B36" s="212" t="str">
        <f t="shared" si="0"/>
        <v/>
      </c>
      <c r="C36" s="213">
        <f>'03 - Monthly Asset Follow up'!B40</f>
        <v>0</v>
      </c>
      <c r="D36" s="221"/>
      <c r="E36" s="214" t="str">
        <f>IF($C36=0,"",SUMIFS(INPUT_DATA!AT:AT,INPUT_DATA!$A:$A,$C36,INPUT_DATA!$B:$B,"S"))</f>
        <v/>
      </c>
      <c r="F36" s="215" t="str">
        <f>IF($C36=0,"",SUMIFS(INPUT_DATA!AU:AU,INPUT_DATA!$A:$A,$C36,INPUT_DATA!$B:$B,"S"))</f>
        <v/>
      </c>
      <c r="G36" s="215" t="str">
        <f>IF($C36=0,"",SUMIFS(INPUT_DATA!AV:AV,INPUT_DATA!$A:$A,$C36,INPUT_DATA!$B:$B,"S"))</f>
        <v/>
      </c>
      <c r="H36" s="222" t="str">
        <f t="shared" si="1"/>
        <v/>
      </c>
      <c r="I36" s="215" t="str">
        <f>IF($C36=0,"",SUMIFS(INPUT_DATA!AX:AX,INPUT_DATA!$A:$A,$C36,INPUT_DATA!$B:$B,"S"))</f>
        <v/>
      </c>
      <c r="J36" s="215" t="str">
        <f>IF($C36=0,"",SUMIFS(INPUT_DATA!AY:AY,INPUT_DATA!$A:$A,$C36,INPUT_DATA!$B:$B,"S"))</f>
        <v/>
      </c>
      <c r="K36" s="215" t="str">
        <f>IF($C36=0,"",SUMIFS(INPUT_DATA!AZ:AZ,INPUT_DATA!$A:$A,$C36,INPUT_DATA!$B:$B,"S"))</f>
        <v/>
      </c>
      <c r="L36" s="215" t="str">
        <f>IF($C36=0,"",SUMIFS(INPUT_DATA!BA:BA,INPUT_DATA!$A:$A,$C36,INPUT_DATA!$B:$B,"S"))</f>
        <v/>
      </c>
      <c r="M36" s="215" t="str">
        <f>IF($C36=0,"",SUMIFS(INPUT_DATA!BB:BB,INPUT_DATA!$A:$A,$C36,INPUT_DATA!$B:$B,"S"))</f>
        <v/>
      </c>
      <c r="N36" s="215" t="str">
        <f>IF($C36=0,"",SUMIFS(INPUT_DATA!BC:BC,INPUT_DATA!$A:$A,$C36,INPUT_DATA!$B:$B,"S"))</f>
        <v/>
      </c>
      <c r="O36" s="215" t="str">
        <f>IF($C36=0,"",SUMIFS(INPUT_DATA!BD:BD,INPUT_DATA!$A:$A,$C36,INPUT_DATA!$B:$B,"S"))</f>
        <v/>
      </c>
      <c r="P36" s="215" t="str">
        <f>IF($C36=0,"",SUMIFS(INPUT_DATA!BE:BE,INPUT_DATA!$A:$A,$C36,INPUT_DATA!$B:$B,"S"))</f>
        <v/>
      </c>
      <c r="Q36" s="217" t="str">
        <f t="shared" si="2"/>
        <v/>
      </c>
      <c r="R36" s="218" t="str">
        <f>IF($C36=0,"",SUMIFS(INPUT_DATA!BG:BG,INPUT_DATA!$A:$A,$C36,INPUT_DATA!$B:$B,"S"))</f>
        <v/>
      </c>
      <c r="S36" s="218" t="str">
        <f>IF($C36=0,"",SUMIFS(INPUT_DATA!BH:BH,INPUT_DATA!$A:$A,$C36,INPUT_DATA!$B:$B,"S"))</f>
        <v/>
      </c>
      <c r="T36" s="217" t="str">
        <f t="shared" si="3"/>
        <v/>
      </c>
      <c r="U36" s="219" t="str">
        <f>IF($C36=0,"",SUMIFS(INPUT_DATA!BK:BK,INPUT_DATA!$A:$A,$C36,INPUT_DATA!$B:$B,"S"))</f>
        <v/>
      </c>
      <c r="V36" s="223" t="str">
        <f t="shared" si="4"/>
        <v/>
      </c>
      <c r="W36" s="221"/>
      <c r="X36" s="214"/>
      <c r="Y36" s="215"/>
      <c r="Z36" s="215"/>
      <c r="AA36" s="216"/>
      <c r="AB36" s="215"/>
      <c r="AC36" s="215"/>
      <c r="AD36" s="215"/>
      <c r="AE36" s="215"/>
      <c r="AF36" s="215"/>
      <c r="AG36" s="215"/>
      <c r="AH36" s="215"/>
      <c r="AI36" s="215"/>
      <c r="AJ36" s="224"/>
      <c r="AK36" s="218"/>
      <c r="AL36" s="218"/>
      <c r="AM36" s="217"/>
      <c r="AN36" s="219"/>
      <c r="AO36" s="220"/>
      <c r="AP36" s="221"/>
      <c r="AR36" s="220" t="str">
        <f t="shared" si="5"/>
        <v/>
      </c>
      <c r="AT36" s="210"/>
      <c r="AU36" s="210"/>
      <c r="AW36" s="225"/>
    </row>
    <row r="37" spans="2:49">
      <c r="B37" s="212" t="str">
        <f t="shared" si="0"/>
        <v/>
      </c>
      <c r="C37" s="213">
        <f>'03 - Monthly Asset Follow up'!B41</f>
        <v>0</v>
      </c>
      <c r="D37" s="221"/>
      <c r="E37" s="214" t="str">
        <f>IF($C37=0,"",SUMIFS(INPUT_DATA!AT:AT,INPUT_DATA!$A:$A,$C37,INPUT_DATA!$B:$B,"S"))</f>
        <v/>
      </c>
      <c r="F37" s="215" t="str">
        <f>IF($C37=0,"",SUMIFS(INPUT_DATA!AU:AU,INPUT_DATA!$A:$A,$C37,INPUT_DATA!$B:$B,"S"))</f>
        <v/>
      </c>
      <c r="G37" s="215" t="str">
        <f>IF($C37=0,"",SUMIFS(INPUT_DATA!AV:AV,INPUT_DATA!$A:$A,$C37,INPUT_DATA!$B:$B,"S"))</f>
        <v/>
      </c>
      <c r="H37" s="222" t="str">
        <f t="shared" si="1"/>
        <v/>
      </c>
      <c r="I37" s="215" t="str">
        <f>IF($C37=0,"",SUMIFS(INPUT_DATA!AX:AX,INPUT_DATA!$A:$A,$C37,INPUT_DATA!$B:$B,"S"))</f>
        <v/>
      </c>
      <c r="J37" s="215" t="str">
        <f>IF($C37=0,"",SUMIFS(INPUT_DATA!AY:AY,INPUT_DATA!$A:$A,$C37,INPUT_DATA!$B:$B,"S"))</f>
        <v/>
      </c>
      <c r="K37" s="215" t="str">
        <f>IF($C37=0,"",SUMIFS(INPUT_DATA!AZ:AZ,INPUT_DATA!$A:$A,$C37,INPUT_DATA!$B:$B,"S"))</f>
        <v/>
      </c>
      <c r="L37" s="215" t="str">
        <f>IF($C37=0,"",SUMIFS(INPUT_DATA!BA:BA,INPUT_DATA!$A:$A,$C37,INPUT_DATA!$B:$B,"S"))</f>
        <v/>
      </c>
      <c r="M37" s="215" t="str">
        <f>IF($C37=0,"",SUMIFS(INPUT_DATA!BB:BB,INPUT_DATA!$A:$A,$C37,INPUT_DATA!$B:$B,"S"))</f>
        <v/>
      </c>
      <c r="N37" s="215" t="str">
        <f>IF($C37=0,"",SUMIFS(INPUT_DATA!BC:BC,INPUT_DATA!$A:$A,$C37,INPUT_DATA!$B:$B,"S"))</f>
        <v/>
      </c>
      <c r="O37" s="215" t="str">
        <f>IF($C37=0,"",SUMIFS(INPUT_DATA!BD:BD,INPUT_DATA!$A:$A,$C37,INPUT_DATA!$B:$B,"S"))</f>
        <v/>
      </c>
      <c r="P37" s="215" t="str">
        <f>IF($C37=0,"",SUMIFS(INPUT_DATA!BE:BE,INPUT_DATA!$A:$A,$C37,INPUT_DATA!$B:$B,"S"))</f>
        <v/>
      </c>
      <c r="Q37" s="217" t="str">
        <f t="shared" si="2"/>
        <v/>
      </c>
      <c r="R37" s="218" t="str">
        <f>IF($C37=0,"",SUMIFS(INPUT_DATA!BG:BG,INPUT_DATA!$A:$A,$C37,INPUT_DATA!$B:$B,"S"))</f>
        <v/>
      </c>
      <c r="S37" s="218" t="str">
        <f>IF($C37=0,"",SUMIFS(INPUT_DATA!BH:BH,INPUT_DATA!$A:$A,$C37,INPUT_DATA!$B:$B,"S"))</f>
        <v/>
      </c>
      <c r="T37" s="217" t="str">
        <f t="shared" si="3"/>
        <v/>
      </c>
      <c r="U37" s="219" t="str">
        <f>IF($C37=0,"",SUMIFS(INPUT_DATA!BK:BK,INPUT_DATA!$A:$A,$C37,INPUT_DATA!$B:$B,"S"))</f>
        <v/>
      </c>
      <c r="V37" s="223" t="str">
        <f t="shared" si="4"/>
        <v/>
      </c>
      <c r="W37" s="221"/>
      <c r="X37" s="214"/>
      <c r="Y37" s="215"/>
      <c r="Z37" s="215"/>
      <c r="AA37" s="216"/>
      <c r="AB37" s="215"/>
      <c r="AC37" s="215"/>
      <c r="AD37" s="215"/>
      <c r="AE37" s="215"/>
      <c r="AF37" s="215"/>
      <c r="AG37" s="215"/>
      <c r="AH37" s="215"/>
      <c r="AI37" s="215"/>
      <c r="AJ37" s="224"/>
      <c r="AK37" s="218"/>
      <c r="AL37" s="218"/>
      <c r="AM37" s="217"/>
      <c r="AN37" s="219"/>
      <c r="AO37" s="220"/>
      <c r="AP37" s="221"/>
      <c r="AR37" s="220" t="str">
        <f t="shared" si="5"/>
        <v/>
      </c>
      <c r="AT37" s="210"/>
      <c r="AU37" s="210"/>
      <c r="AW37" s="225"/>
    </row>
    <row r="38" spans="2:49">
      <c r="B38" s="212" t="str">
        <f t="shared" si="0"/>
        <v/>
      </c>
      <c r="C38" s="213">
        <f>'03 - Monthly Asset Follow up'!B42</f>
        <v>0</v>
      </c>
      <c r="D38" s="221"/>
      <c r="E38" s="214" t="str">
        <f>IF($C38=0,"",SUMIFS(INPUT_DATA!AT:AT,INPUT_DATA!$A:$A,$C38,INPUT_DATA!$B:$B,"S"))</f>
        <v/>
      </c>
      <c r="F38" s="215" t="str">
        <f>IF($C38=0,"",SUMIFS(INPUT_DATA!AU:AU,INPUT_DATA!$A:$A,$C38,INPUT_DATA!$B:$B,"S"))</f>
        <v/>
      </c>
      <c r="G38" s="215" t="str">
        <f>IF($C38=0,"",SUMIFS(INPUT_DATA!AV:AV,INPUT_DATA!$A:$A,$C38,INPUT_DATA!$B:$B,"S"))</f>
        <v/>
      </c>
      <c r="H38" s="222" t="str">
        <f t="shared" si="1"/>
        <v/>
      </c>
      <c r="I38" s="215" t="str">
        <f>IF($C38=0,"",SUMIFS(INPUT_DATA!AX:AX,INPUT_DATA!$A:$A,$C38,INPUT_DATA!$B:$B,"S"))</f>
        <v/>
      </c>
      <c r="J38" s="215" t="str">
        <f>IF($C38=0,"",SUMIFS(INPUT_DATA!AY:AY,INPUT_DATA!$A:$A,$C38,INPUT_DATA!$B:$B,"S"))</f>
        <v/>
      </c>
      <c r="K38" s="215" t="str">
        <f>IF($C38=0,"",SUMIFS(INPUT_DATA!AZ:AZ,INPUT_DATA!$A:$A,$C38,INPUT_DATA!$B:$B,"S"))</f>
        <v/>
      </c>
      <c r="L38" s="215" t="str">
        <f>IF($C38=0,"",SUMIFS(INPUT_DATA!BA:BA,INPUT_DATA!$A:$A,$C38,INPUT_DATA!$B:$B,"S"))</f>
        <v/>
      </c>
      <c r="M38" s="215" t="str">
        <f>IF($C38=0,"",SUMIFS(INPUT_DATA!BB:BB,INPUT_DATA!$A:$A,$C38,INPUT_DATA!$B:$B,"S"))</f>
        <v/>
      </c>
      <c r="N38" s="215" t="str">
        <f>IF($C38=0,"",SUMIFS(INPUT_DATA!BC:BC,INPUT_DATA!$A:$A,$C38,INPUT_DATA!$B:$B,"S"))</f>
        <v/>
      </c>
      <c r="O38" s="215" t="str">
        <f>IF($C38=0,"",SUMIFS(INPUT_DATA!BD:BD,INPUT_DATA!$A:$A,$C38,INPUT_DATA!$B:$B,"S"))</f>
        <v/>
      </c>
      <c r="P38" s="215" t="str">
        <f>IF($C38=0,"",SUMIFS(INPUT_DATA!BE:BE,INPUT_DATA!$A:$A,$C38,INPUT_DATA!$B:$B,"S"))</f>
        <v/>
      </c>
      <c r="Q38" s="217" t="str">
        <f t="shared" si="2"/>
        <v/>
      </c>
      <c r="R38" s="218" t="str">
        <f>IF($C38=0,"",SUMIFS(INPUT_DATA!BG:BG,INPUT_DATA!$A:$A,$C38,INPUT_DATA!$B:$B,"S"))</f>
        <v/>
      </c>
      <c r="S38" s="218" t="str">
        <f>IF($C38=0,"",SUMIFS(INPUT_DATA!BH:BH,INPUT_DATA!$A:$A,$C38,INPUT_DATA!$B:$B,"S"))</f>
        <v/>
      </c>
      <c r="T38" s="217" t="str">
        <f t="shared" si="3"/>
        <v/>
      </c>
      <c r="U38" s="219" t="str">
        <f>IF($C38=0,"",SUMIFS(INPUT_DATA!BK:BK,INPUT_DATA!$A:$A,$C38,INPUT_DATA!$B:$B,"S"))</f>
        <v/>
      </c>
      <c r="V38" s="223" t="str">
        <f t="shared" si="4"/>
        <v/>
      </c>
      <c r="W38" s="221"/>
      <c r="X38" s="214"/>
      <c r="Y38" s="215"/>
      <c r="Z38" s="215"/>
      <c r="AA38" s="216"/>
      <c r="AB38" s="215"/>
      <c r="AC38" s="215"/>
      <c r="AD38" s="215"/>
      <c r="AE38" s="215"/>
      <c r="AF38" s="215"/>
      <c r="AG38" s="215"/>
      <c r="AH38" s="215"/>
      <c r="AI38" s="215"/>
      <c r="AJ38" s="224"/>
      <c r="AK38" s="218"/>
      <c r="AL38" s="218"/>
      <c r="AM38" s="217"/>
      <c r="AN38" s="219"/>
      <c r="AO38" s="220"/>
      <c r="AP38" s="221"/>
      <c r="AR38" s="220" t="str">
        <f t="shared" si="5"/>
        <v/>
      </c>
      <c r="AT38" s="210"/>
      <c r="AU38" s="210"/>
      <c r="AW38" s="225"/>
    </row>
    <row r="39" spans="2:49">
      <c r="B39" s="212" t="str">
        <f t="shared" si="0"/>
        <v/>
      </c>
      <c r="C39" s="213">
        <f>'03 - Monthly Asset Follow up'!B43</f>
        <v>0</v>
      </c>
      <c r="D39" s="221"/>
      <c r="E39" s="214" t="str">
        <f>IF($C39=0,"",SUMIFS(INPUT_DATA!AT:AT,INPUT_DATA!$A:$A,$C39,INPUT_DATA!$B:$B,"S"))</f>
        <v/>
      </c>
      <c r="F39" s="215" t="str">
        <f>IF($C39=0,"",SUMIFS(INPUT_DATA!AU:AU,INPUT_DATA!$A:$A,$C39,INPUT_DATA!$B:$B,"S"))</f>
        <v/>
      </c>
      <c r="G39" s="215" t="str">
        <f>IF($C39=0,"",SUMIFS(INPUT_DATA!AV:AV,INPUT_DATA!$A:$A,$C39,INPUT_DATA!$B:$B,"S"))</f>
        <v/>
      </c>
      <c r="H39" s="222" t="str">
        <f t="shared" si="1"/>
        <v/>
      </c>
      <c r="I39" s="215" t="str">
        <f>IF($C39=0,"",SUMIFS(INPUT_DATA!AX:AX,INPUT_DATA!$A:$A,$C39,INPUT_DATA!$B:$B,"S"))</f>
        <v/>
      </c>
      <c r="J39" s="215" t="str">
        <f>IF($C39=0,"",SUMIFS(INPUT_DATA!AY:AY,INPUT_DATA!$A:$A,$C39,INPUT_DATA!$B:$B,"S"))</f>
        <v/>
      </c>
      <c r="K39" s="215" t="str">
        <f>IF($C39=0,"",SUMIFS(INPUT_DATA!AZ:AZ,INPUT_DATA!$A:$A,$C39,INPUT_DATA!$B:$B,"S"))</f>
        <v/>
      </c>
      <c r="L39" s="215" t="str">
        <f>IF($C39=0,"",SUMIFS(INPUT_DATA!BA:BA,INPUT_DATA!$A:$A,$C39,INPUT_DATA!$B:$B,"S"))</f>
        <v/>
      </c>
      <c r="M39" s="215" t="str">
        <f>IF($C39=0,"",SUMIFS(INPUT_DATA!BB:BB,INPUT_DATA!$A:$A,$C39,INPUT_DATA!$B:$B,"S"))</f>
        <v/>
      </c>
      <c r="N39" s="215" t="str">
        <f>IF($C39=0,"",SUMIFS(INPUT_DATA!BC:BC,INPUT_DATA!$A:$A,$C39,INPUT_DATA!$B:$B,"S"))</f>
        <v/>
      </c>
      <c r="O39" s="215" t="str">
        <f>IF($C39=0,"",SUMIFS(INPUT_DATA!BD:BD,INPUT_DATA!$A:$A,$C39,INPUT_DATA!$B:$B,"S"))</f>
        <v/>
      </c>
      <c r="P39" s="215" t="str">
        <f>IF($C39=0,"",SUMIFS(INPUT_DATA!BE:BE,INPUT_DATA!$A:$A,$C39,INPUT_DATA!$B:$B,"S"))</f>
        <v/>
      </c>
      <c r="Q39" s="217" t="str">
        <f t="shared" si="2"/>
        <v/>
      </c>
      <c r="R39" s="218" t="str">
        <f>IF($C39=0,"",SUMIFS(INPUT_DATA!BG:BG,INPUT_DATA!$A:$A,$C39,INPUT_DATA!$B:$B,"S"))</f>
        <v/>
      </c>
      <c r="S39" s="218" t="str">
        <f>IF($C39=0,"",SUMIFS(INPUT_DATA!BH:BH,INPUT_DATA!$A:$A,$C39,INPUT_DATA!$B:$B,"S"))</f>
        <v/>
      </c>
      <c r="T39" s="217" t="str">
        <f t="shared" si="3"/>
        <v/>
      </c>
      <c r="U39" s="219" t="str">
        <f>IF($C39=0,"",SUMIFS(INPUT_DATA!BK:BK,INPUT_DATA!$A:$A,$C39,INPUT_DATA!$B:$B,"S"))</f>
        <v/>
      </c>
      <c r="V39" s="223" t="str">
        <f t="shared" si="4"/>
        <v/>
      </c>
      <c r="W39" s="221"/>
      <c r="X39" s="214"/>
      <c r="Y39" s="215"/>
      <c r="Z39" s="215"/>
      <c r="AA39" s="216"/>
      <c r="AB39" s="215"/>
      <c r="AC39" s="215"/>
      <c r="AD39" s="215"/>
      <c r="AE39" s="215"/>
      <c r="AF39" s="215"/>
      <c r="AG39" s="215"/>
      <c r="AH39" s="215"/>
      <c r="AI39" s="215"/>
      <c r="AJ39" s="224"/>
      <c r="AK39" s="218"/>
      <c r="AL39" s="218"/>
      <c r="AM39" s="217"/>
      <c r="AN39" s="219"/>
      <c r="AO39" s="220"/>
      <c r="AP39" s="221"/>
      <c r="AR39" s="220" t="str">
        <f t="shared" si="5"/>
        <v/>
      </c>
      <c r="AT39" s="210"/>
      <c r="AU39" s="210"/>
      <c r="AW39" s="225"/>
    </row>
    <row r="40" spans="2:49">
      <c r="B40" s="212" t="str">
        <f t="shared" si="0"/>
        <v/>
      </c>
      <c r="C40" s="213">
        <f>'03 - Monthly Asset Follow up'!B44</f>
        <v>0</v>
      </c>
      <c r="D40" s="221"/>
      <c r="E40" s="214" t="str">
        <f>IF($C40=0,"",SUMIFS(INPUT_DATA!AT:AT,INPUT_DATA!$A:$A,$C40,INPUT_DATA!$B:$B,"S"))</f>
        <v/>
      </c>
      <c r="F40" s="215" t="str">
        <f>IF($C40=0,"",SUMIFS(INPUT_DATA!AU:AU,INPUT_DATA!$A:$A,$C40,INPUT_DATA!$B:$B,"S"))</f>
        <v/>
      </c>
      <c r="G40" s="215" t="str">
        <f>IF($C40=0,"",SUMIFS(INPUT_DATA!AV:AV,INPUT_DATA!$A:$A,$C40,INPUT_DATA!$B:$B,"S"))</f>
        <v/>
      </c>
      <c r="H40" s="222" t="str">
        <f t="shared" si="1"/>
        <v/>
      </c>
      <c r="I40" s="215" t="str">
        <f>IF($C40=0,"",SUMIFS(INPUT_DATA!AX:AX,INPUT_DATA!$A:$A,$C40,INPUT_DATA!$B:$B,"S"))</f>
        <v/>
      </c>
      <c r="J40" s="215" t="str">
        <f>IF($C40=0,"",SUMIFS(INPUT_DATA!AY:AY,INPUT_DATA!$A:$A,$C40,INPUT_DATA!$B:$B,"S"))</f>
        <v/>
      </c>
      <c r="K40" s="215" t="str">
        <f>IF($C40=0,"",SUMIFS(INPUT_DATA!AZ:AZ,INPUT_DATA!$A:$A,$C40,INPUT_DATA!$B:$B,"S"))</f>
        <v/>
      </c>
      <c r="L40" s="215" t="str">
        <f>IF($C40=0,"",SUMIFS(INPUT_DATA!BA:BA,INPUT_DATA!$A:$A,$C40,INPUT_DATA!$B:$B,"S"))</f>
        <v/>
      </c>
      <c r="M40" s="215" t="str">
        <f>IF($C40=0,"",SUMIFS(INPUT_DATA!BB:BB,INPUT_DATA!$A:$A,$C40,INPUT_DATA!$B:$B,"S"))</f>
        <v/>
      </c>
      <c r="N40" s="215" t="str">
        <f>IF($C40=0,"",SUMIFS(INPUT_DATA!BC:BC,INPUT_DATA!$A:$A,$C40,INPUT_DATA!$B:$B,"S"))</f>
        <v/>
      </c>
      <c r="O40" s="215" t="str">
        <f>IF($C40=0,"",SUMIFS(INPUT_DATA!BD:BD,INPUT_DATA!$A:$A,$C40,INPUT_DATA!$B:$B,"S"))</f>
        <v/>
      </c>
      <c r="P40" s="215" t="str">
        <f>IF($C40=0,"",SUMIFS(INPUT_DATA!BE:BE,INPUT_DATA!$A:$A,$C40,INPUT_DATA!$B:$B,"S"))</f>
        <v/>
      </c>
      <c r="Q40" s="217" t="str">
        <f t="shared" si="2"/>
        <v/>
      </c>
      <c r="R40" s="218" t="str">
        <f>IF($C40=0,"",SUMIFS(INPUT_DATA!BG:BG,INPUT_DATA!$A:$A,$C40,INPUT_DATA!$B:$B,"S"))</f>
        <v/>
      </c>
      <c r="S40" s="218" t="str">
        <f>IF($C40=0,"",SUMIFS(INPUT_DATA!BH:BH,INPUT_DATA!$A:$A,$C40,INPUT_DATA!$B:$B,"S"))</f>
        <v/>
      </c>
      <c r="T40" s="217" t="str">
        <f t="shared" si="3"/>
        <v/>
      </c>
      <c r="U40" s="219" t="str">
        <f>IF($C40=0,"",SUMIFS(INPUT_DATA!BK:BK,INPUT_DATA!$A:$A,$C40,INPUT_DATA!$B:$B,"S"))</f>
        <v/>
      </c>
      <c r="V40" s="223" t="str">
        <f t="shared" si="4"/>
        <v/>
      </c>
      <c r="W40" s="221"/>
      <c r="X40" s="214"/>
      <c r="Y40" s="215"/>
      <c r="Z40" s="215"/>
      <c r="AA40" s="216"/>
      <c r="AB40" s="215"/>
      <c r="AC40" s="215"/>
      <c r="AD40" s="215"/>
      <c r="AE40" s="215"/>
      <c r="AF40" s="215"/>
      <c r="AG40" s="215"/>
      <c r="AH40" s="215"/>
      <c r="AI40" s="215"/>
      <c r="AJ40" s="224"/>
      <c r="AK40" s="218"/>
      <c r="AL40" s="218"/>
      <c r="AM40" s="217"/>
      <c r="AN40" s="219"/>
      <c r="AO40" s="220"/>
      <c r="AP40" s="221"/>
      <c r="AR40" s="220" t="str">
        <f t="shared" si="5"/>
        <v/>
      </c>
      <c r="AT40" s="210"/>
      <c r="AU40" s="210"/>
      <c r="AW40" s="225"/>
    </row>
    <row r="41" spans="2:49">
      <c r="B41" s="212" t="str">
        <f t="shared" si="0"/>
        <v/>
      </c>
      <c r="C41" s="213">
        <f>'03 - Monthly Asset Follow up'!B45</f>
        <v>0</v>
      </c>
      <c r="D41" s="221"/>
      <c r="E41" s="214" t="str">
        <f>IF($C41=0,"",SUMIFS(INPUT_DATA!AT:AT,INPUT_DATA!$A:$A,$C41,INPUT_DATA!$B:$B,"S"))</f>
        <v/>
      </c>
      <c r="F41" s="215" t="str">
        <f>IF($C41=0,"",SUMIFS(INPUT_DATA!AU:AU,INPUT_DATA!$A:$A,$C41,INPUT_DATA!$B:$B,"S"))</f>
        <v/>
      </c>
      <c r="G41" s="215" t="str">
        <f>IF($C41=0,"",SUMIFS(INPUT_DATA!AV:AV,INPUT_DATA!$A:$A,$C41,INPUT_DATA!$B:$B,"S"))</f>
        <v/>
      </c>
      <c r="H41" s="222" t="str">
        <f t="shared" si="1"/>
        <v/>
      </c>
      <c r="I41" s="215" t="str">
        <f>IF($C41=0,"",SUMIFS(INPUT_DATA!AX:AX,INPUT_DATA!$A:$A,$C41,INPUT_DATA!$B:$B,"S"))</f>
        <v/>
      </c>
      <c r="J41" s="215" t="str">
        <f>IF($C41=0,"",SUMIFS(INPUT_DATA!AY:AY,INPUT_DATA!$A:$A,$C41,INPUT_DATA!$B:$B,"S"))</f>
        <v/>
      </c>
      <c r="K41" s="215" t="str">
        <f>IF($C41=0,"",SUMIFS(INPUT_DATA!AZ:AZ,INPUT_DATA!$A:$A,$C41,INPUT_DATA!$B:$B,"S"))</f>
        <v/>
      </c>
      <c r="L41" s="215" t="str">
        <f>IF($C41=0,"",SUMIFS(INPUT_DATA!BA:BA,INPUT_DATA!$A:$A,$C41,INPUT_DATA!$B:$B,"S"))</f>
        <v/>
      </c>
      <c r="M41" s="215" t="str">
        <f>IF($C41=0,"",SUMIFS(INPUT_DATA!BB:BB,INPUT_DATA!$A:$A,$C41,INPUT_DATA!$B:$B,"S"))</f>
        <v/>
      </c>
      <c r="N41" s="215" t="str">
        <f>IF($C41=0,"",SUMIFS(INPUT_DATA!BC:BC,INPUT_DATA!$A:$A,$C41,INPUT_DATA!$B:$B,"S"))</f>
        <v/>
      </c>
      <c r="O41" s="215" t="str">
        <f>IF($C41=0,"",SUMIFS(INPUT_DATA!BD:BD,INPUT_DATA!$A:$A,$C41,INPUT_DATA!$B:$B,"S"))</f>
        <v/>
      </c>
      <c r="P41" s="215" t="str">
        <f>IF($C41=0,"",SUMIFS(INPUT_DATA!BE:BE,INPUT_DATA!$A:$A,$C41,INPUT_DATA!$B:$B,"S"))</f>
        <v/>
      </c>
      <c r="Q41" s="217" t="str">
        <f t="shared" si="2"/>
        <v/>
      </c>
      <c r="R41" s="218" t="str">
        <f>IF($C41=0,"",SUMIFS(INPUT_DATA!BG:BG,INPUT_DATA!$A:$A,$C41,INPUT_DATA!$B:$B,"S"))</f>
        <v/>
      </c>
      <c r="S41" s="218" t="str">
        <f>IF($C41=0,"",SUMIFS(INPUT_DATA!BH:BH,INPUT_DATA!$A:$A,$C41,INPUT_DATA!$B:$B,"S"))</f>
        <v/>
      </c>
      <c r="T41" s="217" t="str">
        <f t="shared" si="3"/>
        <v/>
      </c>
      <c r="U41" s="219" t="str">
        <f>IF($C41=0,"",SUMIFS(INPUT_DATA!BK:BK,INPUT_DATA!$A:$A,$C41,INPUT_DATA!$B:$B,"S"))</f>
        <v/>
      </c>
      <c r="V41" s="223" t="str">
        <f t="shared" si="4"/>
        <v/>
      </c>
      <c r="W41" s="221"/>
      <c r="X41" s="214"/>
      <c r="Y41" s="215"/>
      <c r="Z41" s="215"/>
      <c r="AA41" s="216"/>
      <c r="AB41" s="215"/>
      <c r="AC41" s="215"/>
      <c r="AD41" s="215"/>
      <c r="AE41" s="215"/>
      <c r="AF41" s="215"/>
      <c r="AG41" s="215"/>
      <c r="AH41" s="215"/>
      <c r="AI41" s="215"/>
      <c r="AJ41" s="224"/>
      <c r="AK41" s="218"/>
      <c r="AL41" s="218"/>
      <c r="AM41" s="217"/>
      <c r="AN41" s="219"/>
      <c r="AO41" s="220"/>
      <c r="AP41" s="221"/>
      <c r="AR41" s="220" t="str">
        <f t="shared" si="5"/>
        <v/>
      </c>
      <c r="AT41" s="210"/>
      <c r="AU41" s="210"/>
      <c r="AW41" s="225"/>
    </row>
    <row r="42" spans="2:49">
      <c r="B42" s="212" t="str">
        <f t="shared" si="0"/>
        <v/>
      </c>
      <c r="C42" s="213">
        <f>'03 - Monthly Asset Follow up'!B46</f>
        <v>0</v>
      </c>
      <c r="D42" s="221"/>
      <c r="E42" s="214" t="str">
        <f>IF($C42=0,"",SUMIFS(INPUT_DATA!AT:AT,INPUT_DATA!$A:$A,$C42,INPUT_DATA!$B:$B,"S"))</f>
        <v/>
      </c>
      <c r="F42" s="215" t="str">
        <f>IF($C42=0,"",SUMIFS(INPUT_DATA!AU:AU,INPUT_DATA!$A:$A,$C42,INPUT_DATA!$B:$B,"S"))</f>
        <v/>
      </c>
      <c r="G42" s="215" t="str">
        <f>IF($C42=0,"",SUMIFS(INPUT_DATA!AV:AV,INPUT_DATA!$A:$A,$C42,INPUT_DATA!$B:$B,"S"))</f>
        <v/>
      </c>
      <c r="H42" s="222" t="str">
        <f t="shared" si="1"/>
        <v/>
      </c>
      <c r="I42" s="215" t="str">
        <f>IF($C42=0,"",SUMIFS(INPUT_DATA!AX:AX,INPUT_DATA!$A:$A,$C42,INPUT_DATA!$B:$B,"S"))</f>
        <v/>
      </c>
      <c r="J42" s="215" t="str">
        <f>IF($C42=0,"",SUMIFS(INPUT_DATA!AY:AY,INPUT_DATA!$A:$A,$C42,INPUT_DATA!$B:$B,"S"))</f>
        <v/>
      </c>
      <c r="K42" s="215" t="str">
        <f>IF($C42=0,"",SUMIFS(INPUT_DATA!AZ:AZ,INPUT_DATA!$A:$A,$C42,INPUT_DATA!$B:$B,"S"))</f>
        <v/>
      </c>
      <c r="L42" s="215" t="str">
        <f>IF($C42=0,"",SUMIFS(INPUT_DATA!BA:BA,INPUT_DATA!$A:$A,$C42,INPUT_DATA!$B:$B,"S"))</f>
        <v/>
      </c>
      <c r="M42" s="215" t="str">
        <f>IF($C42=0,"",SUMIFS(INPUT_DATA!BB:BB,INPUT_DATA!$A:$A,$C42,INPUT_DATA!$B:$B,"S"))</f>
        <v/>
      </c>
      <c r="N42" s="215" t="str">
        <f>IF($C42=0,"",SUMIFS(INPUT_DATA!BC:BC,INPUT_DATA!$A:$A,$C42,INPUT_DATA!$B:$B,"S"))</f>
        <v/>
      </c>
      <c r="O42" s="215" t="str">
        <f>IF($C42=0,"",SUMIFS(INPUT_DATA!BD:BD,INPUT_DATA!$A:$A,$C42,INPUT_DATA!$B:$B,"S"))</f>
        <v/>
      </c>
      <c r="P42" s="215" t="str">
        <f>IF($C42=0,"",SUMIFS(INPUT_DATA!BE:BE,INPUT_DATA!$A:$A,$C42,INPUT_DATA!$B:$B,"S"))</f>
        <v/>
      </c>
      <c r="Q42" s="217" t="str">
        <f t="shared" si="2"/>
        <v/>
      </c>
      <c r="R42" s="218" t="str">
        <f>IF($C42=0,"",SUMIFS(INPUT_DATA!BG:BG,INPUT_DATA!$A:$A,$C42,INPUT_DATA!$B:$B,"S"))</f>
        <v/>
      </c>
      <c r="S42" s="218" t="str">
        <f>IF($C42=0,"",SUMIFS(INPUT_DATA!BH:BH,INPUT_DATA!$A:$A,$C42,INPUT_DATA!$B:$B,"S"))</f>
        <v/>
      </c>
      <c r="T42" s="217" t="str">
        <f t="shared" si="3"/>
        <v/>
      </c>
      <c r="U42" s="219" t="str">
        <f>IF($C42=0,"",SUMIFS(INPUT_DATA!BK:BK,INPUT_DATA!$A:$A,$C42,INPUT_DATA!$B:$B,"S"))</f>
        <v/>
      </c>
      <c r="V42" s="223" t="str">
        <f t="shared" si="4"/>
        <v/>
      </c>
      <c r="W42" s="221"/>
      <c r="X42" s="214"/>
      <c r="Y42" s="215"/>
      <c r="Z42" s="215"/>
      <c r="AA42" s="216"/>
      <c r="AB42" s="215"/>
      <c r="AC42" s="215"/>
      <c r="AD42" s="215"/>
      <c r="AE42" s="215"/>
      <c r="AF42" s="215"/>
      <c r="AG42" s="215"/>
      <c r="AH42" s="215"/>
      <c r="AI42" s="215"/>
      <c r="AJ42" s="224"/>
      <c r="AK42" s="218"/>
      <c r="AL42" s="218"/>
      <c r="AM42" s="217"/>
      <c r="AN42" s="219"/>
      <c r="AO42" s="220"/>
      <c r="AP42" s="221"/>
      <c r="AR42" s="220" t="str">
        <f t="shared" si="5"/>
        <v/>
      </c>
      <c r="AT42" s="210"/>
      <c r="AU42" s="210"/>
      <c r="AW42" s="225"/>
    </row>
    <row r="43" spans="2:49">
      <c r="B43" s="212" t="str">
        <f t="shared" si="0"/>
        <v/>
      </c>
      <c r="C43" s="213">
        <f>'03 - Monthly Asset Follow up'!B47</f>
        <v>0</v>
      </c>
      <c r="D43" s="221"/>
      <c r="E43" s="214" t="str">
        <f>IF($C43=0,"",SUMIFS(INPUT_DATA!AT:AT,INPUT_DATA!$A:$A,$C43,INPUT_DATA!$B:$B,"S"))</f>
        <v/>
      </c>
      <c r="F43" s="215" t="str">
        <f>IF($C43=0,"",SUMIFS(INPUT_DATA!AU:AU,INPUT_DATA!$A:$A,$C43,INPUT_DATA!$B:$B,"S"))</f>
        <v/>
      </c>
      <c r="G43" s="215" t="str">
        <f>IF($C43=0,"",SUMIFS(INPUT_DATA!AV:AV,INPUT_DATA!$A:$A,$C43,INPUT_DATA!$B:$B,"S"))</f>
        <v/>
      </c>
      <c r="H43" s="222" t="str">
        <f t="shared" si="1"/>
        <v/>
      </c>
      <c r="I43" s="215" t="str">
        <f>IF($C43=0,"",SUMIFS(INPUT_DATA!AX:AX,INPUT_DATA!$A:$A,$C43,INPUT_DATA!$B:$B,"S"))</f>
        <v/>
      </c>
      <c r="J43" s="215" t="str">
        <f>IF($C43=0,"",SUMIFS(INPUT_DATA!AY:AY,INPUT_DATA!$A:$A,$C43,INPUT_DATA!$B:$B,"S"))</f>
        <v/>
      </c>
      <c r="K43" s="215" t="str">
        <f>IF($C43=0,"",SUMIFS(INPUT_DATA!AZ:AZ,INPUT_DATA!$A:$A,$C43,INPUT_DATA!$B:$B,"S"))</f>
        <v/>
      </c>
      <c r="L43" s="215" t="str">
        <f>IF($C43=0,"",SUMIFS(INPUT_DATA!BA:BA,INPUT_DATA!$A:$A,$C43,INPUT_DATA!$B:$B,"S"))</f>
        <v/>
      </c>
      <c r="M43" s="215" t="str">
        <f>IF($C43=0,"",SUMIFS(INPUT_DATA!BB:BB,INPUT_DATA!$A:$A,$C43,INPUT_DATA!$B:$B,"S"))</f>
        <v/>
      </c>
      <c r="N43" s="215" t="str">
        <f>IF($C43=0,"",SUMIFS(INPUT_DATA!BC:BC,INPUT_DATA!$A:$A,$C43,INPUT_DATA!$B:$B,"S"))</f>
        <v/>
      </c>
      <c r="O43" s="215" t="str">
        <f>IF($C43=0,"",SUMIFS(INPUT_DATA!BD:BD,INPUT_DATA!$A:$A,$C43,INPUT_DATA!$B:$B,"S"))</f>
        <v/>
      </c>
      <c r="P43" s="215" t="str">
        <f>IF($C43=0,"",SUMIFS(INPUT_DATA!BE:BE,INPUT_DATA!$A:$A,$C43,INPUT_DATA!$B:$B,"S"))</f>
        <v/>
      </c>
      <c r="Q43" s="217" t="str">
        <f t="shared" si="2"/>
        <v/>
      </c>
      <c r="R43" s="218" t="str">
        <f>IF($C43=0,"",SUMIFS(INPUT_DATA!BG:BG,INPUT_DATA!$A:$A,$C43,INPUT_DATA!$B:$B,"S"))</f>
        <v/>
      </c>
      <c r="S43" s="218" t="str">
        <f>IF($C43=0,"",SUMIFS(INPUT_DATA!BH:BH,INPUT_DATA!$A:$A,$C43,INPUT_DATA!$B:$B,"S"))</f>
        <v/>
      </c>
      <c r="T43" s="217" t="str">
        <f t="shared" si="3"/>
        <v/>
      </c>
      <c r="U43" s="219" t="str">
        <f>IF($C43=0,"",SUMIFS(INPUT_DATA!BK:BK,INPUT_DATA!$A:$A,$C43,INPUT_DATA!$B:$B,"S"))</f>
        <v/>
      </c>
      <c r="V43" s="223" t="str">
        <f t="shared" si="4"/>
        <v/>
      </c>
      <c r="W43" s="221"/>
      <c r="X43" s="214"/>
      <c r="Y43" s="215"/>
      <c r="Z43" s="215"/>
      <c r="AA43" s="216"/>
      <c r="AB43" s="215"/>
      <c r="AC43" s="215"/>
      <c r="AD43" s="215"/>
      <c r="AE43" s="215"/>
      <c r="AF43" s="215"/>
      <c r="AG43" s="215"/>
      <c r="AH43" s="215"/>
      <c r="AI43" s="215"/>
      <c r="AJ43" s="224"/>
      <c r="AK43" s="218"/>
      <c r="AL43" s="218"/>
      <c r="AM43" s="217"/>
      <c r="AN43" s="219"/>
      <c r="AO43" s="220"/>
      <c r="AP43" s="221"/>
      <c r="AR43" s="220" t="str">
        <f t="shared" si="5"/>
        <v/>
      </c>
      <c r="AT43" s="210"/>
      <c r="AU43" s="210"/>
      <c r="AW43" s="225"/>
    </row>
    <row r="44" spans="2:49">
      <c r="B44" s="212" t="str">
        <f t="shared" si="0"/>
        <v/>
      </c>
      <c r="C44" s="213">
        <f>'03 - Monthly Asset Follow up'!B48</f>
        <v>0</v>
      </c>
      <c r="D44" s="221"/>
      <c r="E44" s="214" t="str">
        <f>IF($C44=0,"",SUMIFS(INPUT_DATA!AT:AT,INPUT_DATA!$A:$A,$C44,INPUT_DATA!$B:$B,"S"))</f>
        <v/>
      </c>
      <c r="F44" s="215" t="str">
        <f>IF($C44=0,"",SUMIFS(INPUT_DATA!AU:AU,INPUT_DATA!$A:$A,$C44,INPUT_DATA!$B:$B,"S"))</f>
        <v/>
      </c>
      <c r="G44" s="215" t="str">
        <f>IF($C44=0,"",SUMIFS(INPUT_DATA!AV:AV,INPUT_DATA!$A:$A,$C44,INPUT_DATA!$B:$B,"S"))</f>
        <v/>
      </c>
      <c r="H44" s="222" t="str">
        <f t="shared" si="1"/>
        <v/>
      </c>
      <c r="I44" s="215" t="str">
        <f>IF($C44=0,"",SUMIFS(INPUT_DATA!AX:AX,INPUT_DATA!$A:$A,$C44,INPUT_DATA!$B:$B,"S"))</f>
        <v/>
      </c>
      <c r="J44" s="215" t="str">
        <f>IF($C44=0,"",SUMIFS(INPUT_DATA!AY:AY,INPUT_DATA!$A:$A,$C44,INPUT_DATA!$B:$B,"S"))</f>
        <v/>
      </c>
      <c r="K44" s="215" t="str">
        <f>IF($C44=0,"",SUMIFS(INPUT_DATA!AZ:AZ,INPUT_DATA!$A:$A,$C44,INPUT_DATA!$B:$B,"S"))</f>
        <v/>
      </c>
      <c r="L44" s="215" t="str">
        <f>IF($C44=0,"",SUMIFS(INPUT_DATA!BA:BA,INPUT_DATA!$A:$A,$C44,INPUT_DATA!$B:$B,"S"))</f>
        <v/>
      </c>
      <c r="M44" s="215" t="str">
        <f>IF($C44=0,"",SUMIFS(INPUT_DATA!BB:BB,INPUT_DATA!$A:$A,$C44,INPUT_DATA!$B:$B,"S"))</f>
        <v/>
      </c>
      <c r="N44" s="215" t="str">
        <f>IF($C44=0,"",SUMIFS(INPUT_DATA!BC:BC,INPUT_DATA!$A:$A,$C44,INPUT_DATA!$B:$B,"S"))</f>
        <v/>
      </c>
      <c r="O44" s="215" t="str">
        <f>IF($C44=0,"",SUMIFS(INPUT_DATA!BD:BD,INPUT_DATA!$A:$A,$C44,INPUT_DATA!$B:$B,"S"))</f>
        <v/>
      </c>
      <c r="P44" s="215" t="str">
        <f>IF($C44=0,"",SUMIFS(INPUT_DATA!BE:BE,INPUT_DATA!$A:$A,$C44,INPUT_DATA!$B:$B,"S"))</f>
        <v/>
      </c>
      <c r="Q44" s="217" t="str">
        <f t="shared" si="2"/>
        <v/>
      </c>
      <c r="R44" s="218" t="str">
        <f>IF($C44=0,"",SUMIFS(INPUT_DATA!BG:BG,INPUT_DATA!$A:$A,$C44,INPUT_DATA!$B:$B,"S"))</f>
        <v/>
      </c>
      <c r="S44" s="218" t="str">
        <f>IF($C44=0,"",SUMIFS(INPUT_DATA!BH:BH,INPUT_DATA!$A:$A,$C44,INPUT_DATA!$B:$B,"S"))</f>
        <v/>
      </c>
      <c r="T44" s="217" t="str">
        <f t="shared" si="3"/>
        <v/>
      </c>
      <c r="U44" s="219" t="str">
        <f>IF($C44=0,"",SUMIFS(INPUT_DATA!BK:BK,INPUT_DATA!$A:$A,$C44,INPUT_DATA!$B:$B,"S"))</f>
        <v/>
      </c>
      <c r="V44" s="223" t="str">
        <f t="shared" si="4"/>
        <v/>
      </c>
      <c r="W44" s="221"/>
      <c r="X44" s="214"/>
      <c r="Y44" s="215"/>
      <c r="Z44" s="215"/>
      <c r="AA44" s="216"/>
      <c r="AB44" s="215"/>
      <c r="AC44" s="215"/>
      <c r="AD44" s="215"/>
      <c r="AE44" s="215"/>
      <c r="AF44" s="215"/>
      <c r="AG44" s="215"/>
      <c r="AH44" s="215"/>
      <c r="AI44" s="215"/>
      <c r="AJ44" s="224"/>
      <c r="AK44" s="218"/>
      <c r="AL44" s="218"/>
      <c r="AM44" s="217"/>
      <c r="AN44" s="219"/>
      <c r="AO44" s="220"/>
      <c r="AP44" s="221"/>
      <c r="AR44" s="220" t="str">
        <f t="shared" si="5"/>
        <v/>
      </c>
      <c r="AT44" s="210"/>
      <c r="AU44" s="210"/>
      <c r="AW44" s="225"/>
    </row>
    <row r="45" spans="2:49">
      <c r="B45" s="212" t="str">
        <f t="shared" si="0"/>
        <v/>
      </c>
      <c r="C45" s="213">
        <f>'03 - Monthly Asset Follow up'!B49</f>
        <v>0</v>
      </c>
      <c r="D45" s="221"/>
      <c r="E45" s="214" t="str">
        <f>IF($C45=0,"",SUMIFS(INPUT_DATA!AT:AT,INPUT_DATA!$A:$A,$C45,INPUT_DATA!$B:$B,"S"))</f>
        <v/>
      </c>
      <c r="F45" s="215" t="str">
        <f>IF($C45=0,"",SUMIFS(INPUT_DATA!AU:AU,INPUT_DATA!$A:$A,$C45,INPUT_DATA!$B:$B,"S"))</f>
        <v/>
      </c>
      <c r="G45" s="215" t="str">
        <f>IF($C45=0,"",SUMIFS(INPUT_DATA!AV:AV,INPUT_DATA!$A:$A,$C45,INPUT_DATA!$B:$B,"S"))</f>
        <v/>
      </c>
      <c r="H45" s="222" t="str">
        <f t="shared" si="1"/>
        <v/>
      </c>
      <c r="I45" s="215" t="str">
        <f>IF($C45=0,"",SUMIFS(INPUT_DATA!AX:AX,INPUT_DATA!$A:$A,$C45,INPUT_DATA!$B:$B,"S"))</f>
        <v/>
      </c>
      <c r="J45" s="215" t="str">
        <f>IF($C45=0,"",SUMIFS(INPUT_DATA!AY:AY,INPUT_DATA!$A:$A,$C45,INPUT_DATA!$B:$B,"S"))</f>
        <v/>
      </c>
      <c r="K45" s="215" t="str">
        <f>IF($C45=0,"",SUMIFS(INPUT_DATA!AZ:AZ,INPUT_DATA!$A:$A,$C45,INPUT_DATA!$B:$B,"S"))</f>
        <v/>
      </c>
      <c r="L45" s="215" t="str">
        <f>IF($C45=0,"",SUMIFS(INPUT_DATA!BA:BA,INPUT_DATA!$A:$A,$C45,INPUT_DATA!$B:$B,"S"))</f>
        <v/>
      </c>
      <c r="M45" s="215" t="str">
        <f>IF($C45=0,"",SUMIFS(INPUT_DATA!BB:BB,INPUT_DATA!$A:$A,$C45,INPUT_DATA!$B:$B,"S"))</f>
        <v/>
      </c>
      <c r="N45" s="215" t="str">
        <f>IF($C45=0,"",SUMIFS(INPUT_DATA!BC:BC,INPUT_DATA!$A:$A,$C45,INPUT_DATA!$B:$B,"S"))</f>
        <v/>
      </c>
      <c r="O45" s="215" t="str">
        <f>IF($C45=0,"",SUMIFS(INPUT_DATA!BD:BD,INPUT_DATA!$A:$A,$C45,INPUT_DATA!$B:$B,"S"))</f>
        <v/>
      </c>
      <c r="P45" s="215" t="str">
        <f>IF($C45=0,"",SUMIFS(INPUT_DATA!BE:BE,INPUT_DATA!$A:$A,$C45,INPUT_DATA!$B:$B,"S"))</f>
        <v/>
      </c>
      <c r="Q45" s="217" t="str">
        <f t="shared" si="2"/>
        <v/>
      </c>
      <c r="R45" s="218" t="str">
        <f>IF($C45=0,"",SUMIFS(INPUT_DATA!BG:BG,INPUT_DATA!$A:$A,$C45,INPUT_DATA!$B:$B,"S"))</f>
        <v/>
      </c>
      <c r="S45" s="218" t="str">
        <f>IF($C45=0,"",SUMIFS(INPUT_DATA!BH:BH,INPUT_DATA!$A:$A,$C45,INPUT_DATA!$B:$B,"S"))</f>
        <v/>
      </c>
      <c r="T45" s="217" t="str">
        <f t="shared" si="3"/>
        <v/>
      </c>
      <c r="U45" s="219" t="str">
        <f>IF($C45=0,"",SUMIFS(INPUT_DATA!BK:BK,INPUT_DATA!$A:$A,$C45,INPUT_DATA!$B:$B,"S"))</f>
        <v/>
      </c>
      <c r="V45" s="223" t="str">
        <f t="shared" si="4"/>
        <v/>
      </c>
      <c r="W45" s="221"/>
      <c r="X45" s="214"/>
      <c r="Y45" s="215"/>
      <c r="Z45" s="215"/>
      <c r="AA45" s="216"/>
      <c r="AB45" s="215"/>
      <c r="AC45" s="215"/>
      <c r="AD45" s="215"/>
      <c r="AE45" s="215"/>
      <c r="AF45" s="215"/>
      <c r="AG45" s="215"/>
      <c r="AH45" s="215"/>
      <c r="AI45" s="215"/>
      <c r="AJ45" s="224"/>
      <c r="AK45" s="218"/>
      <c r="AL45" s="218"/>
      <c r="AM45" s="217"/>
      <c r="AN45" s="219"/>
      <c r="AO45" s="220"/>
      <c r="AP45" s="221"/>
      <c r="AR45" s="220" t="str">
        <f t="shared" si="5"/>
        <v/>
      </c>
      <c r="AT45" s="210"/>
      <c r="AU45" s="210"/>
      <c r="AW45" s="225"/>
    </row>
    <row r="46" spans="2:49">
      <c r="B46" s="212" t="str">
        <f t="shared" si="0"/>
        <v/>
      </c>
      <c r="C46" s="213">
        <f>'03 - Monthly Asset Follow up'!B50</f>
        <v>0</v>
      </c>
      <c r="D46" s="221"/>
      <c r="E46" s="214" t="str">
        <f>IF($C46=0,"",SUMIFS(INPUT_DATA!AT:AT,INPUT_DATA!$A:$A,$C46,INPUT_DATA!$B:$B,"S"))</f>
        <v/>
      </c>
      <c r="F46" s="215" t="str">
        <f>IF($C46=0,"",SUMIFS(INPUT_DATA!AU:AU,INPUT_DATA!$A:$A,$C46,INPUT_DATA!$B:$B,"S"))</f>
        <v/>
      </c>
      <c r="G46" s="215" t="str">
        <f>IF($C46=0,"",SUMIFS(INPUT_DATA!AV:AV,INPUT_DATA!$A:$A,$C46,INPUT_DATA!$B:$B,"S"))</f>
        <v/>
      </c>
      <c r="H46" s="222" t="str">
        <f t="shared" si="1"/>
        <v/>
      </c>
      <c r="I46" s="215" t="str">
        <f>IF($C46=0,"",SUMIFS(INPUT_DATA!AX:AX,INPUT_DATA!$A:$A,$C46,INPUT_DATA!$B:$B,"S"))</f>
        <v/>
      </c>
      <c r="J46" s="215" t="str">
        <f>IF($C46=0,"",SUMIFS(INPUT_DATA!AY:AY,INPUT_DATA!$A:$A,$C46,INPUT_DATA!$B:$B,"S"))</f>
        <v/>
      </c>
      <c r="K46" s="215" t="str">
        <f>IF($C46=0,"",SUMIFS(INPUT_DATA!AZ:AZ,INPUT_DATA!$A:$A,$C46,INPUT_DATA!$B:$B,"S"))</f>
        <v/>
      </c>
      <c r="L46" s="215" t="str">
        <f>IF($C46=0,"",SUMIFS(INPUT_DATA!BA:BA,INPUT_DATA!$A:$A,$C46,INPUT_DATA!$B:$B,"S"))</f>
        <v/>
      </c>
      <c r="M46" s="215" t="str">
        <f>IF($C46=0,"",SUMIFS(INPUT_DATA!BB:BB,INPUT_DATA!$A:$A,$C46,INPUT_DATA!$B:$B,"S"))</f>
        <v/>
      </c>
      <c r="N46" s="215" t="str">
        <f>IF($C46=0,"",SUMIFS(INPUT_DATA!BC:BC,INPUT_DATA!$A:$A,$C46,INPUT_DATA!$B:$B,"S"))</f>
        <v/>
      </c>
      <c r="O46" s="215" t="str">
        <f>IF($C46=0,"",SUMIFS(INPUT_DATA!BD:BD,INPUT_DATA!$A:$A,$C46,INPUT_DATA!$B:$B,"S"))</f>
        <v/>
      </c>
      <c r="P46" s="215" t="str">
        <f>IF($C46=0,"",SUMIFS(INPUT_DATA!BE:BE,INPUT_DATA!$A:$A,$C46,INPUT_DATA!$B:$B,"S"))</f>
        <v/>
      </c>
      <c r="Q46" s="217" t="str">
        <f t="shared" si="2"/>
        <v/>
      </c>
      <c r="R46" s="218" t="str">
        <f>IF($C46=0,"",SUMIFS(INPUT_DATA!BG:BG,INPUT_DATA!$A:$A,$C46,INPUT_DATA!$B:$B,"S"))</f>
        <v/>
      </c>
      <c r="S46" s="218" t="str">
        <f>IF($C46=0,"",SUMIFS(INPUT_DATA!BH:BH,INPUT_DATA!$A:$A,$C46,INPUT_DATA!$B:$B,"S"))</f>
        <v/>
      </c>
      <c r="T46" s="217" t="str">
        <f t="shared" si="3"/>
        <v/>
      </c>
      <c r="U46" s="219" t="str">
        <f>IF($C46=0,"",SUMIFS(INPUT_DATA!BK:BK,INPUT_DATA!$A:$A,$C46,INPUT_DATA!$B:$B,"S"))</f>
        <v/>
      </c>
      <c r="V46" s="223" t="str">
        <f t="shared" si="4"/>
        <v/>
      </c>
      <c r="W46" s="221"/>
      <c r="X46" s="214"/>
      <c r="Y46" s="215"/>
      <c r="Z46" s="215"/>
      <c r="AA46" s="216"/>
      <c r="AB46" s="215"/>
      <c r="AC46" s="215"/>
      <c r="AD46" s="215"/>
      <c r="AE46" s="215"/>
      <c r="AF46" s="215"/>
      <c r="AG46" s="215"/>
      <c r="AH46" s="215"/>
      <c r="AI46" s="215"/>
      <c r="AJ46" s="224"/>
      <c r="AK46" s="218"/>
      <c r="AL46" s="218"/>
      <c r="AM46" s="217"/>
      <c r="AN46" s="219"/>
      <c r="AO46" s="220"/>
      <c r="AP46" s="221"/>
      <c r="AR46" s="220" t="str">
        <f t="shared" si="5"/>
        <v/>
      </c>
      <c r="AT46" s="210"/>
      <c r="AU46" s="210"/>
      <c r="AW46" s="225"/>
    </row>
    <row r="47" spans="2:49">
      <c r="B47" s="212" t="str">
        <f t="shared" si="0"/>
        <v/>
      </c>
      <c r="C47" s="213">
        <f>'03 - Monthly Asset Follow up'!B51</f>
        <v>0</v>
      </c>
      <c r="D47" s="221"/>
      <c r="E47" s="214" t="str">
        <f>IF($C47=0,"",SUMIFS(INPUT_DATA!AT:AT,INPUT_DATA!$A:$A,$C47,INPUT_DATA!$B:$B,"S"))</f>
        <v/>
      </c>
      <c r="F47" s="215" t="str">
        <f>IF($C47=0,"",SUMIFS(INPUT_DATA!AU:AU,INPUT_DATA!$A:$A,$C47,INPUT_DATA!$B:$B,"S"))</f>
        <v/>
      </c>
      <c r="G47" s="215" t="str">
        <f>IF($C47=0,"",SUMIFS(INPUT_DATA!AV:AV,INPUT_DATA!$A:$A,$C47,INPUT_DATA!$B:$B,"S"))</f>
        <v/>
      </c>
      <c r="H47" s="222" t="str">
        <f t="shared" si="1"/>
        <v/>
      </c>
      <c r="I47" s="215" t="str">
        <f>IF($C47=0,"",SUMIFS(INPUT_DATA!AX:AX,INPUT_DATA!$A:$A,$C47,INPUT_DATA!$B:$B,"S"))</f>
        <v/>
      </c>
      <c r="J47" s="215" t="str">
        <f>IF($C47=0,"",SUMIFS(INPUT_DATA!AY:AY,INPUT_DATA!$A:$A,$C47,INPUT_DATA!$B:$B,"S"))</f>
        <v/>
      </c>
      <c r="K47" s="215" t="str">
        <f>IF($C47=0,"",SUMIFS(INPUT_DATA!AZ:AZ,INPUT_DATA!$A:$A,$C47,INPUT_DATA!$B:$B,"S"))</f>
        <v/>
      </c>
      <c r="L47" s="215" t="str">
        <f>IF($C47=0,"",SUMIFS(INPUT_DATA!BA:BA,INPUT_DATA!$A:$A,$C47,INPUT_DATA!$B:$B,"S"))</f>
        <v/>
      </c>
      <c r="M47" s="215" t="str">
        <f>IF($C47=0,"",SUMIFS(INPUT_DATA!BB:BB,INPUT_DATA!$A:$A,$C47,INPUT_DATA!$B:$B,"S"))</f>
        <v/>
      </c>
      <c r="N47" s="215" t="str">
        <f>IF($C47=0,"",SUMIFS(INPUT_DATA!BC:BC,INPUT_DATA!$A:$A,$C47,INPUT_DATA!$B:$B,"S"))</f>
        <v/>
      </c>
      <c r="O47" s="215" t="str">
        <f>IF($C47=0,"",SUMIFS(INPUT_DATA!BD:BD,INPUT_DATA!$A:$A,$C47,INPUT_DATA!$B:$B,"S"))</f>
        <v/>
      </c>
      <c r="P47" s="215" t="str">
        <f>IF($C47=0,"",SUMIFS(INPUT_DATA!BE:BE,INPUT_DATA!$A:$A,$C47,INPUT_DATA!$B:$B,"S"))</f>
        <v/>
      </c>
      <c r="Q47" s="217" t="str">
        <f t="shared" si="2"/>
        <v/>
      </c>
      <c r="R47" s="218" t="str">
        <f>IF($C47=0,"",SUMIFS(INPUT_DATA!BG:BG,INPUT_DATA!$A:$A,$C47,INPUT_DATA!$B:$B,"S"))</f>
        <v/>
      </c>
      <c r="S47" s="218" t="str">
        <f>IF($C47=0,"",SUMIFS(INPUT_DATA!BH:BH,INPUT_DATA!$A:$A,$C47,INPUT_DATA!$B:$B,"S"))</f>
        <v/>
      </c>
      <c r="T47" s="217" t="str">
        <f t="shared" si="3"/>
        <v/>
      </c>
      <c r="U47" s="219" t="str">
        <f>IF($C47=0,"",SUMIFS(INPUT_DATA!BK:BK,INPUT_DATA!$A:$A,$C47,INPUT_DATA!$B:$B,"S"))</f>
        <v/>
      </c>
      <c r="V47" s="223" t="str">
        <f t="shared" si="4"/>
        <v/>
      </c>
      <c r="W47" s="221"/>
      <c r="X47" s="214"/>
      <c r="Y47" s="215"/>
      <c r="Z47" s="215"/>
      <c r="AA47" s="216"/>
      <c r="AB47" s="215"/>
      <c r="AC47" s="215"/>
      <c r="AD47" s="215"/>
      <c r="AE47" s="215"/>
      <c r="AF47" s="215"/>
      <c r="AG47" s="215"/>
      <c r="AH47" s="215"/>
      <c r="AI47" s="215"/>
      <c r="AJ47" s="224"/>
      <c r="AK47" s="218"/>
      <c r="AL47" s="218"/>
      <c r="AM47" s="217"/>
      <c r="AN47" s="219"/>
      <c r="AO47" s="220"/>
      <c r="AP47" s="221"/>
      <c r="AR47" s="220" t="str">
        <f t="shared" si="5"/>
        <v/>
      </c>
      <c r="AT47" s="210"/>
      <c r="AU47" s="210"/>
      <c r="AW47" s="225"/>
    </row>
    <row r="48" spans="2:49">
      <c r="B48" s="212" t="str">
        <f t="shared" si="0"/>
        <v/>
      </c>
      <c r="C48" s="213">
        <f>'03 - Monthly Asset Follow up'!B52</f>
        <v>0</v>
      </c>
      <c r="D48" s="221"/>
      <c r="E48" s="214" t="str">
        <f>IF($C48=0,"",SUMIFS(INPUT_DATA!AT:AT,INPUT_DATA!$A:$A,$C48,INPUT_DATA!$B:$B,"S"))</f>
        <v/>
      </c>
      <c r="F48" s="215" t="str">
        <f>IF($C48=0,"",SUMIFS(INPUT_DATA!AU:AU,INPUT_DATA!$A:$A,$C48,INPUT_DATA!$B:$B,"S"))</f>
        <v/>
      </c>
      <c r="G48" s="215" t="str">
        <f>IF($C48=0,"",SUMIFS(INPUT_DATA!AV:AV,INPUT_DATA!$A:$A,$C48,INPUT_DATA!$B:$B,"S"))</f>
        <v/>
      </c>
      <c r="H48" s="222" t="str">
        <f t="shared" si="1"/>
        <v/>
      </c>
      <c r="I48" s="215" t="str">
        <f>IF($C48=0,"",SUMIFS(INPUT_DATA!AX:AX,INPUT_DATA!$A:$A,$C48,INPUT_DATA!$B:$B,"S"))</f>
        <v/>
      </c>
      <c r="J48" s="215" t="str">
        <f>IF($C48=0,"",SUMIFS(INPUT_DATA!AY:AY,INPUT_DATA!$A:$A,$C48,INPUT_DATA!$B:$B,"S"))</f>
        <v/>
      </c>
      <c r="K48" s="215" t="str">
        <f>IF($C48=0,"",SUMIFS(INPUT_DATA!AZ:AZ,INPUT_DATA!$A:$A,$C48,INPUT_DATA!$B:$B,"S"))</f>
        <v/>
      </c>
      <c r="L48" s="215" t="str">
        <f>IF($C48=0,"",SUMIFS(INPUT_DATA!BA:BA,INPUT_DATA!$A:$A,$C48,INPUT_DATA!$B:$B,"S"))</f>
        <v/>
      </c>
      <c r="M48" s="215" t="str">
        <f>IF($C48=0,"",SUMIFS(INPUT_DATA!BB:BB,INPUT_DATA!$A:$A,$C48,INPUT_DATA!$B:$B,"S"))</f>
        <v/>
      </c>
      <c r="N48" s="215" t="str">
        <f>IF($C48=0,"",SUMIFS(INPUT_DATA!BC:BC,INPUT_DATA!$A:$A,$C48,INPUT_DATA!$B:$B,"S"))</f>
        <v/>
      </c>
      <c r="O48" s="215" t="str">
        <f>IF($C48=0,"",SUMIFS(INPUT_DATA!BD:BD,INPUT_DATA!$A:$A,$C48,INPUT_DATA!$B:$B,"S"))</f>
        <v/>
      </c>
      <c r="P48" s="215" t="str">
        <f>IF($C48=0,"",SUMIFS(INPUT_DATA!BE:BE,INPUT_DATA!$A:$A,$C48,INPUT_DATA!$B:$B,"S"))</f>
        <v/>
      </c>
      <c r="Q48" s="217" t="str">
        <f t="shared" si="2"/>
        <v/>
      </c>
      <c r="R48" s="218" t="str">
        <f>IF($C48=0,"",SUMIFS(INPUT_DATA!BG:BG,INPUT_DATA!$A:$A,$C48,INPUT_DATA!$B:$B,"S"))</f>
        <v/>
      </c>
      <c r="S48" s="218" t="str">
        <f>IF($C48=0,"",SUMIFS(INPUT_DATA!BH:BH,INPUT_DATA!$A:$A,$C48,INPUT_DATA!$B:$B,"S"))</f>
        <v/>
      </c>
      <c r="T48" s="217" t="str">
        <f t="shared" si="3"/>
        <v/>
      </c>
      <c r="U48" s="219" t="str">
        <f>IF($C48=0,"",SUMIFS(INPUT_DATA!BK:BK,INPUT_DATA!$A:$A,$C48,INPUT_DATA!$B:$B,"S"))</f>
        <v/>
      </c>
      <c r="V48" s="223" t="str">
        <f t="shared" si="4"/>
        <v/>
      </c>
      <c r="W48" s="221"/>
      <c r="X48" s="214"/>
      <c r="Y48" s="215"/>
      <c r="Z48" s="215"/>
      <c r="AA48" s="216"/>
      <c r="AB48" s="215"/>
      <c r="AC48" s="215"/>
      <c r="AD48" s="215"/>
      <c r="AE48" s="215"/>
      <c r="AF48" s="215"/>
      <c r="AG48" s="215"/>
      <c r="AH48" s="215"/>
      <c r="AI48" s="215"/>
      <c r="AJ48" s="224"/>
      <c r="AK48" s="218"/>
      <c r="AL48" s="218"/>
      <c r="AM48" s="217"/>
      <c r="AN48" s="219"/>
      <c r="AO48" s="220"/>
      <c r="AP48" s="221"/>
      <c r="AR48" s="220" t="str">
        <f t="shared" si="5"/>
        <v/>
      </c>
      <c r="AT48" s="210"/>
      <c r="AU48" s="210"/>
      <c r="AW48" s="225"/>
    </row>
    <row r="49" spans="2:49">
      <c r="B49" s="212" t="str">
        <f t="shared" si="0"/>
        <v/>
      </c>
      <c r="C49" s="213">
        <f>'03 - Monthly Asset Follow up'!B53</f>
        <v>0</v>
      </c>
      <c r="D49" s="221"/>
      <c r="E49" s="214" t="str">
        <f>IF($C49=0,"",SUMIFS(INPUT_DATA!AT:AT,INPUT_DATA!$A:$A,$C49,INPUT_DATA!$B:$B,"S"))</f>
        <v/>
      </c>
      <c r="F49" s="215" t="str">
        <f>IF($C49=0,"",SUMIFS(INPUT_DATA!AU:AU,INPUT_DATA!$A:$A,$C49,INPUT_DATA!$B:$B,"S"))</f>
        <v/>
      </c>
      <c r="G49" s="215" t="str">
        <f>IF($C49=0,"",SUMIFS(INPUT_DATA!AV:AV,INPUT_DATA!$A:$A,$C49,INPUT_DATA!$B:$B,"S"))</f>
        <v/>
      </c>
      <c r="H49" s="222" t="str">
        <f t="shared" si="1"/>
        <v/>
      </c>
      <c r="I49" s="215" t="str">
        <f>IF($C49=0,"",SUMIFS(INPUT_DATA!AX:AX,INPUT_DATA!$A:$A,$C49,INPUT_DATA!$B:$B,"S"))</f>
        <v/>
      </c>
      <c r="J49" s="215" t="str">
        <f>IF($C49=0,"",SUMIFS(INPUT_DATA!AY:AY,INPUT_DATA!$A:$A,$C49,INPUT_DATA!$B:$B,"S"))</f>
        <v/>
      </c>
      <c r="K49" s="215" t="str">
        <f>IF($C49=0,"",SUMIFS(INPUT_DATA!AZ:AZ,INPUT_DATA!$A:$A,$C49,INPUT_DATA!$B:$B,"S"))</f>
        <v/>
      </c>
      <c r="L49" s="215" t="str">
        <f>IF($C49=0,"",SUMIFS(INPUT_DATA!BA:BA,INPUT_DATA!$A:$A,$C49,INPUT_DATA!$B:$B,"S"))</f>
        <v/>
      </c>
      <c r="M49" s="215" t="str">
        <f>IF($C49=0,"",SUMIFS(INPUT_DATA!BB:BB,INPUT_DATA!$A:$A,$C49,INPUT_DATA!$B:$B,"S"))</f>
        <v/>
      </c>
      <c r="N49" s="215" t="str">
        <f>IF($C49=0,"",SUMIFS(INPUT_DATA!BC:BC,INPUT_DATA!$A:$A,$C49,INPUT_DATA!$B:$B,"S"))</f>
        <v/>
      </c>
      <c r="O49" s="215" t="str">
        <f>IF($C49=0,"",SUMIFS(INPUT_DATA!BD:BD,INPUT_DATA!$A:$A,$C49,INPUT_DATA!$B:$B,"S"))</f>
        <v/>
      </c>
      <c r="P49" s="215" t="str">
        <f>IF($C49=0,"",SUMIFS(INPUT_DATA!BE:BE,INPUT_DATA!$A:$A,$C49,INPUT_DATA!$B:$B,"S"))</f>
        <v/>
      </c>
      <c r="Q49" s="217" t="str">
        <f t="shared" si="2"/>
        <v/>
      </c>
      <c r="R49" s="218" t="str">
        <f>IF($C49=0,"",SUMIFS(INPUT_DATA!BG:BG,INPUT_DATA!$A:$A,$C49,INPUT_DATA!$B:$B,"S"))</f>
        <v/>
      </c>
      <c r="S49" s="218" t="str">
        <f>IF($C49=0,"",SUMIFS(INPUT_DATA!BH:BH,INPUT_DATA!$A:$A,$C49,INPUT_DATA!$B:$B,"S"))</f>
        <v/>
      </c>
      <c r="T49" s="217" t="str">
        <f t="shared" si="3"/>
        <v/>
      </c>
      <c r="U49" s="219" t="str">
        <f>IF($C49=0,"",SUMIFS(INPUT_DATA!BK:BK,INPUT_DATA!$A:$A,$C49,INPUT_DATA!$B:$B,"S"))</f>
        <v/>
      </c>
      <c r="V49" s="223" t="str">
        <f t="shared" si="4"/>
        <v/>
      </c>
      <c r="W49" s="221"/>
      <c r="X49" s="214"/>
      <c r="Y49" s="215"/>
      <c r="Z49" s="215"/>
      <c r="AA49" s="216"/>
      <c r="AB49" s="215"/>
      <c r="AC49" s="215"/>
      <c r="AD49" s="215"/>
      <c r="AE49" s="215"/>
      <c r="AF49" s="215"/>
      <c r="AG49" s="215"/>
      <c r="AH49" s="215"/>
      <c r="AI49" s="215"/>
      <c r="AJ49" s="224"/>
      <c r="AK49" s="218"/>
      <c r="AL49" s="218"/>
      <c r="AM49" s="217"/>
      <c r="AN49" s="219"/>
      <c r="AO49" s="220"/>
      <c r="AP49" s="221"/>
      <c r="AR49" s="220" t="str">
        <f t="shared" si="5"/>
        <v/>
      </c>
      <c r="AT49" s="210"/>
      <c r="AU49" s="210"/>
      <c r="AW49" s="225"/>
    </row>
    <row r="50" spans="2:49">
      <c r="B50" s="212" t="str">
        <f t="shared" si="0"/>
        <v/>
      </c>
      <c r="C50" s="213">
        <f>'03 - Monthly Asset Follow up'!B54</f>
        <v>0</v>
      </c>
      <c r="D50" s="221"/>
      <c r="E50" s="214" t="str">
        <f>IF($C50=0,"",SUMIFS(INPUT_DATA!AT:AT,INPUT_DATA!$A:$A,$C50,INPUT_DATA!$B:$B,"S"))</f>
        <v/>
      </c>
      <c r="F50" s="215" t="str">
        <f>IF($C50=0,"",SUMIFS(INPUT_DATA!AU:AU,INPUT_DATA!$A:$A,$C50,INPUT_DATA!$B:$B,"S"))</f>
        <v/>
      </c>
      <c r="G50" s="215" t="str">
        <f>IF($C50=0,"",SUMIFS(INPUT_DATA!AV:AV,INPUT_DATA!$A:$A,$C50,INPUT_DATA!$B:$B,"S"))</f>
        <v/>
      </c>
      <c r="H50" s="222" t="str">
        <f t="shared" si="1"/>
        <v/>
      </c>
      <c r="I50" s="215" t="str">
        <f>IF($C50=0,"",SUMIFS(INPUT_DATA!AX:AX,INPUT_DATA!$A:$A,$C50,INPUT_DATA!$B:$B,"S"))</f>
        <v/>
      </c>
      <c r="J50" s="215" t="str">
        <f>IF($C50=0,"",SUMIFS(INPUT_DATA!AY:AY,INPUT_DATA!$A:$A,$C50,INPUT_DATA!$B:$B,"S"))</f>
        <v/>
      </c>
      <c r="K50" s="215" t="str">
        <f>IF($C50=0,"",SUMIFS(INPUT_DATA!AZ:AZ,INPUT_DATA!$A:$A,$C50,INPUT_DATA!$B:$B,"S"))</f>
        <v/>
      </c>
      <c r="L50" s="215" t="str">
        <f>IF($C50=0,"",SUMIFS(INPUT_DATA!BA:BA,INPUT_DATA!$A:$A,$C50,INPUT_DATA!$B:$B,"S"))</f>
        <v/>
      </c>
      <c r="M50" s="215" t="str">
        <f>IF($C50=0,"",SUMIFS(INPUT_DATA!BB:BB,INPUT_DATA!$A:$A,$C50,INPUT_DATA!$B:$B,"S"))</f>
        <v/>
      </c>
      <c r="N50" s="215" t="str">
        <f>IF($C50=0,"",SUMIFS(INPUT_DATA!BC:BC,INPUT_DATA!$A:$A,$C50,INPUT_DATA!$B:$B,"S"))</f>
        <v/>
      </c>
      <c r="O50" s="215" t="str">
        <f>IF($C50=0,"",SUMIFS(INPUT_DATA!BD:BD,INPUT_DATA!$A:$A,$C50,INPUT_DATA!$B:$B,"S"))</f>
        <v/>
      </c>
      <c r="P50" s="215" t="str">
        <f>IF($C50=0,"",SUMIFS(INPUT_DATA!BE:BE,INPUT_DATA!$A:$A,$C50,INPUT_DATA!$B:$B,"S"))</f>
        <v/>
      </c>
      <c r="Q50" s="217" t="str">
        <f t="shared" si="2"/>
        <v/>
      </c>
      <c r="R50" s="218" t="str">
        <f>IF($C50=0,"",SUMIFS(INPUT_DATA!BG:BG,INPUT_DATA!$A:$A,$C50,INPUT_DATA!$B:$B,"S"))</f>
        <v/>
      </c>
      <c r="S50" s="218" t="str">
        <f>IF($C50=0,"",SUMIFS(INPUT_DATA!BH:BH,INPUT_DATA!$A:$A,$C50,INPUT_DATA!$B:$B,"S"))</f>
        <v/>
      </c>
      <c r="T50" s="217" t="str">
        <f t="shared" si="3"/>
        <v/>
      </c>
      <c r="U50" s="219" t="str">
        <f>IF($C50=0,"",SUMIFS(INPUT_DATA!BK:BK,INPUT_DATA!$A:$A,$C50,INPUT_DATA!$B:$B,"S"))</f>
        <v/>
      </c>
      <c r="V50" s="223" t="str">
        <f t="shared" si="4"/>
        <v/>
      </c>
      <c r="W50" s="221"/>
      <c r="X50" s="214"/>
      <c r="Y50" s="215"/>
      <c r="Z50" s="215"/>
      <c r="AA50" s="216"/>
      <c r="AB50" s="215"/>
      <c r="AC50" s="215"/>
      <c r="AD50" s="215"/>
      <c r="AE50" s="215"/>
      <c r="AF50" s="215"/>
      <c r="AG50" s="215"/>
      <c r="AH50" s="215"/>
      <c r="AI50" s="215"/>
      <c r="AJ50" s="224"/>
      <c r="AK50" s="218"/>
      <c r="AL50" s="218"/>
      <c r="AM50" s="217"/>
      <c r="AN50" s="219"/>
      <c r="AO50" s="220"/>
      <c r="AP50" s="221"/>
      <c r="AR50" s="220" t="str">
        <f t="shared" si="5"/>
        <v/>
      </c>
      <c r="AT50" s="210"/>
      <c r="AU50" s="210"/>
      <c r="AW50" s="225"/>
    </row>
    <row r="51" spans="2:49">
      <c r="B51" s="212" t="str">
        <f t="shared" si="0"/>
        <v/>
      </c>
      <c r="C51" s="213">
        <f>'03 - Monthly Asset Follow up'!B55</f>
        <v>0</v>
      </c>
      <c r="D51" s="221"/>
      <c r="E51" s="214" t="str">
        <f>IF($C51=0,"",SUMIFS(INPUT_DATA!AT:AT,INPUT_DATA!$A:$A,$C51,INPUT_DATA!$B:$B,"S"))</f>
        <v/>
      </c>
      <c r="F51" s="215" t="str">
        <f>IF($C51=0,"",SUMIFS(INPUT_DATA!AU:AU,INPUT_DATA!$A:$A,$C51,INPUT_DATA!$B:$B,"S"))</f>
        <v/>
      </c>
      <c r="G51" s="215" t="str">
        <f>IF($C51=0,"",SUMIFS(INPUT_DATA!AV:AV,INPUT_DATA!$A:$A,$C51,INPUT_DATA!$B:$B,"S"))</f>
        <v/>
      </c>
      <c r="H51" s="222" t="str">
        <f t="shared" si="1"/>
        <v/>
      </c>
      <c r="I51" s="215" t="str">
        <f>IF($C51=0,"",SUMIFS(INPUT_DATA!AX:AX,INPUT_DATA!$A:$A,$C51,INPUT_DATA!$B:$B,"S"))</f>
        <v/>
      </c>
      <c r="J51" s="215" t="str">
        <f>IF($C51=0,"",SUMIFS(INPUT_DATA!AY:AY,INPUT_DATA!$A:$A,$C51,INPUT_DATA!$B:$B,"S"))</f>
        <v/>
      </c>
      <c r="K51" s="215" t="str">
        <f>IF($C51=0,"",SUMIFS(INPUT_DATA!AZ:AZ,INPUT_DATA!$A:$A,$C51,INPUT_DATA!$B:$B,"S"))</f>
        <v/>
      </c>
      <c r="L51" s="215" t="str">
        <f>IF($C51=0,"",SUMIFS(INPUT_DATA!BA:BA,INPUT_DATA!$A:$A,$C51,INPUT_DATA!$B:$B,"S"))</f>
        <v/>
      </c>
      <c r="M51" s="215" t="str">
        <f>IF($C51=0,"",SUMIFS(INPUT_DATA!BB:BB,INPUT_DATA!$A:$A,$C51,INPUT_DATA!$B:$B,"S"))</f>
        <v/>
      </c>
      <c r="N51" s="215" t="str">
        <f>IF($C51=0,"",SUMIFS(INPUT_DATA!BC:BC,INPUT_DATA!$A:$A,$C51,INPUT_DATA!$B:$B,"S"))</f>
        <v/>
      </c>
      <c r="O51" s="215" t="str">
        <f>IF($C51=0,"",SUMIFS(INPUT_DATA!BD:BD,INPUT_DATA!$A:$A,$C51,INPUT_DATA!$B:$B,"S"))</f>
        <v/>
      </c>
      <c r="P51" s="215" t="str">
        <f>IF($C51=0,"",SUMIFS(INPUT_DATA!BE:BE,INPUT_DATA!$A:$A,$C51,INPUT_DATA!$B:$B,"S"))</f>
        <v/>
      </c>
      <c r="Q51" s="217" t="str">
        <f t="shared" si="2"/>
        <v/>
      </c>
      <c r="R51" s="218" t="str">
        <f>IF($C51=0,"",SUMIFS(INPUT_DATA!BG:BG,INPUT_DATA!$A:$A,$C51,INPUT_DATA!$B:$B,"S"))</f>
        <v/>
      </c>
      <c r="S51" s="218" t="str">
        <f>IF($C51=0,"",SUMIFS(INPUT_DATA!BH:BH,INPUT_DATA!$A:$A,$C51,INPUT_DATA!$B:$B,"S"))</f>
        <v/>
      </c>
      <c r="T51" s="217" t="str">
        <f t="shared" si="3"/>
        <v/>
      </c>
      <c r="U51" s="219" t="str">
        <f>IF($C51=0,"",SUMIFS(INPUT_DATA!BK:BK,INPUT_DATA!$A:$A,$C51,INPUT_DATA!$B:$B,"S"))</f>
        <v/>
      </c>
      <c r="V51" s="223" t="str">
        <f t="shared" si="4"/>
        <v/>
      </c>
      <c r="W51" s="221"/>
      <c r="X51" s="214"/>
      <c r="Y51" s="215"/>
      <c r="Z51" s="215"/>
      <c r="AA51" s="216"/>
      <c r="AB51" s="215"/>
      <c r="AC51" s="215"/>
      <c r="AD51" s="215"/>
      <c r="AE51" s="215"/>
      <c r="AF51" s="215"/>
      <c r="AG51" s="215"/>
      <c r="AH51" s="215"/>
      <c r="AI51" s="215"/>
      <c r="AJ51" s="224"/>
      <c r="AK51" s="218"/>
      <c r="AL51" s="218"/>
      <c r="AM51" s="217"/>
      <c r="AN51" s="219"/>
      <c r="AO51" s="220"/>
      <c r="AP51" s="221"/>
      <c r="AR51" s="220" t="str">
        <f t="shared" si="5"/>
        <v/>
      </c>
      <c r="AT51" s="210"/>
      <c r="AU51" s="210"/>
      <c r="AW51" s="225"/>
    </row>
    <row r="52" spans="2:49">
      <c r="B52" s="212" t="str">
        <f t="shared" si="0"/>
        <v/>
      </c>
      <c r="C52" s="213">
        <f>'03 - Monthly Asset Follow up'!B56</f>
        <v>0</v>
      </c>
      <c r="D52" s="221"/>
      <c r="E52" s="214" t="str">
        <f>IF($C52=0,"",SUMIFS(INPUT_DATA!AT:AT,INPUT_DATA!$A:$A,$C52,INPUT_DATA!$B:$B,"S"))</f>
        <v/>
      </c>
      <c r="F52" s="215" t="str">
        <f>IF($C52=0,"",SUMIFS(INPUT_DATA!AU:AU,INPUT_DATA!$A:$A,$C52,INPUT_DATA!$B:$B,"S"))</f>
        <v/>
      </c>
      <c r="G52" s="215" t="str">
        <f>IF($C52=0,"",SUMIFS(INPUT_DATA!AV:AV,INPUT_DATA!$A:$A,$C52,INPUT_DATA!$B:$B,"S"))</f>
        <v/>
      </c>
      <c r="H52" s="222" t="str">
        <f t="shared" si="1"/>
        <v/>
      </c>
      <c r="I52" s="215" t="str">
        <f>IF($C52=0,"",SUMIFS(INPUT_DATA!AX:AX,INPUT_DATA!$A:$A,$C52,INPUT_DATA!$B:$B,"S"))</f>
        <v/>
      </c>
      <c r="J52" s="215" t="str">
        <f>IF($C52=0,"",SUMIFS(INPUT_DATA!AY:AY,INPUT_DATA!$A:$A,$C52,INPUT_DATA!$B:$B,"S"))</f>
        <v/>
      </c>
      <c r="K52" s="215" t="str">
        <f>IF($C52=0,"",SUMIFS(INPUT_DATA!AZ:AZ,INPUT_DATA!$A:$A,$C52,INPUT_DATA!$B:$B,"S"))</f>
        <v/>
      </c>
      <c r="L52" s="215" t="str">
        <f>IF($C52=0,"",SUMIFS(INPUT_DATA!BA:BA,INPUT_DATA!$A:$A,$C52,INPUT_DATA!$B:$B,"S"))</f>
        <v/>
      </c>
      <c r="M52" s="215" t="str">
        <f>IF($C52=0,"",SUMIFS(INPUT_DATA!BB:BB,INPUT_DATA!$A:$A,$C52,INPUT_DATA!$B:$B,"S"))</f>
        <v/>
      </c>
      <c r="N52" s="215" t="str">
        <f>IF($C52=0,"",SUMIFS(INPUT_DATA!BC:BC,INPUT_DATA!$A:$A,$C52,INPUT_DATA!$B:$B,"S"))</f>
        <v/>
      </c>
      <c r="O52" s="215" t="str">
        <f>IF($C52=0,"",SUMIFS(INPUT_DATA!BD:BD,INPUT_DATA!$A:$A,$C52,INPUT_DATA!$B:$B,"S"))</f>
        <v/>
      </c>
      <c r="P52" s="215" t="str">
        <f>IF($C52=0,"",SUMIFS(INPUT_DATA!BE:BE,INPUT_DATA!$A:$A,$C52,INPUT_DATA!$B:$B,"S"))</f>
        <v/>
      </c>
      <c r="Q52" s="217" t="str">
        <f t="shared" si="2"/>
        <v/>
      </c>
      <c r="R52" s="218" t="str">
        <f>IF($C52=0,"",SUMIFS(INPUT_DATA!BG:BG,INPUT_DATA!$A:$A,$C52,INPUT_DATA!$B:$B,"S"))</f>
        <v/>
      </c>
      <c r="S52" s="218" t="str">
        <f>IF($C52=0,"",SUMIFS(INPUT_DATA!BH:BH,INPUT_DATA!$A:$A,$C52,INPUT_DATA!$B:$B,"S"))</f>
        <v/>
      </c>
      <c r="T52" s="217" t="str">
        <f t="shared" si="3"/>
        <v/>
      </c>
      <c r="U52" s="219" t="str">
        <f>IF($C52=0,"",SUMIFS(INPUT_DATA!BK:BK,INPUT_DATA!$A:$A,$C52,INPUT_DATA!$B:$B,"S"))</f>
        <v/>
      </c>
      <c r="V52" s="223" t="str">
        <f t="shared" si="4"/>
        <v/>
      </c>
      <c r="W52" s="221"/>
      <c r="X52" s="214"/>
      <c r="Y52" s="215"/>
      <c r="Z52" s="215"/>
      <c r="AA52" s="216"/>
      <c r="AB52" s="215"/>
      <c r="AC52" s="215"/>
      <c r="AD52" s="215"/>
      <c r="AE52" s="215"/>
      <c r="AF52" s="215"/>
      <c r="AG52" s="215"/>
      <c r="AH52" s="215"/>
      <c r="AI52" s="215"/>
      <c r="AJ52" s="224"/>
      <c r="AK52" s="218"/>
      <c r="AL52" s="218"/>
      <c r="AM52" s="217"/>
      <c r="AN52" s="219"/>
      <c r="AO52" s="220"/>
      <c r="AP52" s="221"/>
      <c r="AR52" s="220" t="str">
        <f t="shared" si="5"/>
        <v/>
      </c>
      <c r="AT52" s="210"/>
      <c r="AU52" s="210"/>
      <c r="AW52" s="225"/>
    </row>
    <row r="53" spans="2:49">
      <c r="B53" s="212" t="str">
        <f t="shared" si="0"/>
        <v/>
      </c>
      <c r="C53" s="213">
        <f>'03 - Monthly Asset Follow up'!B57</f>
        <v>0</v>
      </c>
      <c r="D53" s="221"/>
      <c r="E53" s="214" t="str">
        <f>IF($C53=0,"",SUMIFS(INPUT_DATA!AT:AT,INPUT_DATA!$A:$A,$C53,INPUT_DATA!$B:$B,"S"))</f>
        <v/>
      </c>
      <c r="F53" s="215" t="str">
        <f>IF($C53=0,"",SUMIFS(INPUT_DATA!AU:AU,INPUT_DATA!$A:$A,$C53,INPUT_DATA!$B:$B,"S"))</f>
        <v/>
      </c>
      <c r="G53" s="215" t="str">
        <f>IF($C53=0,"",SUMIFS(INPUT_DATA!AV:AV,INPUT_DATA!$A:$A,$C53,INPUT_DATA!$B:$B,"S"))</f>
        <v/>
      </c>
      <c r="H53" s="222" t="str">
        <f t="shared" si="1"/>
        <v/>
      </c>
      <c r="I53" s="215" t="str">
        <f>IF($C53=0,"",SUMIFS(INPUT_DATA!AX:AX,INPUT_DATA!$A:$A,$C53,INPUT_DATA!$B:$B,"S"))</f>
        <v/>
      </c>
      <c r="J53" s="215" t="str">
        <f>IF($C53=0,"",SUMIFS(INPUT_DATA!AY:AY,INPUT_DATA!$A:$A,$C53,INPUT_DATA!$B:$B,"S"))</f>
        <v/>
      </c>
      <c r="K53" s="215" t="str">
        <f>IF($C53=0,"",SUMIFS(INPUT_DATA!AZ:AZ,INPUT_DATA!$A:$A,$C53,INPUT_DATA!$B:$B,"S"))</f>
        <v/>
      </c>
      <c r="L53" s="215" t="str">
        <f>IF($C53=0,"",SUMIFS(INPUT_DATA!BA:BA,INPUT_DATA!$A:$A,$C53,INPUT_DATA!$B:$B,"S"))</f>
        <v/>
      </c>
      <c r="M53" s="215" t="str">
        <f>IF($C53=0,"",SUMIFS(INPUT_DATA!BB:BB,INPUT_DATA!$A:$A,$C53,INPUT_DATA!$B:$B,"S"))</f>
        <v/>
      </c>
      <c r="N53" s="215" t="str">
        <f>IF($C53=0,"",SUMIFS(INPUT_DATA!BC:BC,INPUT_DATA!$A:$A,$C53,INPUT_DATA!$B:$B,"S"))</f>
        <v/>
      </c>
      <c r="O53" s="215" t="str">
        <f>IF($C53=0,"",SUMIFS(INPUT_DATA!BD:BD,INPUT_DATA!$A:$A,$C53,INPUT_DATA!$B:$B,"S"))</f>
        <v/>
      </c>
      <c r="P53" s="215" t="str">
        <f>IF($C53=0,"",SUMIFS(INPUT_DATA!BE:BE,INPUT_DATA!$A:$A,$C53,INPUT_DATA!$B:$B,"S"))</f>
        <v/>
      </c>
      <c r="Q53" s="217" t="str">
        <f t="shared" si="2"/>
        <v/>
      </c>
      <c r="R53" s="218" t="str">
        <f>IF($C53=0,"",SUMIFS(INPUT_DATA!BG:BG,INPUT_DATA!$A:$A,$C53,INPUT_DATA!$B:$B,"S"))</f>
        <v/>
      </c>
      <c r="S53" s="218" t="str">
        <f>IF($C53=0,"",SUMIFS(INPUT_DATA!BH:BH,INPUT_DATA!$A:$A,$C53,INPUT_DATA!$B:$B,"S"))</f>
        <v/>
      </c>
      <c r="T53" s="217" t="str">
        <f t="shared" si="3"/>
        <v/>
      </c>
      <c r="U53" s="219" t="str">
        <f>IF($C53=0,"",SUMIFS(INPUT_DATA!BK:BK,INPUT_DATA!$A:$A,$C53,INPUT_DATA!$B:$B,"S"))</f>
        <v/>
      </c>
      <c r="V53" s="223" t="str">
        <f t="shared" si="4"/>
        <v/>
      </c>
      <c r="W53" s="221"/>
      <c r="X53" s="214"/>
      <c r="Y53" s="215"/>
      <c r="Z53" s="215"/>
      <c r="AA53" s="216"/>
      <c r="AB53" s="215"/>
      <c r="AC53" s="215"/>
      <c r="AD53" s="215"/>
      <c r="AE53" s="215"/>
      <c r="AF53" s="215"/>
      <c r="AG53" s="215"/>
      <c r="AH53" s="215"/>
      <c r="AI53" s="215"/>
      <c r="AJ53" s="224"/>
      <c r="AK53" s="218"/>
      <c r="AL53" s="218"/>
      <c r="AM53" s="217"/>
      <c r="AN53" s="219"/>
      <c r="AO53" s="220"/>
      <c r="AP53" s="221"/>
      <c r="AR53" s="220" t="str">
        <f t="shared" si="5"/>
        <v/>
      </c>
      <c r="AT53" s="210"/>
      <c r="AU53" s="210"/>
      <c r="AW53" s="225"/>
    </row>
    <row r="54" spans="2:49">
      <c r="B54" s="212" t="str">
        <f t="shared" si="0"/>
        <v/>
      </c>
      <c r="C54" s="213">
        <f>'03 - Monthly Asset Follow up'!B58</f>
        <v>0</v>
      </c>
      <c r="D54" s="221"/>
      <c r="E54" s="214" t="str">
        <f>IF($C54=0,"",SUMIFS(INPUT_DATA!AT:AT,INPUT_DATA!$A:$A,$C54,INPUT_DATA!$B:$B,"S"))</f>
        <v/>
      </c>
      <c r="F54" s="215" t="str">
        <f>IF($C54=0,"",SUMIFS(INPUT_DATA!AU:AU,INPUT_DATA!$A:$A,$C54,INPUT_DATA!$B:$B,"S"))</f>
        <v/>
      </c>
      <c r="G54" s="215" t="str">
        <f>IF($C54=0,"",SUMIFS(INPUT_DATA!AV:AV,INPUT_DATA!$A:$A,$C54,INPUT_DATA!$B:$B,"S"))</f>
        <v/>
      </c>
      <c r="H54" s="222" t="str">
        <f t="shared" si="1"/>
        <v/>
      </c>
      <c r="I54" s="215" t="str">
        <f>IF($C54=0,"",SUMIFS(INPUT_DATA!AX:AX,INPUT_DATA!$A:$A,$C54,INPUT_DATA!$B:$B,"S"))</f>
        <v/>
      </c>
      <c r="J54" s="215" t="str">
        <f>IF($C54=0,"",SUMIFS(INPUT_DATA!AY:AY,INPUT_DATA!$A:$A,$C54,INPUT_DATA!$B:$B,"S"))</f>
        <v/>
      </c>
      <c r="K54" s="215" t="str">
        <f>IF($C54=0,"",SUMIFS(INPUT_DATA!AZ:AZ,INPUT_DATA!$A:$A,$C54,INPUT_DATA!$B:$B,"S"))</f>
        <v/>
      </c>
      <c r="L54" s="215" t="str">
        <f>IF($C54=0,"",SUMIFS(INPUT_DATA!BA:BA,INPUT_DATA!$A:$A,$C54,INPUT_DATA!$B:$B,"S"))</f>
        <v/>
      </c>
      <c r="M54" s="215" t="str">
        <f>IF($C54=0,"",SUMIFS(INPUT_DATA!BB:BB,INPUT_DATA!$A:$A,$C54,INPUT_DATA!$B:$B,"S"))</f>
        <v/>
      </c>
      <c r="N54" s="215" t="str">
        <f>IF($C54=0,"",SUMIFS(INPUT_DATA!BC:BC,INPUT_DATA!$A:$A,$C54,INPUT_DATA!$B:$B,"S"))</f>
        <v/>
      </c>
      <c r="O54" s="215" t="str">
        <f>IF($C54=0,"",SUMIFS(INPUT_DATA!BD:BD,INPUT_DATA!$A:$A,$C54,INPUT_DATA!$B:$B,"S"))</f>
        <v/>
      </c>
      <c r="P54" s="215" t="str">
        <f>IF($C54=0,"",SUMIFS(INPUT_DATA!BE:BE,INPUT_DATA!$A:$A,$C54,INPUT_DATA!$B:$B,"S"))</f>
        <v/>
      </c>
      <c r="Q54" s="217" t="str">
        <f t="shared" si="2"/>
        <v/>
      </c>
      <c r="R54" s="218" t="str">
        <f>IF($C54=0,"",SUMIFS(INPUT_DATA!BG:BG,INPUT_DATA!$A:$A,$C54,INPUT_DATA!$B:$B,"S"))</f>
        <v/>
      </c>
      <c r="S54" s="218" t="str">
        <f>IF($C54=0,"",SUMIFS(INPUT_DATA!BH:BH,INPUT_DATA!$A:$A,$C54,INPUT_DATA!$B:$B,"S"))</f>
        <v/>
      </c>
      <c r="T54" s="217" t="str">
        <f t="shared" si="3"/>
        <v/>
      </c>
      <c r="U54" s="219" t="str">
        <f>IF($C54=0,"",SUMIFS(INPUT_DATA!BK:BK,INPUT_DATA!$A:$A,$C54,INPUT_DATA!$B:$B,"S"))</f>
        <v/>
      </c>
      <c r="V54" s="223" t="str">
        <f t="shared" si="4"/>
        <v/>
      </c>
      <c r="W54" s="221"/>
      <c r="X54" s="214"/>
      <c r="Y54" s="215"/>
      <c r="Z54" s="215"/>
      <c r="AA54" s="216"/>
      <c r="AB54" s="215"/>
      <c r="AC54" s="215"/>
      <c r="AD54" s="215"/>
      <c r="AE54" s="215"/>
      <c r="AF54" s="215"/>
      <c r="AG54" s="215"/>
      <c r="AH54" s="215"/>
      <c r="AI54" s="215"/>
      <c r="AJ54" s="224"/>
      <c r="AK54" s="218"/>
      <c r="AL54" s="218"/>
      <c r="AM54" s="217"/>
      <c r="AN54" s="219"/>
      <c r="AO54" s="220"/>
      <c r="AP54" s="221"/>
      <c r="AR54" s="220" t="str">
        <f t="shared" si="5"/>
        <v/>
      </c>
      <c r="AT54" s="210"/>
      <c r="AU54" s="210"/>
      <c r="AW54" s="225"/>
    </row>
    <row r="55" spans="2:49">
      <c r="B55" s="212" t="str">
        <f t="shared" si="0"/>
        <v/>
      </c>
      <c r="C55" s="213">
        <f>'03 - Monthly Asset Follow up'!B59</f>
        <v>0</v>
      </c>
      <c r="D55" s="221"/>
      <c r="E55" s="214" t="str">
        <f>IF($C55=0,"",SUMIFS(INPUT_DATA!AT:AT,INPUT_DATA!$A:$A,$C55,INPUT_DATA!$B:$B,"S"))</f>
        <v/>
      </c>
      <c r="F55" s="215" t="str">
        <f>IF($C55=0,"",SUMIFS(INPUT_DATA!AU:AU,INPUT_DATA!$A:$A,$C55,INPUT_DATA!$B:$B,"S"))</f>
        <v/>
      </c>
      <c r="G55" s="215" t="str">
        <f>IF($C55=0,"",SUMIFS(INPUT_DATA!AV:AV,INPUT_DATA!$A:$A,$C55,INPUT_DATA!$B:$B,"S"))</f>
        <v/>
      </c>
      <c r="H55" s="222" t="str">
        <f t="shared" si="1"/>
        <v/>
      </c>
      <c r="I55" s="215" t="str">
        <f>IF($C55=0,"",SUMIFS(INPUT_DATA!AX:AX,INPUT_DATA!$A:$A,$C55,INPUT_DATA!$B:$B,"S"))</f>
        <v/>
      </c>
      <c r="J55" s="215" t="str">
        <f>IF($C55=0,"",SUMIFS(INPUT_DATA!AY:AY,INPUT_DATA!$A:$A,$C55,INPUT_DATA!$B:$B,"S"))</f>
        <v/>
      </c>
      <c r="K55" s="215" t="str">
        <f>IF($C55=0,"",SUMIFS(INPUT_DATA!AZ:AZ,INPUT_DATA!$A:$A,$C55,INPUT_DATA!$B:$B,"S"))</f>
        <v/>
      </c>
      <c r="L55" s="215" t="str">
        <f>IF($C55=0,"",SUMIFS(INPUT_DATA!BA:BA,INPUT_DATA!$A:$A,$C55,INPUT_DATA!$B:$B,"S"))</f>
        <v/>
      </c>
      <c r="M55" s="215" t="str">
        <f>IF($C55=0,"",SUMIFS(INPUT_DATA!BB:BB,INPUT_DATA!$A:$A,$C55,INPUT_DATA!$B:$B,"S"))</f>
        <v/>
      </c>
      <c r="N55" s="215" t="str">
        <f>IF($C55=0,"",SUMIFS(INPUT_DATA!BC:BC,INPUT_DATA!$A:$A,$C55,INPUT_DATA!$B:$B,"S"))</f>
        <v/>
      </c>
      <c r="O55" s="215" t="str">
        <f>IF($C55=0,"",SUMIFS(INPUT_DATA!BD:BD,INPUT_DATA!$A:$A,$C55,INPUT_DATA!$B:$B,"S"))</f>
        <v/>
      </c>
      <c r="P55" s="215" t="str">
        <f>IF($C55=0,"",SUMIFS(INPUT_DATA!BE:BE,INPUT_DATA!$A:$A,$C55,INPUT_DATA!$B:$B,"S"))</f>
        <v/>
      </c>
      <c r="Q55" s="217" t="str">
        <f t="shared" si="2"/>
        <v/>
      </c>
      <c r="R55" s="218" t="str">
        <f>IF($C55=0,"",SUMIFS(INPUT_DATA!BG:BG,INPUT_DATA!$A:$A,$C55,INPUT_DATA!$B:$B,"S"))</f>
        <v/>
      </c>
      <c r="S55" s="218" t="str">
        <f>IF($C55=0,"",SUMIFS(INPUT_DATA!BH:BH,INPUT_DATA!$A:$A,$C55,INPUT_DATA!$B:$B,"S"))</f>
        <v/>
      </c>
      <c r="T55" s="217" t="str">
        <f t="shared" si="3"/>
        <v/>
      </c>
      <c r="U55" s="219" t="str">
        <f>IF($C55=0,"",SUMIFS(INPUT_DATA!BK:BK,INPUT_DATA!$A:$A,$C55,INPUT_DATA!$B:$B,"S"))</f>
        <v/>
      </c>
      <c r="V55" s="223" t="str">
        <f t="shared" si="4"/>
        <v/>
      </c>
      <c r="W55" s="221"/>
      <c r="X55" s="214"/>
      <c r="Y55" s="215"/>
      <c r="Z55" s="215"/>
      <c r="AA55" s="216"/>
      <c r="AB55" s="215"/>
      <c r="AC55" s="215"/>
      <c r="AD55" s="215"/>
      <c r="AE55" s="215"/>
      <c r="AF55" s="215"/>
      <c r="AG55" s="215"/>
      <c r="AH55" s="215"/>
      <c r="AI55" s="215"/>
      <c r="AJ55" s="224"/>
      <c r="AK55" s="218"/>
      <c r="AL55" s="218"/>
      <c r="AM55" s="217"/>
      <c r="AN55" s="219"/>
      <c r="AO55" s="220"/>
      <c r="AP55" s="221"/>
      <c r="AR55" s="220" t="str">
        <f t="shared" si="5"/>
        <v/>
      </c>
      <c r="AT55" s="210"/>
      <c r="AU55" s="210"/>
      <c r="AW55" s="225"/>
    </row>
    <row r="56" spans="2:49">
      <c r="B56" s="212" t="str">
        <f t="shared" si="0"/>
        <v/>
      </c>
      <c r="C56" s="213">
        <f>'03 - Monthly Asset Follow up'!B60</f>
        <v>0</v>
      </c>
      <c r="D56" s="221"/>
      <c r="E56" s="214" t="str">
        <f>IF($C56=0,"",SUMIFS(INPUT_DATA!AT:AT,INPUT_DATA!$A:$A,$C56,INPUT_DATA!$B:$B,"S"))</f>
        <v/>
      </c>
      <c r="F56" s="215" t="str">
        <f>IF($C56=0,"",SUMIFS(INPUT_DATA!AU:AU,INPUT_DATA!$A:$A,$C56,INPUT_DATA!$B:$B,"S"))</f>
        <v/>
      </c>
      <c r="G56" s="215" t="str">
        <f>IF($C56=0,"",SUMIFS(INPUT_DATA!AV:AV,INPUT_DATA!$A:$A,$C56,INPUT_DATA!$B:$B,"S"))</f>
        <v/>
      </c>
      <c r="H56" s="222" t="str">
        <f t="shared" si="1"/>
        <v/>
      </c>
      <c r="I56" s="215" t="str">
        <f>IF($C56=0,"",SUMIFS(INPUT_DATA!AX:AX,INPUT_DATA!$A:$A,$C56,INPUT_DATA!$B:$B,"S"))</f>
        <v/>
      </c>
      <c r="J56" s="215" t="str">
        <f>IF($C56=0,"",SUMIFS(INPUT_DATA!AY:AY,INPUT_DATA!$A:$A,$C56,INPUT_DATA!$B:$B,"S"))</f>
        <v/>
      </c>
      <c r="K56" s="215" t="str">
        <f>IF($C56=0,"",SUMIFS(INPUT_DATA!AZ:AZ,INPUT_DATA!$A:$A,$C56,INPUT_DATA!$B:$B,"S"))</f>
        <v/>
      </c>
      <c r="L56" s="215" t="str">
        <f>IF($C56=0,"",SUMIFS(INPUT_DATA!BA:BA,INPUT_DATA!$A:$A,$C56,INPUT_DATA!$B:$B,"S"))</f>
        <v/>
      </c>
      <c r="M56" s="215" t="str">
        <f>IF($C56=0,"",SUMIFS(INPUT_DATA!BB:BB,INPUT_DATA!$A:$A,$C56,INPUT_DATA!$B:$B,"S"))</f>
        <v/>
      </c>
      <c r="N56" s="215" t="str">
        <f>IF($C56=0,"",SUMIFS(INPUT_DATA!BC:BC,INPUT_DATA!$A:$A,$C56,INPUT_DATA!$B:$B,"S"))</f>
        <v/>
      </c>
      <c r="O56" s="215" t="str">
        <f>IF($C56=0,"",SUMIFS(INPUT_DATA!BD:BD,INPUT_DATA!$A:$A,$C56,INPUT_DATA!$B:$B,"S"))</f>
        <v/>
      </c>
      <c r="P56" s="215" t="str">
        <f>IF($C56=0,"",SUMIFS(INPUT_DATA!BE:BE,INPUT_DATA!$A:$A,$C56,INPUT_DATA!$B:$B,"S"))</f>
        <v/>
      </c>
      <c r="Q56" s="217" t="str">
        <f t="shared" si="2"/>
        <v/>
      </c>
      <c r="R56" s="218" t="str">
        <f>IF($C56=0,"",SUMIFS(INPUT_DATA!BG:BG,INPUT_DATA!$A:$A,$C56,INPUT_DATA!$B:$B,"S"))</f>
        <v/>
      </c>
      <c r="S56" s="218" t="str">
        <f>IF($C56=0,"",SUMIFS(INPUT_DATA!BH:BH,INPUT_DATA!$A:$A,$C56,INPUT_DATA!$B:$B,"S"))</f>
        <v/>
      </c>
      <c r="T56" s="217" t="str">
        <f t="shared" si="3"/>
        <v/>
      </c>
      <c r="U56" s="219" t="str">
        <f>IF($C56=0,"",SUMIFS(INPUT_DATA!BK:BK,INPUT_DATA!$A:$A,$C56,INPUT_DATA!$B:$B,"S"))</f>
        <v/>
      </c>
      <c r="V56" s="223" t="str">
        <f t="shared" si="4"/>
        <v/>
      </c>
      <c r="W56" s="221"/>
      <c r="X56" s="214"/>
      <c r="Y56" s="215"/>
      <c r="Z56" s="215"/>
      <c r="AA56" s="216"/>
      <c r="AB56" s="215"/>
      <c r="AC56" s="215"/>
      <c r="AD56" s="215"/>
      <c r="AE56" s="215"/>
      <c r="AF56" s="215"/>
      <c r="AG56" s="215"/>
      <c r="AH56" s="215"/>
      <c r="AI56" s="215"/>
      <c r="AJ56" s="224"/>
      <c r="AK56" s="218"/>
      <c r="AL56" s="218"/>
      <c r="AM56" s="217"/>
      <c r="AN56" s="219"/>
      <c r="AO56" s="220"/>
      <c r="AP56" s="221"/>
      <c r="AR56" s="220" t="str">
        <f t="shared" si="5"/>
        <v/>
      </c>
      <c r="AT56" s="210"/>
      <c r="AU56" s="210"/>
      <c r="AW56" s="225"/>
    </row>
    <row r="57" spans="2:49">
      <c r="B57" s="212" t="str">
        <f t="shared" si="0"/>
        <v/>
      </c>
      <c r="C57" s="213">
        <f>'03 - Monthly Asset Follow up'!B61</f>
        <v>0</v>
      </c>
      <c r="D57" s="221"/>
      <c r="E57" s="214" t="str">
        <f>IF($C57=0,"",SUMIFS(INPUT_DATA!AT:AT,INPUT_DATA!$A:$A,$C57,INPUT_DATA!$B:$B,"S"))</f>
        <v/>
      </c>
      <c r="F57" s="215" t="str">
        <f>IF($C57=0,"",SUMIFS(INPUT_DATA!AU:AU,INPUT_DATA!$A:$A,$C57,INPUT_DATA!$B:$B,"S"))</f>
        <v/>
      </c>
      <c r="G57" s="215" t="str">
        <f>IF($C57=0,"",SUMIFS(INPUT_DATA!AV:AV,INPUT_DATA!$A:$A,$C57,INPUT_DATA!$B:$B,"S"))</f>
        <v/>
      </c>
      <c r="H57" s="222" t="str">
        <f t="shared" si="1"/>
        <v/>
      </c>
      <c r="I57" s="215" t="str">
        <f>IF($C57=0,"",SUMIFS(INPUT_DATA!AX:AX,INPUT_DATA!$A:$A,$C57,INPUT_DATA!$B:$B,"S"))</f>
        <v/>
      </c>
      <c r="J57" s="215" t="str">
        <f>IF($C57=0,"",SUMIFS(INPUT_DATA!AY:AY,INPUT_DATA!$A:$A,$C57,INPUT_DATA!$B:$B,"S"))</f>
        <v/>
      </c>
      <c r="K57" s="215" t="str">
        <f>IF($C57=0,"",SUMIFS(INPUT_DATA!AZ:AZ,INPUT_DATA!$A:$A,$C57,INPUT_DATA!$B:$B,"S"))</f>
        <v/>
      </c>
      <c r="L57" s="215" t="str">
        <f>IF($C57=0,"",SUMIFS(INPUT_DATA!BA:BA,INPUT_DATA!$A:$A,$C57,INPUT_DATA!$B:$B,"S"))</f>
        <v/>
      </c>
      <c r="M57" s="215" t="str">
        <f>IF($C57=0,"",SUMIFS(INPUT_DATA!BB:BB,INPUT_DATA!$A:$A,$C57,INPUT_DATA!$B:$B,"S"))</f>
        <v/>
      </c>
      <c r="N57" s="215" t="str">
        <f>IF($C57=0,"",SUMIFS(INPUT_DATA!BC:BC,INPUT_DATA!$A:$A,$C57,INPUT_DATA!$B:$B,"S"))</f>
        <v/>
      </c>
      <c r="O57" s="215" t="str">
        <f>IF($C57=0,"",SUMIFS(INPUT_DATA!BD:BD,INPUT_DATA!$A:$A,$C57,INPUT_DATA!$B:$B,"S"))</f>
        <v/>
      </c>
      <c r="P57" s="215" t="str">
        <f>IF($C57=0,"",SUMIFS(INPUT_DATA!BE:BE,INPUT_DATA!$A:$A,$C57,INPUT_DATA!$B:$B,"S"))</f>
        <v/>
      </c>
      <c r="Q57" s="217" t="str">
        <f t="shared" si="2"/>
        <v/>
      </c>
      <c r="R57" s="218" t="str">
        <f>IF($C57=0,"",SUMIFS(INPUT_DATA!BG:BG,INPUT_DATA!$A:$A,$C57,INPUT_DATA!$B:$B,"S"))</f>
        <v/>
      </c>
      <c r="S57" s="218" t="str">
        <f>IF($C57=0,"",SUMIFS(INPUT_DATA!BH:BH,INPUT_DATA!$A:$A,$C57,INPUT_DATA!$B:$B,"S"))</f>
        <v/>
      </c>
      <c r="T57" s="217" t="str">
        <f t="shared" si="3"/>
        <v/>
      </c>
      <c r="U57" s="219" t="str">
        <f>IF($C57=0,"",SUMIFS(INPUT_DATA!BK:BK,INPUT_DATA!$A:$A,$C57,INPUT_DATA!$B:$B,"S"))</f>
        <v/>
      </c>
      <c r="V57" s="223" t="str">
        <f t="shared" si="4"/>
        <v/>
      </c>
      <c r="W57" s="221"/>
      <c r="X57" s="214"/>
      <c r="Y57" s="215"/>
      <c r="Z57" s="215"/>
      <c r="AA57" s="216"/>
      <c r="AB57" s="215"/>
      <c r="AC57" s="215"/>
      <c r="AD57" s="215"/>
      <c r="AE57" s="215"/>
      <c r="AF57" s="215"/>
      <c r="AG57" s="215"/>
      <c r="AH57" s="215"/>
      <c r="AI57" s="215"/>
      <c r="AJ57" s="224"/>
      <c r="AK57" s="218"/>
      <c r="AL57" s="218"/>
      <c r="AM57" s="217"/>
      <c r="AN57" s="219"/>
      <c r="AO57" s="220"/>
      <c r="AP57" s="221"/>
      <c r="AR57" s="220" t="str">
        <f t="shared" si="5"/>
        <v/>
      </c>
      <c r="AT57" s="210"/>
      <c r="AU57" s="210"/>
      <c r="AW57" s="225"/>
    </row>
    <row r="58" spans="2:49">
      <c r="B58" s="212" t="str">
        <f t="shared" si="0"/>
        <v/>
      </c>
      <c r="C58" s="213">
        <f>'03 - Monthly Asset Follow up'!B62</f>
        <v>0</v>
      </c>
      <c r="D58" s="221"/>
      <c r="E58" s="214" t="str">
        <f>IF($C58=0,"",SUMIFS(INPUT_DATA!AT:AT,INPUT_DATA!$A:$A,$C58,INPUT_DATA!$B:$B,"S"))</f>
        <v/>
      </c>
      <c r="F58" s="215" t="str">
        <f>IF($C58=0,"",SUMIFS(INPUT_DATA!AU:AU,INPUT_DATA!$A:$A,$C58,INPUT_DATA!$B:$B,"S"))</f>
        <v/>
      </c>
      <c r="G58" s="215" t="str">
        <f>IF($C58=0,"",SUMIFS(INPUT_DATA!AV:AV,INPUT_DATA!$A:$A,$C58,INPUT_DATA!$B:$B,"S"))</f>
        <v/>
      </c>
      <c r="H58" s="222" t="str">
        <f t="shared" si="1"/>
        <v/>
      </c>
      <c r="I58" s="215" t="str">
        <f>IF($C58=0,"",SUMIFS(INPUT_DATA!AX:AX,INPUT_DATA!$A:$A,$C58,INPUT_DATA!$B:$B,"S"))</f>
        <v/>
      </c>
      <c r="J58" s="215" t="str">
        <f>IF($C58=0,"",SUMIFS(INPUT_DATA!AY:AY,INPUT_DATA!$A:$A,$C58,INPUT_DATA!$B:$B,"S"))</f>
        <v/>
      </c>
      <c r="K58" s="215" t="str">
        <f>IF($C58=0,"",SUMIFS(INPUT_DATA!AZ:AZ,INPUT_DATA!$A:$A,$C58,INPUT_DATA!$B:$B,"S"))</f>
        <v/>
      </c>
      <c r="L58" s="215" t="str">
        <f>IF($C58=0,"",SUMIFS(INPUT_DATA!BA:BA,INPUT_DATA!$A:$A,$C58,INPUT_DATA!$B:$B,"S"))</f>
        <v/>
      </c>
      <c r="M58" s="215" t="str">
        <f>IF($C58=0,"",SUMIFS(INPUT_DATA!BB:BB,INPUT_DATA!$A:$A,$C58,INPUT_DATA!$B:$B,"S"))</f>
        <v/>
      </c>
      <c r="N58" s="215" t="str">
        <f>IF($C58=0,"",SUMIFS(INPUT_DATA!BC:BC,INPUT_DATA!$A:$A,$C58,INPUT_DATA!$B:$B,"S"))</f>
        <v/>
      </c>
      <c r="O58" s="215" t="str">
        <f>IF($C58=0,"",SUMIFS(INPUT_DATA!BD:BD,INPUT_DATA!$A:$A,$C58,INPUT_DATA!$B:$B,"S"))</f>
        <v/>
      </c>
      <c r="P58" s="215" t="str">
        <f>IF($C58=0,"",SUMIFS(INPUT_DATA!BE:BE,INPUT_DATA!$A:$A,$C58,INPUT_DATA!$B:$B,"S"))</f>
        <v/>
      </c>
      <c r="Q58" s="217" t="str">
        <f t="shared" si="2"/>
        <v/>
      </c>
      <c r="R58" s="218" t="str">
        <f>IF($C58=0,"",SUMIFS(INPUT_DATA!BG:BG,INPUT_DATA!$A:$A,$C58,INPUT_DATA!$B:$B,"S"))</f>
        <v/>
      </c>
      <c r="S58" s="218" t="str">
        <f>IF($C58=0,"",SUMIFS(INPUT_DATA!BH:BH,INPUT_DATA!$A:$A,$C58,INPUT_DATA!$B:$B,"S"))</f>
        <v/>
      </c>
      <c r="T58" s="217" t="str">
        <f t="shared" si="3"/>
        <v/>
      </c>
      <c r="U58" s="219" t="str">
        <f>IF($C58=0,"",SUMIFS(INPUT_DATA!BK:BK,INPUT_DATA!$A:$A,$C58,INPUT_DATA!$B:$B,"S"))</f>
        <v/>
      </c>
      <c r="V58" s="223" t="str">
        <f t="shared" si="4"/>
        <v/>
      </c>
      <c r="W58" s="221"/>
      <c r="X58" s="214"/>
      <c r="Y58" s="215"/>
      <c r="Z58" s="215"/>
      <c r="AA58" s="216"/>
      <c r="AB58" s="215"/>
      <c r="AC58" s="215"/>
      <c r="AD58" s="215"/>
      <c r="AE58" s="215"/>
      <c r="AF58" s="215"/>
      <c r="AG58" s="215"/>
      <c r="AH58" s="215"/>
      <c r="AI58" s="215"/>
      <c r="AJ58" s="224"/>
      <c r="AK58" s="218"/>
      <c r="AL58" s="218"/>
      <c r="AM58" s="217"/>
      <c r="AN58" s="219"/>
      <c r="AO58" s="220"/>
      <c r="AP58" s="221"/>
      <c r="AR58" s="220" t="str">
        <f t="shared" si="5"/>
        <v/>
      </c>
      <c r="AT58" s="210"/>
      <c r="AU58" s="210"/>
      <c r="AW58" s="225"/>
    </row>
    <row r="59" spans="2:49">
      <c r="B59" s="212" t="str">
        <f t="shared" si="0"/>
        <v/>
      </c>
      <c r="C59" s="213">
        <f>'03 - Monthly Asset Follow up'!B63</f>
        <v>0</v>
      </c>
      <c r="D59" s="221"/>
      <c r="E59" s="214" t="str">
        <f>IF($C59=0,"",SUMIFS(INPUT_DATA!AT:AT,INPUT_DATA!$A:$A,$C59,INPUT_DATA!$B:$B,"S"))</f>
        <v/>
      </c>
      <c r="F59" s="215" t="str">
        <f>IF($C59=0,"",SUMIFS(INPUT_DATA!AU:AU,INPUT_DATA!$A:$A,$C59,INPUT_DATA!$B:$B,"S"))</f>
        <v/>
      </c>
      <c r="G59" s="215" t="str">
        <f>IF($C59=0,"",SUMIFS(INPUT_DATA!AV:AV,INPUT_DATA!$A:$A,$C59,INPUT_DATA!$B:$B,"S"))</f>
        <v/>
      </c>
      <c r="H59" s="222" t="str">
        <f t="shared" si="1"/>
        <v/>
      </c>
      <c r="I59" s="215" t="str">
        <f>IF($C59=0,"",SUMIFS(INPUT_DATA!AX:AX,INPUT_DATA!$A:$A,$C59,INPUT_DATA!$B:$B,"S"))</f>
        <v/>
      </c>
      <c r="J59" s="215" t="str">
        <f>IF($C59=0,"",SUMIFS(INPUT_DATA!AY:AY,INPUT_DATA!$A:$A,$C59,INPUT_DATA!$B:$B,"S"))</f>
        <v/>
      </c>
      <c r="K59" s="215" t="str">
        <f>IF($C59=0,"",SUMIFS(INPUT_DATA!AZ:AZ,INPUT_DATA!$A:$A,$C59,INPUT_DATA!$B:$B,"S"))</f>
        <v/>
      </c>
      <c r="L59" s="215" t="str">
        <f>IF($C59=0,"",SUMIFS(INPUT_DATA!BA:BA,INPUT_DATA!$A:$A,$C59,INPUT_DATA!$B:$B,"S"))</f>
        <v/>
      </c>
      <c r="M59" s="215" t="str">
        <f>IF($C59=0,"",SUMIFS(INPUT_DATA!BB:BB,INPUT_DATA!$A:$A,$C59,INPUT_DATA!$B:$B,"S"))</f>
        <v/>
      </c>
      <c r="N59" s="215" t="str">
        <f>IF($C59=0,"",SUMIFS(INPUT_DATA!BC:BC,INPUT_DATA!$A:$A,$C59,INPUT_DATA!$B:$B,"S"))</f>
        <v/>
      </c>
      <c r="O59" s="215" t="str">
        <f>IF($C59=0,"",SUMIFS(INPUT_DATA!BD:BD,INPUT_DATA!$A:$A,$C59,INPUT_DATA!$B:$B,"S"))</f>
        <v/>
      </c>
      <c r="P59" s="215" t="str">
        <f>IF($C59=0,"",SUMIFS(INPUT_DATA!BE:BE,INPUT_DATA!$A:$A,$C59,INPUT_DATA!$B:$B,"S"))</f>
        <v/>
      </c>
      <c r="Q59" s="217" t="str">
        <f t="shared" si="2"/>
        <v/>
      </c>
      <c r="R59" s="218" t="str">
        <f>IF($C59=0,"",SUMIFS(INPUT_DATA!BG:BG,INPUT_DATA!$A:$A,$C59,INPUT_DATA!$B:$B,"S"))</f>
        <v/>
      </c>
      <c r="S59" s="218" t="str">
        <f>IF($C59=0,"",SUMIFS(INPUT_DATA!BH:BH,INPUT_DATA!$A:$A,$C59,INPUT_DATA!$B:$B,"S"))</f>
        <v/>
      </c>
      <c r="T59" s="217" t="str">
        <f t="shared" si="3"/>
        <v/>
      </c>
      <c r="U59" s="219" t="str">
        <f>IF($C59=0,"",SUMIFS(INPUT_DATA!BK:BK,INPUT_DATA!$A:$A,$C59,INPUT_DATA!$B:$B,"S"))</f>
        <v/>
      </c>
      <c r="V59" s="223" t="str">
        <f t="shared" si="4"/>
        <v/>
      </c>
      <c r="W59" s="221"/>
      <c r="X59" s="214"/>
      <c r="Y59" s="215"/>
      <c r="Z59" s="215"/>
      <c r="AA59" s="216"/>
      <c r="AB59" s="215"/>
      <c r="AC59" s="215"/>
      <c r="AD59" s="215"/>
      <c r="AE59" s="215"/>
      <c r="AF59" s="215"/>
      <c r="AG59" s="215"/>
      <c r="AH59" s="215"/>
      <c r="AI59" s="215"/>
      <c r="AJ59" s="224"/>
      <c r="AK59" s="218"/>
      <c r="AL59" s="218"/>
      <c r="AM59" s="217"/>
      <c r="AN59" s="219"/>
      <c r="AO59" s="220"/>
      <c r="AP59" s="221"/>
      <c r="AR59" s="220" t="str">
        <f t="shared" si="5"/>
        <v/>
      </c>
      <c r="AT59" s="210"/>
      <c r="AU59" s="210"/>
      <c r="AW59" s="225"/>
    </row>
    <row r="60" spans="2:49">
      <c r="B60" s="212" t="str">
        <f t="shared" si="0"/>
        <v/>
      </c>
      <c r="C60" s="213">
        <f>'03 - Monthly Asset Follow up'!B64</f>
        <v>0</v>
      </c>
      <c r="D60" s="221"/>
      <c r="E60" s="214" t="str">
        <f>IF($C60=0,"",SUMIFS(INPUT_DATA!AT:AT,INPUT_DATA!$A:$A,$C60,INPUT_DATA!$B:$B,"S"))</f>
        <v/>
      </c>
      <c r="F60" s="215" t="str">
        <f>IF($C60=0,"",SUMIFS(INPUT_DATA!AU:AU,INPUT_DATA!$A:$A,$C60,INPUT_DATA!$B:$B,"S"))</f>
        <v/>
      </c>
      <c r="G60" s="215" t="str">
        <f>IF($C60=0,"",SUMIFS(INPUT_DATA!AV:AV,INPUT_DATA!$A:$A,$C60,INPUT_DATA!$B:$B,"S"))</f>
        <v/>
      </c>
      <c r="H60" s="222" t="str">
        <f t="shared" si="1"/>
        <v/>
      </c>
      <c r="I60" s="215" t="str">
        <f>IF($C60=0,"",SUMIFS(INPUT_DATA!AX:AX,INPUT_DATA!$A:$A,$C60,INPUT_DATA!$B:$B,"S"))</f>
        <v/>
      </c>
      <c r="J60" s="215" t="str">
        <f>IF($C60=0,"",SUMIFS(INPUT_DATA!AY:AY,INPUT_DATA!$A:$A,$C60,INPUT_DATA!$B:$B,"S"))</f>
        <v/>
      </c>
      <c r="K60" s="215" t="str">
        <f>IF($C60=0,"",SUMIFS(INPUT_DATA!AZ:AZ,INPUT_DATA!$A:$A,$C60,INPUT_DATA!$B:$B,"S"))</f>
        <v/>
      </c>
      <c r="L60" s="215" t="str">
        <f>IF($C60=0,"",SUMIFS(INPUT_DATA!BA:BA,INPUT_DATA!$A:$A,$C60,INPUT_DATA!$B:$B,"S"))</f>
        <v/>
      </c>
      <c r="M60" s="215" t="str">
        <f>IF($C60=0,"",SUMIFS(INPUT_DATA!BB:BB,INPUT_DATA!$A:$A,$C60,INPUT_DATA!$B:$B,"S"))</f>
        <v/>
      </c>
      <c r="N60" s="215" t="str">
        <f>IF($C60=0,"",SUMIFS(INPUT_DATA!BC:BC,INPUT_DATA!$A:$A,$C60,INPUT_DATA!$B:$B,"S"))</f>
        <v/>
      </c>
      <c r="O60" s="215" t="str">
        <f>IF($C60=0,"",SUMIFS(INPUT_DATA!BD:BD,INPUT_DATA!$A:$A,$C60,INPUT_DATA!$B:$B,"S"))</f>
        <v/>
      </c>
      <c r="P60" s="215" t="str">
        <f>IF($C60=0,"",SUMIFS(INPUT_DATA!BE:BE,INPUT_DATA!$A:$A,$C60,INPUT_DATA!$B:$B,"S"))</f>
        <v/>
      </c>
      <c r="Q60" s="217" t="str">
        <f t="shared" si="2"/>
        <v/>
      </c>
      <c r="R60" s="218" t="str">
        <f>IF($C60=0,"",SUMIFS(INPUT_DATA!BG:BG,INPUT_DATA!$A:$A,$C60,INPUT_DATA!$B:$B,"S"))</f>
        <v/>
      </c>
      <c r="S60" s="218" t="str">
        <f>IF($C60=0,"",SUMIFS(INPUT_DATA!BH:BH,INPUT_DATA!$A:$A,$C60,INPUT_DATA!$B:$B,"S"))</f>
        <v/>
      </c>
      <c r="T60" s="217" t="str">
        <f t="shared" si="3"/>
        <v/>
      </c>
      <c r="U60" s="219" t="str">
        <f>IF($C60=0,"",SUMIFS(INPUT_DATA!BK:BK,INPUT_DATA!$A:$A,$C60,INPUT_DATA!$B:$B,"S"))</f>
        <v/>
      </c>
      <c r="V60" s="223" t="str">
        <f t="shared" si="4"/>
        <v/>
      </c>
      <c r="W60" s="221"/>
      <c r="X60" s="214"/>
      <c r="Y60" s="215"/>
      <c r="Z60" s="215"/>
      <c r="AA60" s="216"/>
      <c r="AB60" s="215"/>
      <c r="AC60" s="215"/>
      <c r="AD60" s="215"/>
      <c r="AE60" s="215"/>
      <c r="AF60" s="215"/>
      <c r="AG60" s="215"/>
      <c r="AH60" s="215"/>
      <c r="AI60" s="215"/>
      <c r="AJ60" s="224"/>
      <c r="AK60" s="218"/>
      <c r="AL60" s="218"/>
      <c r="AM60" s="217"/>
      <c r="AN60" s="219"/>
      <c r="AO60" s="220"/>
      <c r="AP60" s="221"/>
      <c r="AR60" s="220" t="str">
        <f t="shared" si="5"/>
        <v/>
      </c>
      <c r="AT60" s="210"/>
      <c r="AU60" s="210"/>
      <c r="AW60" s="225"/>
    </row>
    <row r="61" spans="2:49">
      <c r="B61" s="212" t="str">
        <f t="shared" si="0"/>
        <v/>
      </c>
      <c r="C61" s="213">
        <f>'03 - Monthly Asset Follow up'!B65</f>
        <v>0</v>
      </c>
      <c r="D61" s="221"/>
      <c r="E61" s="214" t="str">
        <f>IF($C61=0,"",SUMIFS(INPUT_DATA!AT:AT,INPUT_DATA!$A:$A,$C61,INPUT_DATA!$B:$B,"S"))</f>
        <v/>
      </c>
      <c r="F61" s="215" t="str">
        <f>IF($C61=0,"",SUMIFS(INPUT_DATA!AU:AU,INPUT_DATA!$A:$A,$C61,INPUT_DATA!$B:$B,"S"))</f>
        <v/>
      </c>
      <c r="G61" s="215" t="str">
        <f>IF($C61=0,"",SUMIFS(INPUT_DATA!AV:AV,INPUT_DATA!$A:$A,$C61,INPUT_DATA!$B:$B,"S"))</f>
        <v/>
      </c>
      <c r="H61" s="222" t="str">
        <f t="shared" si="1"/>
        <v/>
      </c>
      <c r="I61" s="215" t="str">
        <f>IF($C61=0,"",SUMIFS(INPUT_DATA!AX:AX,INPUT_DATA!$A:$A,$C61,INPUT_DATA!$B:$B,"S"))</f>
        <v/>
      </c>
      <c r="J61" s="215" t="str">
        <f>IF($C61=0,"",SUMIFS(INPUT_DATA!AY:AY,INPUT_DATA!$A:$A,$C61,INPUT_DATA!$B:$B,"S"))</f>
        <v/>
      </c>
      <c r="K61" s="215" t="str">
        <f>IF($C61=0,"",SUMIFS(INPUT_DATA!AZ:AZ,INPUT_DATA!$A:$A,$C61,INPUT_DATA!$B:$B,"S"))</f>
        <v/>
      </c>
      <c r="L61" s="215" t="str">
        <f>IF($C61=0,"",SUMIFS(INPUT_DATA!BA:BA,INPUT_DATA!$A:$A,$C61,INPUT_DATA!$B:$B,"S"))</f>
        <v/>
      </c>
      <c r="M61" s="215" t="str">
        <f>IF($C61=0,"",SUMIFS(INPUT_DATA!BB:BB,INPUT_DATA!$A:$A,$C61,INPUT_DATA!$B:$B,"S"))</f>
        <v/>
      </c>
      <c r="N61" s="215" t="str">
        <f>IF($C61=0,"",SUMIFS(INPUT_DATA!BC:BC,INPUT_DATA!$A:$A,$C61,INPUT_DATA!$B:$B,"S"))</f>
        <v/>
      </c>
      <c r="O61" s="215" t="str">
        <f>IF($C61=0,"",SUMIFS(INPUT_DATA!BD:BD,INPUT_DATA!$A:$A,$C61,INPUT_DATA!$B:$B,"S"))</f>
        <v/>
      </c>
      <c r="P61" s="215" t="str">
        <f>IF($C61=0,"",SUMIFS(INPUT_DATA!BE:BE,INPUT_DATA!$A:$A,$C61,INPUT_DATA!$B:$B,"S"))</f>
        <v/>
      </c>
      <c r="Q61" s="217" t="str">
        <f t="shared" si="2"/>
        <v/>
      </c>
      <c r="R61" s="218" t="str">
        <f>IF($C61=0,"",SUMIFS(INPUT_DATA!BG:BG,INPUT_DATA!$A:$A,$C61,INPUT_DATA!$B:$B,"S"))</f>
        <v/>
      </c>
      <c r="S61" s="218" t="str">
        <f>IF($C61=0,"",SUMIFS(INPUT_DATA!BH:BH,INPUT_DATA!$A:$A,$C61,INPUT_DATA!$B:$B,"S"))</f>
        <v/>
      </c>
      <c r="T61" s="217" t="str">
        <f t="shared" si="3"/>
        <v/>
      </c>
      <c r="U61" s="219" t="str">
        <f>IF($C61=0,"",SUMIFS(INPUT_DATA!BK:BK,INPUT_DATA!$A:$A,$C61,INPUT_DATA!$B:$B,"S"))</f>
        <v/>
      </c>
      <c r="V61" s="223" t="str">
        <f t="shared" si="4"/>
        <v/>
      </c>
      <c r="W61" s="221"/>
      <c r="X61" s="214"/>
      <c r="Y61" s="215"/>
      <c r="Z61" s="215"/>
      <c r="AA61" s="216"/>
      <c r="AB61" s="215"/>
      <c r="AC61" s="215"/>
      <c r="AD61" s="215"/>
      <c r="AE61" s="215"/>
      <c r="AF61" s="215"/>
      <c r="AG61" s="215"/>
      <c r="AH61" s="215"/>
      <c r="AI61" s="215"/>
      <c r="AJ61" s="224"/>
      <c r="AK61" s="218"/>
      <c r="AL61" s="218"/>
      <c r="AM61" s="217"/>
      <c r="AN61" s="219"/>
      <c r="AO61" s="220"/>
      <c r="AP61" s="221"/>
      <c r="AR61" s="220" t="str">
        <f t="shared" si="5"/>
        <v/>
      </c>
      <c r="AT61" s="210"/>
      <c r="AU61" s="210"/>
      <c r="AW61" s="225"/>
    </row>
    <row r="62" spans="2:49">
      <c r="B62" s="212" t="str">
        <f t="shared" si="0"/>
        <v/>
      </c>
      <c r="C62" s="213">
        <f>'03 - Monthly Asset Follow up'!B66</f>
        <v>0</v>
      </c>
      <c r="D62" s="221"/>
      <c r="E62" s="214" t="str">
        <f>IF($C62=0,"",SUMIFS(INPUT_DATA!AT:AT,INPUT_DATA!$A:$A,$C62,INPUT_DATA!$B:$B,"S"))</f>
        <v/>
      </c>
      <c r="F62" s="215" t="str">
        <f>IF($C62=0,"",SUMIFS(INPUT_DATA!AU:AU,INPUT_DATA!$A:$A,$C62,INPUT_DATA!$B:$B,"S"))</f>
        <v/>
      </c>
      <c r="G62" s="215" t="str">
        <f>IF($C62=0,"",SUMIFS(INPUT_DATA!AV:AV,INPUT_DATA!$A:$A,$C62,INPUT_DATA!$B:$B,"S"))</f>
        <v/>
      </c>
      <c r="H62" s="222" t="str">
        <f t="shared" si="1"/>
        <v/>
      </c>
      <c r="I62" s="215" t="str">
        <f>IF($C62=0,"",SUMIFS(INPUT_DATA!AX:AX,INPUT_DATA!$A:$A,$C62,INPUT_DATA!$B:$B,"S"))</f>
        <v/>
      </c>
      <c r="J62" s="215" t="str">
        <f>IF($C62=0,"",SUMIFS(INPUT_DATA!AY:AY,INPUT_DATA!$A:$A,$C62,INPUT_DATA!$B:$B,"S"))</f>
        <v/>
      </c>
      <c r="K62" s="215" t="str">
        <f>IF($C62=0,"",SUMIFS(INPUT_DATA!AZ:AZ,INPUT_DATA!$A:$A,$C62,INPUT_DATA!$B:$B,"S"))</f>
        <v/>
      </c>
      <c r="L62" s="215" t="str">
        <f>IF($C62=0,"",SUMIFS(INPUT_DATA!BA:BA,INPUT_DATA!$A:$A,$C62,INPUT_DATA!$B:$B,"S"))</f>
        <v/>
      </c>
      <c r="M62" s="215" t="str">
        <f>IF($C62=0,"",SUMIFS(INPUT_DATA!BB:BB,INPUT_DATA!$A:$A,$C62,INPUT_DATA!$B:$B,"S"))</f>
        <v/>
      </c>
      <c r="N62" s="215" t="str">
        <f>IF($C62=0,"",SUMIFS(INPUT_DATA!BC:BC,INPUT_DATA!$A:$A,$C62,INPUT_DATA!$B:$B,"S"))</f>
        <v/>
      </c>
      <c r="O62" s="215" t="str">
        <f>IF($C62=0,"",SUMIFS(INPUT_DATA!BD:BD,INPUT_DATA!$A:$A,$C62,INPUT_DATA!$B:$B,"S"))</f>
        <v/>
      </c>
      <c r="P62" s="215" t="str">
        <f>IF($C62=0,"",SUMIFS(INPUT_DATA!BE:BE,INPUT_DATA!$A:$A,$C62,INPUT_DATA!$B:$B,"S"))</f>
        <v/>
      </c>
      <c r="Q62" s="217" t="str">
        <f t="shared" si="2"/>
        <v/>
      </c>
      <c r="R62" s="218" t="str">
        <f>IF($C62=0,"",SUMIFS(INPUT_DATA!BG:BG,INPUT_DATA!$A:$A,$C62,INPUT_DATA!$B:$B,"S"))</f>
        <v/>
      </c>
      <c r="S62" s="218" t="str">
        <f>IF($C62=0,"",SUMIFS(INPUT_DATA!BH:BH,INPUT_DATA!$A:$A,$C62,INPUT_DATA!$B:$B,"S"))</f>
        <v/>
      </c>
      <c r="T62" s="217" t="str">
        <f t="shared" si="3"/>
        <v/>
      </c>
      <c r="U62" s="219" t="str">
        <f>IF($C62=0,"",SUMIFS(INPUT_DATA!BK:BK,INPUT_DATA!$A:$A,$C62,INPUT_DATA!$B:$B,"S"))</f>
        <v/>
      </c>
      <c r="V62" s="223" t="str">
        <f t="shared" si="4"/>
        <v/>
      </c>
      <c r="W62" s="221"/>
      <c r="X62" s="214"/>
      <c r="Y62" s="215"/>
      <c r="Z62" s="215"/>
      <c r="AA62" s="216"/>
      <c r="AB62" s="215"/>
      <c r="AC62" s="215"/>
      <c r="AD62" s="215"/>
      <c r="AE62" s="215"/>
      <c r="AF62" s="215"/>
      <c r="AG62" s="215"/>
      <c r="AH62" s="215"/>
      <c r="AI62" s="215"/>
      <c r="AJ62" s="224"/>
      <c r="AK62" s="218"/>
      <c r="AL62" s="218"/>
      <c r="AM62" s="217"/>
      <c r="AN62" s="219"/>
      <c r="AO62" s="220"/>
      <c r="AP62" s="221"/>
      <c r="AR62" s="220" t="str">
        <f t="shared" si="5"/>
        <v/>
      </c>
      <c r="AT62" s="210"/>
      <c r="AU62" s="210"/>
      <c r="AW62" s="225"/>
    </row>
    <row r="63" spans="2:49">
      <c r="B63" s="212" t="str">
        <f t="shared" si="0"/>
        <v/>
      </c>
      <c r="C63" s="213">
        <f>'03 - Monthly Asset Follow up'!B67</f>
        <v>0</v>
      </c>
      <c r="D63" s="221"/>
      <c r="E63" s="214" t="str">
        <f>IF($C63=0,"",SUMIFS(INPUT_DATA!AT:AT,INPUT_DATA!$A:$A,$C63,INPUT_DATA!$B:$B,"S"))</f>
        <v/>
      </c>
      <c r="F63" s="215" t="str">
        <f>IF($C63=0,"",SUMIFS(INPUT_DATA!AU:AU,INPUT_DATA!$A:$A,$C63,INPUT_DATA!$B:$B,"S"))</f>
        <v/>
      </c>
      <c r="G63" s="215" t="str">
        <f>IF($C63=0,"",SUMIFS(INPUT_DATA!AV:AV,INPUT_DATA!$A:$A,$C63,INPUT_DATA!$B:$B,"S"))</f>
        <v/>
      </c>
      <c r="H63" s="222" t="str">
        <f t="shared" si="1"/>
        <v/>
      </c>
      <c r="I63" s="215" t="str">
        <f>IF($C63=0,"",SUMIFS(INPUT_DATA!AX:AX,INPUT_DATA!$A:$A,$C63,INPUT_DATA!$B:$B,"S"))</f>
        <v/>
      </c>
      <c r="J63" s="215" t="str">
        <f>IF($C63=0,"",SUMIFS(INPUT_DATA!AY:AY,INPUT_DATA!$A:$A,$C63,INPUT_DATA!$B:$B,"S"))</f>
        <v/>
      </c>
      <c r="K63" s="215" t="str">
        <f>IF($C63=0,"",SUMIFS(INPUT_DATA!AZ:AZ,INPUT_DATA!$A:$A,$C63,INPUT_DATA!$B:$B,"S"))</f>
        <v/>
      </c>
      <c r="L63" s="215" t="str">
        <f>IF($C63=0,"",SUMIFS(INPUT_DATA!BA:BA,INPUT_DATA!$A:$A,$C63,INPUT_DATA!$B:$B,"S"))</f>
        <v/>
      </c>
      <c r="M63" s="215" t="str">
        <f>IF($C63=0,"",SUMIFS(INPUT_DATA!BB:BB,INPUT_DATA!$A:$A,$C63,INPUT_DATA!$B:$B,"S"))</f>
        <v/>
      </c>
      <c r="N63" s="215" t="str">
        <f>IF($C63=0,"",SUMIFS(INPUT_DATA!BC:BC,INPUT_DATA!$A:$A,$C63,INPUT_DATA!$B:$B,"S"))</f>
        <v/>
      </c>
      <c r="O63" s="215" t="str">
        <f>IF($C63=0,"",SUMIFS(INPUT_DATA!BD:BD,INPUT_DATA!$A:$A,$C63,INPUT_DATA!$B:$B,"S"))</f>
        <v/>
      </c>
      <c r="P63" s="215" t="str">
        <f>IF($C63=0,"",SUMIFS(INPUT_DATA!BE:BE,INPUT_DATA!$A:$A,$C63,INPUT_DATA!$B:$B,"S"))</f>
        <v/>
      </c>
      <c r="Q63" s="217" t="str">
        <f t="shared" si="2"/>
        <v/>
      </c>
      <c r="R63" s="218" t="str">
        <f>IF($C63=0,"",SUMIFS(INPUT_DATA!BG:BG,INPUT_DATA!$A:$A,$C63,INPUT_DATA!$B:$B,"S"))</f>
        <v/>
      </c>
      <c r="S63" s="218" t="str">
        <f>IF($C63=0,"",SUMIFS(INPUT_DATA!BH:BH,INPUT_DATA!$A:$A,$C63,INPUT_DATA!$B:$B,"S"))</f>
        <v/>
      </c>
      <c r="T63" s="217" t="str">
        <f t="shared" si="3"/>
        <v/>
      </c>
      <c r="U63" s="219" t="str">
        <f>IF($C63=0,"",SUMIFS(INPUT_DATA!BK:BK,INPUT_DATA!$A:$A,$C63,INPUT_DATA!$B:$B,"S"))</f>
        <v/>
      </c>
      <c r="V63" s="223" t="str">
        <f t="shared" si="4"/>
        <v/>
      </c>
      <c r="W63" s="221"/>
      <c r="X63" s="214"/>
      <c r="Y63" s="215"/>
      <c r="Z63" s="215"/>
      <c r="AA63" s="216"/>
      <c r="AB63" s="215"/>
      <c r="AC63" s="215"/>
      <c r="AD63" s="215"/>
      <c r="AE63" s="215"/>
      <c r="AF63" s="215"/>
      <c r="AG63" s="215"/>
      <c r="AH63" s="215"/>
      <c r="AI63" s="215"/>
      <c r="AJ63" s="224"/>
      <c r="AK63" s="218"/>
      <c r="AL63" s="218"/>
      <c r="AM63" s="217"/>
      <c r="AN63" s="219"/>
      <c r="AO63" s="220"/>
      <c r="AP63" s="221"/>
      <c r="AR63" s="220" t="str">
        <f t="shared" si="5"/>
        <v/>
      </c>
      <c r="AT63" s="210"/>
      <c r="AU63" s="210"/>
      <c r="AW63" s="225"/>
    </row>
    <row r="64" spans="2:49">
      <c r="B64" s="212" t="str">
        <f t="shared" si="0"/>
        <v/>
      </c>
      <c r="C64" s="213">
        <f>'03 - Monthly Asset Follow up'!B68</f>
        <v>0</v>
      </c>
      <c r="D64" s="221"/>
      <c r="E64" s="214" t="str">
        <f>IF($C64=0,"",SUMIFS(INPUT_DATA!AT:AT,INPUT_DATA!$A:$A,$C64,INPUT_DATA!$B:$B,"S"))</f>
        <v/>
      </c>
      <c r="F64" s="215" t="str">
        <f>IF($C64=0,"",SUMIFS(INPUT_DATA!AU:AU,INPUT_DATA!$A:$A,$C64,INPUT_DATA!$B:$B,"S"))</f>
        <v/>
      </c>
      <c r="G64" s="215" t="str">
        <f>IF($C64=0,"",SUMIFS(INPUT_DATA!AV:AV,INPUT_DATA!$A:$A,$C64,INPUT_DATA!$B:$B,"S"))</f>
        <v/>
      </c>
      <c r="H64" s="222" t="str">
        <f t="shared" si="1"/>
        <v/>
      </c>
      <c r="I64" s="215" t="str">
        <f>IF($C64=0,"",SUMIFS(INPUT_DATA!AX:AX,INPUT_DATA!$A:$A,$C64,INPUT_DATA!$B:$B,"S"))</f>
        <v/>
      </c>
      <c r="J64" s="215" t="str">
        <f>IF($C64=0,"",SUMIFS(INPUT_DATA!AY:AY,INPUT_DATA!$A:$A,$C64,INPUT_DATA!$B:$B,"S"))</f>
        <v/>
      </c>
      <c r="K64" s="215" t="str">
        <f>IF($C64=0,"",SUMIFS(INPUT_DATA!AZ:AZ,INPUT_DATA!$A:$A,$C64,INPUT_DATA!$B:$B,"S"))</f>
        <v/>
      </c>
      <c r="L64" s="215" t="str">
        <f>IF($C64=0,"",SUMIFS(INPUT_DATA!BA:BA,INPUT_DATA!$A:$A,$C64,INPUT_DATA!$B:$B,"S"))</f>
        <v/>
      </c>
      <c r="M64" s="215" t="str">
        <f>IF($C64=0,"",SUMIFS(INPUT_DATA!BB:BB,INPUT_DATA!$A:$A,$C64,INPUT_DATA!$B:$B,"S"))</f>
        <v/>
      </c>
      <c r="N64" s="215" t="str">
        <f>IF($C64=0,"",SUMIFS(INPUT_DATA!BC:BC,INPUT_DATA!$A:$A,$C64,INPUT_DATA!$B:$B,"S"))</f>
        <v/>
      </c>
      <c r="O64" s="215" t="str">
        <f>IF($C64=0,"",SUMIFS(INPUT_DATA!BD:BD,INPUT_DATA!$A:$A,$C64,INPUT_DATA!$B:$B,"S"))</f>
        <v/>
      </c>
      <c r="P64" s="215" t="str">
        <f>IF($C64=0,"",SUMIFS(INPUT_DATA!BE:BE,INPUT_DATA!$A:$A,$C64,INPUT_DATA!$B:$B,"S"))</f>
        <v/>
      </c>
      <c r="Q64" s="217" t="str">
        <f t="shared" si="2"/>
        <v/>
      </c>
      <c r="R64" s="218" t="str">
        <f>IF($C64=0,"",SUMIFS(INPUT_DATA!BG:BG,INPUT_DATA!$A:$A,$C64,INPUT_DATA!$B:$B,"S"))</f>
        <v/>
      </c>
      <c r="S64" s="218" t="str">
        <f>IF($C64=0,"",SUMIFS(INPUT_DATA!BH:BH,INPUT_DATA!$A:$A,$C64,INPUT_DATA!$B:$B,"S"))</f>
        <v/>
      </c>
      <c r="T64" s="217" t="str">
        <f t="shared" si="3"/>
        <v/>
      </c>
      <c r="U64" s="219" t="str">
        <f>IF($C64=0,"",SUMIFS(INPUT_DATA!BK:BK,INPUT_DATA!$A:$A,$C64,INPUT_DATA!$B:$B,"S"))</f>
        <v/>
      </c>
      <c r="V64" s="223" t="str">
        <f t="shared" si="4"/>
        <v/>
      </c>
      <c r="W64" s="221"/>
      <c r="X64" s="214"/>
      <c r="Y64" s="215"/>
      <c r="Z64" s="215"/>
      <c r="AA64" s="216"/>
      <c r="AB64" s="215"/>
      <c r="AC64" s="215"/>
      <c r="AD64" s="215"/>
      <c r="AE64" s="215"/>
      <c r="AF64" s="215"/>
      <c r="AG64" s="215"/>
      <c r="AH64" s="215"/>
      <c r="AI64" s="215"/>
      <c r="AJ64" s="224"/>
      <c r="AK64" s="218"/>
      <c r="AL64" s="218"/>
      <c r="AM64" s="217"/>
      <c r="AN64" s="219"/>
      <c r="AO64" s="220"/>
      <c r="AP64" s="221"/>
      <c r="AR64" s="220" t="str">
        <f t="shared" si="5"/>
        <v/>
      </c>
      <c r="AT64" s="210"/>
      <c r="AU64" s="210"/>
      <c r="AW64" s="225"/>
    </row>
    <row r="65" spans="2:49">
      <c r="B65" s="212" t="str">
        <f t="shared" si="0"/>
        <v/>
      </c>
      <c r="C65" s="213">
        <f>'03 - Monthly Asset Follow up'!B69</f>
        <v>0</v>
      </c>
      <c r="D65" s="221"/>
      <c r="E65" s="214" t="str">
        <f>IF($C65=0,"",SUMIFS(INPUT_DATA!AT:AT,INPUT_DATA!$A:$A,$C65,INPUT_DATA!$B:$B,"S"))</f>
        <v/>
      </c>
      <c r="F65" s="215" t="str">
        <f>IF($C65=0,"",SUMIFS(INPUT_DATA!AU:AU,INPUT_DATA!$A:$A,$C65,INPUT_DATA!$B:$B,"S"))</f>
        <v/>
      </c>
      <c r="G65" s="215" t="str">
        <f>IF($C65=0,"",SUMIFS(INPUT_DATA!AV:AV,INPUT_DATA!$A:$A,$C65,INPUT_DATA!$B:$B,"S"))</f>
        <v/>
      </c>
      <c r="H65" s="222" t="str">
        <f t="shared" si="1"/>
        <v/>
      </c>
      <c r="I65" s="215" t="str">
        <f>IF($C65=0,"",SUMIFS(INPUT_DATA!AX:AX,INPUT_DATA!$A:$A,$C65,INPUT_DATA!$B:$B,"S"))</f>
        <v/>
      </c>
      <c r="J65" s="215" t="str">
        <f>IF($C65=0,"",SUMIFS(INPUT_DATA!AY:AY,INPUT_DATA!$A:$A,$C65,INPUT_DATA!$B:$B,"S"))</f>
        <v/>
      </c>
      <c r="K65" s="215" t="str">
        <f>IF($C65=0,"",SUMIFS(INPUT_DATA!AZ:AZ,INPUT_DATA!$A:$A,$C65,INPUT_DATA!$B:$B,"S"))</f>
        <v/>
      </c>
      <c r="L65" s="215" t="str">
        <f>IF($C65=0,"",SUMIFS(INPUT_DATA!BA:BA,INPUT_DATA!$A:$A,$C65,INPUT_DATA!$B:$B,"S"))</f>
        <v/>
      </c>
      <c r="M65" s="215" t="str">
        <f>IF($C65=0,"",SUMIFS(INPUT_DATA!BB:BB,INPUT_DATA!$A:$A,$C65,INPUT_DATA!$B:$B,"S"))</f>
        <v/>
      </c>
      <c r="N65" s="215" t="str">
        <f>IF($C65=0,"",SUMIFS(INPUT_DATA!BC:BC,INPUT_DATA!$A:$A,$C65,INPUT_DATA!$B:$B,"S"))</f>
        <v/>
      </c>
      <c r="O65" s="215" t="str">
        <f>IF($C65=0,"",SUMIFS(INPUT_DATA!BD:BD,INPUT_DATA!$A:$A,$C65,INPUT_DATA!$B:$B,"S"))</f>
        <v/>
      </c>
      <c r="P65" s="215" t="str">
        <f>IF($C65=0,"",SUMIFS(INPUT_DATA!BE:BE,INPUT_DATA!$A:$A,$C65,INPUT_DATA!$B:$B,"S"))</f>
        <v/>
      </c>
      <c r="Q65" s="217" t="str">
        <f t="shared" si="2"/>
        <v/>
      </c>
      <c r="R65" s="218" t="str">
        <f>IF($C65=0,"",SUMIFS(INPUT_DATA!BG:BG,INPUT_DATA!$A:$A,$C65,INPUT_DATA!$B:$B,"S"))</f>
        <v/>
      </c>
      <c r="S65" s="218" t="str">
        <f>IF($C65=0,"",SUMIFS(INPUT_DATA!BH:BH,INPUT_DATA!$A:$A,$C65,INPUT_DATA!$B:$B,"S"))</f>
        <v/>
      </c>
      <c r="T65" s="217" t="str">
        <f t="shared" si="3"/>
        <v/>
      </c>
      <c r="U65" s="219" t="str">
        <f>IF($C65=0,"",SUMIFS(INPUT_DATA!BK:BK,INPUT_DATA!$A:$A,$C65,INPUT_DATA!$B:$B,"S"))</f>
        <v/>
      </c>
      <c r="V65" s="223" t="str">
        <f t="shared" si="4"/>
        <v/>
      </c>
      <c r="W65" s="221"/>
      <c r="X65" s="214"/>
      <c r="Y65" s="215"/>
      <c r="Z65" s="215"/>
      <c r="AA65" s="216"/>
      <c r="AB65" s="215"/>
      <c r="AC65" s="215"/>
      <c r="AD65" s="215"/>
      <c r="AE65" s="215"/>
      <c r="AF65" s="215"/>
      <c r="AG65" s="215"/>
      <c r="AH65" s="215"/>
      <c r="AI65" s="215"/>
      <c r="AJ65" s="224"/>
      <c r="AK65" s="218"/>
      <c r="AL65" s="218"/>
      <c r="AM65" s="217"/>
      <c r="AN65" s="219"/>
      <c r="AO65" s="220"/>
      <c r="AP65" s="221"/>
      <c r="AR65" s="220" t="str">
        <f t="shared" si="5"/>
        <v/>
      </c>
      <c r="AT65" s="210"/>
      <c r="AU65" s="210"/>
      <c r="AW65" s="225"/>
    </row>
    <row r="66" spans="2:49">
      <c r="B66" s="212" t="str">
        <f t="shared" si="0"/>
        <v/>
      </c>
      <c r="C66" s="213">
        <f>'03 - Monthly Asset Follow up'!B70</f>
        <v>0</v>
      </c>
      <c r="D66" s="221"/>
      <c r="E66" s="214" t="str">
        <f>IF($C66=0,"",SUMIFS(INPUT_DATA!AT:AT,INPUT_DATA!$A:$A,$C66,INPUT_DATA!$B:$B,"S"))</f>
        <v/>
      </c>
      <c r="F66" s="215" t="str">
        <f>IF($C66=0,"",SUMIFS(INPUT_DATA!AU:AU,INPUT_DATA!$A:$A,$C66,INPUT_DATA!$B:$B,"S"))</f>
        <v/>
      </c>
      <c r="G66" s="215" t="str">
        <f>IF($C66=0,"",SUMIFS(INPUT_DATA!AV:AV,INPUT_DATA!$A:$A,$C66,INPUT_DATA!$B:$B,"S"))</f>
        <v/>
      </c>
      <c r="H66" s="222" t="str">
        <f t="shared" si="1"/>
        <v/>
      </c>
      <c r="I66" s="215" t="str">
        <f>IF($C66=0,"",SUMIFS(INPUT_DATA!AX:AX,INPUT_DATA!$A:$A,$C66,INPUT_DATA!$B:$B,"S"))</f>
        <v/>
      </c>
      <c r="J66" s="215" t="str">
        <f>IF($C66=0,"",SUMIFS(INPUT_DATA!AY:AY,INPUT_DATA!$A:$A,$C66,INPUT_DATA!$B:$B,"S"))</f>
        <v/>
      </c>
      <c r="K66" s="215" t="str">
        <f>IF($C66=0,"",SUMIFS(INPUT_DATA!AZ:AZ,INPUT_DATA!$A:$A,$C66,INPUT_DATA!$B:$B,"S"))</f>
        <v/>
      </c>
      <c r="L66" s="215" t="str">
        <f>IF($C66=0,"",SUMIFS(INPUT_DATA!BA:BA,INPUT_DATA!$A:$A,$C66,INPUT_DATA!$B:$B,"S"))</f>
        <v/>
      </c>
      <c r="M66" s="215" t="str">
        <f>IF($C66=0,"",SUMIFS(INPUT_DATA!BB:BB,INPUT_DATA!$A:$A,$C66,INPUT_DATA!$B:$B,"S"))</f>
        <v/>
      </c>
      <c r="N66" s="215" t="str">
        <f>IF($C66=0,"",SUMIFS(INPUT_DATA!BC:BC,INPUT_DATA!$A:$A,$C66,INPUT_DATA!$B:$B,"S"))</f>
        <v/>
      </c>
      <c r="O66" s="215" t="str">
        <f>IF($C66=0,"",SUMIFS(INPUT_DATA!BD:BD,INPUT_DATA!$A:$A,$C66,INPUT_DATA!$B:$B,"S"))</f>
        <v/>
      </c>
      <c r="P66" s="215" t="str">
        <f>IF($C66=0,"",SUMIFS(INPUT_DATA!BE:BE,INPUT_DATA!$A:$A,$C66,INPUT_DATA!$B:$B,"S"))</f>
        <v/>
      </c>
      <c r="Q66" s="217" t="str">
        <f t="shared" si="2"/>
        <v/>
      </c>
      <c r="R66" s="218" t="str">
        <f>IF($C66=0,"",SUMIFS(INPUT_DATA!BG:BG,INPUT_DATA!$A:$A,$C66,INPUT_DATA!$B:$B,"S"))</f>
        <v/>
      </c>
      <c r="S66" s="218" t="str">
        <f>IF($C66=0,"",SUMIFS(INPUT_DATA!BH:BH,INPUT_DATA!$A:$A,$C66,INPUT_DATA!$B:$B,"S"))</f>
        <v/>
      </c>
      <c r="T66" s="217" t="str">
        <f t="shared" si="3"/>
        <v/>
      </c>
      <c r="U66" s="219" t="str">
        <f>IF($C66=0,"",SUMIFS(INPUT_DATA!BK:BK,INPUT_DATA!$A:$A,$C66,INPUT_DATA!$B:$B,"S"))</f>
        <v/>
      </c>
      <c r="V66" s="223" t="str">
        <f t="shared" si="4"/>
        <v/>
      </c>
      <c r="W66" s="221"/>
      <c r="X66" s="214"/>
      <c r="Y66" s="215"/>
      <c r="Z66" s="215"/>
      <c r="AA66" s="216"/>
      <c r="AB66" s="215"/>
      <c r="AC66" s="215"/>
      <c r="AD66" s="215"/>
      <c r="AE66" s="215"/>
      <c r="AF66" s="215"/>
      <c r="AG66" s="215"/>
      <c r="AH66" s="215"/>
      <c r="AI66" s="215"/>
      <c r="AJ66" s="224"/>
      <c r="AK66" s="218"/>
      <c r="AL66" s="218"/>
      <c r="AM66" s="217"/>
      <c r="AN66" s="219"/>
      <c r="AO66" s="220"/>
      <c r="AP66" s="221"/>
      <c r="AR66" s="220" t="str">
        <f t="shared" si="5"/>
        <v/>
      </c>
      <c r="AT66" s="210"/>
      <c r="AU66" s="210"/>
      <c r="AW66" s="225"/>
    </row>
    <row r="67" spans="2:49">
      <c r="B67" s="212" t="str">
        <f t="shared" si="0"/>
        <v/>
      </c>
      <c r="C67" s="213">
        <f>'03 - Monthly Asset Follow up'!B71</f>
        <v>0</v>
      </c>
      <c r="D67" s="221"/>
      <c r="E67" s="214" t="str">
        <f>IF($C67=0,"",SUMIFS(INPUT_DATA!AT:AT,INPUT_DATA!$A:$A,$C67,INPUT_DATA!$B:$B,"S"))</f>
        <v/>
      </c>
      <c r="F67" s="215" t="str">
        <f>IF($C67=0,"",SUMIFS(INPUT_DATA!AU:AU,INPUT_DATA!$A:$A,$C67,INPUT_DATA!$B:$B,"S"))</f>
        <v/>
      </c>
      <c r="G67" s="215" t="str">
        <f>IF($C67=0,"",SUMIFS(INPUT_DATA!AV:AV,INPUT_DATA!$A:$A,$C67,INPUT_DATA!$B:$B,"S"))</f>
        <v/>
      </c>
      <c r="H67" s="222" t="str">
        <f t="shared" si="1"/>
        <v/>
      </c>
      <c r="I67" s="215" t="str">
        <f>IF($C67=0,"",SUMIFS(INPUT_DATA!AX:AX,INPUT_DATA!$A:$A,$C67,INPUT_DATA!$B:$B,"S"))</f>
        <v/>
      </c>
      <c r="J67" s="215" t="str">
        <f>IF($C67=0,"",SUMIFS(INPUT_DATA!AY:AY,INPUT_DATA!$A:$A,$C67,INPUT_DATA!$B:$B,"S"))</f>
        <v/>
      </c>
      <c r="K67" s="215" t="str">
        <f>IF($C67=0,"",SUMIFS(INPUT_DATA!AZ:AZ,INPUT_DATA!$A:$A,$C67,INPUT_DATA!$B:$B,"S"))</f>
        <v/>
      </c>
      <c r="L67" s="215" t="str">
        <f>IF($C67=0,"",SUMIFS(INPUT_DATA!BA:BA,INPUT_DATA!$A:$A,$C67,INPUT_DATA!$B:$B,"S"))</f>
        <v/>
      </c>
      <c r="M67" s="215" t="str">
        <f>IF($C67=0,"",SUMIFS(INPUT_DATA!BB:BB,INPUT_DATA!$A:$A,$C67,INPUT_DATA!$B:$B,"S"))</f>
        <v/>
      </c>
      <c r="N67" s="215" t="str">
        <f>IF($C67=0,"",SUMIFS(INPUT_DATA!BC:BC,INPUT_DATA!$A:$A,$C67,INPUT_DATA!$B:$B,"S"))</f>
        <v/>
      </c>
      <c r="O67" s="215" t="str">
        <f>IF($C67=0,"",SUMIFS(INPUT_DATA!BD:BD,INPUT_DATA!$A:$A,$C67,INPUT_DATA!$B:$B,"S"))</f>
        <v/>
      </c>
      <c r="P67" s="215" t="str">
        <f>IF($C67=0,"",SUMIFS(INPUT_DATA!BE:BE,INPUT_DATA!$A:$A,$C67,INPUT_DATA!$B:$B,"S"))</f>
        <v/>
      </c>
      <c r="Q67" s="217" t="str">
        <f t="shared" si="2"/>
        <v/>
      </c>
      <c r="R67" s="218" t="str">
        <f>IF($C67=0,"",SUMIFS(INPUT_DATA!BG:BG,INPUT_DATA!$A:$A,$C67,INPUT_DATA!$B:$B,"S"))</f>
        <v/>
      </c>
      <c r="S67" s="218" t="str">
        <f>IF($C67=0,"",SUMIFS(INPUT_DATA!BH:BH,INPUT_DATA!$A:$A,$C67,INPUT_DATA!$B:$B,"S"))</f>
        <v/>
      </c>
      <c r="T67" s="217" t="str">
        <f t="shared" si="3"/>
        <v/>
      </c>
      <c r="U67" s="219" t="str">
        <f>IF($C67=0,"",SUMIFS(INPUT_DATA!BK:BK,INPUT_DATA!$A:$A,$C67,INPUT_DATA!$B:$B,"S"))</f>
        <v/>
      </c>
      <c r="V67" s="223" t="str">
        <f t="shared" si="4"/>
        <v/>
      </c>
      <c r="W67" s="221"/>
      <c r="X67" s="214"/>
      <c r="Y67" s="215"/>
      <c r="Z67" s="215"/>
      <c r="AA67" s="216"/>
      <c r="AB67" s="215"/>
      <c r="AC67" s="215"/>
      <c r="AD67" s="215"/>
      <c r="AE67" s="215"/>
      <c r="AF67" s="215"/>
      <c r="AG67" s="215"/>
      <c r="AH67" s="215"/>
      <c r="AI67" s="215"/>
      <c r="AJ67" s="224"/>
      <c r="AK67" s="218"/>
      <c r="AL67" s="218"/>
      <c r="AM67" s="217"/>
      <c r="AN67" s="219"/>
      <c r="AO67" s="220"/>
      <c r="AP67" s="221"/>
      <c r="AR67" s="220" t="str">
        <f t="shared" si="5"/>
        <v/>
      </c>
      <c r="AT67" s="210"/>
      <c r="AU67" s="210"/>
      <c r="AW67" s="225"/>
    </row>
    <row r="68" spans="2:49">
      <c r="B68" s="212" t="str">
        <f t="shared" si="0"/>
        <v/>
      </c>
      <c r="C68" s="213">
        <f>'03 - Monthly Asset Follow up'!B72</f>
        <v>0</v>
      </c>
      <c r="D68" s="221"/>
      <c r="E68" s="214" t="str">
        <f>IF($C68=0,"",SUMIFS(INPUT_DATA!AT:AT,INPUT_DATA!$A:$A,$C68,INPUT_DATA!$B:$B,"S"))</f>
        <v/>
      </c>
      <c r="F68" s="215" t="str">
        <f>IF($C68=0,"",SUMIFS(INPUT_DATA!AU:AU,INPUT_DATA!$A:$A,$C68,INPUT_DATA!$B:$B,"S"))</f>
        <v/>
      </c>
      <c r="G68" s="215" t="str">
        <f>IF($C68=0,"",SUMIFS(INPUT_DATA!AV:AV,INPUT_DATA!$A:$A,$C68,INPUT_DATA!$B:$B,"S"))</f>
        <v/>
      </c>
      <c r="H68" s="222" t="str">
        <f t="shared" si="1"/>
        <v/>
      </c>
      <c r="I68" s="215" t="str">
        <f>IF($C68=0,"",SUMIFS(INPUT_DATA!AX:AX,INPUT_DATA!$A:$A,$C68,INPUT_DATA!$B:$B,"S"))</f>
        <v/>
      </c>
      <c r="J68" s="215" t="str">
        <f>IF($C68=0,"",SUMIFS(INPUT_DATA!AY:AY,INPUT_DATA!$A:$A,$C68,INPUT_DATA!$B:$B,"S"))</f>
        <v/>
      </c>
      <c r="K68" s="215" t="str">
        <f>IF($C68=0,"",SUMIFS(INPUT_DATA!AZ:AZ,INPUT_DATA!$A:$A,$C68,INPUT_DATA!$B:$B,"S"))</f>
        <v/>
      </c>
      <c r="L68" s="215" t="str">
        <f>IF($C68=0,"",SUMIFS(INPUT_DATA!BA:BA,INPUT_DATA!$A:$A,$C68,INPUT_DATA!$B:$B,"S"))</f>
        <v/>
      </c>
      <c r="M68" s="215" t="str">
        <f>IF($C68=0,"",SUMIFS(INPUT_DATA!BB:BB,INPUT_DATA!$A:$A,$C68,INPUT_DATA!$B:$B,"S"))</f>
        <v/>
      </c>
      <c r="N68" s="215" t="str">
        <f>IF($C68=0,"",SUMIFS(INPUT_DATA!BC:BC,INPUT_DATA!$A:$A,$C68,INPUT_DATA!$B:$B,"S"))</f>
        <v/>
      </c>
      <c r="O68" s="215" t="str">
        <f>IF($C68=0,"",SUMIFS(INPUT_DATA!BD:BD,INPUT_DATA!$A:$A,$C68,INPUT_DATA!$B:$B,"S"))</f>
        <v/>
      </c>
      <c r="P68" s="215" t="str">
        <f>IF($C68=0,"",SUMIFS(INPUT_DATA!BE:BE,INPUT_DATA!$A:$A,$C68,INPUT_DATA!$B:$B,"S"))</f>
        <v/>
      </c>
      <c r="Q68" s="217" t="str">
        <f t="shared" si="2"/>
        <v/>
      </c>
      <c r="R68" s="218" t="str">
        <f>IF($C68=0,"",SUMIFS(INPUT_DATA!BG:BG,INPUT_DATA!$A:$A,$C68,INPUT_DATA!$B:$B,"S"))</f>
        <v/>
      </c>
      <c r="S68" s="218" t="str">
        <f>IF($C68=0,"",SUMIFS(INPUT_DATA!BH:BH,INPUT_DATA!$A:$A,$C68,INPUT_DATA!$B:$B,"S"))</f>
        <v/>
      </c>
      <c r="T68" s="217" t="str">
        <f t="shared" si="3"/>
        <v/>
      </c>
      <c r="U68" s="219" t="str">
        <f>IF($C68=0,"",SUMIFS(INPUT_DATA!BK:BK,INPUT_DATA!$A:$A,$C68,INPUT_DATA!$B:$B,"S"))</f>
        <v/>
      </c>
      <c r="V68" s="223" t="str">
        <f t="shared" si="4"/>
        <v/>
      </c>
      <c r="W68" s="221"/>
      <c r="X68" s="214"/>
      <c r="Y68" s="215"/>
      <c r="Z68" s="215"/>
      <c r="AA68" s="216"/>
      <c r="AB68" s="215"/>
      <c r="AC68" s="215"/>
      <c r="AD68" s="215"/>
      <c r="AE68" s="215"/>
      <c r="AF68" s="215"/>
      <c r="AG68" s="215"/>
      <c r="AH68" s="215"/>
      <c r="AI68" s="215"/>
      <c r="AJ68" s="224"/>
      <c r="AK68" s="218"/>
      <c r="AL68" s="218"/>
      <c r="AM68" s="217"/>
      <c r="AN68" s="219"/>
      <c r="AO68" s="220"/>
      <c r="AP68" s="221"/>
      <c r="AR68" s="220" t="str">
        <f t="shared" si="5"/>
        <v/>
      </c>
      <c r="AT68" s="210"/>
      <c r="AU68" s="210"/>
      <c r="AW68" s="225"/>
    </row>
    <row r="69" spans="2:49">
      <c r="B69" s="212" t="str">
        <f t="shared" si="0"/>
        <v/>
      </c>
      <c r="C69" s="213">
        <f>'03 - Monthly Asset Follow up'!B73</f>
        <v>0</v>
      </c>
      <c r="D69" s="221"/>
      <c r="E69" s="214" t="str">
        <f>IF($C69=0,"",SUMIFS(INPUT_DATA!AT:AT,INPUT_DATA!$A:$A,$C69,INPUT_DATA!$B:$B,"S"))</f>
        <v/>
      </c>
      <c r="F69" s="215" t="str">
        <f>IF($C69=0,"",SUMIFS(INPUT_DATA!AU:AU,INPUT_DATA!$A:$A,$C69,INPUT_DATA!$B:$B,"S"))</f>
        <v/>
      </c>
      <c r="G69" s="215" t="str">
        <f>IF($C69=0,"",SUMIFS(INPUT_DATA!AV:AV,INPUT_DATA!$A:$A,$C69,INPUT_DATA!$B:$B,"S"))</f>
        <v/>
      </c>
      <c r="H69" s="222" t="str">
        <f t="shared" si="1"/>
        <v/>
      </c>
      <c r="I69" s="215" t="str">
        <f>IF($C69=0,"",SUMIFS(INPUT_DATA!AX:AX,INPUT_DATA!$A:$A,$C69,INPUT_DATA!$B:$B,"S"))</f>
        <v/>
      </c>
      <c r="J69" s="215" t="str">
        <f>IF($C69=0,"",SUMIFS(INPUT_DATA!AY:AY,INPUT_DATA!$A:$A,$C69,INPUT_DATA!$B:$B,"S"))</f>
        <v/>
      </c>
      <c r="K69" s="215" t="str">
        <f>IF($C69=0,"",SUMIFS(INPUT_DATA!AZ:AZ,INPUT_DATA!$A:$A,$C69,INPUT_DATA!$B:$B,"S"))</f>
        <v/>
      </c>
      <c r="L69" s="215" t="str">
        <f>IF($C69=0,"",SUMIFS(INPUT_DATA!BA:BA,INPUT_DATA!$A:$A,$C69,INPUT_DATA!$B:$B,"S"))</f>
        <v/>
      </c>
      <c r="M69" s="215" t="str">
        <f>IF($C69=0,"",SUMIFS(INPUT_DATA!BB:BB,INPUT_DATA!$A:$A,$C69,INPUT_DATA!$B:$B,"S"))</f>
        <v/>
      </c>
      <c r="N69" s="215" t="str">
        <f>IF($C69=0,"",SUMIFS(INPUT_DATA!BC:BC,INPUT_DATA!$A:$A,$C69,INPUT_DATA!$B:$B,"S"))</f>
        <v/>
      </c>
      <c r="O69" s="215" t="str">
        <f>IF($C69=0,"",SUMIFS(INPUT_DATA!BD:BD,INPUT_DATA!$A:$A,$C69,INPUT_DATA!$B:$B,"S"))</f>
        <v/>
      </c>
      <c r="P69" s="215" t="str">
        <f>IF($C69=0,"",SUMIFS(INPUT_DATA!BE:BE,INPUT_DATA!$A:$A,$C69,INPUT_DATA!$B:$B,"S"))</f>
        <v/>
      </c>
      <c r="Q69" s="217" t="str">
        <f t="shared" si="2"/>
        <v/>
      </c>
      <c r="R69" s="218" t="str">
        <f>IF($C69=0,"",SUMIFS(INPUT_DATA!BG:BG,INPUT_DATA!$A:$A,$C69,INPUT_DATA!$B:$B,"S"))</f>
        <v/>
      </c>
      <c r="S69" s="218" t="str">
        <f>IF($C69=0,"",SUMIFS(INPUT_DATA!BH:BH,INPUT_DATA!$A:$A,$C69,INPUT_DATA!$B:$B,"S"))</f>
        <v/>
      </c>
      <c r="T69" s="217" t="str">
        <f t="shared" si="3"/>
        <v/>
      </c>
      <c r="U69" s="219" t="str">
        <f>IF($C69=0,"",SUMIFS(INPUT_DATA!BK:BK,INPUT_DATA!$A:$A,$C69,INPUT_DATA!$B:$B,"S"))</f>
        <v/>
      </c>
      <c r="V69" s="223" t="str">
        <f t="shared" si="4"/>
        <v/>
      </c>
      <c r="W69" s="221"/>
      <c r="X69" s="214"/>
      <c r="Y69" s="215"/>
      <c r="Z69" s="215"/>
      <c r="AA69" s="216"/>
      <c r="AB69" s="215"/>
      <c r="AC69" s="215"/>
      <c r="AD69" s="215"/>
      <c r="AE69" s="215"/>
      <c r="AF69" s="215"/>
      <c r="AG69" s="215"/>
      <c r="AH69" s="215"/>
      <c r="AI69" s="215"/>
      <c r="AJ69" s="224"/>
      <c r="AK69" s="218"/>
      <c r="AL69" s="218"/>
      <c r="AM69" s="217"/>
      <c r="AN69" s="219"/>
      <c r="AO69" s="220"/>
      <c r="AP69" s="221"/>
      <c r="AR69" s="220" t="str">
        <f t="shared" si="5"/>
        <v/>
      </c>
      <c r="AT69" s="210"/>
      <c r="AU69" s="210"/>
      <c r="AW69" s="225"/>
    </row>
    <row r="70" spans="2:49">
      <c r="B70" s="212" t="str">
        <f t="shared" si="0"/>
        <v/>
      </c>
      <c r="C70" s="213">
        <f>'03 - Monthly Asset Follow up'!B74</f>
        <v>0</v>
      </c>
      <c r="D70" s="221"/>
      <c r="E70" s="214" t="str">
        <f>IF($C70=0,"",SUMIFS(INPUT_DATA!AT:AT,INPUT_DATA!$A:$A,$C70,INPUT_DATA!$B:$B,"S"))</f>
        <v/>
      </c>
      <c r="F70" s="215" t="str">
        <f>IF($C70=0,"",SUMIFS(INPUT_DATA!AU:AU,INPUT_DATA!$A:$A,$C70,INPUT_DATA!$B:$B,"S"))</f>
        <v/>
      </c>
      <c r="G70" s="215" t="str">
        <f>IF($C70=0,"",SUMIFS(INPUT_DATA!AV:AV,INPUT_DATA!$A:$A,$C70,INPUT_DATA!$B:$B,"S"))</f>
        <v/>
      </c>
      <c r="H70" s="222" t="str">
        <f t="shared" si="1"/>
        <v/>
      </c>
      <c r="I70" s="215" t="str">
        <f>IF($C70=0,"",SUMIFS(INPUT_DATA!AX:AX,INPUT_DATA!$A:$A,$C70,INPUT_DATA!$B:$B,"S"))</f>
        <v/>
      </c>
      <c r="J70" s="215" t="str">
        <f>IF($C70=0,"",SUMIFS(INPUT_DATA!AY:AY,INPUT_DATA!$A:$A,$C70,INPUT_DATA!$B:$B,"S"))</f>
        <v/>
      </c>
      <c r="K70" s="215" t="str">
        <f>IF($C70=0,"",SUMIFS(INPUT_DATA!AZ:AZ,INPUT_DATA!$A:$A,$C70,INPUT_DATA!$B:$B,"S"))</f>
        <v/>
      </c>
      <c r="L70" s="215" t="str">
        <f>IF($C70=0,"",SUMIFS(INPUT_DATA!BA:BA,INPUT_DATA!$A:$A,$C70,INPUT_DATA!$B:$B,"S"))</f>
        <v/>
      </c>
      <c r="M70" s="215" t="str">
        <f>IF($C70=0,"",SUMIFS(INPUT_DATA!BB:BB,INPUT_DATA!$A:$A,$C70,INPUT_DATA!$B:$B,"S"))</f>
        <v/>
      </c>
      <c r="N70" s="215" t="str">
        <f>IF($C70=0,"",SUMIFS(INPUT_DATA!BC:BC,INPUT_DATA!$A:$A,$C70,INPUT_DATA!$B:$B,"S"))</f>
        <v/>
      </c>
      <c r="O70" s="215" t="str">
        <f>IF($C70=0,"",SUMIFS(INPUT_DATA!BD:BD,INPUT_DATA!$A:$A,$C70,INPUT_DATA!$B:$B,"S"))</f>
        <v/>
      </c>
      <c r="P70" s="215" t="str">
        <f>IF($C70=0,"",SUMIFS(INPUT_DATA!BE:BE,INPUT_DATA!$A:$A,$C70,INPUT_DATA!$B:$B,"S"))</f>
        <v/>
      </c>
      <c r="Q70" s="217" t="str">
        <f t="shared" si="2"/>
        <v/>
      </c>
      <c r="R70" s="218" t="str">
        <f>IF($C70=0,"",SUMIFS(INPUT_DATA!BG:BG,INPUT_DATA!$A:$A,$C70,INPUT_DATA!$B:$B,"S"))</f>
        <v/>
      </c>
      <c r="S70" s="218" t="str">
        <f>IF($C70=0,"",SUMIFS(INPUT_DATA!BH:BH,INPUT_DATA!$A:$A,$C70,INPUT_DATA!$B:$B,"S"))</f>
        <v/>
      </c>
      <c r="T70" s="217" t="str">
        <f t="shared" si="3"/>
        <v/>
      </c>
      <c r="U70" s="219" t="str">
        <f>IF($C70=0,"",SUMIFS(INPUT_DATA!BK:BK,INPUT_DATA!$A:$A,$C70,INPUT_DATA!$B:$B,"S"))</f>
        <v/>
      </c>
      <c r="V70" s="223" t="str">
        <f t="shared" si="4"/>
        <v/>
      </c>
      <c r="W70" s="221"/>
      <c r="X70" s="214"/>
      <c r="Y70" s="215"/>
      <c r="Z70" s="215"/>
      <c r="AA70" s="216"/>
      <c r="AB70" s="215"/>
      <c r="AC70" s="215"/>
      <c r="AD70" s="215"/>
      <c r="AE70" s="215"/>
      <c r="AF70" s="215"/>
      <c r="AG70" s="215"/>
      <c r="AH70" s="215"/>
      <c r="AI70" s="215"/>
      <c r="AJ70" s="224"/>
      <c r="AK70" s="218"/>
      <c r="AL70" s="218"/>
      <c r="AM70" s="217"/>
      <c r="AN70" s="219"/>
      <c r="AO70" s="220"/>
      <c r="AP70" s="221"/>
      <c r="AR70" s="220" t="str">
        <f t="shared" si="5"/>
        <v/>
      </c>
      <c r="AT70" s="210"/>
      <c r="AU70" s="210"/>
      <c r="AW70" s="225"/>
    </row>
    <row r="71" spans="2:49">
      <c r="B71" s="212" t="str">
        <f t="shared" si="0"/>
        <v/>
      </c>
      <c r="C71" s="213">
        <f>'03 - Monthly Asset Follow up'!B75</f>
        <v>0</v>
      </c>
      <c r="D71" s="221"/>
      <c r="E71" s="214" t="str">
        <f>IF($C71=0,"",SUMIFS(INPUT_DATA!AT:AT,INPUT_DATA!$A:$A,$C71,INPUT_DATA!$B:$B,"S"))</f>
        <v/>
      </c>
      <c r="F71" s="215" t="str">
        <f>IF($C71=0,"",SUMIFS(INPUT_DATA!AU:AU,INPUT_DATA!$A:$A,$C71,INPUT_DATA!$B:$B,"S"))</f>
        <v/>
      </c>
      <c r="G71" s="215" t="str">
        <f>IF($C71=0,"",SUMIFS(INPUT_DATA!AV:AV,INPUT_DATA!$A:$A,$C71,INPUT_DATA!$B:$B,"S"))</f>
        <v/>
      </c>
      <c r="H71" s="222" t="str">
        <f t="shared" si="1"/>
        <v/>
      </c>
      <c r="I71" s="215" t="str">
        <f>IF($C71=0,"",SUMIFS(INPUT_DATA!AX:AX,INPUT_DATA!$A:$A,$C71,INPUT_DATA!$B:$B,"S"))</f>
        <v/>
      </c>
      <c r="J71" s="215" t="str">
        <f>IF($C71=0,"",SUMIFS(INPUT_DATA!AY:AY,INPUT_DATA!$A:$A,$C71,INPUT_DATA!$B:$B,"S"))</f>
        <v/>
      </c>
      <c r="K71" s="215" t="str">
        <f>IF($C71=0,"",SUMIFS(INPUT_DATA!AZ:AZ,INPUT_DATA!$A:$A,$C71,INPUT_DATA!$B:$B,"S"))</f>
        <v/>
      </c>
      <c r="L71" s="215" t="str">
        <f>IF($C71=0,"",SUMIFS(INPUT_DATA!BA:BA,INPUT_DATA!$A:$A,$C71,INPUT_DATA!$B:$B,"S"))</f>
        <v/>
      </c>
      <c r="M71" s="215" t="str">
        <f>IF($C71=0,"",SUMIFS(INPUT_DATA!BB:BB,INPUT_DATA!$A:$A,$C71,INPUT_DATA!$B:$B,"S"))</f>
        <v/>
      </c>
      <c r="N71" s="215" t="str">
        <f>IF($C71=0,"",SUMIFS(INPUT_DATA!BC:BC,INPUT_DATA!$A:$A,$C71,INPUT_DATA!$B:$B,"S"))</f>
        <v/>
      </c>
      <c r="O71" s="215" t="str">
        <f>IF($C71=0,"",SUMIFS(INPUT_DATA!BD:BD,INPUT_DATA!$A:$A,$C71,INPUT_DATA!$B:$B,"S"))</f>
        <v/>
      </c>
      <c r="P71" s="215" t="str">
        <f>IF($C71=0,"",SUMIFS(INPUT_DATA!BE:BE,INPUT_DATA!$A:$A,$C71,INPUT_DATA!$B:$B,"S"))</f>
        <v/>
      </c>
      <c r="Q71" s="217" t="str">
        <f t="shared" si="2"/>
        <v/>
      </c>
      <c r="R71" s="218" t="str">
        <f>IF($C71=0,"",SUMIFS(INPUT_DATA!BG:BG,INPUT_DATA!$A:$A,$C71,INPUT_DATA!$B:$B,"S"))</f>
        <v/>
      </c>
      <c r="S71" s="218" t="str">
        <f>IF($C71=0,"",SUMIFS(INPUT_DATA!BH:BH,INPUT_DATA!$A:$A,$C71,INPUT_DATA!$B:$B,"S"))</f>
        <v/>
      </c>
      <c r="T71" s="217" t="str">
        <f t="shared" si="3"/>
        <v/>
      </c>
      <c r="U71" s="219" t="str">
        <f>IF($C71=0,"",SUMIFS(INPUT_DATA!BK:BK,INPUT_DATA!$A:$A,$C71,INPUT_DATA!$B:$B,"S"))</f>
        <v/>
      </c>
      <c r="V71" s="223" t="str">
        <f t="shared" si="4"/>
        <v/>
      </c>
      <c r="W71" s="221"/>
      <c r="X71" s="214"/>
      <c r="Y71" s="215"/>
      <c r="Z71" s="215"/>
      <c r="AA71" s="216"/>
      <c r="AB71" s="215"/>
      <c r="AC71" s="215"/>
      <c r="AD71" s="215"/>
      <c r="AE71" s="215"/>
      <c r="AF71" s="215"/>
      <c r="AG71" s="215"/>
      <c r="AH71" s="215"/>
      <c r="AI71" s="215"/>
      <c r="AJ71" s="224"/>
      <c r="AK71" s="218"/>
      <c r="AL71" s="218"/>
      <c r="AM71" s="217"/>
      <c r="AN71" s="219"/>
      <c r="AO71" s="220"/>
      <c r="AP71" s="221"/>
      <c r="AR71" s="220" t="str">
        <f t="shared" si="5"/>
        <v/>
      </c>
      <c r="AT71" s="210"/>
      <c r="AU71" s="210"/>
      <c r="AW71" s="225"/>
    </row>
    <row r="72" spans="2:49">
      <c r="B72" s="212" t="str">
        <f t="shared" si="0"/>
        <v/>
      </c>
      <c r="C72" s="213">
        <f>'03 - Monthly Asset Follow up'!B76</f>
        <v>0</v>
      </c>
      <c r="D72" s="221"/>
      <c r="E72" s="214" t="str">
        <f>IF($C72=0,"",SUMIFS(INPUT_DATA!AT:AT,INPUT_DATA!$A:$A,$C72,INPUT_DATA!$B:$B,"S"))</f>
        <v/>
      </c>
      <c r="F72" s="215" t="str">
        <f>IF($C72=0,"",SUMIFS(INPUT_DATA!AU:AU,INPUT_DATA!$A:$A,$C72,INPUT_DATA!$B:$B,"S"))</f>
        <v/>
      </c>
      <c r="G72" s="215" t="str">
        <f>IF($C72=0,"",SUMIFS(INPUT_DATA!AV:AV,INPUT_DATA!$A:$A,$C72,INPUT_DATA!$B:$B,"S"))</f>
        <v/>
      </c>
      <c r="H72" s="222" t="str">
        <f t="shared" si="1"/>
        <v/>
      </c>
      <c r="I72" s="215" t="str">
        <f>IF($C72=0,"",SUMIFS(INPUT_DATA!AX:AX,INPUT_DATA!$A:$A,$C72,INPUT_DATA!$B:$B,"S"))</f>
        <v/>
      </c>
      <c r="J72" s="215" t="str">
        <f>IF($C72=0,"",SUMIFS(INPUT_DATA!AY:AY,INPUT_DATA!$A:$A,$C72,INPUT_DATA!$B:$B,"S"))</f>
        <v/>
      </c>
      <c r="K72" s="215" t="str">
        <f>IF($C72=0,"",SUMIFS(INPUT_DATA!AZ:AZ,INPUT_DATA!$A:$A,$C72,INPUT_DATA!$B:$B,"S"))</f>
        <v/>
      </c>
      <c r="L72" s="215" t="str">
        <f>IF($C72=0,"",SUMIFS(INPUT_DATA!BA:BA,INPUT_DATA!$A:$A,$C72,INPUT_DATA!$B:$B,"S"))</f>
        <v/>
      </c>
      <c r="M72" s="215" t="str">
        <f>IF($C72=0,"",SUMIFS(INPUT_DATA!BB:BB,INPUT_DATA!$A:$A,$C72,INPUT_DATA!$B:$B,"S"))</f>
        <v/>
      </c>
      <c r="N72" s="215" t="str">
        <f>IF($C72=0,"",SUMIFS(INPUT_DATA!BC:BC,INPUT_DATA!$A:$A,$C72,INPUT_DATA!$B:$B,"S"))</f>
        <v/>
      </c>
      <c r="O72" s="215" t="str">
        <f>IF($C72=0,"",SUMIFS(INPUT_DATA!BD:BD,INPUT_DATA!$A:$A,$C72,INPUT_DATA!$B:$B,"S"))</f>
        <v/>
      </c>
      <c r="P72" s="215" t="str">
        <f>IF($C72=0,"",SUMIFS(INPUT_DATA!BE:BE,INPUT_DATA!$A:$A,$C72,INPUT_DATA!$B:$B,"S"))</f>
        <v/>
      </c>
      <c r="Q72" s="217" t="str">
        <f t="shared" si="2"/>
        <v/>
      </c>
      <c r="R72" s="218" t="str">
        <f>IF($C72=0,"",SUMIFS(INPUT_DATA!BG:BG,INPUT_DATA!$A:$A,$C72,INPUT_DATA!$B:$B,"S"))</f>
        <v/>
      </c>
      <c r="S72" s="218" t="str">
        <f>IF($C72=0,"",SUMIFS(INPUT_DATA!BH:BH,INPUT_DATA!$A:$A,$C72,INPUT_DATA!$B:$B,"S"))</f>
        <v/>
      </c>
      <c r="T72" s="217" t="str">
        <f t="shared" si="3"/>
        <v/>
      </c>
      <c r="U72" s="219" t="str">
        <f>IF($C72=0,"",SUMIFS(INPUT_DATA!BK:BK,INPUT_DATA!$A:$A,$C72,INPUT_DATA!$B:$B,"S"))</f>
        <v/>
      </c>
      <c r="V72" s="223" t="str">
        <f t="shared" si="4"/>
        <v/>
      </c>
      <c r="W72" s="221"/>
      <c r="X72" s="214"/>
      <c r="Y72" s="215"/>
      <c r="Z72" s="215"/>
      <c r="AA72" s="216"/>
      <c r="AB72" s="215"/>
      <c r="AC72" s="215"/>
      <c r="AD72" s="215"/>
      <c r="AE72" s="215"/>
      <c r="AF72" s="215"/>
      <c r="AG72" s="215"/>
      <c r="AH72" s="215"/>
      <c r="AI72" s="215"/>
      <c r="AJ72" s="224"/>
      <c r="AK72" s="218"/>
      <c r="AL72" s="218"/>
      <c r="AM72" s="217"/>
      <c r="AN72" s="219"/>
      <c r="AO72" s="220"/>
      <c r="AP72" s="221"/>
      <c r="AR72" s="220" t="str">
        <f t="shared" si="5"/>
        <v/>
      </c>
      <c r="AT72" s="210"/>
      <c r="AU72" s="210"/>
      <c r="AW72" s="225"/>
    </row>
    <row r="73" spans="2:49">
      <c r="B73" s="212" t="str">
        <f t="shared" si="0"/>
        <v/>
      </c>
      <c r="C73" s="213">
        <f>'03 - Monthly Asset Follow up'!B77</f>
        <v>0</v>
      </c>
      <c r="D73" s="221"/>
      <c r="E73" s="214" t="str">
        <f>IF($C73=0,"",SUMIFS(INPUT_DATA!AT:AT,INPUT_DATA!$A:$A,$C73,INPUT_DATA!$B:$B,"S"))</f>
        <v/>
      </c>
      <c r="F73" s="215" t="str">
        <f>IF($C73=0,"",SUMIFS(INPUT_DATA!AU:AU,INPUT_DATA!$A:$A,$C73,INPUT_DATA!$B:$B,"S"))</f>
        <v/>
      </c>
      <c r="G73" s="215" t="str">
        <f>IF($C73=0,"",SUMIFS(INPUT_DATA!AV:AV,INPUT_DATA!$A:$A,$C73,INPUT_DATA!$B:$B,"S"))</f>
        <v/>
      </c>
      <c r="H73" s="222" t="str">
        <f t="shared" si="1"/>
        <v/>
      </c>
      <c r="I73" s="215" t="str">
        <f>IF($C73=0,"",SUMIFS(INPUT_DATA!AX:AX,INPUT_DATA!$A:$A,$C73,INPUT_DATA!$B:$B,"S"))</f>
        <v/>
      </c>
      <c r="J73" s="215" t="str">
        <f>IF($C73=0,"",SUMIFS(INPUT_DATA!AY:AY,INPUT_DATA!$A:$A,$C73,INPUT_DATA!$B:$B,"S"))</f>
        <v/>
      </c>
      <c r="K73" s="215" t="str">
        <f>IF($C73=0,"",SUMIFS(INPUT_DATA!AZ:AZ,INPUT_DATA!$A:$A,$C73,INPUT_DATA!$B:$B,"S"))</f>
        <v/>
      </c>
      <c r="L73" s="215" t="str">
        <f>IF($C73=0,"",SUMIFS(INPUT_DATA!BA:BA,INPUT_DATA!$A:$A,$C73,INPUT_DATA!$B:$B,"S"))</f>
        <v/>
      </c>
      <c r="M73" s="215" t="str">
        <f>IF($C73=0,"",SUMIFS(INPUT_DATA!BB:BB,INPUT_DATA!$A:$A,$C73,INPUT_DATA!$B:$B,"S"))</f>
        <v/>
      </c>
      <c r="N73" s="215" t="str">
        <f>IF($C73=0,"",SUMIFS(INPUT_DATA!BC:BC,INPUT_DATA!$A:$A,$C73,INPUT_DATA!$B:$B,"S"))</f>
        <v/>
      </c>
      <c r="O73" s="215" t="str">
        <f>IF($C73=0,"",SUMIFS(INPUT_DATA!BD:BD,INPUT_DATA!$A:$A,$C73,INPUT_DATA!$B:$B,"S"))</f>
        <v/>
      </c>
      <c r="P73" s="215" t="str">
        <f>IF($C73=0,"",SUMIFS(INPUT_DATA!BE:BE,INPUT_DATA!$A:$A,$C73,INPUT_DATA!$B:$B,"S"))</f>
        <v/>
      </c>
      <c r="Q73" s="217" t="str">
        <f t="shared" si="2"/>
        <v/>
      </c>
      <c r="R73" s="218" t="str">
        <f>IF($C73=0,"",SUMIFS(INPUT_DATA!BG:BG,INPUT_DATA!$A:$A,$C73,INPUT_DATA!$B:$B,"S"))</f>
        <v/>
      </c>
      <c r="S73" s="218" t="str">
        <f>IF($C73=0,"",SUMIFS(INPUT_DATA!BH:BH,INPUT_DATA!$A:$A,$C73,INPUT_DATA!$B:$B,"S"))</f>
        <v/>
      </c>
      <c r="T73" s="217" t="str">
        <f t="shared" si="3"/>
        <v/>
      </c>
      <c r="U73" s="219" t="str">
        <f>IF($C73=0,"",SUMIFS(INPUT_DATA!BK:BK,INPUT_DATA!$A:$A,$C73,INPUT_DATA!$B:$B,"S"))</f>
        <v/>
      </c>
      <c r="V73" s="223" t="str">
        <f t="shared" si="4"/>
        <v/>
      </c>
      <c r="W73" s="221"/>
      <c r="X73" s="214"/>
      <c r="Y73" s="215"/>
      <c r="Z73" s="215"/>
      <c r="AA73" s="216"/>
      <c r="AB73" s="215"/>
      <c r="AC73" s="215"/>
      <c r="AD73" s="215"/>
      <c r="AE73" s="215"/>
      <c r="AF73" s="215"/>
      <c r="AG73" s="215"/>
      <c r="AH73" s="215"/>
      <c r="AI73" s="215"/>
      <c r="AJ73" s="224"/>
      <c r="AK73" s="218"/>
      <c r="AL73" s="218"/>
      <c r="AM73" s="217"/>
      <c r="AN73" s="219"/>
      <c r="AO73" s="220"/>
      <c r="AP73" s="221"/>
      <c r="AR73" s="220" t="str">
        <f t="shared" si="5"/>
        <v/>
      </c>
      <c r="AT73" s="210"/>
      <c r="AU73" s="210"/>
      <c r="AW73" s="225"/>
    </row>
    <row r="74" spans="2:49">
      <c r="B74" s="212" t="str">
        <f t="shared" si="0"/>
        <v/>
      </c>
      <c r="C74" s="213">
        <f>'03 - Monthly Asset Follow up'!B78</f>
        <v>0</v>
      </c>
      <c r="D74" s="221"/>
      <c r="E74" s="214" t="str">
        <f>IF($C74=0,"",SUMIFS(INPUT_DATA!AT:AT,INPUT_DATA!$A:$A,$C74,INPUT_DATA!$B:$B,"S"))</f>
        <v/>
      </c>
      <c r="F74" s="215" t="str">
        <f>IF($C74=0,"",SUMIFS(INPUT_DATA!AU:AU,INPUT_DATA!$A:$A,$C74,INPUT_DATA!$B:$B,"S"))</f>
        <v/>
      </c>
      <c r="G74" s="215" t="str">
        <f>IF($C74=0,"",SUMIFS(INPUT_DATA!AV:AV,INPUT_DATA!$A:$A,$C74,INPUT_DATA!$B:$B,"S"))</f>
        <v/>
      </c>
      <c r="H74" s="222" t="str">
        <f t="shared" si="1"/>
        <v/>
      </c>
      <c r="I74" s="215" t="str">
        <f>IF($C74=0,"",SUMIFS(INPUT_DATA!AX:AX,INPUT_DATA!$A:$A,$C74,INPUT_DATA!$B:$B,"S"))</f>
        <v/>
      </c>
      <c r="J74" s="215" t="str">
        <f>IF($C74=0,"",SUMIFS(INPUT_DATA!AY:AY,INPUT_DATA!$A:$A,$C74,INPUT_DATA!$B:$B,"S"))</f>
        <v/>
      </c>
      <c r="K74" s="215" t="str">
        <f>IF($C74=0,"",SUMIFS(INPUT_DATA!AZ:AZ,INPUT_DATA!$A:$A,$C74,INPUT_DATA!$B:$B,"S"))</f>
        <v/>
      </c>
      <c r="L74" s="215" t="str">
        <f>IF($C74=0,"",SUMIFS(INPUT_DATA!BA:BA,INPUT_DATA!$A:$A,$C74,INPUT_DATA!$B:$B,"S"))</f>
        <v/>
      </c>
      <c r="M74" s="215" t="str">
        <f>IF($C74=0,"",SUMIFS(INPUT_DATA!BB:BB,INPUT_DATA!$A:$A,$C74,INPUT_DATA!$B:$B,"S"))</f>
        <v/>
      </c>
      <c r="N74" s="215" t="str">
        <f>IF($C74=0,"",SUMIFS(INPUT_DATA!BC:BC,INPUT_DATA!$A:$A,$C74,INPUT_DATA!$B:$B,"S"))</f>
        <v/>
      </c>
      <c r="O74" s="215" t="str">
        <f>IF($C74=0,"",SUMIFS(INPUT_DATA!BD:BD,INPUT_DATA!$A:$A,$C74,INPUT_DATA!$B:$B,"S"))</f>
        <v/>
      </c>
      <c r="P74" s="215" t="str">
        <f>IF($C74=0,"",SUMIFS(INPUT_DATA!BE:BE,INPUT_DATA!$A:$A,$C74,INPUT_DATA!$B:$B,"S"))</f>
        <v/>
      </c>
      <c r="Q74" s="217" t="str">
        <f t="shared" si="2"/>
        <v/>
      </c>
      <c r="R74" s="218" t="str">
        <f>IF($C74=0,"",SUMIFS(INPUT_DATA!BG:BG,INPUT_DATA!$A:$A,$C74,INPUT_DATA!$B:$B,"S"))</f>
        <v/>
      </c>
      <c r="S74" s="218" t="str">
        <f>IF($C74=0,"",SUMIFS(INPUT_DATA!BH:BH,INPUT_DATA!$A:$A,$C74,INPUT_DATA!$B:$B,"S"))</f>
        <v/>
      </c>
      <c r="T74" s="217" t="str">
        <f t="shared" si="3"/>
        <v/>
      </c>
      <c r="U74" s="219" t="str">
        <f>IF($C74=0,"",SUMIFS(INPUT_DATA!BK:BK,INPUT_DATA!$A:$A,$C74,INPUT_DATA!$B:$B,"S"))</f>
        <v/>
      </c>
      <c r="V74" s="223" t="str">
        <f t="shared" si="4"/>
        <v/>
      </c>
      <c r="W74" s="221"/>
      <c r="X74" s="214"/>
      <c r="Y74" s="215"/>
      <c r="Z74" s="215"/>
      <c r="AA74" s="216"/>
      <c r="AB74" s="215"/>
      <c r="AC74" s="215"/>
      <c r="AD74" s="215"/>
      <c r="AE74" s="215"/>
      <c r="AF74" s="215"/>
      <c r="AG74" s="215"/>
      <c r="AH74" s="215"/>
      <c r="AI74" s="215"/>
      <c r="AJ74" s="224"/>
      <c r="AK74" s="218"/>
      <c r="AL74" s="218"/>
      <c r="AM74" s="217"/>
      <c r="AN74" s="219"/>
      <c r="AO74" s="220"/>
      <c r="AP74" s="221"/>
      <c r="AR74" s="220" t="str">
        <f t="shared" si="5"/>
        <v/>
      </c>
      <c r="AT74" s="210"/>
      <c r="AU74" s="210"/>
      <c r="AW74" s="225"/>
    </row>
    <row r="75" spans="2:49">
      <c r="B75" s="212" t="str">
        <f t="shared" si="0"/>
        <v/>
      </c>
      <c r="C75" s="213">
        <f>'03 - Monthly Asset Follow up'!B79</f>
        <v>0</v>
      </c>
      <c r="D75" s="221"/>
      <c r="E75" s="214" t="str">
        <f>IF($C75=0,"",SUMIFS(INPUT_DATA!AT:AT,INPUT_DATA!$A:$A,$C75,INPUT_DATA!$B:$B,"S"))</f>
        <v/>
      </c>
      <c r="F75" s="215" t="str">
        <f>IF($C75=0,"",SUMIFS(INPUT_DATA!AU:AU,INPUT_DATA!$A:$A,$C75,INPUT_DATA!$B:$B,"S"))</f>
        <v/>
      </c>
      <c r="G75" s="215" t="str">
        <f>IF($C75=0,"",SUMIFS(INPUT_DATA!AV:AV,INPUT_DATA!$A:$A,$C75,INPUT_DATA!$B:$B,"S"))</f>
        <v/>
      </c>
      <c r="H75" s="222" t="str">
        <f t="shared" si="1"/>
        <v/>
      </c>
      <c r="I75" s="215" t="str">
        <f>IF($C75=0,"",SUMIFS(INPUT_DATA!AX:AX,INPUT_DATA!$A:$A,$C75,INPUT_DATA!$B:$B,"S"))</f>
        <v/>
      </c>
      <c r="J75" s="215" t="str">
        <f>IF($C75=0,"",SUMIFS(INPUT_DATA!AY:AY,INPUT_DATA!$A:$A,$C75,INPUT_DATA!$B:$B,"S"))</f>
        <v/>
      </c>
      <c r="K75" s="215" t="str">
        <f>IF($C75=0,"",SUMIFS(INPUT_DATA!AZ:AZ,INPUT_DATA!$A:$A,$C75,INPUT_DATA!$B:$B,"S"))</f>
        <v/>
      </c>
      <c r="L75" s="215" t="str">
        <f>IF($C75=0,"",SUMIFS(INPUT_DATA!BA:BA,INPUT_DATA!$A:$A,$C75,INPUT_DATA!$B:$B,"S"))</f>
        <v/>
      </c>
      <c r="M75" s="215" t="str">
        <f>IF($C75=0,"",SUMIFS(INPUT_DATA!BB:BB,INPUT_DATA!$A:$A,$C75,INPUT_DATA!$B:$B,"S"))</f>
        <v/>
      </c>
      <c r="N75" s="215" t="str">
        <f>IF($C75=0,"",SUMIFS(INPUT_DATA!BC:BC,INPUT_DATA!$A:$A,$C75,INPUT_DATA!$B:$B,"S"))</f>
        <v/>
      </c>
      <c r="O75" s="215" t="str">
        <f>IF($C75=0,"",SUMIFS(INPUT_DATA!BD:BD,INPUT_DATA!$A:$A,$C75,INPUT_DATA!$B:$B,"S"))</f>
        <v/>
      </c>
      <c r="P75" s="215" t="str">
        <f>IF($C75=0,"",SUMIFS(INPUT_DATA!BE:BE,INPUT_DATA!$A:$A,$C75,INPUT_DATA!$B:$B,"S"))</f>
        <v/>
      </c>
      <c r="Q75" s="217" t="str">
        <f t="shared" si="2"/>
        <v/>
      </c>
      <c r="R75" s="218" t="str">
        <f>IF($C75=0,"",SUMIFS(INPUT_DATA!BG:BG,INPUT_DATA!$A:$A,$C75,INPUT_DATA!$B:$B,"S"))</f>
        <v/>
      </c>
      <c r="S75" s="218" t="str">
        <f>IF($C75=0,"",SUMIFS(INPUT_DATA!BH:BH,INPUT_DATA!$A:$A,$C75,INPUT_DATA!$B:$B,"S"))</f>
        <v/>
      </c>
      <c r="T75" s="217" t="str">
        <f t="shared" si="3"/>
        <v/>
      </c>
      <c r="U75" s="219" t="str">
        <f>IF($C75=0,"",SUMIFS(INPUT_DATA!BK:BK,INPUT_DATA!$A:$A,$C75,INPUT_DATA!$B:$B,"S"))</f>
        <v/>
      </c>
      <c r="V75" s="223" t="str">
        <f t="shared" si="4"/>
        <v/>
      </c>
      <c r="W75" s="221"/>
      <c r="X75" s="214"/>
      <c r="Y75" s="215"/>
      <c r="Z75" s="215"/>
      <c r="AA75" s="216"/>
      <c r="AB75" s="215"/>
      <c r="AC75" s="215"/>
      <c r="AD75" s="215"/>
      <c r="AE75" s="215"/>
      <c r="AF75" s="215"/>
      <c r="AG75" s="215"/>
      <c r="AH75" s="215"/>
      <c r="AI75" s="215"/>
      <c r="AJ75" s="224"/>
      <c r="AK75" s="218"/>
      <c r="AL75" s="218"/>
      <c r="AM75" s="217"/>
      <c r="AN75" s="219"/>
      <c r="AO75" s="220"/>
      <c r="AP75" s="221"/>
      <c r="AR75" s="220" t="str">
        <f t="shared" si="5"/>
        <v/>
      </c>
      <c r="AT75" s="210"/>
      <c r="AU75" s="210"/>
      <c r="AW75" s="225"/>
    </row>
    <row r="76" spans="2:49">
      <c r="B76" s="212" t="str">
        <f t="shared" si="0"/>
        <v/>
      </c>
      <c r="C76" s="213">
        <f>'03 - Monthly Asset Follow up'!B80</f>
        <v>0</v>
      </c>
      <c r="D76" s="221"/>
      <c r="E76" s="214" t="str">
        <f>IF($C76=0,"",SUMIFS(INPUT_DATA!AT:AT,INPUT_DATA!$A:$A,$C76,INPUT_DATA!$B:$B,"S"))</f>
        <v/>
      </c>
      <c r="F76" s="215" t="str">
        <f>IF($C76=0,"",SUMIFS(INPUT_DATA!AU:AU,INPUT_DATA!$A:$A,$C76,INPUT_DATA!$B:$B,"S"))</f>
        <v/>
      </c>
      <c r="G76" s="215" t="str">
        <f>IF($C76=0,"",SUMIFS(INPUT_DATA!AV:AV,INPUT_DATA!$A:$A,$C76,INPUT_DATA!$B:$B,"S"))</f>
        <v/>
      </c>
      <c r="H76" s="222" t="str">
        <f t="shared" si="1"/>
        <v/>
      </c>
      <c r="I76" s="215" t="str">
        <f>IF($C76=0,"",SUMIFS(INPUT_DATA!AX:AX,INPUT_DATA!$A:$A,$C76,INPUT_DATA!$B:$B,"S"))</f>
        <v/>
      </c>
      <c r="J76" s="215" t="str">
        <f>IF($C76=0,"",SUMIFS(INPUT_DATA!AY:AY,INPUT_DATA!$A:$A,$C76,INPUT_DATA!$B:$B,"S"))</f>
        <v/>
      </c>
      <c r="K76" s="215" t="str">
        <f>IF($C76=0,"",SUMIFS(INPUT_DATA!AZ:AZ,INPUT_DATA!$A:$A,$C76,INPUT_DATA!$B:$B,"S"))</f>
        <v/>
      </c>
      <c r="L76" s="215" t="str">
        <f>IF($C76=0,"",SUMIFS(INPUT_DATA!BA:BA,INPUT_DATA!$A:$A,$C76,INPUT_DATA!$B:$B,"S"))</f>
        <v/>
      </c>
      <c r="M76" s="215" t="str">
        <f>IF($C76=0,"",SUMIFS(INPUT_DATA!BB:BB,INPUT_DATA!$A:$A,$C76,INPUT_DATA!$B:$B,"S"))</f>
        <v/>
      </c>
      <c r="N76" s="215" t="str">
        <f>IF($C76=0,"",SUMIFS(INPUT_DATA!BC:BC,INPUT_DATA!$A:$A,$C76,INPUT_DATA!$B:$B,"S"))</f>
        <v/>
      </c>
      <c r="O76" s="215" t="str">
        <f>IF($C76=0,"",SUMIFS(INPUT_DATA!BD:BD,INPUT_DATA!$A:$A,$C76,INPUT_DATA!$B:$B,"S"))</f>
        <v/>
      </c>
      <c r="P76" s="215" t="str">
        <f>IF($C76=0,"",SUMIFS(INPUT_DATA!BE:BE,INPUT_DATA!$A:$A,$C76,INPUT_DATA!$B:$B,"S"))</f>
        <v/>
      </c>
      <c r="Q76" s="217" t="str">
        <f t="shared" si="2"/>
        <v/>
      </c>
      <c r="R76" s="218" t="str">
        <f>IF($C76=0,"",SUMIFS(INPUT_DATA!BG:BG,INPUT_DATA!$A:$A,$C76,INPUT_DATA!$B:$B,"S"))</f>
        <v/>
      </c>
      <c r="S76" s="218" t="str">
        <f>IF($C76=0,"",SUMIFS(INPUT_DATA!BH:BH,INPUT_DATA!$A:$A,$C76,INPUT_DATA!$B:$B,"S"))</f>
        <v/>
      </c>
      <c r="T76" s="217" t="str">
        <f t="shared" si="3"/>
        <v/>
      </c>
      <c r="U76" s="219" t="str">
        <f>IF($C76=0,"",SUMIFS(INPUT_DATA!BK:BK,INPUT_DATA!$A:$A,$C76,INPUT_DATA!$B:$B,"S"))</f>
        <v/>
      </c>
      <c r="V76" s="223" t="str">
        <f t="shared" si="4"/>
        <v/>
      </c>
      <c r="W76" s="221"/>
      <c r="X76" s="214"/>
      <c r="Y76" s="215"/>
      <c r="Z76" s="215"/>
      <c r="AA76" s="216"/>
      <c r="AB76" s="215"/>
      <c r="AC76" s="215"/>
      <c r="AD76" s="215"/>
      <c r="AE76" s="215"/>
      <c r="AF76" s="215"/>
      <c r="AG76" s="215"/>
      <c r="AH76" s="215"/>
      <c r="AI76" s="215"/>
      <c r="AJ76" s="224"/>
      <c r="AK76" s="218"/>
      <c r="AL76" s="218"/>
      <c r="AM76" s="217"/>
      <c r="AN76" s="219"/>
      <c r="AO76" s="220"/>
      <c r="AP76" s="221"/>
      <c r="AR76" s="220" t="str">
        <f t="shared" si="5"/>
        <v/>
      </c>
      <c r="AT76" s="210"/>
      <c r="AU76" s="210"/>
      <c r="AW76" s="225"/>
    </row>
    <row r="77" spans="2:49">
      <c r="B77" s="212" t="str">
        <f t="shared" si="0"/>
        <v/>
      </c>
      <c r="C77" s="213">
        <f>'03 - Monthly Asset Follow up'!B81</f>
        <v>0</v>
      </c>
      <c r="D77" s="221"/>
      <c r="E77" s="214" t="str">
        <f>IF($C77=0,"",SUMIFS(INPUT_DATA!AT:AT,INPUT_DATA!$A:$A,$C77,INPUT_DATA!$B:$B,"S"))</f>
        <v/>
      </c>
      <c r="F77" s="215" t="str">
        <f>IF($C77=0,"",SUMIFS(INPUT_DATA!AU:AU,INPUT_DATA!$A:$A,$C77,INPUT_DATA!$B:$B,"S"))</f>
        <v/>
      </c>
      <c r="G77" s="215" t="str">
        <f>IF($C77=0,"",SUMIFS(INPUT_DATA!AV:AV,INPUT_DATA!$A:$A,$C77,INPUT_DATA!$B:$B,"S"))</f>
        <v/>
      </c>
      <c r="H77" s="222" t="str">
        <f t="shared" si="1"/>
        <v/>
      </c>
      <c r="I77" s="215" t="str">
        <f>IF($C77=0,"",SUMIFS(INPUT_DATA!AX:AX,INPUT_DATA!$A:$A,$C77,INPUT_DATA!$B:$B,"S"))</f>
        <v/>
      </c>
      <c r="J77" s="215" t="str">
        <f>IF($C77=0,"",SUMIFS(INPUT_DATA!AY:AY,INPUT_DATA!$A:$A,$C77,INPUT_DATA!$B:$B,"S"))</f>
        <v/>
      </c>
      <c r="K77" s="215" t="str">
        <f>IF($C77=0,"",SUMIFS(INPUT_DATA!AZ:AZ,INPUT_DATA!$A:$A,$C77,INPUT_DATA!$B:$B,"S"))</f>
        <v/>
      </c>
      <c r="L77" s="215" t="str">
        <f>IF($C77=0,"",SUMIFS(INPUT_DATA!BA:BA,INPUT_DATA!$A:$A,$C77,INPUT_DATA!$B:$B,"S"))</f>
        <v/>
      </c>
      <c r="M77" s="215" t="str">
        <f>IF($C77=0,"",SUMIFS(INPUT_DATA!BB:BB,INPUT_DATA!$A:$A,$C77,INPUT_DATA!$B:$B,"S"))</f>
        <v/>
      </c>
      <c r="N77" s="215" t="str">
        <f>IF($C77=0,"",SUMIFS(INPUT_DATA!BC:BC,INPUT_DATA!$A:$A,$C77,INPUT_DATA!$B:$B,"S"))</f>
        <v/>
      </c>
      <c r="O77" s="215" t="str">
        <f>IF($C77=0,"",SUMIFS(INPUT_DATA!BD:BD,INPUT_DATA!$A:$A,$C77,INPUT_DATA!$B:$B,"S"))</f>
        <v/>
      </c>
      <c r="P77" s="215" t="str">
        <f>IF($C77=0,"",SUMIFS(INPUT_DATA!BE:BE,INPUT_DATA!$A:$A,$C77,INPUT_DATA!$B:$B,"S"))</f>
        <v/>
      </c>
      <c r="Q77" s="217" t="str">
        <f t="shared" si="2"/>
        <v/>
      </c>
      <c r="R77" s="218" t="str">
        <f>IF($C77=0,"",SUMIFS(INPUT_DATA!BG:BG,INPUT_DATA!$A:$A,$C77,INPUT_DATA!$B:$B,"S"))</f>
        <v/>
      </c>
      <c r="S77" s="218" t="str">
        <f>IF($C77=0,"",SUMIFS(INPUT_DATA!BH:BH,INPUT_DATA!$A:$A,$C77,INPUT_DATA!$B:$B,"S"))</f>
        <v/>
      </c>
      <c r="T77" s="217" t="str">
        <f t="shared" si="3"/>
        <v/>
      </c>
      <c r="U77" s="219" t="str">
        <f>IF($C77=0,"",SUMIFS(INPUT_DATA!BK:BK,INPUT_DATA!$A:$A,$C77,INPUT_DATA!$B:$B,"S"))</f>
        <v/>
      </c>
      <c r="V77" s="223" t="str">
        <f t="shared" si="4"/>
        <v/>
      </c>
      <c r="W77" s="221"/>
      <c r="X77" s="214"/>
      <c r="Y77" s="215"/>
      <c r="Z77" s="215"/>
      <c r="AA77" s="216"/>
      <c r="AB77" s="215"/>
      <c r="AC77" s="215"/>
      <c r="AD77" s="215"/>
      <c r="AE77" s="215"/>
      <c r="AF77" s="215"/>
      <c r="AG77" s="215"/>
      <c r="AH77" s="215"/>
      <c r="AI77" s="215"/>
      <c r="AJ77" s="224"/>
      <c r="AK77" s="218"/>
      <c r="AL77" s="218"/>
      <c r="AM77" s="217"/>
      <c r="AN77" s="219"/>
      <c r="AO77" s="220"/>
      <c r="AP77" s="221"/>
      <c r="AR77" s="220" t="str">
        <f t="shared" si="5"/>
        <v/>
      </c>
      <c r="AT77" s="210"/>
      <c r="AU77" s="210"/>
      <c r="AW77" s="225"/>
    </row>
    <row r="78" spans="2:49">
      <c r="B78" s="212" t="str">
        <f t="shared" si="0"/>
        <v/>
      </c>
      <c r="C78" s="213">
        <f>'03 - Monthly Asset Follow up'!B82</f>
        <v>0</v>
      </c>
      <c r="D78" s="221"/>
      <c r="E78" s="214" t="str">
        <f>IF($C78=0,"",SUMIFS(INPUT_DATA!AT:AT,INPUT_DATA!$A:$A,$C78,INPUT_DATA!$B:$B,"S"))</f>
        <v/>
      </c>
      <c r="F78" s="215" t="str">
        <f>IF($C78=0,"",SUMIFS(INPUT_DATA!AU:AU,INPUT_DATA!$A:$A,$C78,INPUT_DATA!$B:$B,"S"))</f>
        <v/>
      </c>
      <c r="G78" s="215" t="str">
        <f>IF($C78=0,"",SUMIFS(INPUT_DATA!AV:AV,INPUT_DATA!$A:$A,$C78,INPUT_DATA!$B:$B,"S"))</f>
        <v/>
      </c>
      <c r="H78" s="222" t="str">
        <f t="shared" si="1"/>
        <v/>
      </c>
      <c r="I78" s="215" t="str">
        <f>IF($C78=0,"",SUMIFS(INPUT_DATA!AX:AX,INPUT_DATA!$A:$A,$C78,INPUT_DATA!$B:$B,"S"))</f>
        <v/>
      </c>
      <c r="J78" s="215" t="str">
        <f>IF($C78=0,"",SUMIFS(INPUT_DATA!AY:AY,INPUT_DATA!$A:$A,$C78,INPUT_DATA!$B:$B,"S"))</f>
        <v/>
      </c>
      <c r="K78" s="215" t="str">
        <f>IF($C78=0,"",SUMIFS(INPUT_DATA!AZ:AZ,INPUT_DATA!$A:$A,$C78,INPUT_DATA!$B:$B,"S"))</f>
        <v/>
      </c>
      <c r="L78" s="215" t="str">
        <f>IF($C78=0,"",SUMIFS(INPUT_DATA!BA:BA,INPUT_DATA!$A:$A,$C78,INPUT_DATA!$B:$B,"S"))</f>
        <v/>
      </c>
      <c r="M78" s="215" t="str">
        <f>IF($C78=0,"",SUMIFS(INPUT_DATA!BB:BB,INPUT_DATA!$A:$A,$C78,INPUT_DATA!$B:$B,"S"))</f>
        <v/>
      </c>
      <c r="N78" s="215" t="str">
        <f>IF($C78=0,"",SUMIFS(INPUT_DATA!BC:BC,INPUT_DATA!$A:$A,$C78,INPUT_DATA!$B:$B,"S"))</f>
        <v/>
      </c>
      <c r="O78" s="215" t="str">
        <f>IF($C78=0,"",SUMIFS(INPUT_DATA!BD:BD,INPUT_DATA!$A:$A,$C78,INPUT_DATA!$B:$B,"S"))</f>
        <v/>
      </c>
      <c r="P78" s="215" t="str">
        <f>IF($C78=0,"",SUMIFS(INPUT_DATA!BE:BE,INPUT_DATA!$A:$A,$C78,INPUT_DATA!$B:$B,"S"))</f>
        <v/>
      </c>
      <c r="Q78" s="217" t="str">
        <f t="shared" si="2"/>
        <v/>
      </c>
      <c r="R78" s="218" t="str">
        <f>IF($C78=0,"",SUMIFS(INPUT_DATA!BG:BG,INPUT_DATA!$A:$A,$C78,INPUT_DATA!$B:$B,"S"))</f>
        <v/>
      </c>
      <c r="S78" s="218" t="str">
        <f>IF($C78=0,"",SUMIFS(INPUT_DATA!BH:BH,INPUT_DATA!$A:$A,$C78,INPUT_DATA!$B:$B,"S"))</f>
        <v/>
      </c>
      <c r="T78" s="217" t="str">
        <f t="shared" si="3"/>
        <v/>
      </c>
      <c r="U78" s="219" t="str">
        <f>IF($C78=0,"",SUMIFS(INPUT_DATA!BK:BK,INPUT_DATA!$A:$A,$C78,INPUT_DATA!$B:$B,"S"))</f>
        <v/>
      </c>
      <c r="V78" s="223" t="str">
        <f t="shared" si="4"/>
        <v/>
      </c>
      <c r="W78" s="221"/>
      <c r="X78" s="214"/>
      <c r="Y78" s="215"/>
      <c r="Z78" s="215"/>
      <c r="AA78" s="216"/>
      <c r="AB78" s="215"/>
      <c r="AC78" s="215"/>
      <c r="AD78" s="215"/>
      <c r="AE78" s="215"/>
      <c r="AF78" s="215"/>
      <c r="AG78" s="215"/>
      <c r="AH78" s="215"/>
      <c r="AI78" s="215"/>
      <c r="AJ78" s="224"/>
      <c r="AK78" s="218"/>
      <c r="AL78" s="218"/>
      <c r="AM78" s="217"/>
      <c r="AN78" s="219"/>
      <c r="AO78" s="220"/>
      <c r="AP78" s="221"/>
      <c r="AR78" s="220" t="str">
        <f t="shared" si="5"/>
        <v/>
      </c>
      <c r="AT78" s="210"/>
      <c r="AU78" s="210"/>
      <c r="AW78" s="225"/>
    </row>
    <row r="79" spans="2:49">
      <c r="B79" s="212" t="str">
        <f t="shared" ref="B79:B121" si="6">IF(C80=0,"",C80+1)</f>
        <v/>
      </c>
      <c r="C79" s="213">
        <f>'03 - Monthly Asset Follow up'!B83</f>
        <v>0</v>
      </c>
      <c r="D79" s="221"/>
      <c r="E79" s="214" t="str">
        <f>IF($C79=0,"",SUMIFS(INPUT_DATA!AT:AT,INPUT_DATA!$A:$A,$C79,INPUT_DATA!$B:$B,"S"))</f>
        <v/>
      </c>
      <c r="F79" s="215" t="str">
        <f>IF($C79=0,"",SUMIFS(INPUT_DATA!AU:AU,INPUT_DATA!$A:$A,$C79,INPUT_DATA!$B:$B,"S"))</f>
        <v/>
      </c>
      <c r="G79" s="215" t="str">
        <f>IF($C79=0,"",SUMIFS(INPUT_DATA!AV:AV,INPUT_DATA!$A:$A,$C79,INPUT_DATA!$B:$B,"S"))</f>
        <v/>
      </c>
      <c r="H79" s="222" t="str">
        <f t="shared" ref="H79:H121" si="7">IF($C79=0,"",E79+F79+G79)</f>
        <v/>
      </c>
      <c r="I79" s="215" t="str">
        <f>IF($C79=0,"",SUMIFS(INPUT_DATA!AX:AX,INPUT_DATA!$A:$A,$C79,INPUT_DATA!$B:$B,"S"))</f>
        <v/>
      </c>
      <c r="J79" s="215" t="str">
        <f>IF($C79=0,"",SUMIFS(INPUT_DATA!AY:AY,INPUT_DATA!$A:$A,$C79,INPUT_DATA!$B:$B,"S"))</f>
        <v/>
      </c>
      <c r="K79" s="215" t="str">
        <f>IF($C79=0,"",SUMIFS(INPUT_DATA!AZ:AZ,INPUT_DATA!$A:$A,$C79,INPUT_DATA!$B:$B,"S"))</f>
        <v/>
      </c>
      <c r="L79" s="215" t="str">
        <f>IF($C79=0,"",SUMIFS(INPUT_DATA!BA:BA,INPUT_DATA!$A:$A,$C79,INPUT_DATA!$B:$B,"S"))</f>
        <v/>
      </c>
      <c r="M79" s="215" t="str">
        <f>IF($C79=0,"",SUMIFS(INPUT_DATA!BB:BB,INPUT_DATA!$A:$A,$C79,INPUT_DATA!$B:$B,"S"))</f>
        <v/>
      </c>
      <c r="N79" s="215" t="str">
        <f>IF($C79=0,"",SUMIFS(INPUT_DATA!BC:BC,INPUT_DATA!$A:$A,$C79,INPUT_DATA!$B:$B,"S"))</f>
        <v/>
      </c>
      <c r="O79" s="215" t="str">
        <f>IF($C79=0,"",SUMIFS(INPUT_DATA!BD:BD,INPUT_DATA!$A:$A,$C79,INPUT_DATA!$B:$B,"S"))</f>
        <v/>
      </c>
      <c r="P79" s="215" t="str">
        <f>IF($C79=0,"",SUMIFS(INPUT_DATA!BE:BE,INPUT_DATA!$A:$A,$C79,INPUT_DATA!$B:$B,"S"))</f>
        <v/>
      </c>
      <c r="Q79" s="217" t="str">
        <f t="shared" ref="Q79:Q121" si="8">IF($C79=0,"",I79+J79+K79+L79+M79+N79+O79+P79)</f>
        <v/>
      </c>
      <c r="R79" s="218" t="str">
        <f>IF($C79=0,"",SUMIFS(INPUT_DATA!BG:BG,INPUT_DATA!$A:$A,$C79,INPUT_DATA!$B:$B,"S"))</f>
        <v/>
      </c>
      <c r="S79" s="218" t="str">
        <f>IF($C79=0,"",SUMIFS(INPUT_DATA!BH:BH,INPUT_DATA!$A:$A,$C79,INPUT_DATA!$B:$B,"S"))</f>
        <v/>
      </c>
      <c r="T79" s="217" t="str">
        <f t="shared" ref="T79:T121" si="9">IF($C79=0,"",H79+Q79+R79-S79)</f>
        <v/>
      </c>
      <c r="U79" s="219" t="str">
        <f>IF($C79=0,"",SUMIFS(INPUT_DATA!BK:BK,INPUT_DATA!$A:$A,$C79,INPUT_DATA!$B:$B,"S"))</f>
        <v/>
      </c>
      <c r="V79" s="223" t="str">
        <f t="shared" ref="V79:V121" si="10">IF($C79=0,"",T79-U79)</f>
        <v/>
      </c>
      <c r="W79" s="221"/>
      <c r="X79" s="214"/>
      <c r="Y79" s="215"/>
      <c r="Z79" s="215"/>
      <c r="AA79" s="216"/>
      <c r="AB79" s="215"/>
      <c r="AC79" s="215"/>
      <c r="AD79" s="215"/>
      <c r="AE79" s="215"/>
      <c r="AF79" s="215"/>
      <c r="AG79" s="215"/>
      <c r="AH79" s="215"/>
      <c r="AI79" s="215"/>
      <c r="AJ79" s="224"/>
      <c r="AK79" s="218"/>
      <c r="AL79" s="218"/>
      <c r="AM79" s="217"/>
      <c r="AN79" s="219"/>
      <c r="AO79" s="220"/>
      <c r="AP79" s="221"/>
      <c r="AR79" s="220" t="str">
        <f t="shared" ref="AR79:AR121" si="11">IF($C79=0,"",T79+AO79)</f>
        <v/>
      </c>
      <c r="AT79" s="210"/>
      <c r="AU79" s="210"/>
      <c r="AW79" s="225"/>
    </row>
    <row r="80" spans="2:49">
      <c r="B80" s="212" t="str">
        <f t="shared" si="6"/>
        <v/>
      </c>
      <c r="C80" s="213">
        <f>'03 - Monthly Asset Follow up'!B84</f>
        <v>0</v>
      </c>
      <c r="D80" s="221"/>
      <c r="E80" s="214" t="str">
        <f>IF($C80=0,"",SUMIFS(INPUT_DATA!AT:AT,INPUT_DATA!$A:$A,$C80,INPUT_DATA!$B:$B,"S"))</f>
        <v/>
      </c>
      <c r="F80" s="215" t="str">
        <f>IF($C80=0,"",SUMIFS(INPUT_DATA!AU:AU,INPUT_DATA!$A:$A,$C80,INPUT_DATA!$B:$B,"S"))</f>
        <v/>
      </c>
      <c r="G80" s="215" t="str">
        <f>IF($C80=0,"",SUMIFS(INPUT_DATA!AV:AV,INPUT_DATA!$A:$A,$C80,INPUT_DATA!$B:$B,"S"))</f>
        <v/>
      </c>
      <c r="H80" s="222" t="str">
        <f t="shared" si="7"/>
        <v/>
      </c>
      <c r="I80" s="215" t="str">
        <f>IF($C80=0,"",SUMIFS(INPUT_DATA!AX:AX,INPUT_DATA!$A:$A,$C80,INPUT_DATA!$B:$B,"S"))</f>
        <v/>
      </c>
      <c r="J80" s="215" t="str">
        <f>IF($C80=0,"",SUMIFS(INPUT_DATA!AY:AY,INPUT_DATA!$A:$A,$C80,INPUT_DATA!$B:$B,"S"))</f>
        <v/>
      </c>
      <c r="K80" s="215" t="str">
        <f>IF($C80=0,"",SUMIFS(INPUT_DATA!AZ:AZ,INPUT_DATA!$A:$A,$C80,INPUT_DATA!$B:$B,"S"))</f>
        <v/>
      </c>
      <c r="L80" s="215" t="str">
        <f>IF($C80=0,"",SUMIFS(INPUT_DATA!BA:BA,INPUT_DATA!$A:$A,$C80,INPUT_DATA!$B:$B,"S"))</f>
        <v/>
      </c>
      <c r="M80" s="215" t="str">
        <f>IF($C80=0,"",SUMIFS(INPUT_DATA!BB:BB,INPUT_DATA!$A:$A,$C80,INPUT_DATA!$B:$B,"S"))</f>
        <v/>
      </c>
      <c r="N80" s="215" t="str">
        <f>IF($C80=0,"",SUMIFS(INPUT_DATA!BC:BC,INPUT_DATA!$A:$A,$C80,INPUT_DATA!$B:$B,"S"))</f>
        <v/>
      </c>
      <c r="O80" s="215" t="str">
        <f>IF($C80=0,"",SUMIFS(INPUT_DATA!BD:BD,INPUT_DATA!$A:$A,$C80,INPUT_DATA!$B:$B,"S"))</f>
        <v/>
      </c>
      <c r="P80" s="215" t="str">
        <f>IF($C80=0,"",SUMIFS(INPUT_DATA!BE:BE,INPUT_DATA!$A:$A,$C80,INPUT_DATA!$B:$B,"S"))</f>
        <v/>
      </c>
      <c r="Q80" s="217" t="str">
        <f t="shared" si="8"/>
        <v/>
      </c>
      <c r="R80" s="218" t="str">
        <f>IF($C80=0,"",SUMIFS(INPUT_DATA!BG:BG,INPUT_DATA!$A:$A,$C80,INPUT_DATA!$B:$B,"S"))</f>
        <v/>
      </c>
      <c r="S80" s="218" t="str">
        <f>IF($C80=0,"",SUMIFS(INPUT_DATA!BH:BH,INPUT_DATA!$A:$A,$C80,INPUT_DATA!$B:$B,"S"))</f>
        <v/>
      </c>
      <c r="T80" s="217" t="str">
        <f t="shared" si="9"/>
        <v/>
      </c>
      <c r="U80" s="219" t="str">
        <f>IF($C80=0,"",SUMIFS(INPUT_DATA!BK:BK,INPUT_DATA!$A:$A,$C80,INPUT_DATA!$B:$B,"S"))</f>
        <v/>
      </c>
      <c r="V80" s="223" t="str">
        <f t="shared" si="10"/>
        <v/>
      </c>
      <c r="W80" s="221"/>
      <c r="X80" s="214"/>
      <c r="Y80" s="215"/>
      <c r="Z80" s="215"/>
      <c r="AA80" s="216"/>
      <c r="AB80" s="215"/>
      <c r="AC80" s="215"/>
      <c r="AD80" s="215"/>
      <c r="AE80" s="215"/>
      <c r="AF80" s="215"/>
      <c r="AG80" s="215"/>
      <c r="AH80" s="215"/>
      <c r="AI80" s="215"/>
      <c r="AJ80" s="224"/>
      <c r="AK80" s="218"/>
      <c r="AL80" s="218"/>
      <c r="AM80" s="217"/>
      <c r="AN80" s="219"/>
      <c r="AO80" s="220"/>
      <c r="AP80" s="221"/>
      <c r="AR80" s="220" t="str">
        <f t="shared" si="11"/>
        <v/>
      </c>
      <c r="AT80" s="210"/>
      <c r="AU80" s="210"/>
      <c r="AW80" s="225"/>
    </row>
    <row r="81" spans="2:49">
      <c r="B81" s="212" t="str">
        <f t="shared" si="6"/>
        <v/>
      </c>
      <c r="C81" s="213">
        <f>'03 - Monthly Asset Follow up'!B85</f>
        <v>0</v>
      </c>
      <c r="D81" s="221"/>
      <c r="E81" s="214" t="str">
        <f>IF($C81=0,"",SUMIFS(INPUT_DATA!AT:AT,INPUT_DATA!$A:$A,$C81,INPUT_DATA!$B:$B,"S"))</f>
        <v/>
      </c>
      <c r="F81" s="215" t="str">
        <f>IF($C81=0,"",SUMIFS(INPUT_DATA!AU:AU,INPUT_DATA!$A:$A,$C81,INPUT_DATA!$B:$B,"S"))</f>
        <v/>
      </c>
      <c r="G81" s="215" t="str">
        <f>IF($C81=0,"",SUMIFS(INPUT_DATA!AV:AV,INPUT_DATA!$A:$A,$C81,INPUT_DATA!$B:$B,"S"))</f>
        <v/>
      </c>
      <c r="H81" s="222" t="str">
        <f t="shared" si="7"/>
        <v/>
      </c>
      <c r="I81" s="215" t="str">
        <f>IF($C81=0,"",SUMIFS(INPUT_DATA!AX:AX,INPUT_DATA!$A:$A,$C81,INPUT_DATA!$B:$B,"S"))</f>
        <v/>
      </c>
      <c r="J81" s="215" t="str">
        <f>IF($C81=0,"",SUMIFS(INPUT_DATA!AY:AY,INPUT_DATA!$A:$A,$C81,INPUT_DATA!$B:$B,"S"))</f>
        <v/>
      </c>
      <c r="K81" s="215" t="str">
        <f>IF($C81=0,"",SUMIFS(INPUT_DATA!AZ:AZ,INPUT_DATA!$A:$A,$C81,INPUT_DATA!$B:$B,"S"))</f>
        <v/>
      </c>
      <c r="L81" s="215" t="str">
        <f>IF($C81=0,"",SUMIFS(INPUT_DATA!BA:BA,INPUT_DATA!$A:$A,$C81,INPUT_DATA!$B:$B,"S"))</f>
        <v/>
      </c>
      <c r="M81" s="215" t="str">
        <f>IF($C81=0,"",SUMIFS(INPUT_DATA!BB:BB,INPUT_DATA!$A:$A,$C81,INPUT_DATA!$B:$B,"S"))</f>
        <v/>
      </c>
      <c r="N81" s="215" t="str">
        <f>IF($C81=0,"",SUMIFS(INPUT_DATA!BC:BC,INPUT_DATA!$A:$A,$C81,INPUT_DATA!$B:$B,"S"))</f>
        <v/>
      </c>
      <c r="O81" s="215" t="str">
        <f>IF($C81=0,"",SUMIFS(INPUT_DATA!BD:BD,INPUT_DATA!$A:$A,$C81,INPUT_DATA!$B:$B,"S"))</f>
        <v/>
      </c>
      <c r="P81" s="215" t="str">
        <f>IF($C81=0,"",SUMIFS(INPUT_DATA!BE:BE,INPUT_DATA!$A:$A,$C81,INPUT_DATA!$B:$B,"S"))</f>
        <v/>
      </c>
      <c r="Q81" s="217" t="str">
        <f t="shared" si="8"/>
        <v/>
      </c>
      <c r="R81" s="218" t="str">
        <f>IF($C81=0,"",SUMIFS(INPUT_DATA!BG:BG,INPUT_DATA!$A:$A,$C81,INPUT_DATA!$B:$B,"S"))</f>
        <v/>
      </c>
      <c r="S81" s="218" t="str">
        <f>IF($C81=0,"",SUMIFS(INPUT_DATA!BH:BH,INPUT_DATA!$A:$A,$C81,INPUT_DATA!$B:$B,"S"))</f>
        <v/>
      </c>
      <c r="T81" s="217" t="str">
        <f t="shared" si="9"/>
        <v/>
      </c>
      <c r="U81" s="219" t="str">
        <f>IF($C81=0,"",SUMIFS(INPUT_DATA!BK:BK,INPUT_DATA!$A:$A,$C81,INPUT_DATA!$B:$B,"S"))</f>
        <v/>
      </c>
      <c r="V81" s="223" t="str">
        <f t="shared" si="10"/>
        <v/>
      </c>
      <c r="W81" s="221"/>
      <c r="X81" s="214"/>
      <c r="Y81" s="215"/>
      <c r="Z81" s="215"/>
      <c r="AA81" s="216"/>
      <c r="AB81" s="215"/>
      <c r="AC81" s="215"/>
      <c r="AD81" s="215"/>
      <c r="AE81" s="215"/>
      <c r="AF81" s="215"/>
      <c r="AG81" s="215"/>
      <c r="AH81" s="215"/>
      <c r="AI81" s="215"/>
      <c r="AJ81" s="224"/>
      <c r="AK81" s="218"/>
      <c r="AL81" s="218"/>
      <c r="AM81" s="217"/>
      <c r="AN81" s="219"/>
      <c r="AO81" s="220"/>
      <c r="AP81" s="221"/>
      <c r="AR81" s="220" t="str">
        <f t="shared" si="11"/>
        <v/>
      </c>
      <c r="AT81" s="210"/>
      <c r="AU81" s="210"/>
      <c r="AW81" s="225"/>
    </row>
    <row r="82" spans="2:49">
      <c r="B82" s="212" t="str">
        <f t="shared" si="6"/>
        <v/>
      </c>
      <c r="C82" s="213">
        <f>'03 - Monthly Asset Follow up'!B86</f>
        <v>0</v>
      </c>
      <c r="D82" s="221"/>
      <c r="E82" s="214" t="str">
        <f>IF($C82=0,"",SUMIFS(INPUT_DATA!AT:AT,INPUT_DATA!$A:$A,$C82,INPUT_DATA!$B:$B,"S"))</f>
        <v/>
      </c>
      <c r="F82" s="215" t="str">
        <f>IF($C82=0,"",SUMIFS(INPUT_DATA!AU:AU,INPUT_DATA!$A:$A,$C82,INPUT_DATA!$B:$B,"S"))</f>
        <v/>
      </c>
      <c r="G82" s="215" t="str">
        <f>IF($C82=0,"",SUMIFS(INPUT_DATA!AV:AV,INPUT_DATA!$A:$A,$C82,INPUT_DATA!$B:$B,"S"))</f>
        <v/>
      </c>
      <c r="H82" s="222" t="str">
        <f t="shared" si="7"/>
        <v/>
      </c>
      <c r="I82" s="215" t="str">
        <f>IF($C82=0,"",SUMIFS(INPUT_DATA!AX:AX,INPUT_DATA!$A:$A,$C82,INPUT_DATA!$B:$B,"S"))</f>
        <v/>
      </c>
      <c r="J82" s="215" t="str">
        <f>IF($C82=0,"",SUMIFS(INPUT_DATA!AY:AY,INPUT_DATA!$A:$A,$C82,INPUT_DATA!$B:$B,"S"))</f>
        <v/>
      </c>
      <c r="K82" s="215" t="str">
        <f>IF($C82=0,"",SUMIFS(INPUT_DATA!AZ:AZ,INPUT_DATA!$A:$A,$C82,INPUT_DATA!$B:$B,"S"))</f>
        <v/>
      </c>
      <c r="L82" s="215" t="str">
        <f>IF($C82=0,"",SUMIFS(INPUT_DATA!BA:BA,INPUT_DATA!$A:$A,$C82,INPUT_DATA!$B:$B,"S"))</f>
        <v/>
      </c>
      <c r="M82" s="215" t="str">
        <f>IF($C82=0,"",SUMIFS(INPUT_DATA!BB:BB,INPUT_DATA!$A:$A,$C82,INPUT_DATA!$B:$B,"S"))</f>
        <v/>
      </c>
      <c r="N82" s="215" t="str">
        <f>IF($C82=0,"",SUMIFS(INPUT_DATA!BC:BC,INPUT_DATA!$A:$A,$C82,INPUT_DATA!$B:$B,"S"))</f>
        <v/>
      </c>
      <c r="O82" s="215" t="str">
        <f>IF($C82=0,"",SUMIFS(INPUT_DATA!BD:BD,INPUT_DATA!$A:$A,$C82,INPUT_DATA!$B:$B,"S"))</f>
        <v/>
      </c>
      <c r="P82" s="215" t="str">
        <f>IF($C82=0,"",SUMIFS(INPUT_DATA!BE:BE,INPUT_DATA!$A:$A,$C82,INPUT_DATA!$B:$B,"S"))</f>
        <v/>
      </c>
      <c r="Q82" s="217" t="str">
        <f t="shared" si="8"/>
        <v/>
      </c>
      <c r="R82" s="218" t="str">
        <f>IF($C82=0,"",SUMIFS(INPUT_DATA!BG:BG,INPUT_DATA!$A:$A,$C82,INPUT_DATA!$B:$B,"S"))</f>
        <v/>
      </c>
      <c r="S82" s="218" t="str">
        <f>IF($C82=0,"",SUMIFS(INPUT_DATA!BH:BH,INPUT_DATA!$A:$A,$C82,INPUT_DATA!$B:$B,"S"))</f>
        <v/>
      </c>
      <c r="T82" s="217" t="str">
        <f t="shared" si="9"/>
        <v/>
      </c>
      <c r="U82" s="219" t="str">
        <f>IF($C82=0,"",SUMIFS(INPUT_DATA!BK:BK,INPUT_DATA!$A:$A,$C82,INPUT_DATA!$B:$B,"S"))</f>
        <v/>
      </c>
      <c r="V82" s="223" t="str">
        <f t="shared" si="10"/>
        <v/>
      </c>
      <c r="W82" s="221"/>
      <c r="X82" s="214"/>
      <c r="Y82" s="215"/>
      <c r="Z82" s="215"/>
      <c r="AA82" s="216"/>
      <c r="AB82" s="215"/>
      <c r="AC82" s="215"/>
      <c r="AD82" s="215"/>
      <c r="AE82" s="215"/>
      <c r="AF82" s="215"/>
      <c r="AG82" s="215"/>
      <c r="AH82" s="215"/>
      <c r="AI82" s="215"/>
      <c r="AJ82" s="224"/>
      <c r="AK82" s="218"/>
      <c r="AL82" s="218"/>
      <c r="AM82" s="217"/>
      <c r="AN82" s="219"/>
      <c r="AO82" s="220"/>
      <c r="AP82" s="221"/>
      <c r="AR82" s="220" t="str">
        <f t="shared" si="11"/>
        <v/>
      </c>
      <c r="AT82" s="210"/>
      <c r="AU82" s="210"/>
      <c r="AW82" s="225"/>
    </row>
    <row r="83" spans="2:49">
      <c r="B83" s="212" t="str">
        <f t="shared" si="6"/>
        <v/>
      </c>
      <c r="C83" s="213">
        <f>'03 - Monthly Asset Follow up'!B87</f>
        <v>0</v>
      </c>
      <c r="D83" s="221"/>
      <c r="E83" s="214" t="str">
        <f>IF($C83=0,"",SUMIFS(INPUT_DATA!AT:AT,INPUT_DATA!$A:$A,$C83,INPUT_DATA!$B:$B,"S"))</f>
        <v/>
      </c>
      <c r="F83" s="215" t="str">
        <f>IF($C83=0,"",SUMIFS(INPUT_DATA!AU:AU,INPUT_DATA!$A:$A,$C83,INPUT_DATA!$B:$B,"S"))</f>
        <v/>
      </c>
      <c r="G83" s="215" t="str">
        <f>IF($C83=0,"",SUMIFS(INPUT_DATA!AV:AV,INPUT_DATA!$A:$A,$C83,INPUT_DATA!$B:$B,"S"))</f>
        <v/>
      </c>
      <c r="H83" s="222" t="str">
        <f t="shared" si="7"/>
        <v/>
      </c>
      <c r="I83" s="215" t="str">
        <f>IF($C83=0,"",SUMIFS(INPUT_DATA!AX:AX,INPUT_DATA!$A:$A,$C83,INPUT_DATA!$B:$B,"S"))</f>
        <v/>
      </c>
      <c r="J83" s="215" t="str">
        <f>IF($C83=0,"",SUMIFS(INPUT_DATA!AY:AY,INPUT_DATA!$A:$A,$C83,INPUT_DATA!$B:$B,"S"))</f>
        <v/>
      </c>
      <c r="K83" s="215" t="str">
        <f>IF($C83=0,"",SUMIFS(INPUT_DATA!AZ:AZ,INPUT_DATA!$A:$A,$C83,INPUT_DATA!$B:$B,"S"))</f>
        <v/>
      </c>
      <c r="L83" s="215" t="str">
        <f>IF($C83=0,"",SUMIFS(INPUT_DATA!BA:BA,INPUT_DATA!$A:$A,$C83,INPUT_DATA!$B:$B,"S"))</f>
        <v/>
      </c>
      <c r="M83" s="215" t="str">
        <f>IF($C83=0,"",SUMIFS(INPUT_DATA!BB:BB,INPUT_DATA!$A:$A,$C83,INPUT_DATA!$B:$B,"S"))</f>
        <v/>
      </c>
      <c r="N83" s="215" t="str">
        <f>IF($C83=0,"",SUMIFS(INPUT_DATA!BC:BC,INPUT_DATA!$A:$A,$C83,INPUT_DATA!$B:$B,"S"))</f>
        <v/>
      </c>
      <c r="O83" s="215" t="str">
        <f>IF($C83=0,"",SUMIFS(INPUT_DATA!BD:BD,INPUT_DATA!$A:$A,$C83,INPUT_DATA!$B:$B,"S"))</f>
        <v/>
      </c>
      <c r="P83" s="215" t="str">
        <f>IF($C83=0,"",SUMIFS(INPUT_DATA!BE:BE,INPUT_DATA!$A:$A,$C83,INPUT_DATA!$B:$B,"S"))</f>
        <v/>
      </c>
      <c r="Q83" s="217" t="str">
        <f t="shared" si="8"/>
        <v/>
      </c>
      <c r="R83" s="218" t="str">
        <f>IF($C83=0,"",SUMIFS(INPUT_DATA!BG:BG,INPUT_DATA!$A:$A,$C83,INPUT_DATA!$B:$B,"S"))</f>
        <v/>
      </c>
      <c r="S83" s="218" t="str">
        <f>IF($C83=0,"",SUMIFS(INPUT_DATA!BH:BH,INPUT_DATA!$A:$A,$C83,INPUT_DATA!$B:$B,"S"))</f>
        <v/>
      </c>
      <c r="T83" s="217" t="str">
        <f t="shared" si="9"/>
        <v/>
      </c>
      <c r="U83" s="219" t="str">
        <f>IF($C83=0,"",SUMIFS(INPUT_DATA!BK:BK,INPUT_DATA!$A:$A,$C83,INPUT_DATA!$B:$B,"S"))</f>
        <v/>
      </c>
      <c r="V83" s="223" t="str">
        <f t="shared" si="10"/>
        <v/>
      </c>
      <c r="W83" s="221"/>
      <c r="X83" s="214"/>
      <c r="Y83" s="215"/>
      <c r="Z83" s="215"/>
      <c r="AA83" s="216"/>
      <c r="AB83" s="215"/>
      <c r="AC83" s="215"/>
      <c r="AD83" s="215"/>
      <c r="AE83" s="215"/>
      <c r="AF83" s="215"/>
      <c r="AG83" s="215"/>
      <c r="AH83" s="215"/>
      <c r="AI83" s="215"/>
      <c r="AJ83" s="224"/>
      <c r="AK83" s="218"/>
      <c r="AL83" s="218"/>
      <c r="AM83" s="217"/>
      <c r="AN83" s="219"/>
      <c r="AO83" s="220"/>
      <c r="AP83" s="221"/>
      <c r="AR83" s="220" t="str">
        <f t="shared" si="11"/>
        <v/>
      </c>
      <c r="AT83" s="210"/>
      <c r="AU83" s="210"/>
      <c r="AW83" s="225"/>
    </row>
    <row r="84" spans="2:49">
      <c r="B84" s="212" t="str">
        <f t="shared" si="6"/>
        <v/>
      </c>
      <c r="C84" s="213">
        <f>'03 - Monthly Asset Follow up'!B88</f>
        <v>0</v>
      </c>
      <c r="D84" s="221"/>
      <c r="E84" s="214" t="str">
        <f>IF($C84=0,"",SUMIFS(INPUT_DATA!AT:AT,INPUT_DATA!$A:$A,$C84,INPUT_DATA!$B:$B,"S"))</f>
        <v/>
      </c>
      <c r="F84" s="215" t="str">
        <f>IF($C84=0,"",SUMIFS(INPUT_DATA!AU:AU,INPUT_DATA!$A:$A,$C84,INPUT_DATA!$B:$B,"S"))</f>
        <v/>
      </c>
      <c r="G84" s="215" t="str">
        <f>IF($C84=0,"",SUMIFS(INPUT_DATA!AV:AV,INPUT_DATA!$A:$A,$C84,INPUT_DATA!$B:$B,"S"))</f>
        <v/>
      </c>
      <c r="H84" s="222" t="str">
        <f t="shared" si="7"/>
        <v/>
      </c>
      <c r="I84" s="215" t="str">
        <f>IF($C84=0,"",SUMIFS(INPUT_DATA!AX:AX,INPUT_DATA!$A:$A,$C84,INPUT_DATA!$B:$B,"S"))</f>
        <v/>
      </c>
      <c r="J84" s="215" t="str">
        <f>IF($C84=0,"",SUMIFS(INPUT_DATA!AY:AY,INPUT_DATA!$A:$A,$C84,INPUT_DATA!$B:$B,"S"))</f>
        <v/>
      </c>
      <c r="K84" s="215" t="str">
        <f>IF($C84=0,"",SUMIFS(INPUT_DATA!AZ:AZ,INPUT_DATA!$A:$A,$C84,INPUT_DATA!$B:$B,"S"))</f>
        <v/>
      </c>
      <c r="L84" s="215" t="str">
        <f>IF($C84=0,"",SUMIFS(INPUT_DATA!BA:BA,INPUT_DATA!$A:$A,$C84,INPUT_DATA!$B:$B,"S"))</f>
        <v/>
      </c>
      <c r="M84" s="215" t="str">
        <f>IF($C84=0,"",SUMIFS(INPUT_DATA!BB:BB,INPUT_DATA!$A:$A,$C84,INPUT_DATA!$B:$B,"S"))</f>
        <v/>
      </c>
      <c r="N84" s="215" t="str">
        <f>IF($C84=0,"",SUMIFS(INPUT_DATA!BC:BC,INPUT_DATA!$A:$A,$C84,INPUT_DATA!$B:$B,"S"))</f>
        <v/>
      </c>
      <c r="O84" s="215" t="str">
        <f>IF($C84=0,"",SUMIFS(INPUT_DATA!BD:BD,INPUT_DATA!$A:$A,$C84,INPUT_DATA!$B:$B,"S"))</f>
        <v/>
      </c>
      <c r="P84" s="215" t="str">
        <f>IF($C84=0,"",SUMIFS(INPUT_DATA!BE:BE,INPUT_DATA!$A:$A,$C84,INPUT_DATA!$B:$B,"S"))</f>
        <v/>
      </c>
      <c r="Q84" s="217" t="str">
        <f t="shared" si="8"/>
        <v/>
      </c>
      <c r="R84" s="218" t="str">
        <f>IF($C84=0,"",SUMIFS(INPUT_DATA!BG:BG,INPUT_DATA!$A:$A,$C84,INPUT_DATA!$B:$B,"S"))</f>
        <v/>
      </c>
      <c r="S84" s="218" t="str">
        <f>IF($C84=0,"",SUMIFS(INPUT_DATA!BH:BH,INPUT_DATA!$A:$A,$C84,INPUT_DATA!$B:$B,"S"))</f>
        <v/>
      </c>
      <c r="T84" s="217" t="str">
        <f t="shared" si="9"/>
        <v/>
      </c>
      <c r="U84" s="219" t="str">
        <f>IF($C84=0,"",SUMIFS(INPUT_DATA!BK:BK,INPUT_DATA!$A:$A,$C84,INPUT_DATA!$B:$B,"S"))</f>
        <v/>
      </c>
      <c r="V84" s="223" t="str">
        <f t="shared" si="10"/>
        <v/>
      </c>
      <c r="W84" s="221"/>
      <c r="X84" s="214"/>
      <c r="Y84" s="215"/>
      <c r="Z84" s="215"/>
      <c r="AA84" s="216"/>
      <c r="AB84" s="215"/>
      <c r="AC84" s="215"/>
      <c r="AD84" s="215"/>
      <c r="AE84" s="215"/>
      <c r="AF84" s="215"/>
      <c r="AG84" s="215"/>
      <c r="AH84" s="215"/>
      <c r="AI84" s="215"/>
      <c r="AJ84" s="224"/>
      <c r="AK84" s="218"/>
      <c r="AL84" s="218"/>
      <c r="AM84" s="217"/>
      <c r="AN84" s="219"/>
      <c r="AO84" s="220"/>
      <c r="AP84" s="221"/>
      <c r="AR84" s="220" t="str">
        <f t="shared" si="11"/>
        <v/>
      </c>
      <c r="AT84" s="210"/>
      <c r="AU84" s="210"/>
      <c r="AW84" s="225"/>
    </row>
    <row r="85" spans="2:49">
      <c r="B85" s="212" t="str">
        <f t="shared" si="6"/>
        <v/>
      </c>
      <c r="C85" s="213">
        <f>'03 - Monthly Asset Follow up'!B89</f>
        <v>0</v>
      </c>
      <c r="D85" s="221"/>
      <c r="E85" s="214" t="str">
        <f>IF($C85=0,"",SUMIFS(INPUT_DATA!AT:AT,INPUT_DATA!$A:$A,$C85,INPUT_DATA!$B:$B,"S"))</f>
        <v/>
      </c>
      <c r="F85" s="215" t="str">
        <f>IF($C85=0,"",SUMIFS(INPUT_DATA!AU:AU,INPUT_DATA!$A:$A,$C85,INPUT_DATA!$B:$B,"S"))</f>
        <v/>
      </c>
      <c r="G85" s="215" t="str">
        <f>IF($C85=0,"",SUMIFS(INPUT_DATA!AV:AV,INPUT_DATA!$A:$A,$C85,INPUT_DATA!$B:$B,"S"))</f>
        <v/>
      </c>
      <c r="H85" s="222" t="str">
        <f t="shared" si="7"/>
        <v/>
      </c>
      <c r="I85" s="215" t="str">
        <f>IF($C85=0,"",SUMIFS(INPUT_DATA!AX:AX,INPUT_DATA!$A:$A,$C85,INPUT_DATA!$B:$B,"S"))</f>
        <v/>
      </c>
      <c r="J85" s="215" t="str">
        <f>IF($C85=0,"",SUMIFS(INPUT_DATA!AY:AY,INPUT_DATA!$A:$A,$C85,INPUT_DATA!$B:$B,"S"))</f>
        <v/>
      </c>
      <c r="K85" s="215" t="str">
        <f>IF($C85=0,"",SUMIFS(INPUT_DATA!AZ:AZ,INPUT_DATA!$A:$A,$C85,INPUT_DATA!$B:$B,"S"))</f>
        <v/>
      </c>
      <c r="L85" s="215" t="str">
        <f>IF($C85=0,"",SUMIFS(INPUT_DATA!BA:BA,INPUT_DATA!$A:$A,$C85,INPUT_DATA!$B:$B,"S"))</f>
        <v/>
      </c>
      <c r="M85" s="215" t="str">
        <f>IF($C85=0,"",SUMIFS(INPUT_DATA!BB:BB,INPUT_DATA!$A:$A,$C85,INPUT_DATA!$B:$B,"S"))</f>
        <v/>
      </c>
      <c r="N85" s="215" t="str">
        <f>IF($C85=0,"",SUMIFS(INPUT_DATA!BC:BC,INPUT_DATA!$A:$A,$C85,INPUT_DATA!$B:$B,"S"))</f>
        <v/>
      </c>
      <c r="O85" s="215" t="str">
        <f>IF($C85=0,"",SUMIFS(INPUT_DATA!BD:BD,INPUT_DATA!$A:$A,$C85,INPUT_DATA!$B:$B,"S"))</f>
        <v/>
      </c>
      <c r="P85" s="215" t="str">
        <f>IF($C85=0,"",SUMIFS(INPUT_DATA!BE:BE,INPUT_DATA!$A:$A,$C85,INPUT_DATA!$B:$B,"S"))</f>
        <v/>
      </c>
      <c r="Q85" s="217" t="str">
        <f t="shared" si="8"/>
        <v/>
      </c>
      <c r="R85" s="218" t="str">
        <f>IF($C85=0,"",SUMIFS(INPUT_DATA!BG:BG,INPUT_DATA!$A:$A,$C85,INPUT_DATA!$B:$B,"S"))</f>
        <v/>
      </c>
      <c r="S85" s="218" t="str">
        <f>IF($C85=0,"",SUMIFS(INPUT_DATA!BH:BH,INPUT_DATA!$A:$A,$C85,INPUT_DATA!$B:$B,"S"))</f>
        <v/>
      </c>
      <c r="T85" s="217" t="str">
        <f t="shared" si="9"/>
        <v/>
      </c>
      <c r="U85" s="219" t="str">
        <f>IF($C85=0,"",SUMIFS(INPUT_DATA!BK:BK,INPUT_DATA!$A:$A,$C85,INPUT_DATA!$B:$B,"S"))</f>
        <v/>
      </c>
      <c r="V85" s="223" t="str">
        <f t="shared" si="10"/>
        <v/>
      </c>
      <c r="W85" s="221"/>
      <c r="X85" s="214"/>
      <c r="Y85" s="215"/>
      <c r="Z85" s="215"/>
      <c r="AA85" s="216"/>
      <c r="AB85" s="215"/>
      <c r="AC85" s="215"/>
      <c r="AD85" s="215"/>
      <c r="AE85" s="215"/>
      <c r="AF85" s="215"/>
      <c r="AG85" s="215"/>
      <c r="AH85" s="215"/>
      <c r="AI85" s="215"/>
      <c r="AJ85" s="224"/>
      <c r="AK85" s="218"/>
      <c r="AL85" s="218"/>
      <c r="AM85" s="217"/>
      <c r="AN85" s="219"/>
      <c r="AO85" s="220"/>
      <c r="AP85" s="221"/>
      <c r="AR85" s="220" t="str">
        <f t="shared" si="11"/>
        <v/>
      </c>
      <c r="AT85" s="210"/>
      <c r="AU85" s="210"/>
      <c r="AW85" s="225"/>
    </row>
    <row r="86" spans="2:49">
      <c r="B86" s="212" t="str">
        <f t="shared" si="6"/>
        <v/>
      </c>
      <c r="C86" s="213">
        <f>'03 - Monthly Asset Follow up'!B90</f>
        <v>0</v>
      </c>
      <c r="D86" s="221"/>
      <c r="E86" s="214" t="str">
        <f>IF($C86=0,"",SUMIFS(INPUT_DATA!AT:AT,INPUT_DATA!$A:$A,$C86,INPUT_DATA!$B:$B,"S"))</f>
        <v/>
      </c>
      <c r="F86" s="215" t="str">
        <f>IF($C86=0,"",SUMIFS(INPUT_DATA!AU:AU,INPUT_DATA!$A:$A,$C86,INPUT_DATA!$B:$B,"S"))</f>
        <v/>
      </c>
      <c r="G86" s="215" t="str">
        <f>IF($C86=0,"",SUMIFS(INPUT_DATA!AV:AV,INPUT_DATA!$A:$A,$C86,INPUT_DATA!$B:$B,"S"))</f>
        <v/>
      </c>
      <c r="H86" s="222" t="str">
        <f t="shared" si="7"/>
        <v/>
      </c>
      <c r="I86" s="215" t="str">
        <f>IF($C86=0,"",SUMIFS(INPUT_DATA!AX:AX,INPUT_DATA!$A:$A,$C86,INPUT_DATA!$B:$B,"S"))</f>
        <v/>
      </c>
      <c r="J86" s="215" t="str">
        <f>IF($C86=0,"",SUMIFS(INPUT_DATA!AY:AY,INPUT_DATA!$A:$A,$C86,INPUT_DATA!$B:$B,"S"))</f>
        <v/>
      </c>
      <c r="K86" s="215" t="str">
        <f>IF($C86=0,"",SUMIFS(INPUT_DATA!AZ:AZ,INPUT_DATA!$A:$A,$C86,INPUT_DATA!$B:$B,"S"))</f>
        <v/>
      </c>
      <c r="L86" s="215" t="str">
        <f>IF($C86=0,"",SUMIFS(INPUT_DATA!BA:BA,INPUT_DATA!$A:$A,$C86,INPUT_DATA!$B:$B,"S"))</f>
        <v/>
      </c>
      <c r="M86" s="215" t="str">
        <f>IF($C86=0,"",SUMIFS(INPUT_DATA!BB:BB,INPUT_DATA!$A:$A,$C86,INPUT_DATA!$B:$B,"S"))</f>
        <v/>
      </c>
      <c r="N86" s="215" t="str">
        <f>IF($C86=0,"",SUMIFS(INPUT_DATA!BC:BC,INPUT_DATA!$A:$A,$C86,INPUT_DATA!$B:$B,"S"))</f>
        <v/>
      </c>
      <c r="O86" s="215" t="str">
        <f>IF($C86=0,"",SUMIFS(INPUT_DATA!BD:BD,INPUT_DATA!$A:$A,$C86,INPUT_DATA!$B:$B,"S"))</f>
        <v/>
      </c>
      <c r="P86" s="215" t="str">
        <f>IF($C86=0,"",SUMIFS(INPUT_DATA!BE:BE,INPUT_DATA!$A:$A,$C86,INPUT_DATA!$B:$B,"S"))</f>
        <v/>
      </c>
      <c r="Q86" s="217" t="str">
        <f t="shared" si="8"/>
        <v/>
      </c>
      <c r="R86" s="218" t="str">
        <f>IF($C86=0,"",SUMIFS(INPUT_DATA!BG:BG,INPUT_DATA!$A:$A,$C86,INPUT_DATA!$B:$B,"S"))</f>
        <v/>
      </c>
      <c r="S86" s="218" t="str">
        <f>IF($C86=0,"",SUMIFS(INPUT_DATA!BH:BH,INPUT_DATA!$A:$A,$C86,INPUT_DATA!$B:$B,"S"))</f>
        <v/>
      </c>
      <c r="T86" s="217" t="str">
        <f t="shared" si="9"/>
        <v/>
      </c>
      <c r="U86" s="219" t="str">
        <f>IF($C86=0,"",SUMIFS(INPUT_DATA!BK:BK,INPUT_DATA!$A:$A,$C86,INPUT_DATA!$B:$B,"S"))</f>
        <v/>
      </c>
      <c r="V86" s="223" t="str">
        <f t="shared" si="10"/>
        <v/>
      </c>
      <c r="W86" s="221"/>
      <c r="X86" s="214"/>
      <c r="Y86" s="215"/>
      <c r="Z86" s="215"/>
      <c r="AA86" s="216"/>
      <c r="AB86" s="215"/>
      <c r="AC86" s="215"/>
      <c r="AD86" s="215"/>
      <c r="AE86" s="215"/>
      <c r="AF86" s="215"/>
      <c r="AG86" s="215"/>
      <c r="AH86" s="215"/>
      <c r="AI86" s="215"/>
      <c r="AJ86" s="224"/>
      <c r="AK86" s="218"/>
      <c r="AL86" s="218"/>
      <c r="AM86" s="217"/>
      <c r="AN86" s="219"/>
      <c r="AO86" s="220"/>
      <c r="AP86" s="221"/>
      <c r="AR86" s="220" t="str">
        <f t="shared" si="11"/>
        <v/>
      </c>
      <c r="AT86" s="210"/>
      <c r="AU86" s="210"/>
      <c r="AW86" s="225"/>
    </row>
    <row r="87" spans="2:49">
      <c r="B87" s="212" t="str">
        <f t="shared" si="6"/>
        <v/>
      </c>
      <c r="C87" s="213">
        <f>'03 - Monthly Asset Follow up'!B91</f>
        <v>0</v>
      </c>
      <c r="D87" s="221"/>
      <c r="E87" s="214" t="str">
        <f>IF($C87=0,"",SUMIFS(INPUT_DATA!AT:AT,INPUT_DATA!$A:$A,$C87,INPUT_DATA!$B:$B,"S"))</f>
        <v/>
      </c>
      <c r="F87" s="215" t="str">
        <f>IF($C87=0,"",SUMIFS(INPUT_DATA!AU:AU,INPUT_DATA!$A:$A,$C87,INPUT_DATA!$B:$B,"S"))</f>
        <v/>
      </c>
      <c r="G87" s="215" t="str">
        <f>IF($C87=0,"",SUMIFS(INPUT_DATA!AV:AV,INPUT_DATA!$A:$A,$C87,INPUT_DATA!$B:$B,"S"))</f>
        <v/>
      </c>
      <c r="H87" s="222" t="str">
        <f t="shared" si="7"/>
        <v/>
      </c>
      <c r="I87" s="215" t="str">
        <f>IF($C87=0,"",SUMIFS(INPUT_DATA!AX:AX,INPUT_DATA!$A:$A,$C87,INPUT_DATA!$B:$B,"S"))</f>
        <v/>
      </c>
      <c r="J87" s="215" t="str">
        <f>IF($C87=0,"",SUMIFS(INPUT_DATA!AY:AY,INPUT_DATA!$A:$A,$C87,INPUT_DATA!$B:$B,"S"))</f>
        <v/>
      </c>
      <c r="K87" s="215" t="str">
        <f>IF($C87=0,"",SUMIFS(INPUT_DATA!AZ:AZ,INPUT_DATA!$A:$A,$C87,INPUT_DATA!$B:$B,"S"))</f>
        <v/>
      </c>
      <c r="L87" s="215" t="str">
        <f>IF($C87=0,"",SUMIFS(INPUT_DATA!BA:BA,INPUT_DATA!$A:$A,$C87,INPUT_DATA!$B:$B,"S"))</f>
        <v/>
      </c>
      <c r="M87" s="215" t="str">
        <f>IF($C87=0,"",SUMIFS(INPUT_DATA!BB:BB,INPUT_DATA!$A:$A,$C87,INPUT_DATA!$B:$B,"S"))</f>
        <v/>
      </c>
      <c r="N87" s="215" t="str">
        <f>IF($C87=0,"",SUMIFS(INPUT_DATA!BC:BC,INPUT_DATA!$A:$A,$C87,INPUT_DATA!$B:$B,"S"))</f>
        <v/>
      </c>
      <c r="O87" s="215" t="str">
        <f>IF($C87=0,"",SUMIFS(INPUT_DATA!BD:BD,INPUT_DATA!$A:$A,$C87,INPUT_DATA!$B:$B,"S"))</f>
        <v/>
      </c>
      <c r="P87" s="215" t="str">
        <f>IF($C87=0,"",SUMIFS(INPUT_DATA!BE:BE,INPUT_DATA!$A:$A,$C87,INPUT_DATA!$B:$B,"S"))</f>
        <v/>
      </c>
      <c r="Q87" s="217" t="str">
        <f t="shared" si="8"/>
        <v/>
      </c>
      <c r="R87" s="218" t="str">
        <f>IF($C87=0,"",SUMIFS(INPUT_DATA!BG:BG,INPUT_DATA!$A:$A,$C87,INPUT_DATA!$B:$B,"S"))</f>
        <v/>
      </c>
      <c r="S87" s="218" t="str">
        <f>IF($C87=0,"",SUMIFS(INPUT_DATA!BH:BH,INPUT_DATA!$A:$A,$C87,INPUT_DATA!$B:$B,"S"))</f>
        <v/>
      </c>
      <c r="T87" s="217" t="str">
        <f t="shared" si="9"/>
        <v/>
      </c>
      <c r="U87" s="219" t="str">
        <f>IF($C87=0,"",SUMIFS(INPUT_DATA!BK:BK,INPUT_DATA!$A:$A,$C87,INPUT_DATA!$B:$B,"S"))</f>
        <v/>
      </c>
      <c r="V87" s="223" t="str">
        <f t="shared" si="10"/>
        <v/>
      </c>
      <c r="W87" s="221"/>
      <c r="X87" s="214"/>
      <c r="Y87" s="215"/>
      <c r="Z87" s="215"/>
      <c r="AA87" s="216"/>
      <c r="AB87" s="215"/>
      <c r="AC87" s="215"/>
      <c r="AD87" s="215"/>
      <c r="AE87" s="215"/>
      <c r="AF87" s="215"/>
      <c r="AG87" s="215"/>
      <c r="AH87" s="215"/>
      <c r="AI87" s="215"/>
      <c r="AJ87" s="224"/>
      <c r="AK87" s="218"/>
      <c r="AL87" s="218"/>
      <c r="AM87" s="217"/>
      <c r="AN87" s="219"/>
      <c r="AO87" s="220"/>
      <c r="AP87" s="221"/>
      <c r="AR87" s="220" t="str">
        <f t="shared" si="11"/>
        <v/>
      </c>
      <c r="AT87" s="210"/>
      <c r="AU87" s="210"/>
      <c r="AW87" s="225"/>
    </row>
    <row r="88" spans="2:49">
      <c r="B88" s="212" t="str">
        <f t="shared" si="6"/>
        <v/>
      </c>
      <c r="C88" s="213">
        <f>'03 - Monthly Asset Follow up'!B92</f>
        <v>0</v>
      </c>
      <c r="D88" s="221"/>
      <c r="E88" s="214" t="str">
        <f>IF($C88=0,"",SUMIFS(INPUT_DATA!AT:AT,INPUT_DATA!$A:$A,$C88,INPUT_DATA!$B:$B,"S"))</f>
        <v/>
      </c>
      <c r="F88" s="215" t="str">
        <f>IF($C88=0,"",SUMIFS(INPUT_DATA!AU:AU,INPUT_DATA!$A:$A,$C88,INPUT_DATA!$B:$B,"S"))</f>
        <v/>
      </c>
      <c r="G88" s="215" t="str">
        <f>IF($C88=0,"",SUMIFS(INPUT_DATA!AV:AV,INPUT_DATA!$A:$A,$C88,INPUT_DATA!$B:$B,"S"))</f>
        <v/>
      </c>
      <c r="H88" s="222" t="str">
        <f t="shared" si="7"/>
        <v/>
      </c>
      <c r="I88" s="215" t="str">
        <f>IF($C88=0,"",SUMIFS(INPUT_DATA!AX:AX,INPUT_DATA!$A:$A,$C88,INPUT_DATA!$B:$B,"S"))</f>
        <v/>
      </c>
      <c r="J88" s="215" t="str">
        <f>IF($C88=0,"",SUMIFS(INPUT_DATA!AY:AY,INPUT_DATA!$A:$A,$C88,INPUT_DATA!$B:$B,"S"))</f>
        <v/>
      </c>
      <c r="K88" s="215" t="str">
        <f>IF($C88=0,"",SUMIFS(INPUT_DATA!AZ:AZ,INPUT_DATA!$A:$A,$C88,INPUT_DATA!$B:$B,"S"))</f>
        <v/>
      </c>
      <c r="L88" s="215" t="str">
        <f>IF($C88=0,"",SUMIFS(INPUT_DATA!BA:BA,INPUT_DATA!$A:$A,$C88,INPUT_DATA!$B:$B,"S"))</f>
        <v/>
      </c>
      <c r="M88" s="215" t="str">
        <f>IF($C88=0,"",SUMIFS(INPUT_DATA!BB:BB,INPUT_DATA!$A:$A,$C88,INPUT_DATA!$B:$B,"S"))</f>
        <v/>
      </c>
      <c r="N88" s="215" t="str">
        <f>IF($C88=0,"",SUMIFS(INPUT_DATA!BC:BC,INPUT_DATA!$A:$A,$C88,INPUT_DATA!$B:$B,"S"))</f>
        <v/>
      </c>
      <c r="O88" s="215" t="str">
        <f>IF($C88=0,"",SUMIFS(INPUT_DATA!BD:BD,INPUT_DATA!$A:$A,$C88,INPUT_DATA!$B:$B,"S"))</f>
        <v/>
      </c>
      <c r="P88" s="215" t="str">
        <f>IF($C88=0,"",SUMIFS(INPUT_DATA!BE:BE,INPUT_DATA!$A:$A,$C88,INPUT_DATA!$B:$B,"S"))</f>
        <v/>
      </c>
      <c r="Q88" s="217" t="str">
        <f t="shared" si="8"/>
        <v/>
      </c>
      <c r="R88" s="218" t="str">
        <f>IF($C88=0,"",SUMIFS(INPUT_DATA!BG:BG,INPUT_DATA!$A:$A,$C88,INPUT_DATA!$B:$B,"S"))</f>
        <v/>
      </c>
      <c r="S88" s="218" t="str">
        <f>IF($C88=0,"",SUMIFS(INPUT_DATA!BH:BH,INPUT_DATA!$A:$A,$C88,INPUT_DATA!$B:$B,"S"))</f>
        <v/>
      </c>
      <c r="T88" s="217" t="str">
        <f t="shared" si="9"/>
        <v/>
      </c>
      <c r="U88" s="219" t="str">
        <f>IF($C88=0,"",SUMIFS(INPUT_DATA!BK:BK,INPUT_DATA!$A:$A,$C88,INPUT_DATA!$B:$B,"S"))</f>
        <v/>
      </c>
      <c r="V88" s="223" t="str">
        <f t="shared" si="10"/>
        <v/>
      </c>
      <c r="W88" s="221"/>
      <c r="X88" s="214"/>
      <c r="Y88" s="215"/>
      <c r="Z88" s="215"/>
      <c r="AA88" s="216"/>
      <c r="AB88" s="215"/>
      <c r="AC88" s="215"/>
      <c r="AD88" s="215"/>
      <c r="AE88" s="215"/>
      <c r="AF88" s="215"/>
      <c r="AG88" s="215"/>
      <c r="AH88" s="215"/>
      <c r="AI88" s="215"/>
      <c r="AJ88" s="224"/>
      <c r="AK88" s="218"/>
      <c r="AL88" s="218"/>
      <c r="AM88" s="217"/>
      <c r="AN88" s="219"/>
      <c r="AO88" s="220"/>
      <c r="AP88" s="221"/>
      <c r="AR88" s="220" t="str">
        <f t="shared" si="11"/>
        <v/>
      </c>
      <c r="AT88" s="210"/>
      <c r="AU88" s="210"/>
      <c r="AW88" s="225"/>
    </row>
    <row r="89" spans="2:49">
      <c r="B89" s="212" t="str">
        <f t="shared" si="6"/>
        <v/>
      </c>
      <c r="C89" s="213">
        <f>'03 - Monthly Asset Follow up'!B93</f>
        <v>0</v>
      </c>
      <c r="D89" s="221"/>
      <c r="E89" s="214" t="str">
        <f>IF($C89=0,"",SUMIFS(INPUT_DATA!AT:AT,INPUT_DATA!$A:$A,$C89,INPUT_DATA!$B:$B,"S"))</f>
        <v/>
      </c>
      <c r="F89" s="215" t="str">
        <f>IF($C89=0,"",SUMIFS(INPUT_DATA!AU:AU,INPUT_DATA!$A:$A,$C89,INPUT_DATA!$B:$B,"S"))</f>
        <v/>
      </c>
      <c r="G89" s="215" t="str">
        <f>IF($C89=0,"",SUMIFS(INPUT_DATA!AV:AV,INPUT_DATA!$A:$A,$C89,INPUT_DATA!$B:$B,"S"))</f>
        <v/>
      </c>
      <c r="H89" s="222" t="str">
        <f t="shared" si="7"/>
        <v/>
      </c>
      <c r="I89" s="215" t="str">
        <f>IF($C89=0,"",SUMIFS(INPUT_DATA!AX:AX,INPUT_DATA!$A:$A,$C89,INPUT_DATA!$B:$B,"S"))</f>
        <v/>
      </c>
      <c r="J89" s="215" t="str">
        <f>IF($C89=0,"",SUMIFS(INPUT_DATA!AY:AY,INPUT_DATA!$A:$A,$C89,INPUT_DATA!$B:$B,"S"))</f>
        <v/>
      </c>
      <c r="K89" s="215" t="str">
        <f>IF($C89=0,"",SUMIFS(INPUT_DATA!AZ:AZ,INPUT_DATA!$A:$A,$C89,INPUT_DATA!$B:$B,"S"))</f>
        <v/>
      </c>
      <c r="L89" s="215" t="str">
        <f>IF($C89=0,"",SUMIFS(INPUT_DATA!BA:BA,INPUT_DATA!$A:$A,$C89,INPUT_DATA!$B:$B,"S"))</f>
        <v/>
      </c>
      <c r="M89" s="215" t="str">
        <f>IF($C89=0,"",SUMIFS(INPUT_DATA!BB:BB,INPUT_DATA!$A:$A,$C89,INPUT_DATA!$B:$B,"S"))</f>
        <v/>
      </c>
      <c r="N89" s="215" t="str">
        <f>IF($C89=0,"",SUMIFS(INPUT_DATA!BC:BC,INPUT_DATA!$A:$A,$C89,INPUT_DATA!$B:$B,"S"))</f>
        <v/>
      </c>
      <c r="O89" s="215" t="str">
        <f>IF($C89=0,"",SUMIFS(INPUT_DATA!BD:BD,INPUT_DATA!$A:$A,$C89,INPUT_DATA!$B:$B,"S"))</f>
        <v/>
      </c>
      <c r="P89" s="215" t="str">
        <f>IF($C89=0,"",SUMIFS(INPUT_DATA!BE:BE,INPUT_DATA!$A:$A,$C89,INPUT_DATA!$B:$B,"S"))</f>
        <v/>
      </c>
      <c r="Q89" s="217" t="str">
        <f t="shared" si="8"/>
        <v/>
      </c>
      <c r="R89" s="218" t="str">
        <f>IF($C89=0,"",SUMIFS(INPUT_DATA!BG:BG,INPUT_DATA!$A:$A,$C89,INPUT_DATA!$B:$B,"S"))</f>
        <v/>
      </c>
      <c r="S89" s="218" t="str">
        <f>IF($C89=0,"",SUMIFS(INPUT_DATA!BH:BH,INPUT_DATA!$A:$A,$C89,INPUT_DATA!$B:$B,"S"))</f>
        <v/>
      </c>
      <c r="T89" s="217" t="str">
        <f t="shared" si="9"/>
        <v/>
      </c>
      <c r="U89" s="219" t="str">
        <f>IF($C89=0,"",SUMIFS(INPUT_DATA!BK:BK,INPUT_DATA!$A:$A,$C89,INPUT_DATA!$B:$B,"S"))</f>
        <v/>
      </c>
      <c r="V89" s="223" t="str">
        <f t="shared" si="10"/>
        <v/>
      </c>
      <c r="W89" s="221"/>
      <c r="X89" s="214"/>
      <c r="Y89" s="215"/>
      <c r="Z89" s="215"/>
      <c r="AA89" s="216"/>
      <c r="AB89" s="215"/>
      <c r="AC89" s="215"/>
      <c r="AD89" s="215"/>
      <c r="AE89" s="215"/>
      <c r="AF89" s="215"/>
      <c r="AG89" s="215"/>
      <c r="AH89" s="215"/>
      <c r="AI89" s="215"/>
      <c r="AJ89" s="224"/>
      <c r="AK89" s="218"/>
      <c r="AL89" s="218"/>
      <c r="AM89" s="217"/>
      <c r="AN89" s="219"/>
      <c r="AO89" s="220"/>
      <c r="AP89" s="221"/>
      <c r="AR89" s="220" t="str">
        <f t="shared" si="11"/>
        <v/>
      </c>
      <c r="AT89" s="210"/>
      <c r="AU89" s="210"/>
      <c r="AW89" s="225"/>
    </row>
    <row r="90" spans="2:49">
      <c r="B90" s="212" t="str">
        <f t="shared" si="6"/>
        <v/>
      </c>
      <c r="C90" s="213">
        <f>'03 - Monthly Asset Follow up'!B94</f>
        <v>0</v>
      </c>
      <c r="D90" s="221"/>
      <c r="E90" s="214" t="str">
        <f>IF($C90=0,"",SUMIFS(INPUT_DATA!AT:AT,INPUT_DATA!$A:$A,$C90,INPUT_DATA!$B:$B,"S"))</f>
        <v/>
      </c>
      <c r="F90" s="215" t="str">
        <f>IF($C90=0,"",SUMIFS(INPUT_DATA!AU:AU,INPUT_DATA!$A:$A,$C90,INPUT_DATA!$B:$B,"S"))</f>
        <v/>
      </c>
      <c r="G90" s="215" t="str">
        <f>IF($C90=0,"",SUMIFS(INPUT_DATA!AV:AV,INPUT_DATA!$A:$A,$C90,INPUT_DATA!$B:$B,"S"))</f>
        <v/>
      </c>
      <c r="H90" s="222" t="str">
        <f t="shared" si="7"/>
        <v/>
      </c>
      <c r="I90" s="215" t="str">
        <f>IF($C90=0,"",SUMIFS(INPUT_DATA!AX:AX,INPUT_DATA!$A:$A,$C90,INPUT_DATA!$B:$B,"S"))</f>
        <v/>
      </c>
      <c r="J90" s="215" t="str">
        <f>IF($C90=0,"",SUMIFS(INPUT_DATA!AY:AY,INPUT_DATA!$A:$A,$C90,INPUT_DATA!$B:$B,"S"))</f>
        <v/>
      </c>
      <c r="K90" s="215" t="str">
        <f>IF($C90=0,"",SUMIFS(INPUT_DATA!AZ:AZ,INPUT_DATA!$A:$A,$C90,INPUT_DATA!$B:$B,"S"))</f>
        <v/>
      </c>
      <c r="L90" s="215" t="str">
        <f>IF($C90=0,"",SUMIFS(INPUT_DATA!BA:BA,INPUT_DATA!$A:$A,$C90,INPUT_DATA!$B:$B,"S"))</f>
        <v/>
      </c>
      <c r="M90" s="215" t="str">
        <f>IF($C90=0,"",SUMIFS(INPUT_DATA!BB:BB,INPUT_DATA!$A:$A,$C90,INPUT_DATA!$B:$B,"S"))</f>
        <v/>
      </c>
      <c r="N90" s="215" t="str">
        <f>IF($C90=0,"",SUMIFS(INPUT_DATA!BC:BC,INPUT_DATA!$A:$A,$C90,INPUT_DATA!$B:$B,"S"))</f>
        <v/>
      </c>
      <c r="O90" s="215" t="str">
        <f>IF($C90=0,"",SUMIFS(INPUT_DATA!BD:BD,INPUT_DATA!$A:$A,$C90,INPUT_DATA!$B:$B,"S"))</f>
        <v/>
      </c>
      <c r="P90" s="215" t="str">
        <f>IF($C90=0,"",SUMIFS(INPUT_DATA!BE:BE,INPUT_DATA!$A:$A,$C90,INPUT_DATA!$B:$B,"S"))</f>
        <v/>
      </c>
      <c r="Q90" s="217" t="str">
        <f t="shared" si="8"/>
        <v/>
      </c>
      <c r="R90" s="218" t="str">
        <f>IF($C90=0,"",SUMIFS(INPUT_DATA!BG:BG,INPUT_DATA!$A:$A,$C90,INPUT_DATA!$B:$B,"S"))</f>
        <v/>
      </c>
      <c r="S90" s="218" t="str">
        <f>IF($C90=0,"",SUMIFS(INPUT_DATA!BH:BH,INPUT_DATA!$A:$A,$C90,INPUT_DATA!$B:$B,"S"))</f>
        <v/>
      </c>
      <c r="T90" s="217" t="str">
        <f t="shared" si="9"/>
        <v/>
      </c>
      <c r="U90" s="219" t="str">
        <f>IF($C90=0,"",SUMIFS(INPUT_DATA!BK:BK,INPUT_DATA!$A:$A,$C90,INPUT_DATA!$B:$B,"S"))</f>
        <v/>
      </c>
      <c r="V90" s="223" t="str">
        <f t="shared" si="10"/>
        <v/>
      </c>
      <c r="W90" s="221"/>
      <c r="X90" s="214"/>
      <c r="Y90" s="215"/>
      <c r="Z90" s="215"/>
      <c r="AA90" s="216"/>
      <c r="AB90" s="215"/>
      <c r="AC90" s="215"/>
      <c r="AD90" s="215"/>
      <c r="AE90" s="215"/>
      <c r="AF90" s="215"/>
      <c r="AG90" s="215"/>
      <c r="AH90" s="215"/>
      <c r="AI90" s="215"/>
      <c r="AJ90" s="224"/>
      <c r="AK90" s="218"/>
      <c r="AL90" s="218"/>
      <c r="AM90" s="217"/>
      <c r="AN90" s="219"/>
      <c r="AO90" s="220"/>
      <c r="AP90" s="221"/>
      <c r="AR90" s="220" t="str">
        <f t="shared" si="11"/>
        <v/>
      </c>
      <c r="AT90" s="210"/>
      <c r="AU90" s="210"/>
      <c r="AW90" s="225"/>
    </row>
    <row r="91" spans="2:49">
      <c r="B91" s="212" t="str">
        <f t="shared" si="6"/>
        <v/>
      </c>
      <c r="C91" s="213">
        <f>'03 - Monthly Asset Follow up'!B95</f>
        <v>0</v>
      </c>
      <c r="D91" s="221"/>
      <c r="E91" s="214" t="str">
        <f>IF($C91=0,"",SUMIFS(INPUT_DATA!AT:AT,INPUT_DATA!$A:$A,$C91,INPUT_DATA!$B:$B,"S"))</f>
        <v/>
      </c>
      <c r="F91" s="215" t="str">
        <f>IF($C91=0,"",SUMIFS(INPUT_DATA!AU:AU,INPUT_DATA!$A:$A,$C91,INPUT_DATA!$B:$B,"S"))</f>
        <v/>
      </c>
      <c r="G91" s="215" t="str">
        <f>IF($C91=0,"",SUMIFS(INPUT_DATA!AV:AV,INPUT_DATA!$A:$A,$C91,INPUT_DATA!$B:$B,"S"))</f>
        <v/>
      </c>
      <c r="H91" s="222" t="str">
        <f t="shared" si="7"/>
        <v/>
      </c>
      <c r="I91" s="215" t="str">
        <f>IF($C91=0,"",SUMIFS(INPUT_DATA!AX:AX,INPUT_DATA!$A:$A,$C91,INPUT_DATA!$B:$B,"S"))</f>
        <v/>
      </c>
      <c r="J91" s="215" t="str">
        <f>IF($C91=0,"",SUMIFS(INPUT_DATA!AY:AY,INPUT_DATA!$A:$A,$C91,INPUT_DATA!$B:$B,"S"))</f>
        <v/>
      </c>
      <c r="K91" s="215" t="str">
        <f>IF($C91=0,"",SUMIFS(INPUT_DATA!AZ:AZ,INPUT_DATA!$A:$A,$C91,INPUT_DATA!$B:$B,"S"))</f>
        <v/>
      </c>
      <c r="L91" s="215" t="str">
        <f>IF($C91=0,"",SUMIFS(INPUT_DATA!BA:BA,INPUT_DATA!$A:$A,$C91,INPUT_DATA!$B:$B,"S"))</f>
        <v/>
      </c>
      <c r="M91" s="215" t="str">
        <f>IF($C91=0,"",SUMIFS(INPUT_DATA!BB:BB,INPUT_DATA!$A:$A,$C91,INPUT_DATA!$B:$B,"S"))</f>
        <v/>
      </c>
      <c r="N91" s="215" t="str">
        <f>IF($C91=0,"",SUMIFS(INPUT_DATA!BC:BC,INPUT_DATA!$A:$A,$C91,INPUT_DATA!$B:$B,"S"))</f>
        <v/>
      </c>
      <c r="O91" s="215" t="str">
        <f>IF($C91=0,"",SUMIFS(INPUT_DATA!BD:BD,INPUT_DATA!$A:$A,$C91,INPUT_DATA!$B:$B,"S"))</f>
        <v/>
      </c>
      <c r="P91" s="215" t="str">
        <f>IF($C91=0,"",SUMIFS(INPUT_DATA!BE:BE,INPUT_DATA!$A:$A,$C91,INPUT_DATA!$B:$B,"S"))</f>
        <v/>
      </c>
      <c r="Q91" s="217" t="str">
        <f t="shared" si="8"/>
        <v/>
      </c>
      <c r="R91" s="218" t="str">
        <f>IF($C91=0,"",SUMIFS(INPUT_DATA!BG:BG,INPUT_DATA!$A:$A,$C91,INPUT_DATA!$B:$B,"S"))</f>
        <v/>
      </c>
      <c r="S91" s="218" t="str">
        <f>IF($C91=0,"",SUMIFS(INPUT_DATA!BH:BH,INPUT_DATA!$A:$A,$C91,INPUT_DATA!$B:$B,"S"))</f>
        <v/>
      </c>
      <c r="T91" s="217" t="str">
        <f t="shared" si="9"/>
        <v/>
      </c>
      <c r="U91" s="219" t="str">
        <f>IF($C91=0,"",SUMIFS(INPUT_DATA!BK:BK,INPUT_DATA!$A:$A,$C91,INPUT_DATA!$B:$B,"S"))</f>
        <v/>
      </c>
      <c r="V91" s="223" t="str">
        <f t="shared" si="10"/>
        <v/>
      </c>
      <c r="W91" s="221"/>
      <c r="X91" s="214"/>
      <c r="Y91" s="215"/>
      <c r="Z91" s="215"/>
      <c r="AA91" s="216"/>
      <c r="AB91" s="215"/>
      <c r="AC91" s="215"/>
      <c r="AD91" s="215"/>
      <c r="AE91" s="215"/>
      <c r="AF91" s="215"/>
      <c r="AG91" s="215"/>
      <c r="AH91" s="215"/>
      <c r="AI91" s="215"/>
      <c r="AJ91" s="224"/>
      <c r="AK91" s="218"/>
      <c r="AL91" s="218"/>
      <c r="AM91" s="217"/>
      <c r="AN91" s="219"/>
      <c r="AO91" s="220"/>
      <c r="AP91" s="221"/>
      <c r="AR91" s="220" t="str">
        <f t="shared" si="11"/>
        <v/>
      </c>
      <c r="AT91" s="210"/>
      <c r="AU91" s="210"/>
      <c r="AW91" s="225"/>
    </row>
    <row r="92" spans="2:49">
      <c r="B92" s="212" t="str">
        <f t="shared" si="6"/>
        <v/>
      </c>
      <c r="C92" s="213">
        <f>'03 - Monthly Asset Follow up'!B96</f>
        <v>0</v>
      </c>
      <c r="D92" s="221"/>
      <c r="E92" s="214" t="str">
        <f>IF($C92=0,"",SUMIFS(INPUT_DATA!AT:AT,INPUT_DATA!$A:$A,$C92,INPUT_DATA!$B:$B,"S"))</f>
        <v/>
      </c>
      <c r="F92" s="215" t="str">
        <f>IF($C92=0,"",SUMIFS(INPUT_DATA!AU:AU,INPUT_DATA!$A:$A,$C92,INPUT_DATA!$B:$B,"S"))</f>
        <v/>
      </c>
      <c r="G92" s="215" t="str">
        <f>IF($C92=0,"",SUMIFS(INPUT_DATA!AV:AV,INPUT_DATA!$A:$A,$C92,INPUT_DATA!$B:$B,"S"))</f>
        <v/>
      </c>
      <c r="H92" s="222" t="str">
        <f t="shared" si="7"/>
        <v/>
      </c>
      <c r="I92" s="215" t="str">
        <f>IF($C92=0,"",SUMIFS(INPUT_DATA!AX:AX,INPUT_DATA!$A:$A,$C92,INPUT_DATA!$B:$B,"S"))</f>
        <v/>
      </c>
      <c r="J92" s="215" t="str">
        <f>IF($C92=0,"",SUMIFS(INPUT_DATA!AY:AY,INPUT_DATA!$A:$A,$C92,INPUT_DATA!$B:$B,"S"))</f>
        <v/>
      </c>
      <c r="K92" s="215" t="str">
        <f>IF($C92=0,"",SUMIFS(INPUT_DATA!AZ:AZ,INPUT_DATA!$A:$A,$C92,INPUT_DATA!$B:$B,"S"))</f>
        <v/>
      </c>
      <c r="L92" s="215" t="str">
        <f>IF($C92=0,"",SUMIFS(INPUT_DATA!BA:BA,INPUT_DATA!$A:$A,$C92,INPUT_DATA!$B:$B,"S"))</f>
        <v/>
      </c>
      <c r="M92" s="215" t="str">
        <f>IF($C92=0,"",SUMIFS(INPUT_DATA!BB:BB,INPUT_DATA!$A:$A,$C92,INPUT_DATA!$B:$B,"S"))</f>
        <v/>
      </c>
      <c r="N92" s="215" t="str">
        <f>IF($C92=0,"",SUMIFS(INPUT_DATA!BC:BC,INPUT_DATA!$A:$A,$C92,INPUT_DATA!$B:$B,"S"))</f>
        <v/>
      </c>
      <c r="O92" s="215" t="str">
        <f>IF($C92=0,"",SUMIFS(INPUT_DATA!BD:BD,INPUT_DATA!$A:$A,$C92,INPUT_DATA!$B:$B,"S"))</f>
        <v/>
      </c>
      <c r="P92" s="215" t="str">
        <f>IF($C92=0,"",SUMIFS(INPUT_DATA!BE:BE,INPUT_DATA!$A:$A,$C92,INPUT_DATA!$B:$B,"S"))</f>
        <v/>
      </c>
      <c r="Q92" s="217" t="str">
        <f t="shared" si="8"/>
        <v/>
      </c>
      <c r="R92" s="218" t="str">
        <f>IF($C92=0,"",SUMIFS(INPUT_DATA!BG:BG,INPUT_DATA!$A:$A,$C92,INPUT_DATA!$B:$B,"S"))</f>
        <v/>
      </c>
      <c r="S92" s="218" t="str">
        <f>IF($C92=0,"",SUMIFS(INPUT_DATA!BH:BH,INPUT_DATA!$A:$A,$C92,INPUT_DATA!$B:$B,"S"))</f>
        <v/>
      </c>
      <c r="T92" s="217" t="str">
        <f t="shared" si="9"/>
        <v/>
      </c>
      <c r="U92" s="219" t="str">
        <f>IF($C92=0,"",SUMIFS(INPUT_DATA!BK:BK,INPUT_DATA!$A:$A,$C92,INPUT_DATA!$B:$B,"S"))</f>
        <v/>
      </c>
      <c r="V92" s="223" t="str">
        <f t="shared" si="10"/>
        <v/>
      </c>
      <c r="W92" s="221"/>
      <c r="X92" s="214"/>
      <c r="Y92" s="215"/>
      <c r="Z92" s="215"/>
      <c r="AA92" s="216"/>
      <c r="AB92" s="215"/>
      <c r="AC92" s="215"/>
      <c r="AD92" s="215"/>
      <c r="AE92" s="215"/>
      <c r="AF92" s="215"/>
      <c r="AG92" s="215"/>
      <c r="AH92" s="215"/>
      <c r="AI92" s="215"/>
      <c r="AJ92" s="224"/>
      <c r="AK92" s="218"/>
      <c r="AL92" s="218"/>
      <c r="AM92" s="217"/>
      <c r="AN92" s="219"/>
      <c r="AO92" s="220"/>
      <c r="AP92" s="221"/>
      <c r="AR92" s="220" t="str">
        <f t="shared" si="11"/>
        <v/>
      </c>
      <c r="AT92" s="210"/>
      <c r="AU92" s="210"/>
      <c r="AW92" s="225"/>
    </row>
    <row r="93" spans="2:49">
      <c r="B93" s="212" t="str">
        <f t="shared" si="6"/>
        <v/>
      </c>
      <c r="C93" s="213">
        <f>'03 - Monthly Asset Follow up'!B97</f>
        <v>0</v>
      </c>
      <c r="D93" s="221"/>
      <c r="E93" s="214" t="str">
        <f>IF($C93=0,"",SUMIFS(INPUT_DATA!AT:AT,INPUT_DATA!$A:$A,$C93,INPUT_DATA!$B:$B,"S"))</f>
        <v/>
      </c>
      <c r="F93" s="215" t="str">
        <f>IF($C93=0,"",SUMIFS(INPUT_DATA!AU:AU,INPUT_DATA!$A:$A,$C93,INPUT_DATA!$B:$B,"S"))</f>
        <v/>
      </c>
      <c r="G93" s="215" t="str">
        <f>IF($C93=0,"",SUMIFS(INPUT_DATA!AV:AV,INPUT_DATA!$A:$A,$C93,INPUT_DATA!$B:$B,"S"))</f>
        <v/>
      </c>
      <c r="H93" s="222" t="str">
        <f t="shared" si="7"/>
        <v/>
      </c>
      <c r="I93" s="215" t="str">
        <f>IF($C93=0,"",SUMIFS(INPUT_DATA!AX:AX,INPUT_DATA!$A:$A,$C93,INPUT_DATA!$B:$B,"S"))</f>
        <v/>
      </c>
      <c r="J93" s="215" t="str">
        <f>IF($C93=0,"",SUMIFS(INPUT_DATA!AY:AY,INPUT_DATA!$A:$A,$C93,INPUT_DATA!$B:$B,"S"))</f>
        <v/>
      </c>
      <c r="K93" s="215" t="str">
        <f>IF($C93=0,"",SUMIFS(INPUT_DATA!AZ:AZ,INPUT_DATA!$A:$A,$C93,INPUT_DATA!$B:$B,"S"))</f>
        <v/>
      </c>
      <c r="L93" s="215" t="str">
        <f>IF($C93=0,"",SUMIFS(INPUT_DATA!BA:BA,INPUT_DATA!$A:$A,$C93,INPUT_DATA!$B:$B,"S"))</f>
        <v/>
      </c>
      <c r="M93" s="215" t="str">
        <f>IF($C93=0,"",SUMIFS(INPUT_DATA!BB:BB,INPUT_DATA!$A:$A,$C93,INPUT_DATA!$B:$B,"S"))</f>
        <v/>
      </c>
      <c r="N93" s="215" t="str">
        <f>IF($C93=0,"",SUMIFS(INPUT_DATA!BC:BC,INPUT_DATA!$A:$A,$C93,INPUT_DATA!$B:$B,"S"))</f>
        <v/>
      </c>
      <c r="O93" s="215" t="str">
        <f>IF($C93=0,"",SUMIFS(INPUT_DATA!BD:BD,INPUT_DATA!$A:$A,$C93,INPUT_DATA!$B:$B,"S"))</f>
        <v/>
      </c>
      <c r="P93" s="215" t="str">
        <f>IF($C93=0,"",SUMIFS(INPUT_DATA!BE:BE,INPUT_DATA!$A:$A,$C93,INPUT_DATA!$B:$B,"S"))</f>
        <v/>
      </c>
      <c r="Q93" s="217" t="str">
        <f t="shared" si="8"/>
        <v/>
      </c>
      <c r="R93" s="218" t="str">
        <f>IF($C93=0,"",SUMIFS(INPUT_DATA!BG:BG,INPUT_DATA!$A:$A,$C93,INPUT_DATA!$B:$B,"S"))</f>
        <v/>
      </c>
      <c r="S93" s="218" t="str">
        <f>IF($C93=0,"",SUMIFS(INPUT_DATA!BH:BH,INPUT_DATA!$A:$A,$C93,INPUT_DATA!$B:$B,"S"))</f>
        <v/>
      </c>
      <c r="T93" s="217" t="str">
        <f t="shared" si="9"/>
        <v/>
      </c>
      <c r="U93" s="219" t="str">
        <f>IF($C93=0,"",SUMIFS(INPUT_DATA!BK:BK,INPUT_DATA!$A:$A,$C93,INPUT_DATA!$B:$B,"S"))</f>
        <v/>
      </c>
      <c r="V93" s="223" t="str">
        <f t="shared" si="10"/>
        <v/>
      </c>
      <c r="W93" s="221"/>
      <c r="X93" s="214"/>
      <c r="Y93" s="215"/>
      <c r="Z93" s="215"/>
      <c r="AA93" s="216"/>
      <c r="AB93" s="215"/>
      <c r="AC93" s="215"/>
      <c r="AD93" s="215"/>
      <c r="AE93" s="215"/>
      <c r="AF93" s="215"/>
      <c r="AG93" s="215"/>
      <c r="AH93" s="215"/>
      <c r="AI93" s="215"/>
      <c r="AJ93" s="224"/>
      <c r="AK93" s="218"/>
      <c r="AL93" s="218"/>
      <c r="AM93" s="217"/>
      <c r="AN93" s="219"/>
      <c r="AO93" s="220"/>
      <c r="AP93" s="221"/>
      <c r="AR93" s="220" t="str">
        <f t="shared" si="11"/>
        <v/>
      </c>
      <c r="AT93" s="210"/>
      <c r="AU93" s="210"/>
      <c r="AW93" s="225"/>
    </row>
    <row r="94" spans="2:49">
      <c r="B94" s="212" t="str">
        <f t="shared" si="6"/>
        <v/>
      </c>
      <c r="C94" s="213">
        <f>'03 - Monthly Asset Follow up'!B98</f>
        <v>0</v>
      </c>
      <c r="D94" s="221"/>
      <c r="E94" s="214" t="str">
        <f>IF($C94=0,"",SUMIFS(INPUT_DATA!AT:AT,INPUT_DATA!$A:$A,$C94,INPUT_DATA!$B:$B,"S"))</f>
        <v/>
      </c>
      <c r="F94" s="215" t="str">
        <f>IF($C94=0,"",SUMIFS(INPUT_DATA!AU:AU,INPUT_DATA!$A:$A,$C94,INPUT_DATA!$B:$B,"S"))</f>
        <v/>
      </c>
      <c r="G94" s="215" t="str">
        <f>IF($C94=0,"",SUMIFS(INPUT_DATA!AV:AV,INPUT_DATA!$A:$A,$C94,INPUT_DATA!$B:$B,"S"))</f>
        <v/>
      </c>
      <c r="H94" s="222" t="str">
        <f t="shared" si="7"/>
        <v/>
      </c>
      <c r="I94" s="215" t="str">
        <f>IF($C94=0,"",SUMIFS(INPUT_DATA!AX:AX,INPUT_DATA!$A:$A,$C94,INPUT_DATA!$B:$B,"S"))</f>
        <v/>
      </c>
      <c r="J94" s="215" t="str">
        <f>IF($C94=0,"",SUMIFS(INPUT_DATA!AY:AY,INPUT_DATA!$A:$A,$C94,INPUT_DATA!$B:$B,"S"))</f>
        <v/>
      </c>
      <c r="K94" s="215" t="str">
        <f>IF($C94=0,"",SUMIFS(INPUT_DATA!AZ:AZ,INPUT_DATA!$A:$A,$C94,INPUT_DATA!$B:$B,"S"))</f>
        <v/>
      </c>
      <c r="L94" s="215" t="str">
        <f>IF($C94=0,"",SUMIFS(INPUT_DATA!BA:BA,INPUT_DATA!$A:$A,$C94,INPUT_DATA!$B:$B,"S"))</f>
        <v/>
      </c>
      <c r="M94" s="215" t="str">
        <f>IF($C94=0,"",SUMIFS(INPUT_DATA!BB:BB,INPUT_DATA!$A:$A,$C94,INPUT_DATA!$B:$B,"S"))</f>
        <v/>
      </c>
      <c r="N94" s="215" t="str">
        <f>IF($C94=0,"",SUMIFS(INPUT_DATA!BC:BC,INPUT_DATA!$A:$A,$C94,INPUT_DATA!$B:$B,"S"))</f>
        <v/>
      </c>
      <c r="O94" s="215" t="str">
        <f>IF($C94=0,"",SUMIFS(INPUT_DATA!BD:BD,INPUT_DATA!$A:$A,$C94,INPUT_DATA!$B:$B,"S"))</f>
        <v/>
      </c>
      <c r="P94" s="215" t="str">
        <f>IF($C94=0,"",SUMIFS(INPUT_DATA!BE:BE,INPUT_DATA!$A:$A,$C94,INPUT_DATA!$B:$B,"S"))</f>
        <v/>
      </c>
      <c r="Q94" s="217" t="str">
        <f t="shared" si="8"/>
        <v/>
      </c>
      <c r="R94" s="218" t="str">
        <f>IF($C94=0,"",SUMIFS(INPUT_DATA!BG:BG,INPUT_DATA!$A:$A,$C94,INPUT_DATA!$B:$B,"S"))</f>
        <v/>
      </c>
      <c r="S94" s="218" t="str">
        <f>IF($C94=0,"",SUMIFS(INPUT_DATA!BH:BH,INPUT_DATA!$A:$A,$C94,INPUT_DATA!$B:$B,"S"))</f>
        <v/>
      </c>
      <c r="T94" s="217" t="str">
        <f t="shared" si="9"/>
        <v/>
      </c>
      <c r="U94" s="219" t="str">
        <f>IF($C94=0,"",SUMIFS(INPUT_DATA!BK:BK,INPUT_DATA!$A:$A,$C94,INPUT_DATA!$B:$B,"S"))</f>
        <v/>
      </c>
      <c r="V94" s="223" t="str">
        <f t="shared" si="10"/>
        <v/>
      </c>
      <c r="W94" s="221"/>
      <c r="X94" s="214"/>
      <c r="Y94" s="215"/>
      <c r="Z94" s="215"/>
      <c r="AA94" s="216"/>
      <c r="AB94" s="215"/>
      <c r="AC94" s="215"/>
      <c r="AD94" s="215"/>
      <c r="AE94" s="215"/>
      <c r="AF94" s="215"/>
      <c r="AG94" s="215"/>
      <c r="AH94" s="215"/>
      <c r="AI94" s="215"/>
      <c r="AJ94" s="224"/>
      <c r="AK94" s="218"/>
      <c r="AL94" s="218"/>
      <c r="AM94" s="217"/>
      <c r="AN94" s="219"/>
      <c r="AO94" s="220"/>
      <c r="AP94" s="221"/>
      <c r="AR94" s="220" t="str">
        <f t="shared" si="11"/>
        <v/>
      </c>
      <c r="AT94" s="210"/>
      <c r="AU94" s="210"/>
      <c r="AW94" s="225"/>
    </row>
    <row r="95" spans="2:49">
      <c r="B95" s="212" t="str">
        <f t="shared" si="6"/>
        <v/>
      </c>
      <c r="C95" s="213">
        <f>'03 - Monthly Asset Follow up'!B99</f>
        <v>0</v>
      </c>
      <c r="D95" s="221"/>
      <c r="E95" s="214" t="str">
        <f>IF($C95=0,"",SUMIFS(INPUT_DATA!AT:AT,INPUT_DATA!$A:$A,$C95,INPUT_DATA!$B:$B,"S"))</f>
        <v/>
      </c>
      <c r="F95" s="215" t="str">
        <f>IF($C95=0,"",SUMIFS(INPUT_DATA!AU:AU,INPUT_DATA!$A:$A,$C95,INPUT_DATA!$B:$B,"S"))</f>
        <v/>
      </c>
      <c r="G95" s="215" t="str">
        <f>IF($C95=0,"",SUMIFS(INPUT_DATA!AV:AV,INPUT_DATA!$A:$A,$C95,INPUT_DATA!$B:$B,"S"))</f>
        <v/>
      </c>
      <c r="H95" s="222" t="str">
        <f t="shared" si="7"/>
        <v/>
      </c>
      <c r="I95" s="215" t="str">
        <f>IF($C95=0,"",SUMIFS(INPUT_DATA!AX:AX,INPUT_DATA!$A:$A,$C95,INPUT_DATA!$B:$B,"S"))</f>
        <v/>
      </c>
      <c r="J95" s="215" t="str">
        <f>IF($C95=0,"",SUMIFS(INPUT_DATA!AY:AY,INPUT_DATA!$A:$A,$C95,INPUT_DATA!$B:$B,"S"))</f>
        <v/>
      </c>
      <c r="K95" s="215" t="str">
        <f>IF($C95=0,"",SUMIFS(INPUT_DATA!AZ:AZ,INPUT_DATA!$A:$A,$C95,INPUT_DATA!$B:$B,"S"))</f>
        <v/>
      </c>
      <c r="L95" s="215" t="str">
        <f>IF($C95=0,"",SUMIFS(INPUT_DATA!BA:BA,INPUT_DATA!$A:$A,$C95,INPUT_DATA!$B:$B,"S"))</f>
        <v/>
      </c>
      <c r="M95" s="215" t="str">
        <f>IF($C95=0,"",SUMIFS(INPUT_DATA!BB:BB,INPUT_DATA!$A:$A,$C95,INPUT_DATA!$B:$B,"S"))</f>
        <v/>
      </c>
      <c r="N95" s="215" t="str">
        <f>IF($C95=0,"",SUMIFS(INPUT_DATA!BC:BC,INPUT_DATA!$A:$A,$C95,INPUT_DATA!$B:$B,"S"))</f>
        <v/>
      </c>
      <c r="O95" s="215" t="str">
        <f>IF($C95=0,"",SUMIFS(INPUT_DATA!BD:BD,INPUT_DATA!$A:$A,$C95,INPUT_DATA!$B:$B,"S"))</f>
        <v/>
      </c>
      <c r="P95" s="215" t="str">
        <f>IF($C95=0,"",SUMIFS(INPUT_DATA!BE:BE,INPUT_DATA!$A:$A,$C95,INPUT_DATA!$B:$B,"S"))</f>
        <v/>
      </c>
      <c r="Q95" s="217" t="str">
        <f t="shared" si="8"/>
        <v/>
      </c>
      <c r="R95" s="218" t="str">
        <f>IF($C95=0,"",SUMIFS(INPUT_DATA!BG:BG,INPUT_DATA!$A:$A,$C95,INPUT_DATA!$B:$B,"S"))</f>
        <v/>
      </c>
      <c r="S95" s="218" t="str">
        <f>IF($C95=0,"",SUMIFS(INPUT_DATA!BH:BH,INPUT_DATA!$A:$A,$C95,INPUT_DATA!$B:$B,"S"))</f>
        <v/>
      </c>
      <c r="T95" s="217" t="str">
        <f t="shared" si="9"/>
        <v/>
      </c>
      <c r="U95" s="219" t="str">
        <f>IF($C95=0,"",SUMIFS(INPUT_DATA!BK:BK,INPUT_DATA!$A:$A,$C95,INPUT_DATA!$B:$B,"S"))</f>
        <v/>
      </c>
      <c r="V95" s="223" t="str">
        <f t="shared" si="10"/>
        <v/>
      </c>
      <c r="W95" s="221"/>
      <c r="X95" s="214"/>
      <c r="Y95" s="215"/>
      <c r="Z95" s="215"/>
      <c r="AA95" s="216"/>
      <c r="AB95" s="215"/>
      <c r="AC95" s="215"/>
      <c r="AD95" s="215"/>
      <c r="AE95" s="215"/>
      <c r="AF95" s="215"/>
      <c r="AG95" s="215"/>
      <c r="AH95" s="215"/>
      <c r="AI95" s="215"/>
      <c r="AJ95" s="224"/>
      <c r="AK95" s="218"/>
      <c r="AL95" s="218"/>
      <c r="AM95" s="217"/>
      <c r="AN95" s="219"/>
      <c r="AO95" s="220"/>
      <c r="AP95" s="221"/>
      <c r="AR95" s="220" t="str">
        <f t="shared" si="11"/>
        <v/>
      </c>
      <c r="AT95" s="210"/>
      <c r="AU95" s="210"/>
      <c r="AW95" s="225"/>
    </row>
    <row r="96" spans="2:49">
      <c r="B96" s="212" t="str">
        <f t="shared" si="6"/>
        <v/>
      </c>
      <c r="C96" s="213">
        <f>'03 - Monthly Asset Follow up'!B100</f>
        <v>0</v>
      </c>
      <c r="D96" s="221"/>
      <c r="E96" s="214" t="str">
        <f>IF($C96=0,"",SUMIFS(INPUT_DATA!AT:AT,INPUT_DATA!$A:$A,$C96,INPUT_DATA!$B:$B,"S"))</f>
        <v/>
      </c>
      <c r="F96" s="215" t="str">
        <f>IF($C96=0,"",SUMIFS(INPUT_DATA!AU:AU,INPUT_DATA!$A:$A,$C96,INPUT_DATA!$B:$B,"S"))</f>
        <v/>
      </c>
      <c r="G96" s="215" t="str">
        <f>IF($C96=0,"",SUMIFS(INPUT_DATA!AV:AV,INPUT_DATA!$A:$A,$C96,INPUT_DATA!$B:$B,"S"))</f>
        <v/>
      </c>
      <c r="H96" s="222" t="str">
        <f t="shared" si="7"/>
        <v/>
      </c>
      <c r="I96" s="215" t="str">
        <f>IF($C96=0,"",SUMIFS(INPUT_DATA!AX:AX,INPUT_DATA!$A:$A,$C96,INPUT_DATA!$B:$B,"S"))</f>
        <v/>
      </c>
      <c r="J96" s="215" t="str">
        <f>IF($C96=0,"",SUMIFS(INPUT_DATA!AY:AY,INPUT_DATA!$A:$A,$C96,INPUT_DATA!$B:$B,"S"))</f>
        <v/>
      </c>
      <c r="K96" s="215" t="str">
        <f>IF($C96=0,"",SUMIFS(INPUT_DATA!AZ:AZ,INPUT_DATA!$A:$A,$C96,INPUT_DATA!$B:$B,"S"))</f>
        <v/>
      </c>
      <c r="L96" s="215" t="str">
        <f>IF($C96=0,"",SUMIFS(INPUT_DATA!BA:BA,INPUT_DATA!$A:$A,$C96,INPUT_DATA!$B:$B,"S"))</f>
        <v/>
      </c>
      <c r="M96" s="215" t="str">
        <f>IF($C96=0,"",SUMIFS(INPUT_DATA!BB:BB,INPUT_DATA!$A:$A,$C96,INPUT_DATA!$B:$B,"S"))</f>
        <v/>
      </c>
      <c r="N96" s="215" t="str">
        <f>IF($C96=0,"",SUMIFS(INPUT_DATA!BC:BC,INPUT_DATA!$A:$A,$C96,INPUT_DATA!$B:$B,"S"))</f>
        <v/>
      </c>
      <c r="O96" s="215" t="str">
        <f>IF($C96=0,"",SUMIFS(INPUT_DATA!BD:BD,INPUT_DATA!$A:$A,$C96,INPUT_DATA!$B:$B,"S"))</f>
        <v/>
      </c>
      <c r="P96" s="215" t="str">
        <f>IF($C96=0,"",SUMIFS(INPUT_DATA!BE:BE,INPUT_DATA!$A:$A,$C96,INPUT_DATA!$B:$B,"S"))</f>
        <v/>
      </c>
      <c r="Q96" s="217" t="str">
        <f t="shared" si="8"/>
        <v/>
      </c>
      <c r="R96" s="218" t="str">
        <f>IF($C96=0,"",SUMIFS(INPUT_DATA!BG:BG,INPUT_DATA!$A:$A,$C96,INPUT_DATA!$B:$B,"S"))</f>
        <v/>
      </c>
      <c r="S96" s="218" t="str">
        <f>IF($C96=0,"",SUMIFS(INPUT_DATA!BH:BH,INPUT_DATA!$A:$A,$C96,INPUT_DATA!$B:$B,"S"))</f>
        <v/>
      </c>
      <c r="T96" s="217" t="str">
        <f t="shared" si="9"/>
        <v/>
      </c>
      <c r="U96" s="219" t="str">
        <f>IF($C96=0,"",SUMIFS(INPUT_DATA!BK:BK,INPUT_DATA!$A:$A,$C96,INPUT_DATA!$B:$B,"S"))</f>
        <v/>
      </c>
      <c r="V96" s="223" t="str">
        <f t="shared" si="10"/>
        <v/>
      </c>
      <c r="W96" s="221"/>
      <c r="X96" s="214"/>
      <c r="Y96" s="215"/>
      <c r="Z96" s="215"/>
      <c r="AA96" s="216"/>
      <c r="AB96" s="215"/>
      <c r="AC96" s="215"/>
      <c r="AD96" s="215"/>
      <c r="AE96" s="215"/>
      <c r="AF96" s="215"/>
      <c r="AG96" s="215"/>
      <c r="AH96" s="215"/>
      <c r="AI96" s="215"/>
      <c r="AJ96" s="224"/>
      <c r="AK96" s="218"/>
      <c r="AL96" s="218"/>
      <c r="AM96" s="217"/>
      <c r="AN96" s="219"/>
      <c r="AO96" s="220"/>
      <c r="AP96" s="221"/>
      <c r="AR96" s="220" t="str">
        <f t="shared" si="11"/>
        <v/>
      </c>
      <c r="AT96" s="210"/>
      <c r="AU96" s="210"/>
      <c r="AW96" s="225"/>
    </row>
    <row r="97" spans="2:49">
      <c r="B97" s="212" t="str">
        <f t="shared" si="6"/>
        <v/>
      </c>
      <c r="C97" s="213">
        <f>'03 - Monthly Asset Follow up'!B101</f>
        <v>0</v>
      </c>
      <c r="D97" s="221"/>
      <c r="E97" s="214" t="str">
        <f>IF($C97=0,"",SUMIFS(INPUT_DATA!AT:AT,INPUT_DATA!$A:$A,$C97,INPUT_DATA!$B:$B,"S"))</f>
        <v/>
      </c>
      <c r="F97" s="215" t="str">
        <f>IF($C97=0,"",SUMIFS(INPUT_DATA!AU:AU,INPUT_DATA!$A:$A,$C97,INPUT_DATA!$B:$B,"S"))</f>
        <v/>
      </c>
      <c r="G97" s="215" t="str">
        <f>IF($C97=0,"",SUMIFS(INPUT_DATA!AV:AV,INPUT_DATA!$A:$A,$C97,INPUT_DATA!$B:$B,"S"))</f>
        <v/>
      </c>
      <c r="H97" s="222" t="str">
        <f t="shared" si="7"/>
        <v/>
      </c>
      <c r="I97" s="215" t="str">
        <f>IF($C97=0,"",SUMIFS(INPUT_DATA!AX:AX,INPUT_DATA!$A:$A,$C97,INPUT_DATA!$B:$B,"S"))</f>
        <v/>
      </c>
      <c r="J97" s="215" t="str">
        <f>IF($C97=0,"",SUMIFS(INPUT_DATA!AY:AY,INPUT_DATA!$A:$A,$C97,INPUT_DATA!$B:$B,"S"))</f>
        <v/>
      </c>
      <c r="K97" s="215" t="str">
        <f>IF($C97=0,"",SUMIFS(INPUT_DATA!AZ:AZ,INPUT_DATA!$A:$A,$C97,INPUT_DATA!$B:$B,"S"))</f>
        <v/>
      </c>
      <c r="L97" s="215" t="str">
        <f>IF($C97=0,"",SUMIFS(INPUT_DATA!BA:BA,INPUT_DATA!$A:$A,$C97,INPUT_DATA!$B:$B,"S"))</f>
        <v/>
      </c>
      <c r="M97" s="215" t="str">
        <f>IF($C97=0,"",SUMIFS(INPUT_DATA!BB:BB,INPUT_DATA!$A:$A,$C97,INPUT_DATA!$B:$B,"S"))</f>
        <v/>
      </c>
      <c r="N97" s="215" t="str">
        <f>IF($C97=0,"",SUMIFS(INPUT_DATA!BC:BC,INPUT_DATA!$A:$A,$C97,INPUT_DATA!$B:$B,"S"))</f>
        <v/>
      </c>
      <c r="O97" s="215" t="str">
        <f>IF($C97=0,"",SUMIFS(INPUT_DATA!BD:BD,INPUT_DATA!$A:$A,$C97,INPUT_DATA!$B:$B,"S"))</f>
        <v/>
      </c>
      <c r="P97" s="215" t="str">
        <f>IF($C97=0,"",SUMIFS(INPUT_DATA!BE:BE,INPUT_DATA!$A:$A,$C97,INPUT_DATA!$B:$B,"S"))</f>
        <v/>
      </c>
      <c r="Q97" s="217" t="str">
        <f t="shared" si="8"/>
        <v/>
      </c>
      <c r="R97" s="218" t="str">
        <f>IF($C97=0,"",SUMIFS(INPUT_DATA!BG:BG,INPUT_DATA!$A:$A,$C97,INPUT_DATA!$B:$B,"S"))</f>
        <v/>
      </c>
      <c r="S97" s="218" t="str">
        <f>IF($C97=0,"",SUMIFS(INPUT_DATA!BH:BH,INPUT_DATA!$A:$A,$C97,INPUT_DATA!$B:$B,"S"))</f>
        <v/>
      </c>
      <c r="T97" s="217" t="str">
        <f t="shared" si="9"/>
        <v/>
      </c>
      <c r="U97" s="219" t="str">
        <f>IF($C97=0,"",SUMIFS(INPUT_DATA!BK:BK,INPUT_DATA!$A:$A,$C97,INPUT_DATA!$B:$B,"S"))</f>
        <v/>
      </c>
      <c r="V97" s="223" t="str">
        <f t="shared" si="10"/>
        <v/>
      </c>
      <c r="W97" s="221"/>
      <c r="X97" s="214"/>
      <c r="Y97" s="215"/>
      <c r="Z97" s="215"/>
      <c r="AA97" s="216"/>
      <c r="AB97" s="215"/>
      <c r="AC97" s="215"/>
      <c r="AD97" s="215"/>
      <c r="AE97" s="215"/>
      <c r="AF97" s="215"/>
      <c r="AG97" s="215"/>
      <c r="AH97" s="215"/>
      <c r="AI97" s="215"/>
      <c r="AJ97" s="224"/>
      <c r="AK97" s="218"/>
      <c r="AL97" s="218"/>
      <c r="AM97" s="217"/>
      <c r="AN97" s="219"/>
      <c r="AO97" s="220"/>
      <c r="AP97" s="221"/>
      <c r="AR97" s="220" t="str">
        <f t="shared" si="11"/>
        <v/>
      </c>
      <c r="AT97" s="210"/>
      <c r="AU97" s="210"/>
      <c r="AW97" s="225"/>
    </row>
    <row r="98" spans="2:49">
      <c r="B98" s="212" t="str">
        <f t="shared" si="6"/>
        <v/>
      </c>
      <c r="C98" s="213">
        <f>'03 - Monthly Asset Follow up'!B102</f>
        <v>0</v>
      </c>
      <c r="D98" s="221"/>
      <c r="E98" s="214" t="str">
        <f>IF($C98=0,"",SUMIFS(INPUT_DATA!AT:AT,INPUT_DATA!$A:$A,$C98,INPUT_DATA!$B:$B,"S"))</f>
        <v/>
      </c>
      <c r="F98" s="215" t="str">
        <f>IF($C98=0,"",SUMIFS(INPUT_DATA!AU:AU,INPUT_DATA!$A:$A,$C98,INPUT_DATA!$B:$B,"S"))</f>
        <v/>
      </c>
      <c r="G98" s="215" t="str">
        <f>IF($C98=0,"",SUMIFS(INPUT_DATA!AV:AV,INPUT_DATA!$A:$A,$C98,INPUT_DATA!$B:$B,"S"))</f>
        <v/>
      </c>
      <c r="H98" s="222" t="str">
        <f t="shared" si="7"/>
        <v/>
      </c>
      <c r="I98" s="215" t="str">
        <f>IF($C98=0,"",SUMIFS(INPUT_DATA!AX:AX,INPUT_DATA!$A:$A,$C98,INPUT_DATA!$B:$B,"S"))</f>
        <v/>
      </c>
      <c r="J98" s="215" t="str">
        <f>IF($C98=0,"",SUMIFS(INPUT_DATA!AY:AY,INPUT_DATA!$A:$A,$C98,INPUT_DATA!$B:$B,"S"))</f>
        <v/>
      </c>
      <c r="K98" s="215" t="str">
        <f>IF($C98=0,"",SUMIFS(INPUT_DATA!AZ:AZ,INPUT_DATA!$A:$A,$C98,INPUT_DATA!$B:$B,"S"))</f>
        <v/>
      </c>
      <c r="L98" s="215" t="str">
        <f>IF($C98=0,"",SUMIFS(INPUT_DATA!BA:BA,INPUT_DATA!$A:$A,$C98,INPUT_DATA!$B:$B,"S"))</f>
        <v/>
      </c>
      <c r="M98" s="215" t="str">
        <f>IF($C98=0,"",SUMIFS(INPUT_DATA!BB:BB,INPUT_DATA!$A:$A,$C98,INPUT_DATA!$B:$B,"S"))</f>
        <v/>
      </c>
      <c r="N98" s="215" t="str">
        <f>IF($C98=0,"",SUMIFS(INPUT_DATA!BC:BC,INPUT_DATA!$A:$A,$C98,INPUT_DATA!$B:$B,"S"))</f>
        <v/>
      </c>
      <c r="O98" s="215" t="str">
        <f>IF($C98=0,"",SUMIFS(INPUT_DATA!BD:BD,INPUT_DATA!$A:$A,$C98,INPUT_DATA!$B:$B,"S"))</f>
        <v/>
      </c>
      <c r="P98" s="215" t="str">
        <f>IF($C98=0,"",SUMIFS(INPUT_DATA!BE:BE,INPUT_DATA!$A:$A,$C98,INPUT_DATA!$B:$B,"S"))</f>
        <v/>
      </c>
      <c r="Q98" s="217" t="str">
        <f t="shared" si="8"/>
        <v/>
      </c>
      <c r="R98" s="218" t="str">
        <f>IF($C98=0,"",SUMIFS(INPUT_DATA!BG:BG,INPUT_DATA!$A:$A,$C98,INPUT_DATA!$B:$B,"S"))</f>
        <v/>
      </c>
      <c r="S98" s="218" t="str">
        <f>IF($C98=0,"",SUMIFS(INPUT_DATA!BH:BH,INPUT_DATA!$A:$A,$C98,INPUT_DATA!$B:$B,"S"))</f>
        <v/>
      </c>
      <c r="T98" s="217" t="str">
        <f t="shared" si="9"/>
        <v/>
      </c>
      <c r="U98" s="219" t="str">
        <f>IF($C98=0,"",SUMIFS(INPUT_DATA!BK:BK,INPUT_DATA!$A:$A,$C98,INPUT_DATA!$B:$B,"S"))</f>
        <v/>
      </c>
      <c r="V98" s="223" t="str">
        <f t="shared" si="10"/>
        <v/>
      </c>
      <c r="W98" s="221"/>
      <c r="X98" s="214"/>
      <c r="Y98" s="215"/>
      <c r="Z98" s="215"/>
      <c r="AA98" s="216"/>
      <c r="AB98" s="215"/>
      <c r="AC98" s="215"/>
      <c r="AD98" s="215"/>
      <c r="AE98" s="215"/>
      <c r="AF98" s="215"/>
      <c r="AG98" s="215"/>
      <c r="AH98" s="215"/>
      <c r="AI98" s="215"/>
      <c r="AJ98" s="224"/>
      <c r="AK98" s="218"/>
      <c r="AL98" s="218"/>
      <c r="AM98" s="217"/>
      <c r="AN98" s="219"/>
      <c r="AO98" s="220"/>
      <c r="AP98" s="221"/>
      <c r="AR98" s="220" t="str">
        <f t="shared" si="11"/>
        <v/>
      </c>
      <c r="AT98" s="210"/>
      <c r="AU98" s="210"/>
      <c r="AW98" s="225"/>
    </row>
    <row r="99" spans="2:49">
      <c r="B99" s="212" t="str">
        <f t="shared" si="6"/>
        <v/>
      </c>
      <c r="C99" s="213">
        <f>'03 - Monthly Asset Follow up'!B103</f>
        <v>0</v>
      </c>
      <c r="D99" s="221"/>
      <c r="E99" s="214" t="str">
        <f>IF($C99=0,"",SUMIFS(INPUT_DATA!AT:AT,INPUT_DATA!$A:$A,$C99,INPUT_DATA!$B:$B,"S"))</f>
        <v/>
      </c>
      <c r="F99" s="215" t="str">
        <f>IF($C99=0,"",SUMIFS(INPUT_DATA!AU:AU,INPUT_DATA!$A:$A,$C99,INPUT_DATA!$B:$B,"S"))</f>
        <v/>
      </c>
      <c r="G99" s="215" t="str">
        <f>IF($C99=0,"",SUMIFS(INPUT_DATA!AV:AV,INPUT_DATA!$A:$A,$C99,INPUT_DATA!$B:$B,"S"))</f>
        <v/>
      </c>
      <c r="H99" s="222" t="str">
        <f t="shared" si="7"/>
        <v/>
      </c>
      <c r="I99" s="215" t="str">
        <f>IF($C99=0,"",SUMIFS(INPUT_DATA!AX:AX,INPUT_DATA!$A:$A,$C99,INPUT_DATA!$B:$B,"S"))</f>
        <v/>
      </c>
      <c r="J99" s="215" t="str">
        <f>IF($C99=0,"",SUMIFS(INPUT_DATA!AY:AY,INPUT_DATA!$A:$A,$C99,INPUT_DATA!$B:$B,"S"))</f>
        <v/>
      </c>
      <c r="K99" s="215" t="str">
        <f>IF($C99=0,"",SUMIFS(INPUT_DATA!AZ:AZ,INPUT_DATA!$A:$A,$C99,INPUT_DATA!$B:$B,"S"))</f>
        <v/>
      </c>
      <c r="L99" s="215" t="str">
        <f>IF($C99=0,"",SUMIFS(INPUT_DATA!BA:BA,INPUT_DATA!$A:$A,$C99,INPUT_DATA!$B:$B,"S"))</f>
        <v/>
      </c>
      <c r="M99" s="215" t="str">
        <f>IF($C99=0,"",SUMIFS(INPUT_DATA!BB:BB,INPUT_DATA!$A:$A,$C99,INPUT_DATA!$B:$B,"S"))</f>
        <v/>
      </c>
      <c r="N99" s="215" t="str">
        <f>IF($C99=0,"",SUMIFS(INPUT_DATA!BC:BC,INPUT_DATA!$A:$A,$C99,INPUT_DATA!$B:$B,"S"))</f>
        <v/>
      </c>
      <c r="O99" s="215" t="str">
        <f>IF($C99=0,"",SUMIFS(INPUT_DATA!BD:BD,INPUT_DATA!$A:$A,$C99,INPUT_DATA!$B:$B,"S"))</f>
        <v/>
      </c>
      <c r="P99" s="215" t="str">
        <f>IF($C99=0,"",SUMIFS(INPUT_DATA!BE:BE,INPUT_DATA!$A:$A,$C99,INPUT_DATA!$B:$B,"S"))</f>
        <v/>
      </c>
      <c r="Q99" s="217" t="str">
        <f t="shared" si="8"/>
        <v/>
      </c>
      <c r="R99" s="218" t="str">
        <f>IF($C99=0,"",SUMIFS(INPUT_DATA!BG:BG,INPUT_DATA!$A:$A,$C99,INPUT_DATA!$B:$B,"S"))</f>
        <v/>
      </c>
      <c r="S99" s="218" t="str">
        <f>IF($C99=0,"",SUMIFS(INPUT_DATA!BH:BH,INPUT_DATA!$A:$A,$C99,INPUT_DATA!$B:$B,"S"))</f>
        <v/>
      </c>
      <c r="T99" s="217" t="str">
        <f t="shared" si="9"/>
        <v/>
      </c>
      <c r="U99" s="219" t="str">
        <f>IF($C99=0,"",SUMIFS(INPUT_DATA!BK:BK,INPUT_DATA!$A:$A,$C99,INPUT_DATA!$B:$B,"S"))</f>
        <v/>
      </c>
      <c r="V99" s="223" t="str">
        <f t="shared" si="10"/>
        <v/>
      </c>
      <c r="W99" s="221"/>
      <c r="X99" s="214"/>
      <c r="Y99" s="215"/>
      <c r="Z99" s="215"/>
      <c r="AA99" s="216"/>
      <c r="AB99" s="215"/>
      <c r="AC99" s="215"/>
      <c r="AD99" s="215"/>
      <c r="AE99" s="215"/>
      <c r="AF99" s="215"/>
      <c r="AG99" s="215"/>
      <c r="AH99" s="215"/>
      <c r="AI99" s="215"/>
      <c r="AJ99" s="224"/>
      <c r="AK99" s="218"/>
      <c r="AL99" s="218"/>
      <c r="AM99" s="217"/>
      <c r="AN99" s="219"/>
      <c r="AO99" s="220"/>
      <c r="AP99" s="221"/>
      <c r="AR99" s="220" t="str">
        <f t="shared" si="11"/>
        <v/>
      </c>
      <c r="AT99" s="210"/>
      <c r="AU99" s="210"/>
      <c r="AW99" s="225"/>
    </row>
    <row r="100" spans="2:49">
      <c r="B100" s="212" t="str">
        <f t="shared" si="6"/>
        <v/>
      </c>
      <c r="C100" s="213">
        <f>'03 - Monthly Asset Follow up'!B104</f>
        <v>0</v>
      </c>
      <c r="D100" s="221"/>
      <c r="E100" s="214" t="str">
        <f>IF($C100=0,"",SUMIFS(INPUT_DATA!AT:AT,INPUT_DATA!$A:$A,$C100,INPUT_DATA!$B:$B,"S"))</f>
        <v/>
      </c>
      <c r="F100" s="215" t="str">
        <f>IF($C100=0,"",SUMIFS(INPUT_DATA!AU:AU,INPUT_DATA!$A:$A,$C100,INPUT_DATA!$B:$B,"S"))</f>
        <v/>
      </c>
      <c r="G100" s="215" t="str">
        <f>IF($C100=0,"",SUMIFS(INPUT_DATA!AV:AV,INPUT_DATA!$A:$A,$C100,INPUT_DATA!$B:$B,"S"))</f>
        <v/>
      </c>
      <c r="H100" s="222" t="str">
        <f t="shared" si="7"/>
        <v/>
      </c>
      <c r="I100" s="215" t="str">
        <f>IF($C100=0,"",SUMIFS(INPUT_DATA!AX:AX,INPUT_DATA!$A:$A,$C100,INPUT_DATA!$B:$B,"S"))</f>
        <v/>
      </c>
      <c r="J100" s="215" t="str">
        <f>IF($C100=0,"",SUMIFS(INPUT_DATA!AY:AY,INPUT_DATA!$A:$A,$C100,INPUT_DATA!$B:$B,"S"))</f>
        <v/>
      </c>
      <c r="K100" s="215" t="str">
        <f>IF($C100=0,"",SUMIFS(INPUT_DATA!AZ:AZ,INPUT_DATA!$A:$A,$C100,INPUT_DATA!$B:$B,"S"))</f>
        <v/>
      </c>
      <c r="L100" s="215" t="str">
        <f>IF($C100=0,"",SUMIFS(INPUT_DATA!BA:BA,INPUT_DATA!$A:$A,$C100,INPUT_DATA!$B:$B,"S"))</f>
        <v/>
      </c>
      <c r="M100" s="215" t="str">
        <f>IF($C100=0,"",SUMIFS(INPUT_DATA!BB:BB,INPUT_DATA!$A:$A,$C100,INPUT_DATA!$B:$B,"S"))</f>
        <v/>
      </c>
      <c r="N100" s="215" t="str">
        <f>IF($C100=0,"",SUMIFS(INPUT_DATA!BC:BC,INPUT_DATA!$A:$A,$C100,INPUT_DATA!$B:$B,"S"))</f>
        <v/>
      </c>
      <c r="O100" s="215" t="str">
        <f>IF($C100=0,"",SUMIFS(INPUT_DATA!BD:BD,INPUT_DATA!$A:$A,$C100,INPUT_DATA!$B:$B,"S"))</f>
        <v/>
      </c>
      <c r="P100" s="215" t="str">
        <f>IF($C100=0,"",SUMIFS(INPUT_DATA!BE:BE,INPUT_DATA!$A:$A,$C100,INPUT_DATA!$B:$B,"S"))</f>
        <v/>
      </c>
      <c r="Q100" s="217" t="str">
        <f t="shared" si="8"/>
        <v/>
      </c>
      <c r="R100" s="218" t="str">
        <f>IF($C100=0,"",SUMIFS(INPUT_DATA!BG:BG,INPUT_DATA!$A:$A,$C100,INPUT_DATA!$B:$B,"S"))</f>
        <v/>
      </c>
      <c r="S100" s="218" t="str">
        <f>IF($C100=0,"",SUMIFS(INPUT_DATA!BH:BH,INPUT_DATA!$A:$A,$C100,INPUT_DATA!$B:$B,"S"))</f>
        <v/>
      </c>
      <c r="T100" s="217" t="str">
        <f t="shared" si="9"/>
        <v/>
      </c>
      <c r="U100" s="219" t="str">
        <f>IF($C100=0,"",SUMIFS(INPUT_DATA!BK:BK,INPUT_DATA!$A:$A,$C100,INPUT_DATA!$B:$B,"S"))</f>
        <v/>
      </c>
      <c r="V100" s="223" t="str">
        <f t="shared" si="10"/>
        <v/>
      </c>
      <c r="W100" s="221"/>
      <c r="X100" s="214"/>
      <c r="Y100" s="215"/>
      <c r="Z100" s="215"/>
      <c r="AA100" s="216"/>
      <c r="AB100" s="215"/>
      <c r="AC100" s="215"/>
      <c r="AD100" s="215"/>
      <c r="AE100" s="215"/>
      <c r="AF100" s="215"/>
      <c r="AG100" s="215"/>
      <c r="AH100" s="215"/>
      <c r="AI100" s="215"/>
      <c r="AJ100" s="224"/>
      <c r="AK100" s="218"/>
      <c r="AL100" s="218"/>
      <c r="AM100" s="217"/>
      <c r="AN100" s="219"/>
      <c r="AO100" s="220"/>
      <c r="AP100" s="221"/>
      <c r="AR100" s="220" t="str">
        <f t="shared" si="11"/>
        <v/>
      </c>
      <c r="AT100" s="210"/>
      <c r="AU100" s="210"/>
      <c r="AW100" s="225"/>
    </row>
    <row r="101" spans="2:49">
      <c r="B101" s="212" t="str">
        <f t="shared" si="6"/>
        <v/>
      </c>
      <c r="C101" s="213">
        <f>'03 - Monthly Asset Follow up'!B105</f>
        <v>0</v>
      </c>
      <c r="D101" s="221"/>
      <c r="E101" s="214" t="str">
        <f>IF($C101=0,"",SUMIFS(INPUT_DATA!AT:AT,INPUT_DATA!$A:$A,$C101,INPUT_DATA!$B:$B,"S"))</f>
        <v/>
      </c>
      <c r="F101" s="215" t="str">
        <f>IF($C101=0,"",SUMIFS(INPUT_DATA!AU:AU,INPUT_DATA!$A:$A,$C101,INPUT_DATA!$B:$B,"S"))</f>
        <v/>
      </c>
      <c r="G101" s="215" t="str">
        <f>IF($C101=0,"",SUMIFS(INPUT_DATA!AV:AV,INPUT_DATA!$A:$A,$C101,INPUT_DATA!$B:$B,"S"))</f>
        <v/>
      </c>
      <c r="H101" s="222" t="str">
        <f t="shared" si="7"/>
        <v/>
      </c>
      <c r="I101" s="215" t="str">
        <f>IF($C101=0,"",SUMIFS(INPUT_DATA!AX:AX,INPUT_DATA!$A:$A,$C101,INPUT_DATA!$B:$B,"S"))</f>
        <v/>
      </c>
      <c r="J101" s="215" t="str">
        <f>IF($C101=0,"",SUMIFS(INPUT_DATA!AY:AY,INPUT_DATA!$A:$A,$C101,INPUT_DATA!$B:$B,"S"))</f>
        <v/>
      </c>
      <c r="K101" s="215" t="str">
        <f>IF($C101=0,"",SUMIFS(INPUT_DATA!AZ:AZ,INPUT_DATA!$A:$A,$C101,INPUT_DATA!$B:$B,"S"))</f>
        <v/>
      </c>
      <c r="L101" s="215" t="str">
        <f>IF($C101=0,"",SUMIFS(INPUT_DATA!BA:BA,INPUT_DATA!$A:$A,$C101,INPUT_DATA!$B:$B,"S"))</f>
        <v/>
      </c>
      <c r="M101" s="215" t="str">
        <f>IF($C101=0,"",SUMIFS(INPUT_DATA!BB:BB,INPUT_DATA!$A:$A,$C101,INPUT_DATA!$B:$B,"S"))</f>
        <v/>
      </c>
      <c r="N101" s="215" t="str">
        <f>IF($C101=0,"",SUMIFS(INPUT_DATA!BC:BC,INPUT_DATA!$A:$A,$C101,INPUT_DATA!$B:$B,"S"))</f>
        <v/>
      </c>
      <c r="O101" s="215" t="str">
        <f>IF($C101=0,"",SUMIFS(INPUT_DATA!BD:BD,INPUT_DATA!$A:$A,$C101,INPUT_DATA!$B:$B,"S"))</f>
        <v/>
      </c>
      <c r="P101" s="215" t="str">
        <f>IF($C101=0,"",SUMIFS(INPUT_DATA!BE:BE,INPUT_DATA!$A:$A,$C101,INPUT_DATA!$B:$B,"S"))</f>
        <v/>
      </c>
      <c r="Q101" s="217" t="str">
        <f t="shared" si="8"/>
        <v/>
      </c>
      <c r="R101" s="218" t="str">
        <f>IF($C101=0,"",SUMIFS(INPUT_DATA!BG:BG,INPUT_DATA!$A:$A,$C101,INPUT_DATA!$B:$B,"S"))</f>
        <v/>
      </c>
      <c r="S101" s="218" t="str">
        <f>IF($C101=0,"",SUMIFS(INPUT_DATA!BH:BH,INPUT_DATA!$A:$A,$C101,INPUT_DATA!$B:$B,"S"))</f>
        <v/>
      </c>
      <c r="T101" s="217" t="str">
        <f t="shared" si="9"/>
        <v/>
      </c>
      <c r="U101" s="219" t="str">
        <f>IF($C101=0,"",SUMIFS(INPUT_DATA!BK:BK,INPUT_DATA!$A:$A,$C101,INPUT_DATA!$B:$B,"S"))</f>
        <v/>
      </c>
      <c r="V101" s="223" t="str">
        <f t="shared" si="10"/>
        <v/>
      </c>
      <c r="W101" s="221"/>
      <c r="X101" s="214"/>
      <c r="Y101" s="215"/>
      <c r="Z101" s="215"/>
      <c r="AA101" s="216"/>
      <c r="AB101" s="215"/>
      <c r="AC101" s="215"/>
      <c r="AD101" s="215"/>
      <c r="AE101" s="215"/>
      <c r="AF101" s="215"/>
      <c r="AG101" s="215"/>
      <c r="AH101" s="215"/>
      <c r="AI101" s="215"/>
      <c r="AJ101" s="224"/>
      <c r="AK101" s="218"/>
      <c r="AL101" s="218"/>
      <c r="AM101" s="217"/>
      <c r="AN101" s="219"/>
      <c r="AO101" s="220"/>
      <c r="AP101" s="221"/>
      <c r="AR101" s="220" t="str">
        <f t="shared" si="11"/>
        <v/>
      </c>
      <c r="AT101" s="210"/>
      <c r="AU101" s="210"/>
      <c r="AW101" s="225"/>
    </row>
    <row r="102" spans="2:49">
      <c r="B102" s="212" t="str">
        <f t="shared" si="6"/>
        <v/>
      </c>
      <c r="C102" s="213">
        <f>'03 - Monthly Asset Follow up'!B106</f>
        <v>0</v>
      </c>
      <c r="D102" s="221"/>
      <c r="E102" s="214" t="str">
        <f>IF($C102=0,"",SUMIFS(INPUT_DATA!AT:AT,INPUT_DATA!$A:$A,$C102,INPUT_DATA!$B:$B,"S"))</f>
        <v/>
      </c>
      <c r="F102" s="215" t="str">
        <f>IF($C102=0,"",SUMIFS(INPUT_DATA!AU:AU,INPUT_DATA!$A:$A,$C102,INPUT_DATA!$B:$B,"S"))</f>
        <v/>
      </c>
      <c r="G102" s="215" t="str">
        <f>IF($C102=0,"",SUMIFS(INPUT_DATA!AV:AV,INPUT_DATA!$A:$A,$C102,INPUT_DATA!$B:$B,"S"))</f>
        <v/>
      </c>
      <c r="H102" s="222" t="str">
        <f t="shared" si="7"/>
        <v/>
      </c>
      <c r="I102" s="215" t="str">
        <f>IF($C102=0,"",SUMIFS(INPUT_DATA!AX:AX,INPUT_DATA!$A:$A,$C102,INPUT_DATA!$B:$B,"S"))</f>
        <v/>
      </c>
      <c r="J102" s="215" t="str">
        <f>IF($C102=0,"",SUMIFS(INPUT_DATA!AY:AY,INPUT_DATA!$A:$A,$C102,INPUT_DATA!$B:$B,"S"))</f>
        <v/>
      </c>
      <c r="K102" s="215" t="str">
        <f>IF($C102=0,"",SUMIFS(INPUT_DATA!AZ:AZ,INPUT_DATA!$A:$A,$C102,INPUT_DATA!$B:$B,"S"))</f>
        <v/>
      </c>
      <c r="L102" s="215" t="str">
        <f>IF($C102=0,"",SUMIFS(INPUT_DATA!BA:BA,INPUT_DATA!$A:$A,$C102,INPUT_DATA!$B:$B,"S"))</f>
        <v/>
      </c>
      <c r="M102" s="215" t="str">
        <f>IF($C102=0,"",SUMIFS(INPUT_DATA!BB:BB,INPUT_DATA!$A:$A,$C102,INPUT_DATA!$B:$B,"S"))</f>
        <v/>
      </c>
      <c r="N102" s="215" t="str">
        <f>IF($C102=0,"",SUMIFS(INPUT_DATA!BC:BC,INPUT_DATA!$A:$A,$C102,INPUT_DATA!$B:$B,"S"))</f>
        <v/>
      </c>
      <c r="O102" s="215" t="str">
        <f>IF($C102=0,"",SUMIFS(INPUT_DATA!BD:BD,INPUT_DATA!$A:$A,$C102,INPUT_DATA!$B:$B,"S"))</f>
        <v/>
      </c>
      <c r="P102" s="215" t="str">
        <f>IF($C102=0,"",SUMIFS(INPUT_DATA!BE:BE,INPUT_DATA!$A:$A,$C102,INPUT_DATA!$B:$B,"S"))</f>
        <v/>
      </c>
      <c r="Q102" s="217" t="str">
        <f t="shared" si="8"/>
        <v/>
      </c>
      <c r="R102" s="218" t="str">
        <f>IF($C102=0,"",SUMIFS(INPUT_DATA!BG:BG,INPUT_DATA!$A:$A,$C102,INPUT_DATA!$B:$B,"S"))</f>
        <v/>
      </c>
      <c r="S102" s="218" t="str">
        <f>IF($C102=0,"",SUMIFS(INPUT_DATA!BH:BH,INPUT_DATA!$A:$A,$C102,INPUT_DATA!$B:$B,"S"))</f>
        <v/>
      </c>
      <c r="T102" s="217" t="str">
        <f t="shared" si="9"/>
        <v/>
      </c>
      <c r="U102" s="219" t="str">
        <f>IF($C102=0,"",SUMIFS(INPUT_DATA!BK:BK,INPUT_DATA!$A:$A,$C102,INPUT_DATA!$B:$B,"S"))</f>
        <v/>
      </c>
      <c r="V102" s="223" t="str">
        <f t="shared" si="10"/>
        <v/>
      </c>
      <c r="W102" s="221"/>
      <c r="X102" s="214"/>
      <c r="Y102" s="215"/>
      <c r="Z102" s="215"/>
      <c r="AA102" s="216"/>
      <c r="AB102" s="215"/>
      <c r="AC102" s="215"/>
      <c r="AD102" s="215"/>
      <c r="AE102" s="215"/>
      <c r="AF102" s="215"/>
      <c r="AG102" s="215"/>
      <c r="AH102" s="215"/>
      <c r="AI102" s="215"/>
      <c r="AJ102" s="224"/>
      <c r="AK102" s="218"/>
      <c r="AL102" s="218"/>
      <c r="AM102" s="217"/>
      <c r="AN102" s="219"/>
      <c r="AO102" s="220"/>
      <c r="AP102" s="221"/>
      <c r="AR102" s="220" t="str">
        <f t="shared" si="11"/>
        <v/>
      </c>
      <c r="AT102" s="210"/>
      <c r="AU102" s="210"/>
      <c r="AW102" s="225"/>
    </row>
    <row r="103" spans="2:49">
      <c r="B103" s="212" t="str">
        <f t="shared" si="6"/>
        <v/>
      </c>
      <c r="C103" s="213">
        <f>'03 - Monthly Asset Follow up'!B107</f>
        <v>0</v>
      </c>
      <c r="D103" s="221"/>
      <c r="E103" s="214" t="str">
        <f>IF($C103=0,"",SUMIFS(INPUT_DATA!AT:AT,INPUT_DATA!$A:$A,$C103,INPUT_DATA!$B:$B,"S"))</f>
        <v/>
      </c>
      <c r="F103" s="215" t="str">
        <f>IF($C103=0,"",SUMIFS(INPUT_DATA!AU:AU,INPUT_DATA!$A:$A,$C103,INPUT_DATA!$B:$B,"S"))</f>
        <v/>
      </c>
      <c r="G103" s="215" t="str">
        <f>IF($C103=0,"",SUMIFS(INPUT_DATA!AV:AV,INPUT_DATA!$A:$A,$C103,INPUT_DATA!$B:$B,"S"))</f>
        <v/>
      </c>
      <c r="H103" s="222" t="str">
        <f t="shared" si="7"/>
        <v/>
      </c>
      <c r="I103" s="215" t="str">
        <f>IF($C103=0,"",SUMIFS(INPUT_DATA!AX:AX,INPUT_DATA!$A:$A,$C103,INPUT_DATA!$B:$B,"S"))</f>
        <v/>
      </c>
      <c r="J103" s="215" t="str">
        <f>IF($C103=0,"",SUMIFS(INPUT_DATA!AY:AY,INPUT_DATA!$A:$A,$C103,INPUT_DATA!$B:$B,"S"))</f>
        <v/>
      </c>
      <c r="K103" s="215" t="str">
        <f>IF($C103=0,"",SUMIFS(INPUT_DATA!AZ:AZ,INPUT_DATA!$A:$A,$C103,INPUT_DATA!$B:$B,"S"))</f>
        <v/>
      </c>
      <c r="L103" s="215" t="str">
        <f>IF($C103=0,"",SUMIFS(INPUT_DATA!BA:BA,INPUT_DATA!$A:$A,$C103,INPUT_DATA!$B:$B,"S"))</f>
        <v/>
      </c>
      <c r="M103" s="215" t="str">
        <f>IF($C103=0,"",SUMIFS(INPUT_DATA!BB:BB,INPUT_DATA!$A:$A,$C103,INPUT_DATA!$B:$B,"S"))</f>
        <v/>
      </c>
      <c r="N103" s="215" t="str">
        <f>IF($C103=0,"",SUMIFS(INPUT_DATA!BC:BC,INPUT_DATA!$A:$A,$C103,INPUT_DATA!$B:$B,"S"))</f>
        <v/>
      </c>
      <c r="O103" s="215" t="str">
        <f>IF($C103=0,"",SUMIFS(INPUT_DATA!BD:BD,INPUT_DATA!$A:$A,$C103,INPUT_DATA!$B:$B,"S"))</f>
        <v/>
      </c>
      <c r="P103" s="215" t="str">
        <f>IF($C103=0,"",SUMIFS(INPUT_DATA!BE:BE,INPUT_DATA!$A:$A,$C103,INPUT_DATA!$B:$B,"S"))</f>
        <v/>
      </c>
      <c r="Q103" s="217" t="str">
        <f t="shared" si="8"/>
        <v/>
      </c>
      <c r="R103" s="218" t="str">
        <f>IF($C103=0,"",SUMIFS(INPUT_DATA!BG:BG,INPUT_DATA!$A:$A,$C103,INPUT_DATA!$B:$B,"S"))</f>
        <v/>
      </c>
      <c r="S103" s="218" t="str">
        <f>IF($C103=0,"",SUMIFS(INPUT_DATA!BH:BH,INPUT_DATA!$A:$A,$C103,INPUT_DATA!$B:$B,"S"))</f>
        <v/>
      </c>
      <c r="T103" s="217" t="str">
        <f t="shared" si="9"/>
        <v/>
      </c>
      <c r="U103" s="219" t="str">
        <f>IF($C103=0,"",SUMIFS(INPUT_DATA!BK:BK,INPUT_DATA!$A:$A,$C103,INPUT_DATA!$B:$B,"S"))</f>
        <v/>
      </c>
      <c r="V103" s="223" t="str">
        <f t="shared" si="10"/>
        <v/>
      </c>
      <c r="W103" s="221"/>
      <c r="X103" s="214"/>
      <c r="Y103" s="215"/>
      <c r="Z103" s="215"/>
      <c r="AA103" s="216"/>
      <c r="AB103" s="215"/>
      <c r="AC103" s="215"/>
      <c r="AD103" s="215"/>
      <c r="AE103" s="215"/>
      <c r="AF103" s="215"/>
      <c r="AG103" s="215"/>
      <c r="AH103" s="215"/>
      <c r="AI103" s="215"/>
      <c r="AJ103" s="224"/>
      <c r="AK103" s="218"/>
      <c r="AL103" s="218"/>
      <c r="AM103" s="217"/>
      <c r="AN103" s="219"/>
      <c r="AO103" s="220"/>
      <c r="AP103" s="221"/>
      <c r="AR103" s="220" t="str">
        <f t="shared" si="11"/>
        <v/>
      </c>
      <c r="AT103" s="210"/>
      <c r="AU103" s="210"/>
      <c r="AW103" s="225"/>
    </row>
    <row r="104" spans="2:49">
      <c r="B104" s="212" t="str">
        <f t="shared" si="6"/>
        <v/>
      </c>
      <c r="C104" s="213">
        <f>'03 - Monthly Asset Follow up'!B108</f>
        <v>0</v>
      </c>
      <c r="D104" s="221"/>
      <c r="E104" s="214" t="str">
        <f>IF($C104=0,"",SUMIFS(INPUT_DATA!AT:AT,INPUT_DATA!$A:$A,$C104,INPUT_DATA!$B:$B,"S"))</f>
        <v/>
      </c>
      <c r="F104" s="215" t="str">
        <f>IF($C104=0,"",SUMIFS(INPUT_DATA!AU:AU,INPUT_DATA!$A:$A,$C104,INPUT_DATA!$B:$B,"S"))</f>
        <v/>
      </c>
      <c r="G104" s="215" t="str">
        <f>IF($C104=0,"",SUMIFS(INPUT_DATA!AV:AV,INPUT_DATA!$A:$A,$C104,INPUT_DATA!$B:$B,"S"))</f>
        <v/>
      </c>
      <c r="H104" s="222" t="str">
        <f t="shared" si="7"/>
        <v/>
      </c>
      <c r="I104" s="215" t="str">
        <f>IF($C104=0,"",SUMIFS(INPUT_DATA!AX:AX,INPUT_DATA!$A:$A,$C104,INPUT_DATA!$B:$B,"S"))</f>
        <v/>
      </c>
      <c r="J104" s="215" t="str">
        <f>IF($C104=0,"",SUMIFS(INPUT_DATA!AY:AY,INPUT_DATA!$A:$A,$C104,INPUT_DATA!$B:$B,"S"))</f>
        <v/>
      </c>
      <c r="K104" s="215" t="str">
        <f>IF($C104=0,"",SUMIFS(INPUT_DATA!AZ:AZ,INPUT_DATA!$A:$A,$C104,INPUT_DATA!$B:$B,"S"))</f>
        <v/>
      </c>
      <c r="L104" s="215" t="str">
        <f>IF($C104=0,"",SUMIFS(INPUT_DATA!BA:BA,INPUT_DATA!$A:$A,$C104,INPUT_DATA!$B:$B,"S"))</f>
        <v/>
      </c>
      <c r="M104" s="215" t="str">
        <f>IF($C104=0,"",SUMIFS(INPUT_DATA!BB:BB,INPUT_DATA!$A:$A,$C104,INPUT_DATA!$B:$B,"S"))</f>
        <v/>
      </c>
      <c r="N104" s="215" t="str">
        <f>IF($C104=0,"",SUMIFS(INPUT_DATA!BC:BC,INPUT_DATA!$A:$A,$C104,INPUT_DATA!$B:$B,"S"))</f>
        <v/>
      </c>
      <c r="O104" s="215" t="str">
        <f>IF($C104=0,"",SUMIFS(INPUT_DATA!BD:BD,INPUT_DATA!$A:$A,$C104,INPUT_DATA!$B:$B,"S"))</f>
        <v/>
      </c>
      <c r="P104" s="215" t="str">
        <f>IF($C104=0,"",SUMIFS(INPUT_DATA!BE:BE,INPUT_DATA!$A:$A,$C104,INPUT_DATA!$B:$B,"S"))</f>
        <v/>
      </c>
      <c r="Q104" s="217" t="str">
        <f t="shared" si="8"/>
        <v/>
      </c>
      <c r="R104" s="218" t="str">
        <f>IF($C104=0,"",SUMIFS(INPUT_DATA!BG:BG,INPUT_DATA!$A:$A,$C104,INPUT_DATA!$B:$B,"S"))</f>
        <v/>
      </c>
      <c r="S104" s="218" t="str">
        <f>IF($C104=0,"",SUMIFS(INPUT_DATA!BH:BH,INPUT_DATA!$A:$A,$C104,INPUT_DATA!$B:$B,"S"))</f>
        <v/>
      </c>
      <c r="T104" s="217" t="str">
        <f t="shared" si="9"/>
        <v/>
      </c>
      <c r="U104" s="219" t="str">
        <f>IF($C104=0,"",SUMIFS(INPUT_DATA!BK:BK,INPUT_DATA!$A:$A,$C104,INPUT_DATA!$B:$B,"S"))</f>
        <v/>
      </c>
      <c r="V104" s="223" t="str">
        <f t="shared" si="10"/>
        <v/>
      </c>
      <c r="W104" s="221"/>
      <c r="X104" s="214"/>
      <c r="Y104" s="215"/>
      <c r="Z104" s="215"/>
      <c r="AA104" s="216"/>
      <c r="AB104" s="215"/>
      <c r="AC104" s="215"/>
      <c r="AD104" s="215"/>
      <c r="AE104" s="215"/>
      <c r="AF104" s="215"/>
      <c r="AG104" s="215"/>
      <c r="AH104" s="215"/>
      <c r="AI104" s="215"/>
      <c r="AJ104" s="224"/>
      <c r="AK104" s="218"/>
      <c r="AL104" s="218"/>
      <c r="AM104" s="217"/>
      <c r="AN104" s="219"/>
      <c r="AO104" s="220"/>
      <c r="AP104" s="221"/>
      <c r="AR104" s="220" t="str">
        <f t="shared" si="11"/>
        <v/>
      </c>
      <c r="AT104" s="210"/>
      <c r="AU104" s="210"/>
      <c r="AW104" s="225"/>
    </row>
    <row r="105" spans="2:49">
      <c r="B105" s="212" t="str">
        <f t="shared" si="6"/>
        <v/>
      </c>
      <c r="C105" s="213">
        <f>'03 - Monthly Asset Follow up'!B109</f>
        <v>0</v>
      </c>
      <c r="D105" s="221"/>
      <c r="E105" s="214" t="str">
        <f>IF($C105=0,"",SUMIFS(INPUT_DATA!AT:AT,INPUT_DATA!$A:$A,$C105,INPUT_DATA!$B:$B,"S"))</f>
        <v/>
      </c>
      <c r="F105" s="215" t="str">
        <f>IF($C105=0,"",SUMIFS(INPUT_DATA!AU:AU,INPUT_DATA!$A:$A,$C105,INPUT_DATA!$B:$B,"S"))</f>
        <v/>
      </c>
      <c r="G105" s="215" t="str">
        <f>IF($C105=0,"",SUMIFS(INPUT_DATA!AV:AV,INPUT_DATA!$A:$A,$C105,INPUT_DATA!$B:$B,"S"))</f>
        <v/>
      </c>
      <c r="H105" s="222" t="str">
        <f t="shared" si="7"/>
        <v/>
      </c>
      <c r="I105" s="215" t="str">
        <f>IF($C105=0,"",SUMIFS(INPUT_DATA!AX:AX,INPUT_DATA!$A:$A,$C105,INPUT_DATA!$B:$B,"S"))</f>
        <v/>
      </c>
      <c r="J105" s="215" t="str">
        <f>IF($C105=0,"",SUMIFS(INPUT_DATA!AY:AY,INPUT_DATA!$A:$A,$C105,INPUT_DATA!$B:$B,"S"))</f>
        <v/>
      </c>
      <c r="K105" s="215" t="str">
        <f>IF($C105=0,"",SUMIFS(INPUT_DATA!AZ:AZ,INPUT_DATA!$A:$A,$C105,INPUT_DATA!$B:$B,"S"))</f>
        <v/>
      </c>
      <c r="L105" s="215" t="str">
        <f>IF($C105=0,"",SUMIFS(INPUT_DATA!BA:BA,INPUT_DATA!$A:$A,$C105,INPUT_DATA!$B:$B,"S"))</f>
        <v/>
      </c>
      <c r="M105" s="215" t="str">
        <f>IF($C105=0,"",SUMIFS(INPUT_DATA!BB:BB,INPUT_DATA!$A:$A,$C105,INPUT_DATA!$B:$B,"S"))</f>
        <v/>
      </c>
      <c r="N105" s="215" t="str">
        <f>IF($C105=0,"",SUMIFS(INPUT_DATA!BC:BC,INPUT_DATA!$A:$A,$C105,INPUT_DATA!$B:$B,"S"))</f>
        <v/>
      </c>
      <c r="O105" s="215" t="str">
        <f>IF($C105=0,"",SUMIFS(INPUT_DATA!BD:BD,INPUT_DATA!$A:$A,$C105,INPUT_DATA!$B:$B,"S"))</f>
        <v/>
      </c>
      <c r="P105" s="215" t="str">
        <f>IF($C105=0,"",SUMIFS(INPUT_DATA!BE:BE,INPUT_DATA!$A:$A,$C105,INPUT_DATA!$B:$B,"S"))</f>
        <v/>
      </c>
      <c r="Q105" s="217" t="str">
        <f t="shared" si="8"/>
        <v/>
      </c>
      <c r="R105" s="218" t="str">
        <f>IF($C105=0,"",SUMIFS(INPUT_DATA!BG:BG,INPUT_DATA!$A:$A,$C105,INPUT_DATA!$B:$B,"S"))</f>
        <v/>
      </c>
      <c r="S105" s="218" t="str">
        <f>IF($C105=0,"",SUMIFS(INPUT_DATA!BH:BH,INPUT_DATA!$A:$A,$C105,INPUT_DATA!$B:$B,"S"))</f>
        <v/>
      </c>
      <c r="T105" s="217" t="str">
        <f t="shared" si="9"/>
        <v/>
      </c>
      <c r="U105" s="219" t="str">
        <f>IF($C105=0,"",SUMIFS(INPUT_DATA!BK:BK,INPUT_DATA!$A:$A,$C105,INPUT_DATA!$B:$B,"S"))</f>
        <v/>
      </c>
      <c r="V105" s="223" t="str">
        <f t="shared" si="10"/>
        <v/>
      </c>
      <c r="W105" s="221"/>
      <c r="X105" s="214"/>
      <c r="Y105" s="215"/>
      <c r="Z105" s="215"/>
      <c r="AA105" s="216"/>
      <c r="AB105" s="215"/>
      <c r="AC105" s="215"/>
      <c r="AD105" s="215"/>
      <c r="AE105" s="215"/>
      <c r="AF105" s="215"/>
      <c r="AG105" s="215"/>
      <c r="AH105" s="215"/>
      <c r="AI105" s="215"/>
      <c r="AJ105" s="224"/>
      <c r="AK105" s="218"/>
      <c r="AL105" s="218"/>
      <c r="AM105" s="217"/>
      <c r="AN105" s="219"/>
      <c r="AO105" s="220"/>
      <c r="AP105" s="221"/>
      <c r="AR105" s="220" t="str">
        <f t="shared" si="11"/>
        <v/>
      </c>
      <c r="AT105" s="210"/>
      <c r="AU105" s="210"/>
      <c r="AW105" s="225"/>
    </row>
    <row r="106" spans="2:49">
      <c r="B106" s="212" t="str">
        <f t="shared" si="6"/>
        <v/>
      </c>
      <c r="C106" s="213">
        <f>'03 - Monthly Asset Follow up'!B110</f>
        <v>0</v>
      </c>
      <c r="D106" s="221"/>
      <c r="E106" s="214" t="str">
        <f>IF($C106=0,"",SUMIFS(INPUT_DATA!AT:AT,INPUT_DATA!$A:$A,$C106,INPUT_DATA!$B:$B,"S"))</f>
        <v/>
      </c>
      <c r="F106" s="215" t="str">
        <f>IF($C106=0,"",SUMIFS(INPUT_DATA!AU:AU,INPUT_DATA!$A:$A,$C106,INPUT_DATA!$B:$B,"S"))</f>
        <v/>
      </c>
      <c r="G106" s="215" t="str">
        <f>IF($C106=0,"",SUMIFS(INPUT_DATA!AV:AV,INPUT_DATA!$A:$A,$C106,INPUT_DATA!$B:$B,"S"))</f>
        <v/>
      </c>
      <c r="H106" s="222" t="str">
        <f t="shared" si="7"/>
        <v/>
      </c>
      <c r="I106" s="215" t="str">
        <f>IF($C106=0,"",SUMIFS(INPUT_DATA!AX:AX,INPUT_DATA!$A:$A,$C106,INPUT_DATA!$B:$B,"S"))</f>
        <v/>
      </c>
      <c r="J106" s="215" t="str">
        <f>IF($C106=0,"",SUMIFS(INPUT_DATA!AY:AY,INPUT_DATA!$A:$A,$C106,INPUT_DATA!$B:$B,"S"))</f>
        <v/>
      </c>
      <c r="K106" s="215" t="str">
        <f>IF($C106=0,"",SUMIFS(INPUT_DATA!AZ:AZ,INPUT_DATA!$A:$A,$C106,INPUT_DATA!$B:$B,"S"))</f>
        <v/>
      </c>
      <c r="L106" s="215" t="str">
        <f>IF($C106=0,"",SUMIFS(INPUT_DATA!BA:BA,INPUT_DATA!$A:$A,$C106,INPUT_DATA!$B:$B,"S"))</f>
        <v/>
      </c>
      <c r="M106" s="215" t="str">
        <f>IF($C106=0,"",SUMIFS(INPUT_DATA!BB:BB,INPUT_DATA!$A:$A,$C106,INPUT_DATA!$B:$B,"S"))</f>
        <v/>
      </c>
      <c r="N106" s="215" t="str">
        <f>IF($C106=0,"",SUMIFS(INPUT_DATA!BC:BC,INPUT_DATA!$A:$A,$C106,INPUT_DATA!$B:$B,"S"))</f>
        <v/>
      </c>
      <c r="O106" s="215" t="str">
        <f>IF($C106=0,"",SUMIFS(INPUT_DATA!BD:BD,INPUT_DATA!$A:$A,$C106,INPUT_DATA!$B:$B,"S"))</f>
        <v/>
      </c>
      <c r="P106" s="215" t="str">
        <f>IF($C106=0,"",SUMIFS(INPUT_DATA!BE:BE,INPUT_DATA!$A:$A,$C106,INPUT_DATA!$B:$B,"S"))</f>
        <v/>
      </c>
      <c r="Q106" s="217" t="str">
        <f t="shared" si="8"/>
        <v/>
      </c>
      <c r="R106" s="218" t="str">
        <f>IF($C106=0,"",SUMIFS(INPUT_DATA!BG:BG,INPUT_DATA!$A:$A,$C106,INPUT_DATA!$B:$B,"S"))</f>
        <v/>
      </c>
      <c r="S106" s="218" t="str">
        <f>IF($C106=0,"",SUMIFS(INPUT_DATA!BH:BH,INPUT_DATA!$A:$A,$C106,INPUT_DATA!$B:$B,"S"))</f>
        <v/>
      </c>
      <c r="T106" s="217" t="str">
        <f t="shared" si="9"/>
        <v/>
      </c>
      <c r="U106" s="219" t="str">
        <f>IF($C106=0,"",SUMIFS(INPUT_DATA!BK:BK,INPUT_DATA!$A:$A,$C106,INPUT_DATA!$B:$B,"S"))</f>
        <v/>
      </c>
      <c r="V106" s="223" t="str">
        <f t="shared" si="10"/>
        <v/>
      </c>
      <c r="W106" s="221"/>
      <c r="X106" s="214"/>
      <c r="Y106" s="215"/>
      <c r="Z106" s="215"/>
      <c r="AA106" s="216"/>
      <c r="AB106" s="215"/>
      <c r="AC106" s="215"/>
      <c r="AD106" s="215"/>
      <c r="AE106" s="215"/>
      <c r="AF106" s="215"/>
      <c r="AG106" s="215"/>
      <c r="AH106" s="215"/>
      <c r="AI106" s="215"/>
      <c r="AJ106" s="224"/>
      <c r="AK106" s="218"/>
      <c r="AL106" s="218"/>
      <c r="AM106" s="217"/>
      <c r="AN106" s="219"/>
      <c r="AO106" s="220"/>
      <c r="AP106" s="221"/>
      <c r="AR106" s="220" t="str">
        <f t="shared" si="11"/>
        <v/>
      </c>
      <c r="AT106" s="210"/>
      <c r="AU106" s="210"/>
      <c r="AW106" s="225"/>
    </row>
    <row r="107" spans="2:49">
      <c r="B107" s="212" t="str">
        <f t="shared" si="6"/>
        <v/>
      </c>
      <c r="C107" s="213">
        <f>'03 - Monthly Asset Follow up'!B111</f>
        <v>0</v>
      </c>
      <c r="D107" s="221"/>
      <c r="E107" s="214" t="str">
        <f>IF($C107=0,"",SUMIFS(INPUT_DATA!AT:AT,INPUT_DATA!$A:$A,$C107,INPUT_DATA!$B:$B,"S"))</f>
        <v/>
      </c>
      <c r="F107" s="215" t="str">
        <f>IF($C107=0,"",SUMIFS(INPUT_DATA!AU:AU,INPUT_DATA!$A:$A,$C107,INPUT_DATA!$B:$B,"S"))</f>
        <v/>
      </c>
      <c r="G107" s="215" t="str">
        <f>IF($C107=0,"",SUMIFS(INPUT_DATA!AV:AV,INPUT_DATA!$A:$A,$C107,INPUT_DATA!$B:$B,"S"))</f>
        <v/>
      </c>
      <c r="H107" s="222" t="str">
        <f t="shared" si="7"/>
        <v/>
      </c>
      <c r="I107" s="215" t="str">
        <f>IF($C107=0,"",SUMIFS(INPUT_DATA!AX:AX,INPUT_DATA!$A:$A,$C107,INPUT_DATA!$B:$B,"S"))</f>
        <v/>
      </c>
      <c r="J107" s="215" t="str">
        <f>IF($C107=0,"",SUMIFS(INPUT_DATA!AY:AY,INPUT_DATA!$A:$A,$C107,INPUT_DATA!$B:$B,"S"))</f>
        <v/>
      </c>
      <c r="K107" s="215" t="str">
        <f>IF($C107=0,"",SUMIFS(INPUT_DATA!AZ:AZ,INPUT_DATA!$A:$A,$C107,INPUT_DATA!$B:$B,"S"))</f>
        <v/>
      </c>
      <c r="L107" s="215" t="str">
        <f>IF($C107=0,"",SUMIFS(INPUT_DATA!BA:BA,INPUT_DATA!$A:$A,$C107,INPUT_DATA!$B:$B,"S"))</f>
        <v/>
      </c>
      <c r="M107" s="215" t="str">
        <f>IF($C107=0,"",SUMIFS(INPUT_DATA!BB:BB,INPUT_DATA!$A:$A,$C107,INPUT_DATA!$B:$B,"S"))</f>
        <v/>
      </c>
      <c r="N107" s="215" t="str">
        <f>IF($C107=0,"",SUMIFS(INPUT_DATA!BC:BC,INPUT_DATA!$A:$A,$C107,INPUT_DATA!$B:$B,"S"))</f>
        <v/>
      </c>
      <c r="O107" s="215" t="str">
        <f>IF($C107=0,"",SUMIFS(INPUT_DATA!BD:BD,INPUT_DATA!$A:$A,$C107,INPUT_DATA!$B:$B,"S"))</f>
        <v/>
      </c>
      <c r="P107" s="215" t="str">
        <f>IF($C107=0,"",SUMIFS(INPUT_DATA!BE:BE,INPUT_DATA!$A:$A,$C107,INPUT_DATA!$B:$B,"S"))</f>
        <v/>
      </c>
      <c r="Q107" s="217" t="str">
        <f t="shared" si="8"/>
        <v/>
      </c>
      <c r="R107" s="218" t="str">
        <f>IF($C107=0,"",SUMIFS(INPUT_DATA!BG:BG,INPUT_DATA!$A:$A,$C107,INPUT_DATA!$B:$B,"S"))</f>
        <v/>
      </c>
      <c r="S107" s="218" t="str">
        <f>IF($C107=0,"",SUMIFS(INPUT_DATA!BH:BH,INPUT_DATA!$A:$A,$C107,INPUT_DATA!$B:$B,"S"))</f>
        <v/>
      </c>
      <c r="T107" s="217" t="str">
        <f t="shared" si="9"/>
        <v/>
      </c>
      <c r="U107" s="219" t="str">
        <f>IF($C107=0,"",SUMIFS(INPUT_DATA!BK:BK,INPUT_DATA!$A:$A,$C107,INPUT_DATA!$B:$B,"S"))</f>
        <v/>
      </c>
      <c r="V107" s="223" t="str">
        <f t="shared" si="10"/>
        <v/>
      </c>
      <c r="W107" s="221"/>
      <c r="X107" s="214"/>
      <c r="Y107" s="215"/>
      <c r="Z107" s="215"/>
      <c r="AA107" s="216"/>
      <c r="AB107" s="215"/>
      <c r="AC107" s="215"/>
      <c r="AD107" s="215"/>
      <c r="AE107" s="215"/>
      <c r="AF107" s="215"/>
      <c r="AG107" s="215"/>
      <c r="AH107" s="215"/>
      <c r="AI107" s="215"/>
      <c r="AJ107" s="224"/>
      <c r="AK107" s="218"/>
      <c r="AL107" s="218"/>
      <c r="AM107" s="217"/>
      <c r="AN107" s="219"/>
      <c r="AO107" s="220"/>
      <c r="AP107" s="221"/>
      <c r="AR107" s="220" t="str">
        <f t="shared" si="11"/>
        <v/>
      </c>
      <c r="AT107" s="210"/>
      <c r="AU107" s="210"/>
      <c r="AW107" s="225"/>
    </row>
    <row r="108" spans="2:49">
      <c r="B108" s="212" t="str">
        <f t="shared" si="6"/>
        <v/>
      </c>
      <c r="C108" s="213">
        <f>'03 - Monthly Asset Follow up'!B112</f>
        <v>0</v>
      </c>
      <c r="D108" s="221"/>
      <c r="E108" s="214" t="str">
        <f>IF($C108=0,"",SUMIFS(INPUT_DATA!AT:AT,INPUT_DATA!$A:$A,$C108,INPUT_DATA!$B:$B,"S"))</f>
        <v/>
      </c>
      <c r="F108" s="215" t="str">
        <f>IF($C108=0,"",SUMIFS(INPUT_DATA!AU:AU,INPUT_DATA!$A:$A,$C108,INPUT_DATA!$B:$B,"S"))</f>
        <v/>
      </c>
      <c r="G108" s="215" t="str">
        <f>IF($C108=0,"",SUMIFS(INPUT_DATA!AV:AV,INPUT_DATA!$A:$A,$C108,INPUT_DATA!$B:$B,"S"))</f>
        <v/>
      </c>
      <c r="H108" s="222" t="str">
        <f t="shared" si="7"/>
        <v/>
      </c>
      <c r="I108" s="215" t="str">
        <f>IF($C108=0,"",SUMIFS(INPUT_DATA!AX:AX,INPUT_DATA!$A:$A,$C108,INPUT_DATA!$B:$B,"S"))</f>
        <v/>
      </c>
      <c r="J108" s="215" t="str">
        <f>IF($C108=0,"",SUMIFS(INPUT_DATA!AY:AY,INPUT_DATA!$A:$A,$C108,INPUT_DATA!$B:$B,"S"))</f>
        <v/>
      </c>
      <c r="K108" s="215" t="str">
        <f>IF($C108=0,"",SUMIFS(INPUT_DATA!AZ:AZ,INPUT_DATA!$A:$A,$C108,INPUT_DATA!$B:$B,"S"))</f>
        <v/>
      </c>
      <c r="L108" s="215" t="str">
        <f>IF($C108=0,"",SUMIFS(INPUT_DATA!BA:BA,INPUT_DATA!$A:$A,$C108,INPUT_DATA!$B:$B,"S"))</f>
        <v/>
      </c>
      <c r="M108" s="215" t="str">
        <f>IF($C108=0,"",SUMIFS(INPUT_DATA!BB:BB,INPUT_DATA!$A:$A,$C108,INPUT_DATA!$B:$B,"S"))</f>
        <v/>
      </c>
      <c r="N108" s="215" t="str">
        <f>IF($C108=0,"",SUMIFS(INPUT_DATA!BC:BC,INPUT_DATA!$A:$A,$C108,INPUT_DATA!$B:$B,"S"))</f>
        <v/>
      </c>
      <c r="O108" s="215" t="str">
        <f>IF($C108=0,"",SUMIFS(INPUT_DATA!BD:BD,INPUT_DATA!$A:$A,$C108,INPUT_DATA!$B:$B,"S"))</f>
        <v/>
      </c>
      <c r="P108" s="215" t="str">
        <f>IF($C108=0,"",SUMIFS(INPUT_DATA!BE:BE,INPUT_DATA!$A:$A,$C108,INPUT_DATA!$B:$B,"S"))</f>
        <v/>
      </c>
      <c r="Q108" s="217" t="str">
        <f t="shared" si="8"/>
        <v/>
      </c>
      <c r="R108" s="218" t="str">
        <f>IF($C108=0,"",SUMIFS(INPUT_DATA!BG:BG,INPUT_DATA!$A:$A,$C108,INPUT_DATA!$B:$B,"S"))</f>
        <v/>
      </c>
      <c r="S108" s="218" t="str">
        <f>IF($C108=0,"",SUMIFS(INPUT_DATA!BH:BH,INPUT_DATA!$A:$A,$C108,INPUT_DATA!$B:$B,"S"))</f>
        <v/>
      </c>
      <c r="T108" s="217" t="str">
        <f t="shared" si="9"/>
        <v/>
      </c>
      <c r="U108" s="219" t="str">
        <f>IF($C108=0,"",SUMIFS(INPUT_DATA!BK:BK,INPUT_DATA!$A:$A,$C108,INPUT_DATA!$B:$B,"S"))</f>
        <v/>
      </c>
      <c r="V108" s="223" t="str">
        <f t="shared" si="10"/>
        <v/>
      </c>
      <c r="W108" s="221"/>
      <c r="X108" s="214"/>
      <c r="Y108" s="215"/>
      <c r="Z108" s="215"/>
      <c r="AA108" s="216"/>
      <c r="AB108" s="215"/>
      <c r="AC108" s="215"/>
      <c r="AD108" s="215"/>
      <c r="AE108" s="215"/>
      <c r="AF108" s="215"/>
      <c r="AG108" s="215"/>
      <c r="AH108" s="215"/>
      <c r="AI108" s="215"/>
      <c r="AJ108" s="224"/>
      <c r="AK108" s="218"/>
      <c r="AL108" s="218"/>
      <c r="AM108" s="217"/>
      <c r="AN108" s="219"/>
      <c r="AO108" s="220"/>
      <c r="AP108" s="221"/>
      <c r="AR108" s="220" t="str">
        <f t="shared" si="11"/>
        <v/>
      </c>
      <c r="AT108" s="210"/>
      <c r="AU108" s="210"/>
      <c r="AW108" s="225"/>
    </row>
    <row r="109" spans="2:49">
      <c r="B109" s="212" t="str">
        <f t="shared" si="6"/>
        <v/>
      </c>
      <c r="C109" s="213">
        <f>'03 - Monthly Asset Follow up'!B113</f>
        <v>0</v>
      </c>
      <c r="D109" s="221"/>
      <c r="E109" s="214" t="str">
        <f>IF($C109=0,"",SUMIFS(INPUT_DATA!AT:AT,INPUT_DATA!$A:$A,$C109,INPUT_DATA!$B:$B,"S"))</f>
        <v/>
      </c>
      <c r="F109" s="215" t="str">
        <f>IF($C109=0,"",SUMIFS(INPUT_DATA!AU:AU,INPUT_DATA!$A:$A,$C109,INPUT_DATA!$B:$B,"S"))</f>
        <v/>
      </c>
      <c r="G109" s="215" t="str">
        <f>IF($C109=0,"",SUMIFS(INPUT_DATA!AV:AV,INPUT_DATA!$A:$A,$C109,INPUT_DATA!$B:$B,"S"))</f>
        <v/>
      </c>
      <c r="H109" s="222" t="str">
        <f t="shared" si="7"/>
        <v/>
      </c>
      <c r="I109" s="215" t="str">
        <f>IF($C109=0,"",SUMIFS(INPUT_DATA!AX:AX,INPUT_DATA!$A:$A,$C109,INPUT_DATA!$B:$B,"S"))</f>
        <v/>
      </c>
      <c r="J109" s="215" t="str">
        <f>IF($C109=0,"",SUMIFS(INPUT_DATA!AY:AY,INPUT_DATA!$A:$A,$C109,INPUT_DATA!$B:$B,"S"))</f>
        <v/>
      </c>
      <c r="K109" s="215" t="str">
        <f>IF($C109=0,"",SUMIFS(INPUT_DATA!AZ:AZ,INPUT_DATA!$A:$A,$C109,INPUT_DATA!$B:$B,"S"))</f>
        <v/>
      </c>
      <c r="L109" s="215" t="str">
        <f>IF($C109=0,"",SUMIFS(INPUT_DATA!BA:BA,INPUT_DATA!$A:$A,$C109,INPUT_DATA!$B:$B,"S"))</f>
        <v/>
      </c>
      <c r="M109" s="215" t="str">
        <f>IF($C109=0,"",SUMIFS(INPUT_DATA!BB:BB,INPUT_DATA!$A:$A,$C109,INPUT_DATA!$B:$B,"S"))</f>
        <v/>
      </c>
      <c r="N109" s="215" t="str">
        <f>IF($C109=0,"",SUMIFS(INPUT_DATA!BC:BC,INPUT_DATA!$A:$A,$C109,INPUT_DATA!$B:$B,"S"))</f>
        <v/>
      </c>
      <c r="O109" s="215" t="str">
        <f>IF($C109=0,"",SUMIFS(INPUT_DATA!BD:BD,INPUT_DATA!$A:$A,$C109,INPUT_DATA!$B:$B,"S"))</f>
        <v/>
      </c>
      <c r="P109" s="215" t="str">
        <f>IF($C109=0,"",SUMIFS(INPUT_DATA!BE:BE,INPUT_DATA!$A:$A,$C109,INPUT_DATA!$B:$B,"S"))</f>
        <v/>
      </c>
      <c r="Q109" s="217" t="str">
        <f t="shared" si="8"/>
        <v/>
      </c>
      <c r="R109" s="218" t="str">
        <f>IF($C109=0,"",SUMIFS(INPUT_DATA!BG:BG,INPUT_DATA!$A:$A,$C109,INPUT_DATA!$B:$B,"S"))</f>
        <v/>
      </c>
      <c r="S109" s="218" t="str">
        <f>IF($C109=0,"",SUMIFS(INPUT_DATA!BH:BH,INPUT_DATA!$A:$A,$C109,INPUT_DATA!$B:$B,"S"))</f>
        <v/>
      </c>
      <c r="T109" s="217" t="str">
        <f t="shared" si="9"/>
        <v/>
      </c>
      <c r="U109" s="219" t="str">
        <f>IF($C109=0,"",SUMIFS(INPUT_DATA!BK:BK,INPUT_DATA!$A:$A,$C109,INPUT_DATA!$B:$B,"S"))</f>
        <v/>
      </c>
      <c r="V109" s="223" t="str">
        <f t="shared" si="10"/>
        <v/>
      </c>
      <c r="W109" s="221"/>
      <c r="X109" s="214"/>
      <c r="Y109" s="215"/>
      <c r="Z109" s="215"/>
      <c r="AA109" s="216"/>
      <c r="AB109" s="215"/>
      <c r="AC109" s="215"/>
      <c r="AD109" s="215"/>
      <c r="AE109" s="215"/>
      <c r="AF109" s="215"/>
      <c r="AG109" s="215"/>
      <c r="AH109" s="215"/>
      <c r="AI109" s="215"/>
      <c r="AJ109" s="224"/>
      <c r="AK109" s="218"/>
      <c r="AL109" s="218"/>
      <c r="AM109" s="217"/>
      <c r="AN109" s="219"/>
      <c r="AO109" s="220"/>
      <c r="AP109" s="221"/>
      <c r="AR109" s="220" t="str">
        <f t="shared" si="11"/>
        <v/>
      </c>
      <c r="AT109" s="210"/>
      <c r="AU109" s="210"/>
      <c r="AW109" s="225"/>
    </row>
    <row r="110" spans="2:49">
      <c r="B110" s="212" t="str">
        <f t="shared" si="6"/>
        <v/>
      </c>
      <c r="C110" s="213">
        <f>'03 - Monthly Asset Follow up'!B114</f>
        <v>0</v>
      </c>
      <c r="D110" s="221"/>
      <c r="E110" s="214" t="str">
        <f>IF($C110=0,"",SUMIFS(INPUT_DATA!AT:AT,INPUT_DATA!$A:$A,$C110,INPUT_DATA!$B:$B,"S"))</f>
        <v/>
      </c>
      <c r="F110" s="215" t="str">
        <f>IF($C110=0,"",SUMIFS(INPUT_DATA!AU:AU,INPUT_DATA!$A:$A,$C110,INPUT_DATA!$B:$B,"S"))</f>
        <v/>
      </c>
      <c r="G110" s="215" t="str">
        <f>IF($C110=0,"",SUMIFS(INPUT_DATA!AV:AV,INPUT_DATA!$A:$A,$C110,INPUT_DATA!$B:$B,"S"))</f>
        <v/>
      </c>
      <c r="H110" s="222" t="str">
        <f t="shared" si="7"/>
        <v/>
      </c>
      <c r="I110" s="215" t="str">
        <f>IF($C110=0,"",SUMIFS(INPUT_DATA!AX:AX,INPUT_DATA!$A:$A,$C110,INPUT_DATA!$B:$B,"S"))</f>
        <v/>
      </c>
      <c r="J110" s="215" t="str">
        <f>IF($C110=0,"",SUMIFS(INPUT_DATA!AY:AY,INPUT_DATA!$A:$A,$C110,INPUT_DATA!$B:$B,"S"))</f>
        <v/>
      </c>
      <c r="K110" s="215" t="str">
        <f>IF($C110=0,"",SUMIFS(INPUT_DATA!AZ:AZ,INPUT_DATA!$A:$A,$C110,INPUT_DATA!$B:$B,"S"))</f>
        <v/>
      </c>
      <c r="L110" s="215" t="str">
        <f>IF($C110=0,"",SUMIFS(INPUT_DATA!BA:BA,INPUT_DATA!$A:$A,$C110,INPUT_DATA!$B:$B,"S"))</f>
        <v/>
      </c>
      <c r="M110" s="215" t="str">
        <f>IF($C110=0,"",SUMIFS(INPUT_DATA!BB:BB,INPUT_DATA!$A:$A,$C110,INPUT_DATA!$B:$B,"S"))</f>
        <v/>
      </c>
      <c r="N110" s="215" t="str">
        <f>IF($C110=0,"",SUMIFS(INPUT_DATA!BC:BC,INPUT_DATA!$A:$A,$C110,INPUT_DATA!$B:$B,"S"))</f>
        <v/>
      </c>
      <c r="O110" s="215" t="str">
        <f>IF($C110=0,"",SUMIFS(INPUT_DATA!BD:BD,INPUT_DATA!$A:$A,$C110,INPUT_DATA!$B:$B,"S"))</f>
        <v/>
      </c>
      <c r="P110" s="215" t="str">
        <f>IF($C110=0,"",SUMIFS(INPUT_DATA!BE:BE,INPUT_DATA!$A:$A,$C110,INPUT_DATA!$B:$B,"S"))</f>
        <v/>
      </c>
      <c r="Q110" s="217" t="str">
        <f t="shared" si="8"/>
        <v/>
      </c>
      <c r="R110" s="218" t="str">
        <f>IF($C110=0,"",SUMIFS(INPUT_DATA!BG:BG,INPUT_DATA!$A:$A,$C110,INPUT_DATA!$B:$B,"S"))</f>
        <v/>
      </c>
      <c r="S110" s="218" t="str">
        <f>IF($C110=0,"",SUMIFS(INPUT_DATA!BH:BH,INPUT_DATA!$A:$A,$C110,INPUT_DATA!$B:$B,"S"))</f>
        <v/>
      </c>
      <c r="T110" s="217" t="str">
        <f t="shared" si="9"/>
        <v/>
      </c>
      <c r="U110" s="219" t="str">
        <f>IF($C110=0,"",SUMIFS(INPUT_DATA!BK:BK,INPUT_DATA!$A:$A,$C110,INPUT_DATA!$B:$B,"S"))</f>
        <v/>
      </c>
      <c r="V110" s="223" t="str">
        <f t="shared" si="10"/>
        <v/>
      </c>
      <c r="W110" s="221"/>
      <c r="X110" s="214"/>
      <c r="Y110" s="215"/>
      <c r="Z110" s="215"/>
      <c r="AA110" s="216"/>
      <c r="AB110" s="215"/>
      <c r="AC110" s="215"/>
      <c r="AD110" s="215"/>
      <c r="AE110" s="215"/>
      <c r="AF110" s="215"/>
      <c r="AG110" s="215"/>
      <c r="AH110" s="215"/>
      <c r="AI110" s="215"/>
      <c r="AJ110" s="224"/>
      <c r="AK110" s="218"/>
      <c r="AL110" s="218"/>
      <c r="AM110" s="217"/>
      <c r="AN110" s="219"/>
      <c r="AO110" s="220"/>
      <c r="AP110" s="221"/>
      <c r="AR110" s="220" t="str">
        <f t="shared" si="11"/>
        <v/>
      </c>
      <c r="AT110" s="210"/>
      <c r="AU110" s="210"/>
      <c r="AW110" s="225"/>
    </row>
    <row r="111" spans="2:49">
      <c r="B111" s="212" t="str">
        <f t="shared" si="6"/>
        <v/>
      </c>
      <c r="C111" s="213">
        <f>'03 - Monthly Asset Follow up'!B115</f>
        <v>0</v>
      </c>
      <c r="D111" s="221"/>
      <c r="E111" s="214" t="str">
        <f>IF($C111=0,"",SUMIFS(INPUT_DATA!AT:AT,INPUT_DATA!$A:$A,$C111,INPUT_DATA!$B:$B,"S"))</f>
        <v/>
      </c>
      <c r="F111" s="215" t="str">
        <f>IF($C111=0,"",SUMIFS(INPUT_DATA!AU:AU,INPUT_DATA!$A:$A,$C111,INPUT_DATA!$B:$B,"S"))</f>
        <v/>
      </c>
      <c r="G111" s="215" t="str">
        <f>IF($C111=0,"",SUMIFS(INPUT_DATA!AV:AV,INPUT_DATA!$A:$A,$C111,INPUT_DATA!$B:$B,"S"))</f>
        <v/>
      </c>
      <c r="H111" s="222" t="str">
        <f t="shared" si="7"/>
        <v/>
      </c>
      <c r="I111" s="215" t="str">
        <f>IF($C111=0,"",SUMIFS(INPUT_DATA!AX:AX,INPUT_DATA!$A:$A,$C111,INPUT_DATA!$B:$B,"S"))</f>
        <v/>
      </c>
      <c r="J111" s="215" t="str">
        <f>IF($C111=0,"",SUMIFS(INPUT_DATA!AY:AY,INPUT_DATA!$A:$A,$C111,INPUT_DATA!$B:$B,"S"))</f>
        <v/>
      </c>
      <c r="K111" s="215" t="str">
        <f>IF($C111=0,"",SUMIFS(INPUT_DATA!AZ:AZ,INPUT_DATA!$A:$A,$C111,INPUT_DATA!$B:$B,"S"))</f>
        <v/>
      </c>
      <c r="L111" s="215" t="str">
        <f>IF($C111=0,"",SUMIFS(INPUT_DATA!BA:BA,INPUT_DATA!$A:$A,$C111,INPUT_DATA!$B:$B,"S"))</f>
        <v/>
      </c>
      <c r="M111" s="215" t="str">
        <f>IF($C111=0,"",SUMIFS(INPUT_DATA!BB:BB,INPUT_DATA!$A:$A,$C111,INPUT_DATA!$B:$B,"S"))</f>
        <v/>
      </c>
      <c r="N111" s="215" t="str">
        <f>IF($C111=0,"",SUMIFS(INPUT_DATA!BC:BC,INPUT_DATA!$A:$A,$C111,INPUT_DATA!$B:$B,"S"))</f>
        <v/>
      </c>
      <c r="O111" s="215" t="str">
        <f>IF($C111=0,"",SUMIFS(INPUT_DATA!BD:BD,INPUT_DATA!$A:$A,$C111,INPUT_DATA!$B:$B,"S"))</f>
        <v/>
      </c>
      <c r="P111" s="215" t="str">
        <f>IF($C111=0,"",SUMIFS(INPUT_DATA!BE:BE,INPUT_DATA!$A:$A,$C111,INPUT_DATA!$B:$B,"S"))</f>
        <v/>
      </c>
      <c r="Q111" s="217" t="str">
        <f t="shared" si="8"/>
        <v/>
      </c>
      <c r="R111" s="218" t="str">
        <f>IF($C111=0,"",SUMIFS(INPUT_DATA!BG:BG,INPUT_DATA!$A:$A,$C111,INPUT_DATA!$B:$B,"S"))</f>
        <v/>
      </c>
      <c r="S111" s="218" t="str">
        <f>IF($C111=0,"",SUMIFS(INPUT_DATA!BH:BH,INPUT_DATA!$A:$A,$C111,INPUT_DATA!$B:$B,"S"))</f>
        <v/>
      </c>
      <c r="T111" s="217" t="str">
        <f t="shared" si="9"/>
        <v/>
      </c>
      <c r="U111" s="219" t="str">
        <f>IF($C111=0,"",SUMIFS(INPUT_DATA!BK:BK,INPUT_DATA!$A:$A,$C111,INPUT_DATA!$B:$B,"S"))</f>
        <v/>
      </c>
      <c r="V111" s="223" t="str">
        <f t="shared" si="10"/>
        <v/>
      </c>
      <c r="W111" s="221"/>
      <c r="X111" s="214"/>
      <c r="Y111" s="215"/>
      <c r="Z111" s="215"/>
      <c r="AA111" s="216"/>
      <c r="AB111" s="215"/>
      <c r="AC111" s="215"/>
      <c r="AD111" s="215"/>
      <c r="AE111" s="215"/>
      <c r="AF111" s="215"/>
      <c r="AG111" s="215"/>
      <c r="AH111" s="215"/>
      <c r="AI111" s="215"/>
      <c r="AJ111" s="224"/>
      <c r="AK111" s="218"/>
      <c r="AL111" s="218"/>
      <c r="AM111" s="217"/>
      <c r="AN111" s="219"/>
      <c r="AO111" s="220"/>
      <c r="AP111" s="221"/>
      <c r="AR111" s="220" t="str">
        <f t="shared" si="11"/>
        <v/>
      </c>
      <c r="AT111" s="210"/>
      <c r="AU111" s="210"/>
      <c r="AW111" s="225"/>
    </row>
    <row r="112" spans="2:49">
      <c r="B112" s="212" t="str">
        <f t="shared" si="6"/>
        <v/>
      </c>
      <c r="C112" s="213">
        <f>'03 - Monthly Asset Follow up'!B116</f>
        <v>0</v>
      </c>
      <c r="D112" s="221"/>
      <c r="E112" s="214" t="str">
        <f>IF($C112=0,"",SUMIFS(INPUT_DATA!AT:AT,INPUT_DATA!$A:$A,$C112,INPUT_DATA!$B:$B,"S"))</f>
        <v/>
      </c>
      <c r="F112" s="215" t="str">
        <f>IF($C112=0,"",SUMIFS(INPUT_DATA!AU:AU,INPUT_DATA!$A:$A,$C112,INPUT_DATA!$B:$B,"S"))</f>
        <v/>
      </c>
      <c r="G112" s="215" t="str">
        <f>IF($C112=0,"",SUMIFS(INPUT_DATA!AV:AV,INPUT_DATA!$A:$A,$C112,INPUT_DATA!$B:$B,"S"))</f>
        <v/>
      </c>
      <c r="H112" s="222" t="str">
        <f t="shared" si="7"/>
        <v/>
      </c>
      <c r="I112" s="215" t="str">
        <f>IF($C112=0,"",SUMIFS(INPUT_DATA!AX:AX,INPUT_DATA!$A:$A,$C112,INPUT_DATA!$B:$B,"S"))</f>
        <v/>
      </c>
      <c r="J112" s="215" t="str">
        <f>IF($C112=0,"",SUMIFS(INPUT_DATA!AY:AY,INPUT_DATA!$A:$A,$C112,INPUT_DATA!$B:$B,"S"))</f>
        <v/>
      </c>
      <c r="K112" s="215" t="str">
        <f>IF($C112=0,"",SUMIFS(INPUT_DATA!AZ:AZ,INPUT_DATA!$A:$A,$C112,INPUT_DATA!$B:$B,"S"))</f>
        <v/>
      </c>
      <c r="L112" s="215" t="str">
        <f>IF($C112=0,"",SUMIFS(INPUT_DATA!BA:BA,INPUT_DATA!$A:$A,$C112,INPUT_DATA!$B:$B,"S"))</f>
        <v/>
      </c>
      <c r="M112" s="215" t="str">
        <f>IF($C112=0,"",SUMIFS(INPUT_DATA!BB:BB,INPUT_DATA!$A:$A,$C112,INPUT_DATA!$B:$B,"S"))</f>
        <v/>
      </c>
      <c r="N112" s="215" t="str">
        <f>IF($C112=0,"",SUMIFS(INPUT_DATA!BC:BC,INPUT_DATA!$A:$A,$C112,INPUT_DATA!$B:$B,"S"))</f>
        <v/>
      </c>
      <c r="O112" s="215" t="str">
        <f>IF($C112=0,"",SUMIFS(INPUT_DATA!BD:BD,INPUT_DATA!$A:$A,$C112,INPUT_DATA!$B:$B,"S"))</f>
        <v/>
      </c>
      <c r="P112" s="215" t="str">
        <f>IF($C112=0,"",SUMIFS(INPUT_DATA!BE:BE,INPUT_DATA!$A:$A,$C112,INPUT_DATA!$B:$B,"S"))</f>
        <v/>
      </c>
      <c r="Q112" s="217" t="str">
        <f t="shared" si="8"/>
        <v/>
      </c>
      <c r="R112" s="218" t="str">
        <f>IF($C112=0,"",SUMIFS(INPUT_DATA!BG:BG,INPUT_DATA!$A:$A,$C112,INPUT_DATA!$B:$B,"S"))</f>
        <v/>
      </c>
      <c r="S112" s="218" t="str">
        <f>IF($C112=0,"",SUMIFS(INPUT_DATA!BH:BH,INPUT_DATA!$A:$A,$C112,INPUT_DATA!$B:$B,"S"))</f>
        <v/>
      </c>
      <c r="T112" s="217" t="str">
        <f t="shared" si="9"/>
        <v/>
      </c>
      <c r="U112" s="219" t="str">
        <f>IF($C112=0,"",SUMIFS(INPUT_DATA!BK:BK,INPUT_DATA!$A:$A,$C112,INPUT_DATA!$B:$B,"S"))</f>
        <v/>
      </c>
      <c r="V112" s="223" t="str">
        <f t="shared" si="10"/>
        <v/>
      </c>
      <c r="W112" s="221"/>
      <c r="X112" s="214"/>
      <c r="Y112" s="215"/>
      <c r="Z112" s="215"/>
      <c r="AA112" s="216"/>
      <c r="AB112" s="215"/>
      <c r="AC112" s="215"/>
      <c r="AD112" s="215"/>
      <c r="AE112" s="215"/>
      <c r="AF112" s="215"/>
      <c r="AG112" s="215"/>
      <c r="AH112" s="215"/>
      <c r="AI112" s="215"/>
      <c r="AJ112" s="224"/>
      <c r="AK112" s="218"/>
      <c r="AL112" s="218"/>
      <c r="AM112" s="217"/>
      <c r="AN112" s="219"/>
      <c r="AO112" s="220"/>
      <c r="AP112" s="221"/>
      <c r="AR112" s="220" t="str">
        <f t="shared" si="11"/>
        <v/>
      </c>
      <c r="AT112" s="210"/>
      <c r="AU112" s="210"/>
      <c r="AW112" s="225"/>
    </row>
    <row r="113" spans="2:49">
      <c r="B113" s="212" t="str">
        <f t="shared" si="6"/>
        <v/>
      </c>
      <c r="C113" s="213">
        <f>'03 - Monthly Asset Follow up'!B117</f>
        <v>0</v>
      </c>
      <c r="D113" s="221"/>
      <c r="E113" s="214" t="str">
        <f>IF($C113=0,"",SUMIFS(INPUT_DATA!AT:AT,INPUT_DATA!$A:$A,$C113,INPUT_DATA!$B:$B,"S"))</f>
        <v/>
      </c>
      <c r="F113" s="215" t="str">
        <f>IF($C113=0,"",SUMIFS(INPUT_DATA!AU:AU,INPUT_DATA!$A:$A,$C113,INPUT_DATA!$B:$B,"S"))</f>
        <v/>
      </c>
      <c r="G113" s="215" t="str">
        <f>IF($C113=0,"",SUMIFS(INPUT_DATA!AV:AV,INPUT_DATA!$A:$A,$C113,INPUT_DATA!$B:$B,"S"))</f>
        <v/>
      </c>
      <c r="H113" s="222" t="str">
        <f t="shared" si="7"/>
        <v/>
      </c>
      <c r="I113" s="215" t="str">
        <f>IF($C113=0,"",SUMIFS(INPUT_DATA!AX:AX,INPUT_DATA!$A:$A,$C113,INPUT_DATA!$B:$B,"S"))</f>
        <v/>
      </c>
      <c r="J113" s="215" t="str">
        <f>IF($C113=0,"",SUMIFS(INPUT_DATA!AY:AY,INPUT_DATA!$A:$A,$C113,INPUT_DATA!$B:$B,"S"))</f>
        <v/>
      </c>
      <c r="K113" s="215" t="str">
        <f>IF($C113=0,"",SUMIFS(INPUT_DATA!AZ:AZ,INPUT_DATA!$A:$A,$C113,INPUT_DATA!$B:$B,"S"))</f>
        <v/>
      </c>
      <c r="L113" s="215" t="str">
        <f>IF($C113=0,"",SUMIFS(INPUT_DATA!BA:BA,INPUT_DATA!$A:$A,$C113,INPUT_DATA!$B:$B,"S"))</f>
        <v/>
      </c>
      <c r="M113" s="215" t="str">
        <f>IF($C113=0,"",SUMIFS(INPUT_DATA!BB:BB,INPUT_DATA!$A:$A,$C113,INPUT_DATA!$B:$B,"S"))</f>
        <v/>
      </c>
      <c r="N113" s="215" t="str">
        <f>IF($C113=0,"",SUMIFS(INPUT_DATA!BC:BC,INPUT_DATA!$A:$A,$C113,INPUT_DATA!$B:$B,"S"))</f>
        <v/>
      </c>
      <c r="O113" s="215" t="str">
        <f>IF($C113=0,"",SUMIFS(INPUT_DATA!BD:BD,INPUT_DATA!$A:$A,$C113,INPUT_DATA!$B:$B,"S"))</f>
        <v/>
      </c>
      <c r="P113" s="215" t="str">
        <f>IF($C113=0,"",SUMIFS(INPUT_DATA!BE:BE,INPUT_DATA!$A:$A,$C113,INPUT_DATA!$B:$B,"S"))</f>
        <v/>
      </c>
      <c r="Q113" s="217" t="str">
        <f t="shared" si="8"/>
        <v/>
      </c>
      <c r="R113" s="218" t="str">
        <f>IF($C113=0,"",SUMIFS(INPUT_DATA!BG:BG,INPUT_DATA!$A:$A,$C113,INPUT_DATA!$B:$B,"S"))</f>
        <v/>
      </c>
      <c r="S113" s="218" t="str">
        <f>IF($C113=0,"",SUMIFS(INPUT_DATA!BH:BH,INPUT_DATA!$A:$A,$C113,INPUT_DATA!$B:$B,"S"))</f>
        <v/>
      </c>
      <c r="T113" s="217" t="str">
        <f t="shared" si="9"/>
        <v/>
      </c>
      <c r="U113" s="219" t="str">
        <f>IF($C113=0,"",SUMIFS(INPUT_DATA!BK:BK,INPUT_DATA!$A:$A,$C113,INPUT_DATA!$B:$B,"S"))</f>
        <v/>
      </c>
      <c r="V113" s="223" t="str">
        <f t="shared" si="10"/>
        <v/>
      </c>
      <c r="W113" s="221"/>
      <c r="X113" s="214"/>
      <c r="Y113" s="215"/>
      <c r="Z113" s="215"/>
      <c r="AA113" s="216"/>
      <c r="AB113" s="215"/>
      <c r="AC113" s="215"/>
      <c r="AD113" s="215"/>
      <c r="AE113" s="215"/>
      <c r="AF113" s="215"/>
      <c r="AG113" s="215"/>
      <c r="AH113" s="215"/>
      <c r="AI113" s="215"/>
      <c r="AJ113" s="224"/>
      <c r="AK113" s="218"/>
      <c r="AL113" s="218"/>
      <c r="AM113" s="217"/>
      <c r="AN113" s="219"/>
      <c r="AO113" s="220"/>
      <c r="AP113" s="221"/>
      <c r="AR113" s="220" t="str">
        <f t="shared" si="11"/>
        <v/>
      </c>
      <c r="AT113" s="210"/>
      <c r="AU113" s="210"/>
      <c r="AW113" s="225"/>
    </row>
    <row r="114" spans="2:49">
      <c r="B114" s="212" t="str">
        <f t="shared" si="6"/>
        <v/>
      </c>
      <c r="C114" s="213">
        <f>'03 - Monthly Asset Follow up'!B118</f>
        <v>0</v>
      </c>
      <c r="D114" s="221"/>
      <c r="E114" s="214" t="str">
        <f>IF($C114=0,"",SUMIFS(INPUT_DATA!AT:AT,INPUT_DATA!$A:$A,$C114,INPUT_DATA!$B:$B,"S"))</f>
        <v/>
      </c>
      <c r="F114" s="215" t="str">
        <f>IF($C114=0,"",SUMIFS(INPUT_DATA!AU:AU,INPUT_DATA!$A:$A,$C114,INPUT_DATA!$B:$B,"S"))</f>
        <v/>
      </c>
      <c r="G114" s="215" t="str">
        <f>IF($C114=0,"",SUMIFS(INPUT_DATA!AV:AV,INPUT_DATA!$A:$A,$C114,INPUT_DATA!$B:$B,"S"))</f>
        <v/>
      </c>
      <c r="H114" s="222" t="str">
        <f t="shared" si="7"/>
        <v/>
      </c>
      <c r="I114" s="215" t="str">
        <f>IF($C114=0,"",SUMIFS(INPUT_DATA!AX:AX,INPUT_DATA!$A:$A,$C114,INPUT_DATA!$B:$B,"S"))</f>
        <v/>
      </c>
      <c r="J114" s="215" t="str">
        <f>IF($C114=0,"",SUMIFS(INPUT_DATA!AY:AY,INPUT_DATA!$A:$A,$C114,INPUT_DATA!$B:$B,"S"))</f>
        <v/>
      </c>
      <c r="K114" s="215" t="str">
        <f>IF($C114=0,"",SUMIFS(INPUT_DATA!AZ:AZ,INPUT_DATA!$A:$A,$C114,INPUT_DATA!$B:$B,"S"))</f>
        <v/>
      </c>
      <c r="L114" s="215" t="str">
        <f>IF($C114=0,"",SUMIFS(INPUT_DATA!BA:BA,INPUT_DATA!$A:$A,$C114,INPUT_DATA!$B:$B,"S"))</f>
        <v/>
      </c>
      <c r="M114" s="215" t="str">
        <f>IF($C114=0,"",SUMIFS(INPUT_DATA!BB:BB,INPUT_DATA!$A:$A,$C114,INPUT_DATA!$B:$B,"S"))</f>
        <v/>
      </c>
      <c r="N114" s="215" t="str">
        <f>IF($C114=0,"",SUMIFS(INPUT_DATA!BC:BC,INPUT_DATA!$A:$A,$C114,INPUT_DATA!$B:$B,"S"))</f>
        <v/>
      </c>
      <c r="O114" s="215" t="str">
        <f>IF($C114=0,"",SUMIFS(INPUT_DATA!BD:BD,INPUT_DATA!$A:$A,$C114,INPUT_DATA!$B:$B,"S"))</f>
        <v/>
      </c>
      <c r="P114" s="215" t="str">
        <f>IF($C114=0,"",SUMIFS(INPUT_DATA!BE:BE,INPUT_DATA!$A:$A,$C114,INPUT_DATA!$B:$B,"S"))</f>
        <v/>
      </c>
      <c r="Q114" s="217" t="str">
        <f t="shared" si="8"/>
        <v/>
      </c>
      <c r="R114" s="218" t="str">
        <f>IF($C114=0,"",SUMIFS(INPUT_DATA!BG:BG,INPUT_DATA!$A:$A,$C114,INPUT_DATA!$B:$B,"S"))</f>
        <v/>
      </c>
      <c r="S114" s="218" t="str">
        <f>IF($C114=0,"",SUMIFS(INPUT_DATA!BH:BH,INPUT_DATA!$A:$A,$C114,INPUT_DATA!$B:$B,"S"))</f>
        <v/>
      </c>
      <c r="T114" s="217" t="str">
        <f t="shared" si="9"/>
        <v/>
      </c>
      <c r="U114" s="219" t="str">
        <f>IF($C114=0,"",SUMIFS(INPUT_DATA!BK:BK,INPUT_DATA!$A:$A,$C114,INPUT_DATA!$B:$B,"S"))</f>
        <v/>
      </c>
      <c r="V114" s="223" t="str">
        <f t="shared" si="10"/>
        <v/>
      </c>
      <c r="W114" s="221"/>
      <c r="X114" s="214"/>
      <c r="Y114" s="215"/>
      <c r="Z114" s="215"/>
      <c r="AA114" s="216"/>
      <c r="AB114" s="215"/>
      <c r="AC114" s="215"/>
      <c r="AD114" s="215"/>
      <c r="AE114" s="215"/>
      <c r="AF114" s="215"/>
      <c r="AG114" s="215"/>
      <c r="AH114" s="215"/>
      <c r="AI114" s="215"/>
      <c r="AJ114" s="224"/>
      <c r="AK114" s="218"/>
      <c r="AL114" s="218"/>
      <c r="AM114" s="217"/>
      <c r="AN114" s="219"/>
      <c r="AO114" s="220"/>
      <c r="AP114" s="221"/>
      <c r="AR114" s="220" t="str">
        <f t="shared" si="11"/>
        <v/>
      </c>
      <c r="AT114" s="210"/>
      <c r="AU114" s="210"/>
      <c r="AW114" s="225"/>
    </row>
    <row r="115" spans="2:49">
      <c r="B115" s="212" t="str">
        <f t="shared" si="6"/>
        <v/>
      </c>
      <c r="C115" s="213">
        <f>'03 - Monthly Asset Follow up'!B119</f>
        <v>0</v>
      </c>
      <c r="D115" s="221"/>
      <c r="E115" s="214" t="str">
        <f>IF($C115=0,"",SUMIFS(INPUT_DATA!AT:AT,INPUT_DATA!$A:$A,$C115,INPUT_DATA!$B:$B,"S"))</f>
        <v/>
      </c>
      <c r="F115" s="215" t="str">
        <f>IF($C115=0,"",SUMIFS(INPUT_DATA!AU:AU,INPUT_DATA!$A:$A,$C115,INPUT_DATA!$B:$B,"S"))</f>
        <v/>
      </c>
      <c r="G115" s="215" t="str">
        <f>IF($C115=0,"",SUMIFS(INPUT_DATA!AV:AV,INPUT_DATA!$A:$A,$C115,INPUT_DATA!$B:$B,"S"))</f>
        <v/>
      </c>
      <c r="H115" s="222" t="str">
        <f t="shared" si="7"/>
        <v/>
      </c>
      <c r="I115" s="215" t="str">
        <f>IF($C115=0,"",SUMIFS(INPUT_DATA!AX:AX,INPUT_DATA!$A:$A,$C115,INPUT_DATA!$B:$B,"S"))</f>
        <v/>
      </c>
      <c r="J115" s="215" t="str">
        <f>IF($C115=0,"",SUMIFS(INPUT_DATA!AY:AY,INPUT_DATA!$A:$A,$C115,INPUT_DATA!$B:$B,"S"))</f>
        <v/>
      </c>
      <c r="K115" s="215" t="str">
        <f>IF($C115=0,"",SUMIFS(INPUT_DATA!AZ:AZ,INPUT_DATA!$A:$A,$C115,INPUT_DATA!$B:$B,"S"))</f>
        <v/>
      </c>
      <c r="L115" s="215" t="str">
        <f>IF($C115=0,"",SUMIFS(INPUT_DATA!BA:BA,INPUT_DATA!$A:$A,$C115,INPUT_DATA!$B:$B,"S"))</f>
        <v/>
      </c>
      <c r="M115" s="215" t="str">
        <f>IF($C115=0,"",SUMIFS(INPUT_DATA!BB:BB,INPUT_DATA!$A:$A,$C115,INPUT_DATA!$B:$B,"S"))</f>
        <v/>
      </c>
      <c r="N115" s="215" t="str">
        <f>IF($C115=0,"",SUMIFS(INPUT_DATA!BC:BC,INPUT_DATA!$A:$A,$C115,INPUT_DATA!$B:$B,"S"))</f>
        <v/>
      </c>
      <c r="O115" s="215" t="str">
        <f>IF($C115=0,"",SUMIFS(INPUT_DATA!BD:BD,INPUT_DATA!$A:$A,$C115,INPUT_DATA!$B:$B,"S"))</f>
        <v/>
      </c>
      <c r="P115" s="215" t="str">
        <f>IF($C115=0,"",SUMIFS(INPUT_DATA!BE:BE,INPUT_DATA!$A:$A,$C115,INPUT_DATA!$B:$B,"S"))</f>
        <v/>
      </c>
      <c r="Q115" s="217" t="str">
        <f t="shared" si="8"/>
        <v/>
      </c>
      <c r="R115" s="218" t="str">
        <f>IF($C115=0,"",SUMIFS(INPUT_DATA!BG:BG,INPUT_DATA!$A:$A,$C115,INPUT_DATA!$B:$B,"S"))</f>
        <v/>
      </c>
      <c r="S115" s="218" t="str">
        <f>IF($C115=0,"",SUMIFS(INPUT_DATA!BH:BH,INPUT_DATA!$A:$A,$C115,INPUT_DATA!$B:$B,"S"))</f>
        <v/>
      </c>
      <c r="T115" s="217" t="str">
        <f t="shared" si="9"/>
        <v/>
      </c>
      <c r="U115" s="219" t="str">
        <f>IF($C115=0,"",SUMIFS(INPUT_DATA!BK:BK,INPUT_DATA!$A:$A,$C115,INPUT_DATA!$B:$B,"S"))</f>
        <v/>
      </c>
      <c r="V115" s="223" t="str">
        <f t="shared" si="10"/>
        <v/>
      </c>
      <c r="W115" s="221"/>
      <c r="X115" s="214"/>
      <c r="Y115" s="215"/>
      <c r="Z115" s="215"/>
      <c r="AA115" s="216"/>
      <c r="AB115" s="215"/>
      <c r="AC115" s="215"/>
      <c r="AD115" s="215"/>
      <c r="AE115" s="215"/>
      <c r="AF115" s="215"/>
      <c r="AG115" s="215"/>
      <c r="AH115" s="215"/>
      <c r="AI115" s="215"/>
      <c r="AJ115" s="224"/>
      <c r="AK115" s="218"/>
      <c r="AL115" s="218"/>
      <c r="AM115" s="217"/>
      <c r="AN115" s="219"/>
      <c r="AO115" s="220"/>
      <c r="AP115" s="221"/>
      <c r="AR115" s="220" t="str">
        <f t="shared" si="11"/>
        <v/>
      </c>
      <c r="AT115" s="210"/>
      <c r="AU115" s="210"/>
      <c r="AW115" s="225"/>
    </row>
    <row r="116" spans="2:49">
      <c r="B116" s="212" t="str">
        <f t="shared" si="6"/>
        <v/>
      </c>
      <c r="C116" s="213">
        <f>'03 - Monthly Asset Follow up'!B120</f>
        <v>0</v>
      </c>
      <c r="D116" s="221"/>
      <c r="E116" s="214" t="str">
        <f>IF($C116=0,"",SUMIFS(INPUT_DATA!AT:AT,INPUT_DATA!$A:$A,$C116,INPUT_DATA!$B:$B,"S"))</f>
        <v/>
      </c>
      <c r="F116" s="215" t="str">
        <f>IF($C116=0,"",SUMIFS(INPUT_DATA!AU:AU,INPUT_DATA!$A:$A,$C116,INPUT_DATA!$B:$B,"S"))</f>
        <v/>
      </c>
      <c r="G116" s="215" t="str">
        <f>IF($C116=0,"",SUMIFS(INPUT_DATA!AV:AV,INPUT_DATA!$A:$A,$C116,INPUT_DATA!$B:$B,"S"))</f>
        <v/>
      </c>
      <c r="H116" s="222" t="str">
        <f t="shared" si="7"/>
        <v/>
      </c>
      <c r="I116" s="215" t="str">
        <f>IF($C116=0,"",SUMIFS(INPUT_DATA!AX:AX,INPUT_DATA!$A:$A,$C116,INPUT_DATA!$B:$B,"S"))</f>
        <v/>
      </c>
      <c r="J116" s="215" t="str">
        <f>IF($C116=0,"",SUMIFS(INPUT_DATA!AY:AY,INPUT_DATA!$A:$A,$C116,INPUT_DATA!$B:$B,"S"))</f>
        <v/>
      </c>
      <c r="K116" s="215" t="str">
        <f>IF($C116=0,"",SUMIFS(INPUT_DATA!AZ:AZ,INPUT_DATA!$A:$A,$C116,INPUT_DATA!$B:$B,"S"))</f>
        <v/>
      </c>
      <c r="L116" s="215" t="str">
        <f>IF($C116=0,"",SUMIFS(INPUT_DATA!BA:BA,INPUT_DATA!$A:$A,$C116,INPUT_DATA!$B:$B,"S"))</f>
        <v/>
      </c>
      <c r="M116" s="215" t="str">
        <f>IF($C116=0,"",SUMIFS(INPUT_DATA!BB:BB,INPUT_DATA!$A:$A,$C116,INPUT_DATA!$B:$B,"S"))</f>
        <v/>
      </c>
      <c r="N116" s="215" t="str">
        <f>IF($C116=0,"",SUMIFS(INPUT_DATA!BC:BC,INPUT_DATA!$A:$A,$C116,INPUT_DATA!$B:$B,"S"))</f>
        <v/>
      </c>
      <c r="O116" s="215" t="str">
        <f>IF($C116=0,"",SUMIFS(INPUT_DATA!BD:BD,INPUT_DATA!$A:$A,$C116,INPUT_DATA!$B:$B,"S"))</f>
        <v/>
      </c>
      <c r="P116" s="215" t="str">
        <f>IF($C116=0,"",SUMIFS(INPUT_DATA!BE:BE,INPUT_DATA!$A:$A,$C116,INPUT_DATA!$B:$B,"S"))</f>
        <v/>
      </c>
      <c r="Q116" s="217" t="str">
        <f t="shared" si="8"/>
        <v/>
      </c>
      <c r="R116" s="218" t="str">
        <f>IF($C116=0,"",SUMIFS(INPUT_DATA!BG:BG,INPUT_DATA!$A:$A,$C116,INPUT_DATA!$B:$B,"S"))</f>
        <v/>
      </c>
      <c r="S116" s="218" t="str">
        <f>IF($C116=0,"",SUMIFS(INPUT_DATA!BH:BH,INPUT_DATA!$A:$A,$C116,INPUT_DATA!$B:$B,"S"))</f>
        <v/>
      </c>
      <c r="T116" s="217" t="str">
        <f t="shared" si="9"/>
        <v/>
      </c>
      <c r="U116" s="219" t="str">
        <f>IF($C116=0,"",SUMIFS(INPUT_DATA!BK:BK,INPUT_DATA!$A:$A,$C116,INPUT_DATA!$B:$B,"S"))</f>
        <v/>
      </c>
      <c r="V116" s="223" t="str">
        <f t="shared" si="10"/>
        <v/>
      </c>
      <c r="W116" s="221"/>
      <c r="X116" s="214"/>
      <c r="Y116" s="215"/>
      <c r="Z116" s="215"/>
      <c r="AA116" s="216"/>
      <c r="AB116" s="215"/>
      <c r="AC116" s="215"/>
      <c r="AD116" s="215"/>
      <c r="AE116" s="215"/>
      <c r="AF116" s="215"/>
      <c r="AG116" s="215"/>
      <c r="AH116" s="215"/>
      <c r="AI116" s="215"/>
      <c r="AJ116" s="224"/>
      <c r="AK116" s="218"/>
      <c r="AL116" s="218"/>
      <c r="AM116" s="217"/>
      <c r="AN116" s="219"/>
      <c r="AO116" s="220"/>
      <c r="AP116" s="221"/>
      <c r="AR116" s="220" t="str">
        <f t="shared" si="11"/>
        <v/>
      </c>
      <c r="AT116" s="210"/>
      <c r="AU116" s="210"/>
      <c r="AW116" s="225"/>
    </row>
    <row r="117" spans="2:49">
      <c r="B117" s="212" t="str">
        <f t="shared" si="6"/>
        <v/>
      </c>
      <c r="C117" s="213">
        <f>'03 - Monthly Asset Follow up'!B121</f>
        <v>0</v>
      </c>
      <c r="D117" s="221"/>
      <c r="E117" s="214" t="str">
        <f>IF($C117=0,"",SUMIFS(INPUT_DATA!AT:AT,INPUT_DATA!$A:$A,$C117,INPUT_DATA!$B:$B,"S"))</f>
        <v/>
      </c>
      <c r="F117" s="215" t="str">
        <f>IF($C117=0,"",SUMIFS(INPUT_DATA!AU:AU,INPUT_DATA!$A:$A,$C117,INPUT_DATA!$B:$B,"S"))</f>
        <v/>
      </c>
      <c r="G117" s="215" t="str">
        <f>IF($C117=0,"",SUMIFS(INPUT_DATA!AV:AV,INPUT_DATA!$A:$A,$C117,INPUT_DATA!$B:$B,"S"))</f>
        <v/>
      </c>
      <c r="H117" s="222" t="str">
        <f t="shared" si="7"/>
        <v/>
      </c>
      <c r="I117" s="215" t="str">
        <f>IF($C117=0,"",SUMIFS(INPUT_DATA!AX:AX,INPUT_DATA!$A:$A,$C117,INPUT_DATA!$B:$B,"S"))</f>
        <v/>
      </c>
      <c r="J117" s="215" t="str">
        <f>IF($C117=0,"",SUMIFS(INPUT_DATA!AY:AY,INPUT_DATA!$A:$A,$C117,INPUT_DATA!$B:$B,"S"))</f>
        <v/>
      </c>
      <c r="K117" s="215" t="str">
        <f>IF($C117=0,"",SUMIFS(INPUT_DATA!AZ:AZ,INPUT_DATA!$A:$A,$C117,INPUT_DATA!$B:$B,"S"))</f>
        <v/>
      </c>
      <c r="L117" s="215" t="str">
        <f>IF($C117=0,"",SUMIFS(INPUT_DATA!BA:BA,INPUT_DATA!$A:$A,$C117,INPUT_DATA!$B:$B,"S"))</f>
        <v/>
      </c>
      <c r="M117" s="215" t="str">
        <f>IF($C117=0,"",SUMIFS(INPUT_DATA!BB:BB,INPUT_DATA!$A:$A,$C117,INPUT_DATA!$B:$B,"S"))</f>
        <v/>
      </c>
      <c r="N117" s="215" t="str">
        <f>IF($C117=0,"",SUMIFS(INPUT_DATA!BC:BC,INPUT_DATA!$A:$A,$C117,INPUT_DATA!$B:$B,"S"))</f>
        <v/>
      </c>
      <c r="O117" s="215" t="str">
        <f>IF($C117=0,"",SUMIFS(INPUT_DATA!BD:BD,INPUT_DATA!$A:$A,$C117,INPUT_DATA!$B:$B,"S"))</f>
        <v/>
      </c>
      <c r="P117" s="215" t="str">
        <f>IF($C117=0,"",SUMIFS(INPUT_DATA!BE:BE,INPUT_DATA!$A:$A,$C117,INPUT_DATA!$B:$B,"S"))</f>
        <v/>
      </c>
      <c r="Q117" s="217" t="str">
        <f t="shared" si="8"/>
        <v/>
      </c>
      <c r="R117" s="218" t="str">
        <f>IF($C117=0,"",SUMIFS(INPUT_DATA!BG:BG,INPUT_DATA!$A:$A,$C117,INPUT_DATA!$B:$B,"S"))</f>
        <v/>
      </c>
      <c r="S117" s="218" t="str">
        <f>IF($C117=0,"",SUMIFS(INPUT_DATA!BH:BH,INPUT_DATA!$A:$A,$C117,INPUT_DATA!$B:$B,"S"))</f>
        <v/>
      </c>
      <c r="T117" s="217" t="str">
        <f t="shared" si="9"/>
        <v/>
      </c>
      <c r="U117" s="219" t="str">
        <f>IF($C117=0,"",SUMIFS(INPUT_DATA!BK:BK,INPUT_DATA!$A:$A,$C117,INPUT_DATA!$B:$B,"S"))</f>
        <v/>
      </c>
      <c r="V117" s="223" t="str">
        <f t="shared" si="10"/>
        <v/>
      </c>
      <c r="W117" s="221"/>
      <c r="X117" s="214"/>
      <c r="Y117" s="215"/>
      <c r="Z117" s="215"/>
      <c r="AA117" s="216"/>
      <c r="AB117" s="215"/>
      <c r="AC117" s="215"/>
      <c r="AD117" s="215"/>
      <c r="AE117" s="215"/>
      <c r="AF117" s="215"/>
      <c r="AG117" s="215"/>
      <c r="AH117" s="215"/>
      <c r="AI117" s="215"/>
      <c r="AJ117" s="224"/>
      <c r="AK117" s="218"/>
      <c r="AL117" s="218"/>
      <c r="AM117" s="217"/>
      <c r="AN117" s="219"/>
      <c r="AO117" s="220"/>
      <c r="AP117" s="221"/>
      <c r="AR117" s="220" t="str">
        <f t="shared" si="11"/>
        <v/>
      </c>
      <c r="AT117" s="210"/>
      <c r="AU117" s="210"/>
      <c r="AW117" s="225"/>
    </row>
    <row r="118" spans="2:49">
      <c r="B118" s="212" t="str">
        <f t="shared" si="6"/>
        <v/>
      </c>
      <c r="C118" s="213">
        <f>'03 - Monthly Asset Follow up'!B122</f>
        <v>0</v>
      </c>
      <c r="D118" s="221"/>
      <c r="E118" s="214" t="str">
        <f>IF($C118=0,"",SUMIFS(INPUT_DATA!AT:AT,INPUT_DATA!$A:$A,$C118,INPUT_DATA!$B:$B,"S"))</f>
        <v/>
      </c>
      <c r="F118" s="215" t="str">
        <f>IF($C118=0,"",SUMIFS(INPUT_DATA!AU:AU,INPUT_DATA!$A:$A,$C118,INPUT_DATA!$B:$B,"S"))</f>
        <v/>
      </c>
      <c r="G118" s="215" t="str">
        <f>IF($C118=0,"",SUMIFS(INPUT_DATA!AV:AV,INPUT_DATA!$A:$A,$C118,INPUT_DATA!$B:$B,"S"))</f>
        <v/>
      </c>
      <c r="H118" s="222" t="str">
        <f t="shared" si="7"/>
        <v/>
      </c>
      <c r="I118" s="215" t="str">
        <f>IF($C118=0,"",SUMIFS(INPUT_DATA!AX:AX,INPUT_DATA!$A:$A,$C118,INPUT_DATA!$B:$B,"S"))</f>
        <v/>
      </c>
      <c r="J118" s="215" t="str">
        <f>IF($C118=0,"",SUMIFS(INPUT_DATA!AY:AY,INPUT_DATA!$A:$A,$C118,INPUT_DATA!$B:$B,"S"))</f>
        <v/>
      </c>
      <c r="K118" s="215" t="str">
        <f>IF($C118=0,"",SUMIFS(INPUT_DATA!AZ:AZ,INPUT_DATA!$A:$A,$C118,INPUT_DATA!$B:$B,"S"))</f>
        <v/>
      </c>
      <c r="L118" s="215" t="str">
        <f>IF($C118=0,"",SUMIFS(INPUT_DATA!BA:BA,INPUT_DATA!$A:$A,$C118,INPUT_DATA!$B:$B,"S"))</f>
        <v/>
      </c>
      <c r="M118" s="215" t="str">
        <f>IF($C118=0,"",SUMIFS(INPUT_DATA!BB:BB,INPUT_DATA!$A:$A,$C118,INPUT_DATA!$B:$B,"S"))</f>
        <v/>
      </c>
      <c r="N118" s="215" t="str">
        <f>IF($C118=0,"",SUMIFS(INPUT_DATA!BC:BC,INPUT_DATA!$A:$A,$C118,INPUT_DATA!$B:$B,"S"))</f>
        <v/>
      </c>
      <c r="O118" s="215" t="str">
        <f>IF($C118=0,"",SUMIFS(INPUT_DATA!BD:BD,INPUT_DATA!$A:$A,$C118,INPUT_DATA!$B:$B,"S"))</f>
        <v/>
      </c>
      <c r="P118" s="215" t="str">
        <f>IF($C118=0,"",SUMIFS(INPUT_DATA!BE:BE,INPUT_DATA!$A:$A,$C118,INPUT_DATA!$B:$B,"S"))</f>
        <v/>
      </c>
      <c r="Q118" s="217" t="str">
        <f t="shared" si="8"/>
        <v/>
      </c>
      <c r="R118" s="218" t="str">
        <f>IF($C118=0,"",SUMIFS(INPUT_DATA!BG:BG,INPUT_DATA!$A:$A,$C118,INPUT_DATA!$B:$B,"S"))</f>
        <v/>
      </c>
      <c r="S118" s="218" t="str">
        <f>IF($C118=0,"",SUMIFS(INPUT_DATA!BH:BH,INPUT_DATA!$A:$A,$C118,INPUT_DATA!$B:$B,"S"))</f>
        <v/>
      </c>
      <c r="T118" s="217" t="str">
        <f t="shared" si="9"/>
        <v/>
      </c>
      <c r="U118" s="219" t="str">
        <f>IF($C118=0,"",SUMIFS(INPUT_DATA!BK:BK,INPUT_DATA!$A:$A,$C118,INPUT_DATA!$B:$B,"S"))</f>
        <v/>
      </c>
      <c r="V118" s="223" t="str">
        <f t="shared" si="10"/>
        <v/>
      </c>
      <c r="W118" s="221"/>
      <c r="X118" s="214"/>
      <c r="Y118" s="215"/>
      <c r="Z118" s="215"/>
      <c r="AA118" s="216"/>
      <c r="AB118" s="215"/>
      <c r="AC118" s="215"/>
      <c r="AD118" s="215"/>
      <c r="AE118" s="215"/>
      <c r="AF118" s="215"/>
      <c r="AG118" s="215"/>
      <c r="AH118" s="215"/>
      <c r="AI118" s="215"/>
      <c r="AJ118" s="224"/>
      <c r="AK118" s="218"/>
      <c r="AL118" s="218"/>
      <c r="AM118" s="217"/>
      <c r="AN118" s="219"/>
      <c r="AO118" s="220"/>
      <c r="AP118" s="221"/>
      <c r="AR118" s="220" t="str">
        <f t="shared" si="11"/>
        <v/>
      </c>
      <c r="AT118" s="210"/>
      <c r="AU118" s="210"/>
      <c r="AW118" s="225"/>
    </row>
    <row r="119" spans="2:49">
      <c r="B119" s="212" t="str">
        <f t="shared" si="6"/>
        <v/>
      </c>
      <c r="C119" s="213">
        <f>'03 - Monthly Asset Follow up'!B123</f>
        <v>0</v>
      </c>
      <c r="D119" s="221"/>
      <c r="E119" s="214" t="str">
        <f>IF($C119=0,"",SUMIFS(INPUT_DATA!AT:AT,INPUT_DATA!$A:$A,$C119,INPUT_DATA!$B:$B,"S"))</f>
        <v/>
      </c>
      <c r="F119" s="215" t="str">
        <f>IF($C119=0,"",SUMIFS(INPUT_DATA!AU:AU,INPUT_DATA!$A:$A,$C119,INPUT_DATA!$B:$B,"S"))</f>
        <v/>
      </c>
      <c r="G119" s="215" t="str">
        <f>IF($C119=0,"",SUMIFS(INPUT_DATA!AV:AV,INPUT_DATA!$A:$A,$C119,INPUT_DATA!$B:$B,"S"))</f>
        <v/>
      </c>
      <c r="H119" s="222" t="str">
        <f t="shared" si="7"/>
        <v/>
      </c>
      <c r="I119" s="215" t="str">
        <f>IF($C119=0,"",SUMIFS(INPUT_DATA!AX:AX,INPUT_DATA!$A:$A,$C119,INPUT_DATA!$B:$B,"S"))</f>
        <v/>
      </c>
      <c r="J119" s="215" t="str">
        <f>IF($C119=0,"",SUMIFS(INPUT_DATA!AY:AY,INPUT_DATA!$A:$A,$C119,INPUT_DATA!$B:$B,"S"))</f>
        <v/>
      </c>
      <c r="K119" s="215" t="str">
        <f>IF($C119=0,"",SUMIFS(INPUT_DATA!AZ:AZ,INPUT_DATA!$A:$A,$C119,INPUT_DATA!$B:$B,"S"))</f>
        <v/>
      </c>
      <c r="L119" s="215" t="str">
        <f>IF($C119=0,"",SUMIFS(INPUT_DATA!BA:BA,INPUT_DATA!$A:$A,$C119,INPUT_DATA!$B:$B,"S"))</f>
        <v/>
      </c>
      <c r="M119" s="215" t="str">
        <f>IF($C119=0,"",SUMIFS(INPUT_DATA!BB:BB,INPUT_DATA!$A:$A,$C119,INPUT_DATA!$B:$B,"S"))</f>
        <v/>
      </c>
      <c r="N119" s="215" t="str">
        <f>IF($C119=0,"",SUMIFS(INPUT_DATA!BC:BC,INPUT_DATA!$A:$A,$C119,INPUT_DATA!$B:$B,"S"))</f>
        <v/>
      </c>
      <c r="O119" s="215" t="str">
        <f>IF($C119=0,"",SUMIFS(INPUT_DATA!BD:BD,INPUT_DATA!$A:$A,$C119,INPUT_DATA!$B:$B,"S"))</f>
        <v/>
      </c>
      <c r="P119" s="215" t="str">
        <f>IF($C119=0,"",SUMIFS(INPUT_DATA!BE:BE,INPUT_DATA!$A:$A,$C119,INPUT_DATA!$B:$B,"S"))</f>
        <v/>
      </c>
      <c r="Q119" s="217" t="str">
        <f t="shared" si="8"/>
        <v/>
      </c>
      <c r="R119" s="218" t="str">
        <f>IF($C119=0,"",SUMIFS(INPUT_DATA!BG:BG,INPUT_DATA!$A:$A,$C119,INPUT_DATA!$B:$B,"S"))</f>
        <v/>
      </c>
      <c r="S119" s="218" t="str">
        <f>IF($C119=0,"",SUMIFS(INPUT_DATA!BH:BH,INPUT_DATA!$A:$A,$C119,INPUT_DATA!$B:$B,"S"))</f>
        <v/>
      </c>
      <c r="T119" s="217" t="str">
        <f t="shared" si="9"/>
        <v/>
      </c>
      <c r="U119" s="219" t="str">
        <f>IF($C119=0,"",SUMIFS(INPUT_DATA!BK:BK,INPUT_DATA!$A:$A,$C119,INPUT_DATA!$B:$B,"S"))</f>
        <v/>
      </c>
      <c r="V119" s="223" t="str">
        <f t="shared" si="10"/>
        <v/>
      </c>
      <c r="W119" s="221"/>
      <c r="X119" s="214"/>
      <c r="Y119" s="215"/>
      <c r="Z119" s="215"/>
      <c r="AA119" s="216"/>
      <c r="AB119" s="215"/>
      <c r="AC119" s="215"/>
      <c r="AD119" s="215"/>
      <c r="AE119" s="215"/>
      <c r="AF119" s="215"/>
      <c r="AG119" s="215"/>
      <c r="AH119" s="215"/>
      <c r="AI119" s="215"/>
      <c r="AJ119" s="224"/>
      <c r="AK119" s="218"/>
      <c r="AL119" s="218"/>
      <c r="AM119" s="217"/>
      <c r="AN119" s="219"/>
      <c r="AO119" s="220"/>
      <c r="AP119" s="221"/>
      <c r="AR119" s="220" t="str">
        <f t="shared" si="11"/>
        <v/>
      </c>
      <c r="AT119" s="210"/>
      <c r="AU119" s="210"/>
      <c r="AW119" s="225"/>
    </row>
    <row r="120" spans="2:49">
      <c r="B120" s="212" t="str">
        <f t="shared" si="6"/>
        <v/>
      </c>
      <c r="C120" s="213">
        <f>'03 - Monthly Asset Follow up'!B124</f>
        <v>0</v>
      </c>
      <c r="D120" s="221"/>
      <c r="E120" s="214" t="str">
        <f>IF($C120=0,"",SUMIFS(INPUT_DATA!AT:AT,INPUT_DATA!$A:$A,$C120,INPUT_DATA!$B:$B,"S"))</f>
        <v/>
      </c>
      <c r="F120" s="215" t="str">
        <f>IF($C120=0,"",SUMIFS(INPUT_DATA!AU:AU,INPUT_DATA!$A:$A,$C120,INPUT_DATA!$B:$B,"S"))</f>
        <v/>
      </c>
      <c r="G120" s="215" t="str">
        <f>IF($C120=0,"",SUMIFS(INPUT_DATA!AV:AV,INPUT_DATA!$A:$A,$C120,INPUT_DATA!$B:$B,"S"))</f>
        <v/>
      </c>
      <c r="H120" s="222" t="str">
        <f t="shared" si="7"/>
        <v/>
      </c>
      <c r="I120" s="215" t="str">
        <f>IF($C120=0,"",SUMIFS(INPUT_DATA!AX:AX,INPUT_DATA!$A:$A,$C120,INPUT_DATA!$B:$B,"S"))</f>
        <v/>
      </c>
      <c r="J120" s="215" t="str">
        <f>IF($C120=0,"",SUMIFS(INPUT_DATA!AY:AY,INPUT_DATA!$A:$A,$C120,INPUT_DATA!$B:$B,"S"))</f>
        <v/>
      </c>
      <c r="K120" s="215" t="str">
        <f>IF($C120=0,"",SUMIFS(INPUT_DATA!AZ:AZ,INPUT_DATA!$A:$A,$C120,INPUT_DATA!$B:$B,"S"))</f>
        <v/>
      </c>
      <c r="L120" s="215" t="str">
        <f>IF($C120=0,"",SUMIFS(INPUT_DATA!BA:BA,INPUT_DATA!$A:$A,$C120,INPUT_DATA!$B:$B,"S"))</f>
        <v/>
      </c>
      <c r="M120" s="215" t="str">
        <f>IF($C120=0,"",SUMIFS(INPUT_DATA!BB:BB,INPUT_DATA!$A:$A,$C120,INPUT_DATA!$B:$B,"S"))</f>
        <v/>
      </c>
      <c r="N120" s="215" t="str">
        <f>IF($C120=0,"",SUMIFS(INPUT_DATA!BC:BC,INPUT_DATA!$A:$A,$C120,INPUT_DATA!$B:$B,"S"))</f>
        <v/>
      </c>
      <c r="O120" s="215" t="str">
        <f>IF($C120=0,"",SUMIFS(INPUT_DATA!BD:BD,INPUT_DATA!$A:$A,$C120,INPUT_DATA!$B:$B,"S"))</f>
        <v/>
      </c>
      <c r="P120" s="215" t="str">
        <f>IF($C120=0,"",SUMIFS(INPUT_DATA!BE:BE,INPUT_DATA!$A:$A,$C120,INPUT_DATA!$B:$B,"S"))</f>
        <v/>
      </c>
      <c r="Q120" s="217" t="str">
        <f t="shared" si="8"/>
        <v/>
      </c>
      <c r="R120" s="218" t="str">
        <f>IF($C120=0,"",SUMIFS(INPUT_DATA!BG:BG,INPUT_DATA!$A:$A,$C120,INPUT_DATA!$B:$B,"S"))</f>
        <v/>
      </c>
      <c r="S120" s="218" t="str">
        <f>IF($C120=0,"",SUMIFS(INPUT_DATA!BH:BH,INPUT_DATA!$A:$A,$C120,INPUT_DATA!$B:$B,"S"))</f>
        <v/>
      </c>
      <c r="T120" s="217" t="str">
        <f t="shared" si="9"/>
        <v/>
      </c>
      <c r="U120" s="219" t="str">
        <f>IF($C120=0,"",SUMIFS(INPUT_DATA!BK:BK,INPUT_DATA!$A:$A,$C120,INPUT_DATA!$B:$B,"S"))</f>
        <v/>
      </c>
      <c r="V120" s="223" t="str">
        <f t="shared" si="10"/>
        <v/>
      </c>
      <c r="W120" s="221"/>
      <c r="X120" s="214"/>
      <c r="Y120" s="215"/>
      <c r="Z120" s="215"/>
      <c r="AA120" s="216"/>
      <c r="AB120" s="215"/>
      <c r="AC120" s="215"/>
      <c r="AD120" s="215"/>
      <c r="AE120" s="215"/>
      <c r="AF120" s="215"/>
      <c r="AG120" s="215"/>
      <c r="AH120" s="215"/>
      <c r="AI120" s="215"/>
      <c r="AJ120" s="224"/>
      <c r="AK120" s="218"/>
      <c r="AL120" s="218"/>
      <c r="AM120" s="217"/>
      <c r="AN120" s="219"/>
      <c r="AO120" s="220"/>
      <c r="AP120" s="221"/>
      <c r="AR120" s="220" t="str">
        <f t="shared" si="11"/>
        <v/>
      </c>
      <c r="AT120" s="210"/>
      <c r="AU120" s="210"/>
      <c r="AW120" s="225"/>
    </row>
    <row r="121" spans="2:49" ht="13.5" thickBot="1">
      <c r="B121" s="226" t="str">
        <f t="shared" si="6"/>
        <v/>
      </c>
      <c r="C121" s="227">
        <f>'03 - Monthly Asset Follow up'!B125</f>
        <v>0</v>
      </c>
      <c r="D121" s="221"/>
      <c r="E121" s="228" t="str">
        <f>IF($C121=0,"",SUMIFS(INPUT_DATA!AT:AT,INPUT_DATA!$A:$A,$C121,INPUT_DATA!$B:$B,"S"))</f>
        <v/>
      </c>
      <c r="F121" s="229" t="str">
        <f>IF($C121=0,"",SUMIFS(INPUT_DATA!AU:AU,INPUT_DATA!$A:$A,$C121,INPUT_DATA!$B:$B,"S"))</f>
        <v/>
      </c>
      <c r="G121" s="230" t="str">
        <f>IF($C121=0,"",SUMIFS(INPUT_DATA!AV:AV,INPUT_DATA!$A:$A,$C121,INPUT_DATA!$B:$B,"S"))</f>
        <v/>
      </c>
      <c r="H121" s="231" t="str">
        <f t="shared" si="7"/>
        <v/>
      </c>
      <c r="I121" s="229" t="str">
        <f>IF($C121=0,"",SUMIFS(INPUT_DATA!AX:AX,INPUT_DATA!$A:$A,$C121,INPUT_DATA!$B:$B,"S"))</f>
        <v/>
      </c>
      <c r="J121" s="229" t="str">
        <f>IF($C121=0,"",SUMIFS(INPUT_DATA!AY:AY,INPUT_DATA!$A:$A,$C121,INPUT_DATA!$B:$B,"S"))</f>
        <v/>
      </c>
      <c r="K121" s="229" t="str">
        <f>IF($C121=0,"",SUMIFS(INPUT_DATA!AZ:AZ,INPUT_DATA!$A:$A,$C121,INPUT_DATA!$B:$B,"S"))</f>
        <v/>
      </c>
      <c r="L121" s="229" t="str">
        <f>IF($C121=0,"",SUMIFS(INPUT_DATA!BA:BA,INPUT_DATA!$A:$A,$C121,INPUT_DATA!$B:$B,"S"))</f>
        <v/>
      </c>
      <c r="M121" s="229" t="str">
        <f>IF($C121=0,"",SUMIFS(INPUT_DATA!BB:BB,INPUT_DATA!$A:$A,$C121,INPUT_DATA!$B:$B,"S"))</f>
        <v/>
      </c>
      <c r="N121" s="229" t="str">
        <f>IF($C121=0,"",SUMIFS(INPUT_DATA!BC:BC,INPUT_DATA!$A:$A,$C121,INPUT_DATA!$B:$B,"S"))</f>
        <v/>
      </c>
      <c r="O121" s="229" t="str">
        <f>IF($C121=0,"",SUMIFS(INPUT_DATA!BD:BD,INPUT_DATA!$A:$A,$C121,INPUT_DATA!$B:$B,"S"))</f>
        <v/>
      </c>
      <c r="P121" s="229" t="str">
        <f>IF($C121=0,"",SUMIFS(INPUT_DATA!BE:BE,INPUT_DATA!$A:$A,$C121,INPUT_DATA!$B:$B,"S"))</f>
        <v/>
      </c>
      <c r="Q121" s="232" t="str">
        <f t="shared" si="8"/>
        <v/>
      </c>
      <c r="R121" s="218" t="str">
        <f>IF($C121=0,"",SUMIFS(INPUT_DATA!BG:BG,INPUT_DATA!$A:$A,$C121,INPUT_DATA!$B:$B,"S"))</f>
        <v/>
      </c>
      <c r="S121" s="218" t="str">
        <f>IF($C121=0,"",SUMIFS(INPUT_DATA!BH:BH,INPUT_DATA!$A:$A,$C121,INPUT_DATA!$B:$B,"S"))</f>
        <v/>
      </c>
      <c r="T121" s="217" t="str">
        <f t="shared" si="9"/>
        <v/>
      </c>
      <c r="U121" s="219" t="str">
        <f>IF($C121=0,"",SUMIFS(INPUT_DATA!BK:BK,INPUT_DATA!$A:$A,$C121,INPUT_DATA!$B:$B,"S"))</f>
        <v/>
      </c>
      <c r="V121" s="233" t="str">
        <f t="shared" si="10"/>
        <v/>
      </c>
      <c r="W121" s="221"/>
      <c r="X121" s="228"/>
      <c r="Y121" s="229"/>
      <c r="Z121" s="230"/>
      <c r="AA121" s="234"/>
      <c r="AB121" s="229"/>
      <c r="AC121" s="229"/>
      <c r="AD121" s="229"/>
      <c r="AE121" s="229"/>
      <c r="AF121" s="229"/>
      <c r="AG121" s="229"/>
      <c r="AH121" s="229"/>
      <c r="AI121" s="229"/>
      <c r="AJ121" s="235"/>
      <c r="AK121" s="236"/>
      <c r="AL121" s="236"/>
      <c r="AM121" s="232"/>
      <c r="AN121" s="237"/>
      <c r="AO121" s="238"/>
      <c r="AP121" s="221"/>
      <c r="AR121" s="238" t="str">
        <f t="shared" si="11"/>
        <v/>
      </c>
      <c r="AT121" s="239"/>
      <c r="AU121" s="239"/>
      <c r="AW121" s="240"/>
    </row>
  </sheetData>
  <conditionalFormatting sqref="B14:C121">
    <cfRule type="cellIs" dxfId="60" priority="1" operator="lessThan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dimension ref="B5:Q478"/>
  <sheetViews>
    <sheetView showGridLines="0" topLeftCell="A19" workbookViewId="0">
      <selection activeCell="E23" sqref="D23:E23"/>
    </sheetView>
  </sheetViews>
  <sheetFormatPr baseColWidth="10"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1835" t="s">
        <v>1016</v>
      </c>
      <c r="C5" s="1836"/>
      <c r="D5" s="1836"/>
      <c r="E5" s="1836"/>
      <c r="F5" s="1836"/>
      <c r="G5" s="1836"/>
      <c r="H5" s="1836"/>
      <c r="I5" s="1836"/>
      <c r="J5" s="1836"/>
      <c r="K5" s="1836"/>
      <c r="L5" s="1836"/>
      <c r="M5" s="1836"/>
      <c r="N5" s="1836"/>
      <c r="O5" s="1836"/>
      <c r="P5" s="1836"/>
      <c r="Q5" s="1836"/>
    </row>
    <row r="7" spans="2:17" ht="15.75" thickBot="1"/>
    <row r="8" spans="2:17" ht="16.5" thickTop="1" thickBot="1">
      <c r="B8" s="1439" t="s">
        <v>1017</v>
      </c>
      <c r="D8" s="1840" t="s">
        <v>1012</v>
      </c>
      <c r="E8" s="1841"/>
      <c r="F8" s="1841"/>
      <c r="G8" s="1841"/>
      <c r="H8" s="1842"/>
    </row>
    <row r="9" spans="2:17" ht="16.5" thickTop="1" thickBot="1">
      <c r="B9" s="1438"/>
      <c r="D9" s="1435"/>
      <c r="E9" s="1435"/>
      <c r="F9" s="1435"/>
      <c r="G9" s="1435"/>
      <c r="H9" s="1435"/>
    </row>
    <row r="10" spans="2:17" ht="16.5" thickTop="1" thickBot="1">
      <c r="B10" s="1439" t="s">
        <v>103</v>
      </c>
      <c r="D10" s="1840" t="s">
        <v>1013</v>
      </c>
      <c r="E10" s="1841"/>
      <c r="F10" s="1841"/>
      <c r="G10" s="1841"/>
      <c r="H10" s="1842"/>
    </row>
    <row r="11" spans="2:17" ht="16.5" thickTop="1" thickBot="1">
      <c r="B11" s="1438"/>
      <c r="D11" s="1435"/>
      <c r="E11" s="1435"/>
      <c r="F11" s="1435"/>
      <c r="G11" s="1435"/>
      <c r="H11" s="1435"/>
    </row>
    <row r="12" spans="2:17" ht="16.5" thickTop="1" thickBot="1">
      <c r="B12" s="1439" t="s">
        <v>3</v>
      </c>
      <c r="D12" s="1840" t="s">
        <v>1014</v>
      </c>
      <c r="E12" s="1841"/>
      <c r="F12" s="1841"/>
      <c r="G12" s="1841"/>
      <c r="H12" s="1842"/>
    </row>
    <row r="13" spans="2:17" ht="16.5" thickTop="1" thickBot="1">
      <c r="B13" s="1438"/>
      <c r="D13" s="1435"/>
      <c r="E13" s="1435"/>
      <c r="F13" s="1435"/>
      <c r="G13" s="1435"/>
      <c r="H13" s="1435"/>
    </row>
    <row r="14" spans="2:17" ht="16.5" thickTop="1" thickBot="1">
      <c r="B14" s="1439" t="s">
        <v>4</v>
      </c>
      <c r="D14" s="1840" t="s">
        <v>1018</v>
      </c>
      <c r="E14" s="1841"/>
      <c r="F14" s="1841"/>
      <c r="G14" s="1841"/>
      <c r="H14" s="1842"/>
    </row>
    <row r="15" spans="2:17" ht="16.5" thickTop="1" thickBot="1"/>
    <row r="16" spans="2:17" ht="16.5" thickTop="1" thickBot="1">
      <c r="B16" s="1439" t="s">
        <v>1015</v>
      </c>
      <c r="D16" s="1840" t="s">
        <v>1019</v>
      </c>
      <c r="E16" s="1841"/>
      <c r="F16" s="1841"/>
      <c r="G16" s="1841"/>
      <c r="H16" s="1842"/>
    </row>
    <row r="17" spans="2:11" ht="16.5" thickTop="1" thickBot="1"/>
    <row r="18" spans="2:11" ht="36.75" customHeight="1" thickTop="1" thickBot="1">
      <c r="B18" s="1439" t="s">
        <v>318</v>
      </c>
      <c r="D18" s="1837" t="s">
        <v>1391</v>
      </c>
      <c r="E18" s="1838"/>
      <c r="F18" s="1838"/>
      <c r="G18" s="1838"/>
      <c r="H18" s="1839"/>
    </row>
    <row r="19" spans="2:11" ht="15.75" thickTop="1"/>
    <row r="21" spans="2:11" ht="15.75" thickBot="1">
      <c r="G21">
        <v>10</v>
      </c>
      <c r="H21">
        <v>-5</v>
      </c>
      <c r="I21">
        <v>-3</v>
      </c>
      <c r="J21">
        <v>-1</v>
      </c>
    </row>
    <row r="22" spans="2:11" ht="26.25" thickBot="1">
      <c r="B22" s="1329" t="s">
        <v>768</v>
      </c>
      <c r="C22" s="1330"/>
      <c r="D22" s="1331" t="s">
        <v>769</v>
      </c>
      <c r="E22" s="1332" t="s">
        <v>770</v>
      </c>
      <c r="F22" s="1332" t="s">
        <v>103</v>
      </c>
      <c r="G22" s="1332" t="s">
        <v>3</v>
      </c>
      <c r="H22" s="1333" t="s">
        <v>4</v>
      </c>
      <c r="I22" s="1333" t="s">
        <v>1015</v>
      </c>
      <c r="J22" s="1331" t="s">
        <v>5</v>
      </c>
    </row>
    <row r="23" spans="2:11">
      <c r="B23" s="1334">
        <v>1</v>
      </c>
      <c r="D23" s="1335">
        <v>45565</v>
      </c>
      <c r="E23" s="1336">
        <v>45596</v>
      </c>
      <c r="F23" s="1336">
        <v>45596</v>
      </c>
      <c r="G23" s="1336">
        <v>45614</v>
      </c>
      <c r="H23" s="1336">
        <v>45616</v>
      </c>
      <c r="I23" s="1336">
        <v>45618</v>
      </c>
      <c r="J23" s="1337">
        <v>45623</v>
      </c>
      <c r="K23" s="1323"/>
    </row>
    <row r="24" spans="2:11">
      <c r="B24" s="1334">
        <v>2</v>
      </c>
      <c r="D24" s="1335">
        <v>45597</v>
      </c>
      <c r="E24" s="1336">
        <v>45626</v>
      </c>
      <c r="F24" s="1336">
        <v>45626</v>
      </c>
      <c r="G24" s="1336">
        <v>45639</v>
      </c>
      <c r="H24" s="1336">
        <v>45644</v>
      </c>
      <c r="I24" s="1336">
        <v>45646</v>
      </c>
      <c r="J24" s="1337">
        <v>45653</v>
      </c>
      <c r="K24" s="1323"/>
    </row>
    <row r="25" spans="2:11">
      <c r="B25" s="1334">
        <v>3</v>
      </c>
      <c r="D25" s="1335">
        <v>45627</v>
      </c>
      <c r="E25" s="1336">
        <v>45657</v>
      </c>
      <c r="F25" s="1336">
        <v>45657</v>
      </c>
      <c r="G25" s="1336">
        <v>45672</v>
      </c>
      <c r="H25" s="1336">
        <v>45677</v>
      </c>
      <c r="I25" s="1336">
        <v>45679</v>
      </c>
      <c r="J25" s="1337">
        <v>45684</v>
      </c>
      <c r="K25" s="1323"/>
    </row>
    <row r="26" spans="2:11">
      <c r="B26" s="1334">
        <v>4</v>
      </c>
      <c r="D26" s="1335">
        <v>45658</v>
      </c>
      <c r="E26" s="1336">
        <v>45688</v>
      </c>
      <c r="F26" s="1336">
        <v>45688</v>
      </c>
      <c r="G26" s="1336">
        <v>45702</v>
      </c>
      <c r="H26" s="1336">
        <v>45708</v>
      </c>
      <c r="I26" s="1336">
        <v>45712</v>
      </c>
      <c r="J26" s="1337">
        <v>45715</v>
      </c>
      <c r="K26" s="1323"/>
    </row>
    <row r="27" spans="2:11">
      <c r="B27" s="1334">
        <v>5</v>
      </c>
      <c r="D27" s="1335">
        <v>45689</v>
      </c>
      <c r="E27" s="1336">
        <v>45716</v>
      </c>
      <c r="F27" s="1336">
        <v>45716</v>
      </c>
      <c r="G27" s="1336">
        <v>45730</v>
      </c>
      <c r="H27" s="1336">
        <v>45736</v>
      </c>
      <c r="I27" s="1336">
        <v>45740</v>
      </c>
      <c r="J27" s="1337">
        <v>45743</v>
      </c>
      <c r="K27" s="1323"/>
    </row>
    <row r="28" spans="2:11">
      <c r="B28" s="1334">
        <v>6</v>
      </c>
      <c r="D28" s="1335">
        <v>45717</v>
      </c>
      <c r="E28" s="1336">
        <v>45747</v>
      </c>
      <c r="F28" s="1336">
        <v>45747</v>
      </c>
      <c r="G28" s="1336">
        <v>45761</v>
      </c>
      <c r="H28" s="1336">
        <v>45764</v>
      </c>
      <c r="I28" s="1336">
        <v>45770</v>
      </c>
      <c r="J28" s="1337">
        <v>45775</v>
      </c>
      <c r="K28" s="1323"/>
    </row>
    <row r="29" spans="2:11">
      <c r="B29" s="1334">
        <v>7</v>
      </c>
      <c r="D29" s="1335">
        <v>45748</v>
      </c>
      <c r="E29" s="1336">
        <v>45777</v>
      </c>
      <c r="F29" s="1336">
        <v>45777</v>
      </c>
      <c r="G29" s="1336">
        <v>45793</v>
      </c>
      <c r="H29" s="1336">
        <v>45797</v>
      </c>
      <c r="I29" s="1336">
        <v>45799</v>
      </c>
      <c r="J29" s="1337">
        <v>45804</v>
      </c>
      <c r="K29" s="1323"/>
    </row>
    <row r="30" spans="2:11">
      <c r="B30" s="1334">
        <v>8</v>
      </c>
      <c r="D30" s="1335">
        <v>45778</v>
      </c>
      <c r="E30" s="1336">
        <v>45808</v>
      </c>
      <c r="F30" s="1336">
        <v>45808</v>
      </c>
      <c r="G30" s="1336">
        <v>45824</v>
      </c>
      <c r="H30" s="1336">
        <v>45828</v>
      </c>
      <c r="I30" s="1336">
        <v>45832</v>
      </c>
      <c r="J30" s="1337">
        <v>45835</v>
      </c>
      <c r="K30" s="1323"/>
    </row>
    <row r="31" spans="2:11">
      <c r="B31" s="1334">
        <v>9</v>
      </c>
      <c r="D31" s="1335">
        <v>45809</v>
      </c>
      <c r="E31" s="1336">
        <v>45838</v>
      </c>
      <c r="F31" s="1336">
        <v>45838</v>
      </c>
      <c r="G31" s="1336">
        <v>45853</v>
      </c>
      <c r="H31" s="1336">
        <v>45859</v>
      </c>
      <c r="I31" s="1336">
        <v>45861</v>
      </c>
      <c r="J31" s="1337">
        <v>45866</v>
      </c>
      <c r="K31" s="1323"/>
    </row>
    <row r="32" spans="2:11">
      <c r="B32" s="1334">
        <v>10</v>
      </c>
      <c r="D32" s="1335">
        <v>45839</v>
      </c>
      <c r="E32" s="1336">
        <v>45869</v>
      </c>
      <c r="F32" s="1336">
        <v>45869</v>
      </c>
      <c r="G32" s="1336">
        <v>45883</v>
      </c>
      <c r="H32" s="1336">
        <v>45889</v>
      </c>
      <c r="I32" s="1336">
        <v>45891</v>
      </c>
      <c r="J32" s="1337">
        <v>45896</v>
      </c>
      <c r="K32" s="1323"/>
    </row>
    <row r="33" spans="2:11">
      <c r="B33" s="1334">
        <v>11</v>
      </c>
      <c r="D33" s="1335">
        <v>45870</v>
      </c>
      <c r="E33" s="1336">
        <v>45900</v>
      </c>
      <c r="F33" s="1336">
        <v>45900</v>
      </c>
      <c r="G33" s="1336">
        <v>45912</v>
      </c>
      <c r="H33" s="1336">
        <v>45922</v>
      </c>
      <c r="I33" s="1336">
        <v>45924</v>
      </c>
      <c r="J33" s="1337">
        <v>45929</v>
      </c>
      <c r="K33" s="1323"/>
    </row>
    <row r="34" spans="2:11">
      <c r="B34" s="1334">
        <v>12</v>
      </c>
      <c r="D34" s="1335">
        <v>45901</v>
      </c>
      <c r="E34" s="1336">
        <v>45930</v>
      </c>
      <c r="F34" s="1336">
        <v>45930</v>
      </c>
      <c r="G34" s="1336">
        <v>45944</v>
      </c>
      <c r="H34" s="1336">
        <v>45950</v>
      </c>
      <c r="I34" s="1336">
        <v>45952</v>
      </c>
      <c r="J34" s="1337">
        <v>45957</v>
      </c>
      <c r="K34" s="1323"/>
    </row>
    <row r="35" spans="2:11">
      <c r="B35" s="1334">
        <v>13</v>
      </c>
      <c r="D35" s="1335">
        <v>45931</v>
      </c>
      <c r="E35" s="1336">
        <v>45961</v>
      </c>
      <c r="F35" s="1336">
        <v>45961</v>
      </c>
      <c r="G35" s="1336">
        <v>45978</v>
      </c>
      <c r="H35" s="1336">
        <v>45981</v>
      </c>
      <c r="I35" s="1336">
        <v>45985</v>
      </c>
      <c r="J35" s="1337">
        <v>45988</v>
      </c>
      <c r="K35" s="1323"/>
    </row>
    <row r="36" spans="2:11">
      <c r="B36" s="1334">
        <v>14</v>
      </c>
      <c r="D36" s="1335">
        <v>45962</v>
      </c>
      <c r="E36" s="1336">
        <v>45991</v>
      </c>
      <c r="F36" s="1336">
        <v>45991</v>
      </c>
      <c r="G36" s="1336">
        <v>46003</v>
      </c>
      <c r="H36" s="1336">
        <v>46009</v>
      </c>
      <c r="I36" s="1336">
        <v>46013</v>
      </c>
      <c r="J36" s="1337">
        <v>46020</v>
      </c>
      <c r="K36" s="1323"/>
    </row>
    <row r="37" spans="2:11">
      <c r="B37" s="1334">
        <v>15</v>
      </c>
      <c r="D37" s="1335">
        <v>45992</v>
      </c>
      <c r="E37" s="1336">
        <v>46022</v>
      </c>
      <c r="F37" s="1336">
        <v>46022</v>
      </c>
      <c r="G37" s="1336">
        <v>46037</v>
      </c>
      <c r="H37" s="1336">
        <v>46042</v>
      </c>
      <c r="I37" s="1336">
        <v>46044</v>
      </c>
      <c r="J37" s="1337">
        <v>46049</v>
      </c>
      <c r="K37" s="1323"/>
    </row>
    <row r="38" spans="2:11">
      <c r="B38" s="1334">
        <v>16</v>
      </c>
      <c r="D38" s="1335">
        <v>46023</v>
      </c>
      <c r="E38" s="1336">
        <v>46053</v>
      </c>
      <c r="F38" s="1336">
        <v>46053</v>
      </c>
      <c r="G38" s="1336">
        <v>46066</v>
      </c>
      <c r="H38" s="1336">
        <v>46073</v>
      </c>
      <c r="I38" s="1336">
        <v>46077</v>
      </c>
      <c r="J38" s="1337">
        <v>46080</v>
      </c>
      <c r="K38" s="1323"/>
    </row>
    <row r="39" spans="2:11">
      <c r="B39" s="1334">
        <v>17</v>
      </c>
      <c r="D39" s="1335">
        <v>46054</v>
      </c>
      <c r="E39" s="1336">
        <v>46081</v>
      </c>
      <c r="F39" s="1336">
        <v>46081</v>
      </c>
      <c r="G39" s="1336">
        <v>46094</v>
      </c>
      <c r="H39" s="1336">
        <v>46101</v>
      </c>
      <c r="I39" s="1336">
        <v>46105</v>
      </c>
      <c r="J39" s="1337">
        <v>46108</v>
      </c>
      <c r="K39" s="1323"/>
    </row>
    <row r="40" spans="2:11">
      <c r="B40" s="1334">
        <v>18</v>
      </c>
      <c r="D40" s="1335">
        <v>46082</v>
      </c>
      <c r="E40" s="1336">
        <v>46112</v>
      </c>
      <c r="F40" s="1336">
        <v>46112</v>
      </c>
      <c r="G40" s="1336">
        <v>46128</v>
      </c>
      <c r="H40" s="1336">
        <v>46132</v>
      </c>
      <c r="I40" s="1336">
        <v>46134</v>
      </c>
      <c r="J40" s="1337">
        <v>46139</v>
      </c>
      <c r="K40" s="1323"/>
    </row>
    <row r="41" spans="2:11">
      <c r="B41" s="1334">
        <v>19</v>
      </c>
      <c r="D41" s="1335">
        <v>46113</v>
      </c>
      <c r="E41" s="1336">
        <v>46142</v>
      </c>
      <c r="F41" s="1336">
        <v>46142</v>
      </c>
      <c r="G41" s="1336">
        <v>46161</v>
      </c>
      <c r="H41" s="1336">
        <v>46161</v>
      </c>
      <c r="I41" s="1336">
        <v>46163</v>
      </c>
      <c r="J41" s="1337">
        <v>46169</v>
      </c>
      <c r="K41" s="1323"/>
    </row>
    <row r="42" spans="2:11">
      <c r="B42" s="1334">
        <v>20</v>
      </c>
      <c r="D42" s="1335">
        <v>46143</v>
      </c>
      <c r="E42" s="1336">
        <v>46173</v>
      </c>
      <c r="F42" s="1336">
        <v>46173</v>
      </c>
      <c r="G42" s="1336">
        <v>46185</v>
      </c>
      <c r="H42" s="1336">
        <v>46195</v>
      </c>
      <c r="I42" s="1336">
        <v>46197</v>
      </c>
      <c r="J42" s="1337">
        <v>46202</v>
      </c>
      <c r="K42" s="1323"/>
    </row>
    <row r="43" spans="2:11">
      <c r="B43" s="1334">
        <v>21</v>
      </c>
      <c r="D43" s="1335">
        <v>46174</v>
      </c>
      <c r="E43" s="1336">
        <v>46203</v>
      </c>
      <c r="F43" s="1336">
        <v>46203</v>
      </c>
      <c r="G43" s="1336">
        <v>46218</v>
      </c>
      <c r="H43" s="1336">
        <v>46223</v>
      </c>
      <c r="I43" s="1336">
        <v>46225</v>
      </c>
      <c r="J43" s="1337">
        <v>46230</v>
      </c>
      <c r="K43" s="1323"/>
    </row>
    <row r="44" spans="2:11">
      <c r="B44" s="1334">
        <v>22</v>
      </c>
      <c r="C44" s="1330"/>
      <c r="D44" s="1335">
        <v>46204</v>
      </c>
      <c r="E44" s="1336">
        <v>46234</v>
      </c>
      <c r="F44" s="1336">
        <v>46234</v>
      </c>
      <c r="G44" s="1336">
        <v>46248</v>
      </c>
      <c r="H44" s="1336">
        <v>46254</v>
      </c>
      <c r="I44" s="1336">
        <v>46258</v>
      </c>
      <c r="J44" s="1337">
        <v>46261</v>
      </c>
      <c r="K44" s="1323"/>
    </row>
    <row r="45" spans="2:11">
      <c r="B45" s="1334">
        <v>23</v>
      </c>
      <c r="C45" s="1330"/>
      <c r="D45" s="1335">
        <v>46235</v>
      </c>
      <c r="E45" s="1336">
        <v>46265</v>
      </c>
      <c r="F45" s="1336">
        <v>46265</v>
      </c>
      <c r="G45" s="1336">
        <v>46279</v>
      </c>
      <c r="H45" s="1336">
        <v>46286</v>
      </c>
      <c r="I45" s="1336">
        <v>46288</v>
      </c>
      <c r="J45" s="1337">
        <v>46293</v>
      </c>
      <c r="K45" s="1323"/>
    </row>
    <row r="46" spans="2:11">
      <c r="B46" s="1334">
        <v>24</v>
      </c>
      <c r="C46" s="1330"/>
      <c r="D46" s="1335">
        <v>46266</v>
      </c>
      <c r="E46" s="1336">
        <v>46295</v>
      </c>
      <c r="F46" s="1336">
        <v>46295</v>
      </c>
      <c r="G46" s="1336">
        <v>46309</v>
      </c>
      <c r="H46" s="1336">
        <v>46315</v>
      </c>
      <c r="I46" s="1336">
        <v>46317</v>
      </c>
      <c r="J46" s="1337">
        <v>46322</v>
      </c>
      <c r="K46" s="1323"/>
    </row>
    <row r="47" spans="2:11">
      <c r="B47" s="1334">
        <v>25</v>
      </c>
      <c r="C47" s="1330"/>
      <c r="D47" s="1335">
        <v>46296</v>
      </c>
      <c r="E47" s="1336">
        <v>46326</v>
      </c>
      <c r="F47" s="1336">
        <v>46326</v>
      </c>
      <c r="G47" s="1336">
        <v>46342</v>
      </c>
      <c r="H47" s="1336">
        <v>46346</v>
      </c>
      <c r="I47" s="1336">
        <v>46350</v>
      </c>
      <c r="J47" s="1337">
        <v>46353</v>
      </c>
      <c r="K47" s="1323"/>
    </row>
    <row r="48" spans="2:11">
      <c r="B48" s="1334">
        <v>26</v>
      </c>
      <c r="C48" s="1330"/>
      <c r="D48" s="1335">
        <v>46327</v>
      </c>
      <c r="E48" s="1336">
        <v>46356</v>
      </c>
      <c r="F48" s="1336">
        <v>46356</v>
      </c>
      <c r="G48" s="1336">
        <v>46370</v>
      </c>
      <c r="H48" s="1336">
        <v>46374</v>
      </c>
      <c r="I48" s="1336">
        <v>46378</v>
      </c>
      <c r="J48" s="1337">
        <v>46384</v>
      </c>
      <c r="K48" s="1323"/>
    </row>
    <row r="49" spans="2:11">
      <c r="B49" s="1334">
        <v>27</v>
      </c>
      <c r="C49" s="1330"/>
      <c r="D49" s="1335">
        <v>46357</v>
      </c>
      <c r="E49" s="1336">
        <v>46387</v>
      </c>
      <c r="F49" s="1336">
        <v>46387</v>
      </c>
      <c r="G49" s="1336">
        <v>46402</v>
      </c>
      <c r="H49" s="1336">
        <v>46407</v>
      </c>
      <c r="I49" s="1336">
        <v>46409</v>
      </c>
      <c r="J49" s="1337">
        <v>46414</v>
      </c>
      <c r="K49" s="1323"/>
    </row>
    <row r="50" spans="2:11">
      <c r="B50" s="1334">
        <v>28</v>
      </c>
      <c r="C50" s="1330"/>
      <c r="D50" s="1335">
        <v>46388</v>
      </c>
      <c r="E50" s="1336">
        <v>46418</v>
      </c>
      <c r="F50" s="1336">
        <v>46418</v>
      </c>
      <c r="G50" s="1336">
        <v>46430</v>
      </c>
      <c r="H50" s="1336">
        <v>46437</v>
      </c>
      <c r="I50" s="1336">
        <v>46441</v>
      </c>
      <c r="J50" s="1337">
        <v>46444</v>
      </c>
      <c r="K50" s="1323"/>
    </row>
    <row r="51" spans="2:11">
      <c r="B51" s="1334">
        <v>29</v>
      </c>
      <c r="C51" s="1330"/>
      <c r="D51" s="1335">
        <v>46419</v>
      </c>
      <c r="E51" s="1336">
        <v>46446</v>
      </c>
      <c r="F51" s="1336">
        <v>46446</v>
      </c>
      <c r="G51" s="1336">
        <v>46458</v>
      </c>
      <c r="H51" s="1336">
        <v>46465</v>
      </c>
      <c r="I51" s="1336">
        <v>46469</v>
      </c>
      <c r="J51" s="1337">
        <v>46476</v>
      </c>
      <c r="K51" s="1323"/>
    </row>
    <row r="52" spans="2:11">
      <c r="B52" s="1334">
        <v>30</v>
      </c>
      <c r="C52" s="1330"/>
      <c r="D52" s="1335">
        <v>46447</v>
      </c>
      <c r="E52" s="1336">
        <v>46477</v>
      </c>
      <c r="F52" s="1336">
        <v>46477</v>
      </c>
      <c r="G52" s="1336">
        <v>46491</v>
      </c>
      <c r="H52" s="1336">
        <v>46497</v>
      </c>
      <c r="I52" s="1336">
        <v>46499</v>
      </c>
      <c r="J52" s="1337">
        <v>46504</v>
      </c>
      <c r="K52" s="1323"/>
    </row>
    <row r="53" spans="2:11">
      <c r="B53" s="1334">
        <v>31</v>
      </c>
      <c r="C53" s="1330"/>
      <c r="D53" s="1335">
        <v>46478</v>
      </c>
      <c r="E53" s="1336">
        <v>46507</v>
      </c>
      <c r="F53" s="1336">
        <v>46507</v>
      </c>
      <c r="G53" s="1336">
        <v>46525</v>
      </c>
      <c r="H53" s="1336">
        <v>46527</v>
      </c>
      <c r="I53" s="1336">
        <v>46531</v>
      </c>
      <c r="J53" s="1337">
        <v>46534</v>
      </c>
      <c r="K53" s="1323"/>
    </row>
    <row r="54" spans="2:11">
      <c r="B54" s="1334">
        <v>32</v>
      </c>
      <c r="C54" s="1330"/>
      <c r="D54" s="1335">
        <v>46508</v>
      </c>
      <c r="E54" s="1336">
        <v>46538</v>
      </c>
      <c r="F54" s="1336">
        <v>46538</v>
      </c>
      <c r="G54" s="1336">
        <v>46552</v>
      </c>
      <c r="H54" s="1336">
        <v>46559</v>
      </c>
      <c r="I54" s="1336">
        <v>46561</v>
      </c>
      <c r="J54" s="1337">
        <v>46566</v>
      </c>
      <c r="K54" s="1323"/>
    </row>
    <row r="55" spans="2:11">
      <c r="B55" s="1334">
        <v>33</v>
      </c>
      <c r="C55" s="1330"/>
      <c r="D55" s="1335">
        <v>46539</v>
      </c>
      <c r="E55" s="1336">
        <v>46568</v>
      </c>
      <c r="F55" s="1336">
        <v>46568</v>
      </c>
      <c r="G55" s="1336">
        <v>46583</v>
      </c>
      <c r="H55" s="1336">
        <v>46588</v>
      </c>
      <c r="I55" s="1336">
        <v>46590</v>
      </c>
      <c r="J55" s="1337">
        <v>46595</v>
      </c>
      <c r="K55" s="1323"/>
    </row>
    <row r="56" spans="2:11">
      <c r="B56" s="1334">
        <v>34</v>
      </c>
      <c r="C56" s="1330"/>
      <c r="D56" s="1335">
        <v>46569</v>
      </c>
      <c r="E56" s="1336">
        <v>46599</v>
      </c>
      <c r="F56" s="1336">
        <v>46599</v>
      </c>
      <c r="G56" s="1336">
        <v>46612</v>
      </c>
      <c r="H56" s="1336">
        <v>46619</v>
      </c>
      <c r="I56" s="1336">
        <v>46623</v>
      </c>
      <c r="J56" s="1337">
        <v>46626</v>
      </c>
      <c r="K56" s="1323"/>
    </row>
    <row r="57" spans="2:11">
      <c r="B57" s="1334">
        <v>35</v>
      </c>
      <c r="C57" s="1330"/>
      <c r="D57" s="1335">
        <v>46600</v>
      </c>
      <c r="E57" s="1336">
        <v>46630</v>
      </c>
      <c r="F57" s="1336">
        <v>46630</v>
      </c>
      <c r="G57" s="1336">
        <v>46644</v>
      </c>
      <c r="H57" s="1336">
        <v>46650</v>
      </c>
      <c r="I57" s="1336">
        <v>46652</v>
      </c>
      <c r="J57" s="1337">
        <v>46657</v>
      </c>
      <c r="K57" s="1323"/>
    </row>
    <row r="58" spans="2:11">
      <c r="B58" s="1334">
        <v>36</v>
      </c>
      <c r="C58" s="1330"/>
      <c r="D58" s="1335">
        <v>46631</v>
      </c>
      <c r="E58" s="1336">
        <v>46660</v>
      </c>
      <c r="F58" s="1336">
        <v>46660</v>
      </c>
      <c r="G58" s="1336">
        <v>46674</v>
      </c>
      <c r="H58" s="1336">
        <v>46680</v>
      </c>
      <c r="I58" s="1336">
        <v>46682</v>
      </c>
      <c r="J58" s="1337">
        <v>46687</v>
      </c>
      <c r="K58" s="1323"/>
    </row>
    <row r="59" spans="2:11">
      <c r="B59" s="1334">
        <v>37</v>
      </c>
      <c r="C59" s="1330"/>
      <c r="D59" s="1335">
        <v>46661</v>
      </c>
      <c r="E59" s="1336">
        <v>46691</v>
      </c>
      <c r="F59" s="1336">
        <v>46691</v>
      </c>
      <c r="G59" s="1336">
        <v>46707</v>
      </c>
      <c r="H59" s="1336">
        <v>46713</v>
      </c>
      <c r="I59" s="1336">
        <v>46715</v>
      </c>
      <c r="J59" s="1337">
        <v>46720</v>
      </c>
      <c r="K59" s="1323"/>
    </row>
    <row r="60" spans="2:11">
      <c r="B60" s="1334">
        <v>38</v>
      </c>
      <c r="C60" s="1330"/>
      <c r="D60" s="1335">
        <v>46692</v>
      </c>
      <c r="E60" s="1336">
        <v>46721</v>
      </c>
      <c r="F60" s="1336">
        <v>46721</v>
      </c>
      <c r="G60" s="1336">
        <v>46735</v>
      </c>
      <c r="H60" s="1336">
        <v>46741</v>
      </c>
      <c r="I60" s="1336">
        <v>46743</v>
      </c>
      <c r="J60" s="1337">
        <v>46748</v>
      </c>
      <c r="K60" s="1323"/>
    </row>
    <row r="61" spans="2:11">
      <c r="B61" s="1334">
        <v>39</v>
      </c>
      <c r="C61" s="1330"/>
      <c r="D61" s="1335">
        <v>46722</v>
      </c>
      <c r="E61" s="1336">
        <v>46752</v>
      </c>
      <c r="F61" s="1336">
        <v>46752</v>
      </c>
      <c r="G61" s="1336">
        <v>46766</v>
      </c>
      <c r="H61" s="1336">
        <v>46772</v>
      </c>
      <c r="I61" s="1336">
        <v>46776</v>
      </c>
      <c r="J61" s="1337">
        <v>46779</v>
      </c>
      <c r="K61" s="1323"/>
    </row>
    <row r="62" spans="2:11">
      <c r="B62" s="1334">
        <v>40</v>
      </c>
      <c r="C62" s="1330"/>
      <c r="D62" s="1335">
        <v>46753</v>
      </c>
      <c r="E62" s="1336">
        <v>46783</v>
      </c>
      <c r="F62" s="1336">
        <v>46783</v>
      </c>
      <c r="G62" s="1336">
        <v>46797</v>
      </c>
      <c r="H62" s="1336">
        <v>46804</v>
      </c>
      <c r="I62" s="1336">
        <v>46806</v>
      </c>
      <c r="J62" s="1337">
        <v>46811</v>
      </c>
      <c r="K62" s="1323"/>
    </row>
    <row r="63" spans="2:11">
      <c r="B63" s="1334">
        <v>41</v>
      </c>
      <c r="C63" s="1330"/>
      <c r="D63" s="1335">
        <v>46784</v>
      </c>
      <c r="E63" s="1336">
        <v>46812</v>
      </c>
      <c r="F63" s="1336">
        <v>46812</v>
      </c>
      <c r="G63" s="1336">
        <v>46826</v>
      </c>
      <c r="H63" s="1336">
        <v>46832</v>
      </c>
      <c r="I63" s="1336">
        <v>46834</v>
      </c>
      <c r="J63" s="1337">
        <v>46839</v>
      </c>
      <c r="K63" s="1323"/>
    </row>
    <row r="64" spans="2:11">
      <c r="B64" s="1334">
        <v>42</v>
      </c>
      <c r="C64" s="1330"/>
      <c r="D64" s="1335">
        <v>46813</v>
      </c>
      <c r="E64" s="1336">
        <v>46843</v>
      </c>
      <c r="F64" s="1336">
        <v>46843</v>
      </c>
      <c r="G64" s="1336">
        <v>46861</v>
      </c>
      <c r="H64" s="1336">
        <v>46863</v>
      </c>
      <c r="I64" s="1336">
        <v>46867</v>
      </c>
      <c r="J64" s="1337">
        <v>46870</v>
      </c>
      <c r="K64" s="1323"/>
    </row>
    <row r="65" spans="2:11">
      <c r="B65" s="1334">
        <v>43</v>
      </c>
      <c r="C65" s="1330"/>
      <c r="D65" s="1335">
        <v>46844</v>
      </c>
      <c r="E65" s="1336">
        <v>46873</v>
      </c>
      <c r="F65" s="1336">
        <v>46873</v>
      </c>
      <c r="G65" s="1336">
        <v>46889</v>
      </c>
      <c r="H65" s="1336">
        <v>46892</v>
      </c>
      <c r="I65" s="1336">
        <v>46896</v>
      </c>
      <c r="J65" s="1337">
        <v>46902</v>
      </c>
      <c r="K65" s="1323"/>
    </row>
    <row r="66" spans="2:11">
      <c r="B66" s="1334">
        <v>44</v>
      </c>
      <c r="C66" s="1330"/>
      <c r="D66" s="1335">
        <v>46874</v>
      </c>
      <c r="E66" s="1336">
        <v>46904</v>
      </c>
      <c r="F66" s="1336">
        <v>46904</v>
      </c>
      <c r="G66" s="1336">
        <v>46919</v>
      </c>
      <c r="H66" s="1336">
        <v>46924</v>
      </c>
      <c r="I66" s="1336">
        <v>46926</v>
      </c>
      <c r="J66" s="1337">
        <v>46931</v>
      </c>
      <c r="K66" s="1323"/>
    </row>
    <row r="67" spans="2:11">
      <c r="B67" s="1334">
        <v>45</v>
      </c>
      <c r="C67" s="1330"/>
      <c r="D67" s="1335">
        <v>46905</v>
      </c>
      <c r="E67" s="1336">
        <v>46934</v>
      </c>
      <c r="F67" s="1336">
        <v>46934</v>
      </c>
      <c r="G67" s="1336">
        <v>46951</v>
      </c>
      <c r="H67" s="1336">
        <v>46954</v>
      </c>
      <c r="I67" s="1336">
        <v>46958</v>
      </c>
      <c r="J67" s="1337">
        <v>46961</v>
      </c>
      <c r="K67" s="1323"/>
    </row>
    <row r="68" spans="2:11">
      <c r="B68" s="1334">
        <v>46</v>
      </c>
      <c r="C68" s="1330"/>
      <c r="D68" s="1335">
        <v>46935</v>
      </c>
      <c r="E68" s="1336">
        <v>46965</v>
      </c>
      <c r="F68" s="1336">
        <v>46965</v>
      </c>
      <c r="G68" s="1336">
        <v>46979</v>
      </c>
      <c r="H68" s="1336">
        <v>46986</v>
      </c>
      <c r="I68" s="1336">
        <v>46988</v>
      </c>
      <c r="J68" s="1337">
        <v>46993</v>
      </c>
      <c r="K68" s="1323"/>
    </row>
    <row r="69" spans="2:11">
      <c r="B69" s="1334">
        <v>47</v>
      </c>
      <c r="C69" s="1330"/>
      <c r="D69" s="1335">
        <v>46966</v>
      </c>
      <c r="E69" s="1336">
        <v>46996</v>
      </c>
      <c r="F69" s="1336">
        <v>46996</v>
      </c>
      <c r="G69" s="1336">
        <v>47010</v>
      </c>
      <c r="H69" s="1336">
        <v>47016</v>
      </c>
      <c r="I69" s="1336">
        <v>47018</v>
      </c>
      <c r="J69" s="1337">
        <v>47023</v>
      </c>
      <c r="K69" s="1323"/>
    </row>
    <row r="70" spans="2:11">
      <c r="B70" s="1334">
        <v>48</v>
      </c>
      <c r="C70" s="1330"/>
      <c r="D70" s="1335">
        <v>46997</v>
      </c>
      <c r="E70" s="1336">
        <v>47026</v>
      </c>
      <c r="F70" s="1336">
        <v>47026</v>
      </c>
      <c r="G70" s="1336">
        <v>47039</v>
      </c>
      <c r="H70" s="1336">
        <v>47046</v>
      </c>
      <c r="I70" s="1336">
        <v>47050</v>
      </c>
      <c r="J70" s="1337">
        <v>47053</v>
      </c>
      <c r="K70" s="1323"/>
    </row>
    <row r="71" spans="2:11">
      <c r="B71" s="1334">
        <v>49</v>
      </c>
      <c r="C71" s="1330"/>
      <c r="D71" s="1335">
        <v>47027</v>
      </c>
      <c r="E71" s="1336">
        <v>47057</v>
      </c>
      <c r="F71" s="1336">
        <v>47057</v>
      </c>
      <c r="G71" s="1336">
        <v>47072</v>
      </c>
      <c r="H71" s="1336">
        <v>47077</v>
      </c>
      <c r="I71" s="1336">
        <v>47079</v>
      </c>
      <c r="J71" s="1337">
        <v>47084</v>
      </c>
      <c r="K71" s="1323"/>
    </row>
    <row r="72" spans="2:11">
      <c r="B72" s="1334">
        <v>50</v>
      </c>
      <c r="C72" s="1330"/>
      <c r="D72" s="1335">
        <v>47058</v>
      </c>
      <c r="E72" s="1336">
        <v>47087</v>
      </c>
      <c r="F72" s="1336">
        <v>47087</v>
      </c>
      <c r="G72" s="1336">
        <v>47101</v>
      </c>
      <c r="H72" s="1336">
        <v>47105</v>
      </c>
      <c r="I72" s="1336">
        <v>47107</v>
      </c>
      <c r="J72" s="1337">
        <v>47114</v>
      </c>
      <c r="K72" s="1323"/>
    </row>
    <row r="73" spans="2:11">
      <c r="B73" s="1334">
        <v>51</v>
      </c>
      <c r="C73" s="1330"/>
      <c r="D73" s="1335">
        <v>47088</v>
      </c>
      <c r="E73" s="1336">
        <v>47118</v>
      </c>
      <c r="F73" s="1336">
        <v>47118</v>
      </c>
      <c r="G73" s="1336">
        <v>47133</v>
      </c>
      <c r="H73" s="1336">
        <v>47140</v>
      </c>
      <c r="I73" s="1336">
        <v>47142</v>
      </c>
      <c r="J73" s="1337">
        <v>47147</v>
      </c>
      <c r="K73" s="1323"/>
    </row>
    <row r="74" spans="2:11">
      <c r="B74" s="1334">
        <v>52</v>
      </c>
      <c r="C74" s="1330"/>
      <c r="D74" s="1335">
        <v>47119</v>
      </c>
      <c r="E74" s="1336">
        <v>47149</v>
      </c>
      <c r="F74" s="1336">
        <v>47149</v>
      </c>
      <c r="G74" s="1336">
        <v>47163</v>
      </c>
      <c r="H74" s="1336">
        <v>47169</v>
      </c>
      <c r="I74" s="1336">
        <v>47171</v>
      </c>
      <c r="J74" s="1337">
        <v>47176</v>
      </c>
      <c r="K74" s="1323"/>
    </row>
    <row r="75" spans="2:11">
      <c r="B75" s="1334">
        <v>53</v>
      </c>
      <c r="C75" s="1330"/>
      <c r="D75" s="1335">
        <v>47150</v>
      </c>
      <c r="E75" s="1336">
        <v>47177</v>
      </c>
      <c r="F75" s="1336">
        <v>47177</v>
      </c>
      <c r="G75" s="1336">
        <v>47191</v>
      </c>
      <c r="H75" s="1336">
        <v>47197</v>
      </c>
      <c r="I75" s="1336">
        <v>47199</v>
      </c>
      <c r="J75" s="1337">
        <v>47204</v>
      </c>
      <c r="K75" s="1323"/>
    </row>
    <row r="76" spans="2:11">
      <c r="B76" s="1334">
        <v>54</v>
      </c>
      <c r="C76" s="1330"/>
      <c r="D76" s="1335">
        <v>47178</v>
      </c>
      <c r="E76" s="1336">
        <v>47208</v>
      </c>
      <c r="F76" s="1336">
        <v>47208</v>
      </c>
      <c r="G76" s="1336">
        <v>47224</v>
      </c>
      <c r="H76" s="1336">
        <v>47228</v>
      </c>
      <c r="I76" s="1336">
        <v>47232</v>
      </c>
      <c r="J76" s="1337">
        <v>47235</v>
      </c>
      <c r="K76" s="1323"/>
    </row>
    <row r="77" spans="2:11">
      <c r="B77" s="1334">
        <v>55</v>
      </c>
      <c r="C77" s="1330"/>
      <c r="D77" s="1335">
        <v>47209</v>
      </c>
      <c r="E77" s="1336">
        <v>47238</v>
      </c>
      <c r="F77" s="1336">
        <v>47238</v>
      </c>
      <c r="G77" s="1336">
        <v>47255</v>
      </c>
      <c r="H77" s="1336">
        <v>47256</v>
      </c>
      <c r="I77" s="1336">
        <v>47261</v>
      </c>
      <c r="J77" s="1337">
        <v>47266</v>
      </c>
      <c r="K77" s="1323"/>
    </row>
    <row r="78" spans="2:11">
      <c r="B78" s="1334">
        <v>56</v>
      </c>
      <c r="C78" s="1330"/>
      <c r="D78" s="1335">
        <v>47239</v>
      </c>
      <c r="E78" s="1336">
        <v>47269</v>
      </c>
      <c r="F78" s="1336">
        <v>47269</v>
      </c>
      <c r="G78" s="1336">
        <v>47283</v>
      </c>
      <c r="H78" s="1336">
        <v>47289</v>
      </c>
      <c r="I78" s="1336">
        <v>47291</v>
      </c>
      <c r="J78" s="1337">
        <v>47296</v>
      </c>
      <c r="K78" s="1323"/>
    </row>
    <row r="79" spans="2:11">
      <c r="B79" s="1334">
        <v>57</v>
      </c>
      <c r="C79" s="1330"/>
      <c r="D79" s="1335">
        <v>47270</v>
      </c>
      <c r="E79" s="1336">
        <v>47299</v>
      </c>
      <c r="F79" s="1336">
        <v>47299</v>
      </c>
      <c r="G79" s="1336">
        <v>47312</v>
      </c>
      <c r="H79" s="1336">
        <v>47319</v>
      </c>
      <c r="I79" s="1336">
        <v>47323</v>
      </c>
      <c r="J79" s="1337">
        <v>47326</v>
      </c>
      <c r="K79" s="1323"/>
    </row>
    <row r="80" spans="2:11">
      <c r="B80" s="1334">
        <v>58</v>
      </c>
      <c r="C80" s="2"/>
      <c r="D80" s="1335">
        <v>47300</v>
      </c>
      <c r="E80" s="1336">
        <v>47330</v>
      </c>
      <c r="F80" s="1336">
        <v>47330</v>
      </c>
      <c r="G80" s="1336">
        <v>47344</v>
      </c>
      <c r="H80" s="1336">
        <v>47350</v>
      </c>
      <c r="I80" s="1336">
        <v>47352</v>
      </c>
      <c r="J80" s="1337">
        <v>47357</v>
      </c>
      <c r="K80" s="1323"/>
    </row>
    <row r="81" spans="2:11">
      <c r="B81" s="1334">
        <v>59</v>
      </c>
      <c r="C81" s="2"/>
      <c r="D81" s="1335">
        <v>47331</v>
      </c>
      <c r="E81" s="1336">
        <v>47361</v>
      </c>
      <c r="F81" s="1336">
        <v>47361</v>
      </c>
      <c r="G81" s="1336">
        <v>47375</v>
      </c>
      <c r="H81" s="1336">
        <v>47381</v>
      </c>
      <c r="I81" s="1336">
        <v>47385</v>
      </c>
      <c r="J81" s="1337">
        <v>47388</v>
      </c>
      <c r="K81" s="1323"/>
    </row>
    <row r="82" spans="2:11">
      <c r="B82" s="1334">
        <v>60</v>
      </c>
      <c r="C82" s="2"/>
      <c r="D82" s="1335">
        <v>47362</v>
      </c>
      <c r="E82" s="1336">
        <v>47391</v>
      </c>
      <c r="F82" s="1336">
        <v>47391</v>
      </c>
      <c r="G82" s="1336">
        <v>47403</v>
      </c>
      <c r="H82" s="1336">
        <v>47413</v>
      </c>
      <c r="I82" s="1336">
        <v>47415</v>
      </c>
      <c r="J82" s="1337">
        <v>47420</v>
      </c>
      <c r="K82" s="1323"/>
    </row>
    <row r="83" spans="2:11">
      <c r="B83" s="1334">
        <v>61</v>
      </c>
      <c r="C83" s="2"/>
      <c r="D83" s="1335">
        <v>47392</v>
      </c>
      <c r="E83" s="1336">
        <v>47422</v>
      </c>
      <c r="F83" s="1336">
        <v>47422</v>
      </c>
      <c r="G83" s="1336">
        <v>47437</v>
      </c>
      <c r="H83" s="1336">
        <v>47442</v>
      </c>
      <c r="I83" s="1336">
        <v>47444</v>
      </c>
      <c r="J83" s="1337">
        <v>47449</v>
      </c>
      <c r="K83" s="1323"/>
    </row>
    <row r="84" spans="2:11">
      <c r="B84" s="1334">
        <v>62</v>
      </c>
      <c r="C84" s="2"/>
      <c r="D84" s="1335">
        <v>47423</v>
      </c>
      <c r="E84" s="1336">
        <v>47452</v>
      </c>
      <c r="F84" s="1336">
        <v>47452</v>
      </c>
      <c r="G84" s="1336">
        <v>47466</v>
      </c>
      <c r="H84" s="1336">
        <v>47470</v>
      </c>
      <c r="I84" s="1336">
        <v>47472</v>
      </c>
      <c r="J84" s="1337">
        <v>47479</v>
      </c>
      <c r="K84" s="1323"/>
    </row>
    <row r="85" spans="2:11">
      <c r="B85" s="1334">
        <v>63</v>
      </c>
      <c r="C85" s="2"/>
      <c r="D85" s="1335">
        <v>47453</v>
      </c>
      <c r="E85" s="1336">
        <v>47483</v>
      </c>
      <c r="F85" s="1336">
        <v>47483</v>
      </c>
      <c r="G85" s="1336">
        <v>47498</v>
      </c>
      <c r="H85" s="1336">
        <v>47504</v>
      </c>
      <c r="I85" s="1336">
        <v>47506</v>
      </c>
      <c r="J85" s="1337">
        <v>47511</v>
      </c>
      <c r="K85" s="1323"/>
    </row>
    <row r="86" spans="2:11">
      <c r="B86" s="1334">
        <v>64</v>
      </c>
      <c r="C86" s="2"/>
      <c r="D86" s="1335">
        <v>47484</v>
      </c>
      <c r="E86" s="1336">
        <v>47514</v>
      </c>
      <c r="F86" s="1336">
        <v>47514</v>
      </c>
      <c r="G86" s="1336">
        <v>47528</v>
      </c>
      <c r="H86" s="1336">
        <v>47534</v>
      </c>
      <c r="I86" s="1336">
        <v>47536</v>
      </c>
      <c r="J86" s="1337">
        <v>47541</v>
      </c>
      <c r="K86" s="1323"/>
    </row>
    <row r="87" spans="2:11">
      <c r="B87" s="1334">
        <v>65</v>
      </c>
      <c r="C87" s="2"/>
      <c r="D87" s="1335">
        <v>47515</v>
      </c>
      <c r="E87" s="1336">
        <v>47542</v>
      </c>
      <c r="F87" s="1336">
        <v>47542</v>
      </c>
      <c r="G87" s="1336">
        <v>47556</v>
      </c>
      <c r="H87" s="1336">
        <v>47562</v>
      </c>
      <c r="I87" s="1336">
        <v>47564</v>
      </c>
      <c r="J87" s="1337">
        <v>47569</v>
      </c>
      <c r="K87" s="1323"/>
    </row>
    <row r="88" spans="2:11">
      <c r="B88" s="1334">
        <v>66</v>
      </c>
      <c r="C88" s="2"/>
      <c r="D88" s="1335">
        <v>47543</v>
      </c>
      <c r="E88" s="1336">
        <v>47573</v>
      </c>
      <c r="F88" s="1336">
        <v>47573</v>
      </c>
      <c r="G88" s="1336">
        <v>47585</v>
      </c>
      <c r="H88" s="1336">
        <v>47591</v>
      </c>
      <c r="I88" s="1336">
        <v>47597</v>
      </c>
      <c r="J88" s="1337">
        <v>47602</v>
      </c>
      <c r="K88" s="1323"/>
    </row>
    <row r="89" spans="2:11">
      <c r="B89" s="1334">
        <v>67</v>
      </c>
      <c r="C89" s="2"/>
      <c r="D89" s="1335">
        <v>47574</v>
      </c>
      <c r="E89" s="1336">
        <v>47603</v>
      </c>
      <c r="F89" s="1336">
        <v>47603</v>
      </c>
      <c r="G89" s="1336">
        <v>47619</v>
      </c>
      <c r="H89" s="1336">
        <v>47623</v>
      </c>
      <c r="I89" s="1336">
        <v>47625</v>
      </c>
      <c r="J89" s="1337">
        <v>47630</v>
      </c>
      <c r="K89" s="1323"/>
    </row>
    <row r="90" spans="2:11">
      <c r="B90" s="1334">
        <v>68</v>
      </c>
      <c r="C90" s="2"/>
      <c r="D90" s="1335">
        <v>47604</v>
      </c>
      <c r="E90" s="1336">
        <v>47634</v>
      </c>
      <c r="F90" s="1336">
        <v>47634</v>
      </c>
      <c r="G90" s="1336">
        <v>47651</v>
      </c>
      <c r="H90" s="1336">
        <v>47654</v>
      </c>
      <c r="I90" s="1336">
        <v>47658</v>
      </c>
      <c r="J90" s="1337">
        <v>47661</v>
      </c>
      <c r="K90" s="1323"/>
    </row>
    <row r="91" spans="2:11">
      <c r="B91" s="1334">
        <v>69</v>
      </c>
      <c r="C91" s="2"/>
      <c r="D91" s="1335">
        <v>47635</v>
      </c>
      <c r="E91" s="1336">
        <v>47664</v>
      </c>
      <c r="F91" s="1336">
        <v>47664</v>
      </c>
      <c r="G91" s="1336">
        <v>47676</v>
      </c>
      <c r="H91" s="1336">
        <v>47686</v>
      </c>
      <c r="I91" s="1336">
        <v>47688</v>
      </c>
      <c r="J91" s="1337">
        <v>47693</v>
      </c>
      <c r="K91" s="1323"/>
    </row>
    <row r="92" spans="2:11">
      <c r="B92" s="1334">
        <v>70</v>
      </c>
      <c r="C92" s="2"/>
      <c r="D92" s="1335">
        <v>47665</v>
      </c>
      <c r="E92" s="1336">
        <v>47695</v>
      </c>
      <c r="F92" s="1336">
        <v>47695</v>
      </c>
      <c r="G92" s="1336">
        <v>47709</v>
      </c>
      <c r="H92" s="1336">
        <v>47715</v>
      </c>
      <c r="I92" s="1336">
        <v>47717</v>
      </c>
      <c r="J92" s="1337">
        <v>47722</v>
      </c>
      <c r="K92" s="1323"/>
    </row>
    <row r="93" spans="2:11">
      <c r="B93" s="1334">
        <v>71</v>
      </c>
      <c r="C93" s="2"/>
      <c r="D93" s="1335">
        <v>47696</v>
      </c>
      <c r="E93" s="1336">
        <v>47726</v>
      </c>
      <c r="F93" s="1336">
        <v>47726</v>
      </c>
      <c r="G93" s="1336">
        <v>47739</v>
      </c>
      <c r="H93" s="1336">
        <v>47746</v>
      </c>
      <c r="I93" s="1336">
        <v>47750</v>
      </c>
      <c r="J93" s="1337">
        <v>47753</v>
      </c>
      <c r="K93" s="1323"/>
    </row>
    <row r="94" spans="2:11">
      <c r="B94" s="1334">
        <v>72</v>
      </c>
      <c r="C94" s="2"/>
      <c r="D94" s="1335">
        <v>47727</v>
      </c>
      <c r="E94" s="1336">
        <v>47756</v>
      </c>
      <c r="F94" s="1336">
        <v>47756</v>
      </c>
      <c r="G94" s="1336">
        <v>47770</v>
      </c>
      <c r="H94" s="1336">
        <v>47777</v>
      </c>
      <c r="I94" s="1336">
        <v>47779</v>
      </c>
      <c r="J94" s="1337">
        <v>47784</v>
      </c>
      <c r="K94" s="1323"/>
    </row>
    <row r="95" spans="2:11">
      <c r="B95" s="1334">
        <v>73</v>
      </c>
      <c r="C95" s="2"/>
      <c r="D95" s="1335">
        <v>47757</v>
      </c>
      <c r="E95" s="1336">
        <v>47787</v>
      </c>
      <c r="F95" s="1336">
        <v>47787</v>
      </c>
      <c r="G95" s="1336">
        <v>47805</v>
      </c>
      <c r="H95" s="1336">
        <v>47807</v>
      </c>
      <c r="I95" s="1336">
        <v>47809</v>
      </c>
      <c r="J95" s="1337">
        <v>47814</v>
      </c>
      <c r="K95" s="1323"/>
    </row>
    <row r="96" spans="2:11">
      <c r="B96" s="1334">
        <v>74</v>
      </c>
      <c r="C96" s="2"/>
      <c r="D96" s="1335">
        <v>47788</v>
      </c>
      <c r="E96" s="1336">
        <v>47817</v>
      </c>
      <c r="F96" s="1336">
        <v>47817</v>
      </c>
      <c r="G96" s="1336">
        <v>47830</v>
      </c>
      <c r="H96" s="1336">
        <v>47835</v>
      </c>
      <c r="I96" s="1336">
        <v>47837</v>
      </c>
      <c r="J96" s="1337">
        <v>47844</v>
      </c>
      <c r="K96" s="1323"/>
    </row>
    <row r="97" spans="2:11">
      <c r="B97" s="1334">
        <v>75</v>
      </c>
      <c r="C97" s="2"/>
      <c r="D97" s="1335">
        <v>47818</v>
      </c>
      <c r="E97" s="1336">
        <v>47848</v>
      </c>
      <c r="F97" s="1336">
        <v>47848</v>
      </c>
      <c r="G97" s="1336">
        <v>47863</v>
      </c>
      <c r="H97" s="1336">
        <v>47868</v>
      </c>
      <c r="I97" s="1336">
        <v>47870</v>
      </c>
      <c r="J97" s="1337">
        <v>47875</v>
      </c>
      <c r="K97" s="1323"/>
    </row>
    <row r="98" spans="2:11">
      <c r="B98" s="1334">
        <v>76</v>
      </c>
      <c r="C98" s="2"/>
      <c r="D98" s="1335">
        <v>47849</v>
      </c>
      <c r="E98" s="1336">
        <v>47879</v>
      </c>
      <c r="F98" s="1336">
        <v>47879</v>
      </c>
      <c r="G98" s="1336">
        <v>47893</v>
      </c>
      <c r="H98" s="1336">
        <v>47899</v>
      </c>
      <c r="I98" s="1336">
        <v>47903</v>
      </c>
      <c r="J98" s="1337">
        <v>47906</v>
      </c>
      <c r="K98" s="1323"/>
    </row>
    <row r="99" spans="2:11">
      <c r="B99" s="1334">
        <v>77</v>
      </c>
      <c r="C99" s="2"/>
      <c r="D99" s="1335">
        <v>47880</v>
      </c>
      <c r="E99" s="1336">
        <v>47907</v>
      </c>
      <c r="F99" s="1336">
        <v>47907</v>
      </c>
      <c r="G99" s="1336">
        <v>47921</v>
      </c>
      <c r="H99" s="1336">
        <v>47927</v>
      </c>
      <c r="I99" s="1336">
        <v>47931</v>
      </c>
      <c r="J99" s="1337">
        <v>47934</v>
      </c>
      <c r="K99" s="1323"/>
    </row>
    <row r="100" spans="2:11">
      <c r="B100" s="1334">
        <v>78</v>
      </c>
      <c r="C100" s="2"/>
      <c r="D100" s="1335">
        <v>47908</v>
      </c>
      <c r="E100" s="1336">
        <v>47938</v>
      </c>
      <c r="F100" s="1336">
        <v>47938</v>
      </c>
      <c r="G100" s="1336">
        <v>47954</v>
      </c>
      <c r="H100" s="1336">
        <v>47959</v>
      </c>
      <c r="I100" s="1336">
        <v>47961</v>
      </c>
      <c r="J100" s="1337">
        <v>47966</v>
      </c>
      <c r="K100" s="1323"/>
    </row>
    <row r="101" spans="2:11">
      <c r="B101" s="1334">
        <v>79</v>
      </c>
      <c r="C101" s="2"/>
      <c r="D101" s="1335">
        <v>47939</v>
      </c>
      <c r="E101" s="1336">
        <v>47968</v>
      </c>
      <c r="F101" s="1336">
        <v>47968</v>
      </c>
      <c r="G101" s="1336">
        <v>47984</v>
      </c>
      <c r="H101" s="1336">
        <v>47987</v>
      </c>
      <c r="I101" s="1336">
        <v>47989</v>
      </c>
      <c r="J101" s="1337">
        <v>47995</v>
      </c>
      <c r="K101" s="1323"/>
    </row>
    <row r="102" spans="2:11">
      <c r="B102" s="1334">
        <v>80</v>
      </c>
      <c r="C102" s="2"/>
      <c r="D102" s="1335">
        <v>47969</v>
      </c>
      <c r="E102" s="1336">
        <v>47999</v>
      </c>
      <c r="F102" s="1336">
        <v>47999</v>
      </c>
      <c r="G102" s="1336">
        <v>48015</v>
      </c>
      <c r="H102" s="1336">
        <v>48019</v>
      </c>
      <c r="I102" s="1336">
        <v>48023</v>
      </c>
      <c r="J102" s="1337">
        <v>48026</v>
      </c>
      <c r="K102" s="1323"/>
    </row>
    <row r="103" spans="2:11">
      <c r="B103" s="1334">
        <v>81</v>
      </c>
      <c r="C103" s="2"/>
      <c r="D103" s="1335">
        <v>48000</v>
      </c>
      <c r="E103" s="1336">
        <v>48029</v>
      </c>
      <c r="F103" s="1336">
        <v>48029</v>
      </c>
      <c r="G103" s="1336">
        <v>48044</v>
      </c>
      <c r="H103" s="1336">
        <v>48050</v>
      </c>
      <c r="I103" s="1336">
        <v>48052</v>
      </c>
      <c r="J103" s="1337">
        <v>48057</v>
      </c>
      <c r="K103" s="1323"/>
    </row>
    <row r="104" spans="2:11">
      <c r="B104" s="1334">
        <v>82</v>
      </c>
      <c r="C104" s="2"/>
      <c r="D104" s="1335">
        <v>48030</v>
      </c>
      <c r="E104" s="1336">
        <v>48060</v>
      </c>
      <c r="F104" s="1336">
        <v>48060</v>
      </c>
      <c r="G104" s="1336">
        <v>48074</v>
      </c>
      <c r="H104" s="1336">
        <v>48080</v>
      </c>
      <c r="I104" s="1336">
        <v>48082</v>
      </c>
      <c r="J104" s="1337">
        <v>48087</v>
      </c>
      <c r="K104" s="1323"/>
    </row>
    <row r="105" spans="2:11">
      <c r="B105" s="1334">
        <v>83</v>
      </c>
      <c r="C105" s="2"/>
      <c r="D105" s="1335">
        <v>48061</v>
      </c>
      <c r="E105" s="1336">
        <v>48091</v>
      </c>
      <c r="F105" s="1336">
        <v>48091</v>
      </c>
      <c r="G105" s="1336">
        <v>48103</v>
      </c>
      <c r="H105" s="1336">
        <v>48113</v>
      </c>
      <c r="I105" s="1336">
        <v>48115</v>
      </c>
      <c r="J105" s="1337">
        <v>48120</v>
      </c>
      <c r="K105" s="1323"/>
    </row>
    <row r="106" spans="2:11">
      <c r="B106" s="1334">
        <v>84</v>
      </c>
      <c r="C106" s="2"/>
      <c r="D106" s="1335">
        <v>48092</v>
      </c>
      <c r="E106" s="1336">
        <v>48121</v>
      </c>
      <c r="F106" s="1336">
        <v>48121</v>
      </c>
      <c r="G106" s="1336">
        <v>48135</v>
      </c>
      <c r="H106" s="1336">
        <v>48141</v>
      </c>
      <c r="I106" s="1336">
        <v>48143</v>
      </c>
      <c r="J106" s="1337">
        <v>48148</v>
      </c>
      <c r="K106" s="1323"/>
    </row>
    <row r="107" spans="2:11">
      <c r="B107" s="1334">
        <v>85</v>
      </c>
      <c r="C107" s="2"/>
      <c r="D107" s="1335">
        <v>48122</v>
      </c>
      <c r="E107" s="1336">
        <v>48152</v>
      </c>
      <c r="F107" s="1336">
        <v>48152</v>
      </c>
      <c r="G107" s="1336">
        <v>48169</v>
      </c>
      <c r="H107" s="1336">
        <v>48172</v>
      </c>
      <c r="I107" s="1336">
        <v>48176</v>
      </c>
      <c r="J107" s="1337">
        <v>48179</v>
      </c>
      <c r="K107" s="1323"/>
    </row>
    <row r="108" spans="2:11">
      <c r="B108" s="1334">
        <v>86</v>
      </c>
      <c r="C108" s="2"/>
      <c r="D108" s="1335">
        <v>48153</v>
      </c>
      <c r="E108" s="1336">
        <v>48182</v>
      </c>
      <c r="F108" s="1336">
        <v>48182</v>
      </c>
      <c r="G108" s="1336">
        <v>48194</v>
      </c>
      <c r="H108" s="1336">
        <v>48200</v>
      </c>
      <c r="I108" s="1336">
        <v>48204</v>
      </c>
      <c r="J108" s="1337">
        <v>48211</v>
      </c>
      <c r="K108" s="1323"/>
    </row>
    <row r="109" spans="2:11">
      <c r="B109" s="1334">
        <v>87</v>
      </c>
      <c r="C109" s="2"/>
      <c r="D109" s="1335">
        <v>48183</v>
      </c>
      <c r="E109" s="1336">
        <v>48213</v>
      </c>
      <c r="F109" s="1336">
        <v>48213</v>
      </c>
      <c r="G109" s="1336">
        <v>48228</v>
      </c>
      <c r="H109" s="1336">
        <v>48233</v>
      </c>
      <c r="I109" s="1336">
        <v>48235</v>
      </c>
      <c r="J109" s="1337">
        <v>48240</v>
      </c>
      <c r="K109" s="1323"/>
    </row>
    <row r="110" spans="2:11">
      <c r="B110" s="1334">
        <v>88</v>
      </c>
      <c r="C110" s="2"/>
      <c r="D110" s="1335">
        <v>48214</v>
      </c>
      <c r="E110" s="1336">
        <v>48244</v>
      </c>
      <c r="F110" s="1336">
        <v>48244</v>
      </c>
      <c r="G110" s="1336">
        <v>48257</v>
      </c>
      <c r="H110" s="1336">
        <v>48264</v>
      </c>
      <c r="I110" s="1336">
        <v>48268</v>
      </c>
      <c r="J110" s="1337">
        <v>48271</v>
      </c>
      <c r="K110" s="1323"/>
    </row>
    <row r="111" spans="2:11">
      <c r="B111" s="1334">
        <v>89</v>
      </c>
      <c r="C111" s="2"/>
      <c r="D111" s="1335">
        <v>48245</v>
      </c>
      <c r="E111" s="1336">
        <v>48273</v>
      </c>
      <c r="F111" s="1336">
        <v>48273</v>
      </c>
      <c r="G111" s="1336">
        <v>48285</v>
      </c>
      <c r="H111" s="1336">
        <v>48292</v>
      </c>
      <c r="I111" s="1336">
        <v>48296</v>
      </c>
      <c r="J111" s="1337">
        <v>48303</v>
      </c>
      <c r="K111" s="1323"/>
    </row>
    <row r="112" spans="2:11">
      <c r="B112" s="1334">
        <v>90</v>
      </c>
      <c r="C112" s="2"/>
      <c r="D112" s="1335">
        <v>48274</v>
      </c>
      <c r="E112" s="1336">
        <v>48304</v>
      </c>
      <c r="F112" s="1336">
        <v>48304</v>
      </c>
      <c r="G112" s="1336">
        <v>48318</v>
      </c>
      <c r="H112" s="1336">
        <v>48324</v>
      </c>
      <c r="I112" s="1336">
        <v>48326</v>
      </c>
      <c r="J112" s="1337">
        <v>48331</v>
      </c>
      <c r="K112" s="1323"/>
    </row>
    <row r="113" spans="2:11">
      <c r="B113" s="1334">
        <v>91</v>
      </c>
      <c r="C113" s="2"/>
      <c r="D113" s="1335">
        <v>48305</v>
      </c>
      <c r="E113" s="1336">
        <v>48334</v>
      </c>
      <c r="F113" s="1336">
        <v>48334</v>
      </c>
      <c r="G113" s="1336">
        <v>48352</v>
      </c>
      <c r="H113" s="1336">
        <v>48354</v>
      </c>
      <c r="I113" s="1336">
        <v>48358</v>
      </c>
      <c r="J113" s="1337">
        <v>48361</v>
      </c>
      <c r="K113" s="1323"/>
    </row>
    <row r="114" spans="2:11">
      <c r="B114" s="1334">
        <v>92</v>
      </c>
      <c r="C114" s="2"/>
      <c r="D114" s="1335">
        <v>48335</v>
      </c>
      <c r="E114" s="1336">
        <v>48365</v>
      </c>
      <c r="F114" s="1336">
        <v>48365</v>
      </c>
      <c r="G114" s="1336">
        <v>48379</v>
      </c>
      <c r="H114" s="1336">
        <v>48386</v>
      </c>
      <c r="I114" s="1336">
        <v>48388</v>
      </c>
      <c r="J114" s="1337">
        <v>48393</v>
      </c>
      <c r="K114" s="1323"/>
    </row>
    <row r="115" spans="2:11">
      <c r="B115" s="1334">
        <v>93</v>
      </c>
      <c r="C115" s="2"/>
      <c r="D115" s="1335">
        <v>48366</v>
      </c>
      <c r="E115" s="1336">
        <v>48395</v>
      </c>
      <c r="F115" s="1336">
        <v>48395</v>
      </c>
      <c r="G115" s="1336">
        <v>48410</v>
      </c>
      <c r="H115" s="1336">
        <v>48415</v>
      </c>
      <c r="I115" s="1336">
        <v>48417</v>
      </c>
      <c r="J115" s="1337">
        <v>48422</v>
      </c>
      <c r="K115" s="1323"/>
    </row>
    <row r="116" spans="2:11">
      <c r="B116" s="1334">
        <v>94</v>
      </c>
      <c r="C116" s="2"/>
      <c r="D116" s="1335">
        <v>48396</v>
      </c>
      <c r="E116" s="1336">
        <v>48426</v>
      </c>
      <c r="F116" s="1336">
        <v>48426</v>
      </c>
      <c r="G116" s="1336">
        <v>48439</v>
      </c>
      <c r="H116" s="1336">
        <v>48446</v>
      </c>
      <c r="I116" s="1336">
        <v>48450</v>
      </c>
      <c r="J116" s="1337">
        <v>48453</v>
      </c>
      <c r="K116" s="1323"/>
    </row>
    <row r="117" spans="2:11">
      <c r="B117" s="1334">
        <v>95</v>
      </c>
      <c r="C117" s="2"/>
      <c r="D117" s="1335">
        <v>48427</v>
      </c>
      <c r="E117" s="1336">
        <v>48457</v>
      </c>
      <c r="F117" s="1336">
        <v>48457</v>
      </c>
      <c r="G117" s="1336">
        <v>48471</v>
      </c>
      <c r="H117" s="1336">
        <v>48477</v>
      </c>
      <c r="I117" s="1336">
        <v>48479</v>
      </c>
      <c r="J117" s="1337">
        <v>48484</v>
      </c>
      <c r="K117" s="1323"/>
    </row>
    <row r="118" spans="2:11">
      <c r="B118" s="1334">
        <v>96</v>
      </c>
      <c r="C118" s="2"/>
      <c r="D118" s="1335">
        <v>48458</v>
      </c>
      <c r="E118" s="1336">
        <v>48487</v>
      </c>
      <c r="F118" s="1336">
        <v>48487</v>
      </c>
      <c r="G118" s="1336">
        <v>48501</v>
      </c>
      <c r="H118" s="1336">
        <v>48507</v>
      </c>
      <c r="I118" s="1336">
        <v>48509</v>
      </c>
      <c r="J118" s="1337">
        <v>48514</v>
      </c>
      <c r="K118" s="1323"/>
    </row>
    <row r="119" spans="2:11">
      <c r="B119" s="1334">
        <v>97</v>
      </c>
      <c r="C119" s="2"/>
      <c r="D119" s="1335">
        <v>48488</v>
      </c>
      <c r="E119" s="1336">
        <v>48518</v>
      </c>
      <c r="F119" s="1336">
        <v>48518</v>
      </c>
      <c r="G119" s="1336">
        <v>48534</v>
      </c>
      <c r="H119" s="1336">
        <v>48540</v>
      </c>
      <c r="I119" s="1336">
        <v>48542</v>
      </c>
      <c r="J119" s="1337">
        <v>48547</v>
      </c>
      <c r="K119" s="1323"/>
    </row>
    <row r="120" spans="2:11">
      <c r="B120" s="1334">
        <v>98</v>
      </c>
      <c r="C120" s="2"/>
      <c r="D120" s="1335">
        <v>48519</v>
      </c>
      <c r="E120" s="1336">
        <v>48548</v>
      </c>
      <c r="F120" s="1336">
        <v>48548</v>
      </c>
      <c r="G120" s="1336">
        <v>48562</v>
      </c>
      <c r="H120" s="1336">
        <v>48568</v>
      </c>
      <c r="I120" s="1336">
        <v>48570</v>
      </c>
      <c r="J120" s="1337">
        <v>48575</v>
      </c>
      <c r="K120" s="1323"/>
    </row>
    <row r="121" spans="2:11">
      <c r="B121" s="1334">
        <v>99</v>
      </c>
      <c r="C121" s="2"/>
      <c r="D121" s="1335">
        <v>48549</v>
      </c>
      <c r="E121" s="1336">
        <v>48579</v>
      </c>
      <c r="F121" s="1336">
        <v>48579</v>
      </c>
      <c r="G121" s="1336">
        <v>48593</v>
      </c>
      <c r="H121" s="1336">
        <v>48599</v>
      </c>
      <c r="I121" s="1336">
        <v>48603</v>
      </c>
      <c r="J121" s="1337">
        <v>48606</v>
      </c>
      <c r="K121" s="1323"/>
    </row>
    <row r="122" spans="2:11">
      <c r="B122" s="1334">
        <v>100</v>
      </c>
      <c r="C122" s="2"/>
      <c r="D122" s="1335">
        <v>48580</v>
      </c>
      <c r="E122" s="1336">
        <v>48610</v>
      </c>
      <c r="F122" s="1336">
        <v>48610</v>
      </c>
      <c r="G122" s="1336">
        <v>48624</v>
      </c>
      <c r="H122" s="1336">
        <v>48631</v>
      </c>
      <c r="I122" s="1336">
        <v>48633</v>
      </c>
      <c r="J122" s="1337">
        <v>48638</v>
      </c>
      <c r="K122" s="1323"/>
    </row>
    <row r="123" spans="2:11">
      <c r="B123" s="1334">
        <v>101</v>
      </c>
      <c r="C123" s="2"/>
      <c r="D123" s="1335">
        <v>48611</v>
      </c>
      <c r="E123" s="1336">
        <v>48638</v>
      </c>
      <c r="F123" s="1336">
        <v>48638</v>
      </c>
      <c r="G123" s="1336">
        <v>48652</v>
      </c>
      <c r="H123" s="1336">
        <v>48659</v>
      </c>
      <c r="I123" s="1336">
        <v>48661</v>
      </c>
      <c r="J123" s="1337">
        <v>48666</v>
      </c>
      <c r="K123" s="1323"/>
    </row>
    <row r="124" spans="2:11">
      <c r="B124" s="1334">
        <v>102</v>
      </c>
      <c r="C124" s="2"/>
      <c r="D124" s="1335">
        <v>48639</v>
      </c>
      <c r="E124" s="1336">
        <v>48669</v>
      </c>
      <c r="F124" s="1336">
        <v>48669</v>
      </c>
      <c r="G124" s="1336">
        <v>48683</v>
      </c>
      <c r="H124" s="1336">
        <v>48689</v>
      </c>
      <c r="I124" s="1336">
        <v>48691</v>
      </c>
      <c r="J124" s="1337">
        <v>48696</v>
      </c>
      <c r="K124" s="1323"/>
    </row>
    <row r="125" spans="2:11">
      <c r="B125" s="1334">
        <v>103</v>
      </c>
      <c r="C125" s="2"/>
      <c r="D125" s="1335">
        <v>48670</v>
      </c>
      <c r="E125" s="1336">
        <v>48699</v>
      </c>
      <c r="F125" s="1336">
        <v>48699</v>
      </c>
      <c r="G125" s="1336">
        <v>48712</v>
      </c>
      <c r="H125" s="1336">
        <v>48718</v>
      </c>
      <c r="I125" s="1336">
        <v>48722</v>
      </c>
      <c r="J125" s="1337">
        <v>48726</v>
      </c>
      <c r="K125" s="1323"/>
    </row>
    <row r="126" spans="2:11">
      <c r="B126" s="1334">
        <v>104</v>
      </c>
      <c r="C126" s="2"/>
      <c r="D126" s="1335">
        <v>48700</v>
      </c>
      <c r="E126" s="1336">
        <v>48730</v>
      </c>
      <c r="F126" s="1336">
        <v>48730</v>
      </c>
      <c r="G126" s="1336">
        <v>48745</v>
      </c>
      <c r="H126" s="1336">
        <v>48750</v>
      </c>
      <c r="I126" s="1336">
        <v>48752</v>
      </c>
      <c r="J126" s="1337">
        <v>48757</v>
      </c>
      <c r="K126" s="1323"/>
    </row>
    <row r="127" spans="2:11">
      <c r="B127" s="1334">
        <v>105</v>
      </c>
      <c r="C127" s="2"/>
      <c r="D127" s="1335">
        <v>48731</v>
      </c>
      <c r="E127" s="1336">
        <v>48760</v>
      </c>
      <c r="F127" s="1336">
        <v>48760</v>
      </c>
      <c r="G127" s="1336">
        <v>48775</v>
      </c>
      <c r="H127" s="1336">
        <v>48780</v>
      </c>
      <c r="I127" s="1336">
        <v>48782</v>
      </c>
      <c r="J127" s="1337">
        <v>48787</v>
      </c>
      <c r="K127" s="1323"/>
    </row>
    <row r="128" spans="2:11">
      <c r="B128" s="1334">
        <v>106</v>
      </c>
      <c r="C128" s="2"/>
      <c r="D128" s="1335">
        <v>48761</v>
      </c>
      <c r="E128" s="1336">
        <v>48791</v>
      </c>
      <c r="F128" s="1336">
        <v>48791</v>
      </c>
      <c r="G128" s="1336">
        <v>48803</v>
      </c>
      <c r="H128" s="1336">
        <v>48813</v>
      </c>
      <c r="I128" s="1336">
        <v>48815</v>
      </c>
      <c r="J128" s="1337">
        <v>48820</v>
      </c>
      <c r="K128" s="1323"/>
    </row>
    <row r="129" spans="2:11">
      <c r="B129" s="1334">
        <v>107</v>
      </c>
      <c r="C129" s="2"/>
      <c r="D129" s="1335">
        <v>48792</v>
      </c>
      <c r="E129" s="1336">
        <v>48822</v>
      </c>
      <c r="F129" s="1336">
        <v>48822</v>
      </c>
      <c r="G129" s="1336">
        <v>48836</v>
      </c>
      <c r="H129" s="1336">
        <v>48842</v>
      </c>
      <c r="I129" s="1336">
        <v>48844</v>
      </c>
      <c r="J129" s="1337">
        <v>48849</v>
      </c>
      <c r="K129" s="1323"/>
    </row>
    <row r="130" spans="2:11">
      <c r="B130" s="1334">
        <v>108</v>
      </c>
      <c r="C130" s="2"/>
      <c r="D130" s="1335">
        <v>48823</v>
      </c>
      <c r="E130" s="1336">
        <v>48852</v>
      </c>
      <c r="F130" s="1336">
        <v>48852</v>
      </c>
      <c r="G130" s="1336">
        <v>48866</v>
      </c>
      <c r="H130" s="1336">
        <v>48872</v>
      </c>
      <c r="I130" s="1336">
        <v>48876</v>
      </c>
      <c r="J130" s="1337">
        <v>48879</v>
      </c>
      <c r="K130" s="1323"/>
    </row>
    <row r="131" spans="2:11">
      <c r="B131" s="1334">
        <v>109</v>
      </c>
      <c r="C131" s="2"/>
      <c r="D131" s="1335">
        <v>48853</v>
      </c>
      <c r="E131" s="1336">
        <v>48883</v>
      </c>
      <c r="F131" s="1336">
        <v>48883</v>
      </c>
      <c r="G131" s="1336">
        <v>48899</v>
      </c>
      <c r="H131" s="1336">
        <v>48904</v>
      </c>
      <c r="I131" s="1336">
        <v>48906</v>
      </c>
      <c r="J131" s="1337">
        <v>48911</v>
      </c>
      <c r="K131" s="1323"/>
    </row>
    <row r="132" spans="2:11">
      <c r="B132" s="1334">
        <v>110</v>
      </c>
      <c r="C132" s="2"/>
      <c r="D132" s="1335">
        <v>48884</v>
      </c>
      <c r="E132" s="1336">
        <v>48913</v>
      </c>
      <c r="F132" s="1336">
        <v>48913</v>
      </c>
      <c r="G132" s="1336">
        <v>48927</v>
      </c>
      <c r="H132" s="1336">
        <v>48932</v>
      </c>
      <c r="I132" s="1336">
        <v>48934</v>
      </c>
      <c r="J132" s="1337">
        <v>48940</v>
      </c>
      <c r="K132" s="1323"/>
    </row>
    <row r="133" spans="2:11">
      <c r="B133" s="1334">
        <v>111</v>
      </c>
      <c r="C133" s="2"/>
      <c r="D133" s="1335">
        <v>48914</v>
      </c>
      <c r="E133" s="1336">
        <v>48944</v>
      </c>
      <c r="F133" s="1336">
        <v>48944</v>
      </c>
      <c r="G133" s="1336">
        <v>48957</v>
      </c>
      <c r="H133" s="1336">
        <v>48964</v>
      </c>
      <c r="I133" s="1336">
        <v>48968</v>
      </c>
      <c r="J133" s="1337">
        <v>48971</v>
      </c>
      <c r="K133" s="1323"/>
    </row>
    <row r="134" spans="2:11">
      <c r="B134" s="1334">
        <v>112</v>
      </c>
      <c r="C134" s="2"/>
      <c r="D134" s="1335">
        <v>48945</v>
      </c>
      <c r="E134" s="1336">
        <v>48975</v>
      </c>
      <c r="F134" s="1336">
        <v>48975</v>
      </c>
      <c r="G134" s="1336">
        <v>48989</v>
      </c>
      <c r="H134" s="1336">
        <v>48995</v>
      </c>
      <c r="I134" s="1336">
        <v>48997</v>
      </c>
      <c r="J134" s="1337">
        <v>49002</v>
      </c>
      <c r="K134" s="1323"/>
    </row>
    <row r="135" spans="2:11">
      <c r="B135" s="1334">
        <v>113</v>
      </c>
      <c r="C135" s="2"/>
      <c r="D135" s="1335">
        <v>48976</v>
      </c>
      <c r="E135" s="1336">
        <v>49003</v>
      </c>
      <c r="F135" s="1336">
        <v>49003</v>
      </c>
      <c r="G135" s="1336">
        <v>49017</v>
      </c>
      <c r="H135" s="1336">
        <v>49023</v>
      </c>
      <c r="I135" s="1336">
        <v>49025</v>
      </c>
      <c r="J135" s="1337">
        <v>49030</v>
      </c>
      <c r="K135" s="1323"/>
    </row>
    <row r="136" spans="2:11">
      <c r="B136" s="1334">
        <v>114</v>
      </c>
      <c r="C136" s="2"/>
      <c r="D136" s="1335">
        <v>49004</v>
      </c>
      <c r="E136" s="1336">
        <v>49034</v>
      </c>
      <c r="F136" s="1336">
        <v>49034</v>
      </c>
      <c r="G136" s="1336">
        <v>49052</v>
      </c>
      <c r="H136" s="1336">
        <v>49054</v>
      </c>
      <c r="I136" s="1336">
        <v>49058</v>
      </c>
      <c r="J136" s="1337">
        <v>49061</v>
      </c>
      <c r="K136" s="1323"/>
    </row>
    <row r="137" spans="2:11">
      <c r="B137" s="1334">
        <v>115</v>
      </c>
      <c r="C137" s="2"/>
      <c r="D137" s="1335">
        <v>49035</v>
      </c>
      <c r="E137" s="1336">
        <v>49064</v>
      </c>
      <c r="F137" s="1336">
        <v>49064</v>
      </c>
      <c r="G137" s="1336">
        <v>49080</v>
      </c>
      <c r="H137" s="1336">
        <v>49086</v>
      </c>
      <c r="I137" s="1336">
        <v>49088</v>
      </c>
      <c r="J137" s="1337">
        <v>49094</v>
      </c>
      <c r="K137" s="1323"/>
    </row>
    <row r="138" spans="2:11">
      <c r="B138" s="1334">
        <v>116</v>
      </c>
      <c r="C138" s="2"/>
      <c r="D138" s="1335">
        <v>49065</v>
      </c>
      <c r="E138" s="1336">
        <v>49095</v>
      </c>
      <c r="F138" s="1336">
        <v>49095</v>
      </c>
      <c r="G138" s="1336">
        <v>49109</v>
      </c>
      <c r="H138" s="1336">
        <v>49115</v>
      </c>
      <c r="I138" s="1336">
        <v>49117</v>
      </c>
      <c r="J138" s="1337">
        <v>49122</v>
      </c>
      <c r="K138" s="1323"/>
    </row>
    <row r="139" spans="2:11">
      <c r="B139" s="1334">
        <v>117</v>
      </c>
      <c r="C139" s="2"/>
      <c r="D139" s="1335">
        <v>49096</v>
      </c>
      <c r="E139" s="1336">
        <v>49125</v>
      </c>
      <c r="F139" s="1336">
        <v>49125</v>
      </c>
      <c r="G139" s="1336">
        <v>49142</v>
      </c>
      <c r="H139" s="1336">
        <v>49145</v>
      </c>
      <c r="I139" s="1336">
        <v>49149</v>
      </c>
      <c r="J139" s="1337">
        <v>49152</v>
      </c>
      <c r="K139" s="1323"/>
    </row>
    <row r="140" spans="2:11">
      <c r="B140" s="1334">
        <v>118</v>
      </c>
      <c r="C140" s="2"/>
      <c r="D140" s="1335">
        <v>49126</v>
      </c>
      <c r="E140" s="1336">
        <v>49156</v>
      </c>
      <c r="F140" s="1336">
        <v>49156</v>
      </c>
      <c r="G140" s="1336">
        <v>49170</v>
      </c>
      <c r="H140" s="1336">
        <v>49177</v>
      </c>
      <c r="I140" s="1336">
        <v>49179</v>
      </c>
      <c r="J140" s="1337">
        <v>49184</v>
      </c>
      <c r="K140" s="1323"/>
    </row>
    <row r="141" spans="2:11">
      <c r="B141" s="1334">
        <v>119</v>
      </c>
      <c r="C141" s="2"/>
      <c r="D141" s="1335">
        <v>49157</v>
      </c>
      <c r="E141" s="1336">
        <v>49187</v>
      </c>
      <c r="F141" s="1336">
        <v>49187</v>
      </c>
      <c r="G141" s="1336">
        <v>49201</v>
      </c>
      <c r="H141" s="1336">
        <v>49207</v>
      </c>
      <c r="I141" s="1336">
        <v>49209</v>
      </c>
      <c r="J141" s="1337">
        <v>49214</v>
      </c>
      <c r="K141" s="1323"/>
    </row>
    <row r="142" spans="2:11">
      <c r="B142" s="1334">
        <v>120</v>
      </c>
      <c r="C142" s="2"/>
      <c r="D142" s="1335">
        <v>49188</v>
      </c>
      <c r="E142" s="1336">
        <v>49217</v>
      </c>
      <c r="F142" s="1336">
        <v>49217</v>
      </c>
      <c r="G142" s="1336">
        <v>49230</v>
      </c>
      <c r="H142" s="1336">
        <v>49237</v>
      </c>
      <c r="I142" s="1336">
        <v>49241</v>
      </c>
      <c r="J142" s="1337">
        <v>49244</v>
      </c>
      <c r="K142" s="1323"/>
    </row>
    <row r="143" spans="2:11">
      <c r="B143" s="1334">
        <v>121</v>
      </c>
      <c r="C143" s="2"/>
      <c r="D143" s="1335">
        <v>49218</v>
      </c>
      <c r="E143" s="1336">
        <v>49248</v>
      </c>
      <c r="F143" s="1336">
        <v>49248</v>
      </c>
      <c r="G143" s="1336">
        <v>49263</v>
      </c>
      <c r="H143" s="1336">
        <v>49268</v>
      </c>
      <c r="I143" s="1336">
        <v>49270</v>
      </c>
      <c r="J143" s="1337">
        <v>49275</v>
      </c>
      <c r="K143" s="1323"/>
    </row>
    <row r="144" spans="2:11">
      <c r="B144" s="1334">
        <v>122</v>
      </c>
      <c r="C144" s="2"/>
      <c r="D144" s="1335">
        <v>49249</v>
      </c>
      <c r="E144" s="1336">
        <v>49278</v>
      </c>
      <c r="F144" s="1336">
        <v>49278</v>
      </c>
      <c r="G144" s="1336">
        <v>49292</v>
      </c>
      <c r="H144" s="1336">
        <v>49296</v>
      </c>
      <c r="I144" s="1336">
        <v>49298</v>
      </c>
      <c r="J144" s="1337">
        <v>49305</v>
      </c>
      <c r="K144" s="1323"/>
    </row>
    <row r="145" spans="2:11">
      <c r="B145" s="1334">
        <v>123</v>
      </c>
      <c r="C145" s="2"/>
      <c r="D145" s="1335">
        <v>49279</v>
      </c>
      <c r="E145" s="1336">
        <v>49309</v>
      </c>
      <c r="F145" s="1336">
        <v>49309</v>
      </c>
      <c r="G145" s="1336">
        <v>49324</v>
      </c>
      <c r="H145" s="1336">
        <v>49331</v>
      </c>
      <c r="I145" s="1336">
        <v>49333</v>
      </c>
      <c r="J145" s="1337">
        <v>49338</v>
      </c>
      <c r="K145" s="1323"/>
    </row>
    <row r="146" spans="2:11">
      <c r="B146" s="1334">
        <v>124</v>
      </c>
      <c r="C146" s="2"/>
      <c r="D146" s="1335">
        <v>49310</v>
      </c>
      <c r="E146" s="1336">
        <v>49340</v>
      </c>
      <c r="F146" s="1336">
        <v>49340</v>
      </c>
      <c r="G146" s="1336">
        <v>49354</v>
      </c>
      <c r="H146" s="1336">
        <v>49360</v>
      </c>
      <c r="I146" s="1336">
        <v>49362</v>
      </c>
      <c r="J146" s="1337">
        <v>49367</v>
      </c>
      <c r="K146" s="1323"/>
    </row>
    <row r="147" spans="2:11">
      <c r="B147" s="1334">
        <v>125</v>
      </c>
      <c r="C147" s="2"/>
      <c r="D147" s="1335">
        <v>49341</v>
      </c>
      <c r="E147" s="1336">
        <v>49368</v>
      </c>
      <c r="F147" s="1336">
        <v>49368</v>
      </c>
      <c r="G147" s="1336">
        <v>49382</v>
      </c>
      <c r="H147" s="1336">
        <v>49384</v>
      </c>
      <c r="I147" s="1336">
        <v>49388</v>
      </c>
      <c r="J147" s="1337">
        <v>49395</v>
      </c>
      <c r="K147" s="1323"/>
    </row>
    <row r="148" spans="2:11">
      <c r="B148" s="1334">
        <v>126</v>
      </c>
      <c r="C148" s="2"/>
      <c r="D148" s="1335">
        <v>49369</v>
      </c>
      <c r="E148" s="1336">
        <v>49399</v>
      </c>
      <c r="F148" s="1336">
        <v>49399</v>
      </c>
      <c r="G148" s="1336">
        <v>49412</v>
      </c>
      <c r="H148" s="1336">
        <v>49419</v>
      </c>
      <c r="I148" s="1336">
        <v>49423</v>
      </c>
      <c r="J148" s="1337">
        <v>49426</v>
      </c>
      <c r="K148" s="1323"/>
    </row>
    <row r="149" spans="2:11">
      <c r="B149" s="1334">
        <v>127</v>
      </c>
      <c r="C149" s="2"/>
      <c r="D149" s="1335">
        <v>49400</v>
      </c>
      <c r="E149" s="1336">
        <v>49429</v>
      </c>
      <c r="F149" s="1336">
        <v>49429</v>
      </c>
      <c r="G149" s="1336">
        <v>49447</v>
      </c>
      <c r="H149" s="1336">
        <v>49450</v>
      </c>
      <c r="I149" s="1336">
        <v>49452</v>
      </c>
      <c r="J149" s="1337">
        <v>49457</v>
      </c>
      <c r="K149" s="1323"/>
    </row>
    <row r="150" spans="2:11">
      <c r="B150" s="1334">
        <v>128</v>
      </c>
      <c r="C150" s="2"/>
      <c r="D150" s="1335">
        <v>49430</v>
      </c>
      <c r="E150" s="1336">
        <v>49460</v>
      </c>
      <c r="F150" s="1336">
        <v>49460</v>
      </c>
      <c r="G150" s="1336">
        <v>49474</v>
      </c>
      <c r="H150" s="1336">
        <v>49480</v>
      </c>
      <c r="I150" s="1336">
        <v>49482</v>
      </c>
      <c r="J150" s="1337">
        <v>49487</v>
      </c>
      <c r="K150" s="1323"/>
    </row>
    <row r="151" spans="2:11">
      <c r="B151" s="1334">
        <v>129</v>
      </c>
      <c r="C151" s="2"/>
      <c r="D151" s="1335">
        <v>49461</v>
      </c>
      <c r="E151" s="1336">
        <v>49490</v>
      </c>
      <c r="F151" s="1336">
        <v>49490</v>
      </c>
      <c r="G151" s="1336">
        <v>49503</v>
      </c>
      <c r="H151" s="1336">
        <v>49510</v>
      </c>
      <c r="I151" s="1336">
        <v>49514</v>
      </c>
      <c r="J151" s="1337">
        <v>49517</v>
      </c>
      <c r="K151" s="1323"/>
    </row>
    <row r="152" spans="2:11">
      <c r="B152" s="1334">
        <v>130</v>
      </c>
      <c r="C152" s="2"/>
      <c r="D152" s="1335">
        <v>49491</v>
      </c>
      <c r="E152" s="1336">
        <v>49521</v>
      </c>
      <c r="F152" s="1336">
        <v>49521</v>
      </c>
      <c r="G152" s="1336">
        <v>49535</v>
      </c>
      <c r="H152" s="1336">
        <v>49541</v>
      </c>
      <c r="I152" s="1336">
        <v>49543</v>
      </c>
      <c r="J152" s="1337">
        <v>49548</v>
      </c>
      <c r="K152" s="1323"/>
    </row>
    <row r="153" spans="2:11">
      <c r="B153" s="1334">
        <v>131</v>
      </c>
      <c r="C153" s="2"/>
      <c r="D153" s="1335">
        <v>49522</v>
      </c>
      <c r="E153" s="1336">
        <v>49552</v>
      </c>
      <c r="F153" s="1336">
        <v>49552</v>
      </c>
      <c r="G153" s="1336">
        <v>49566</v>
      </c>
      <c r="H153" s="1336">
        <v>49572</v>
      </c>
      <c r="I153" s="1336">
        <v>49576</v>
      </c>
      <c r="J153" s="1337">
        <v>49579</v>
      </c>
      <c r="K153" s="1323"/>
    </row>
    <row r="154" spans="2:11">
      <c r="B154" s="1334">
        <v>132</v>
      </c>
      <c r="C154" s="2"/>
      <c r="D154" s="1335">
        <v>49553</v>
      </c>
      <c r="E154" s="1336">
        <v>49582</v>
      </c>
      <c r="F154" s="1336">
        <v>49582</v>
      </c>
      <c r="G154" s="1336">
        <v>49594</v>
      </c>
      <c r="H154" s="1336">
        <v>49604</v>
      </c>
      <c r="I154" s="1336">
        <v>49606</v>
      </c>
      <c r="J154" s="1337">
        <v>49611</v>
      </c>
      <c r="K154" s="1323"/>
    </row>
    <row r="155" spans="2:11">
      <c r="B155" s="1334">
        <v>133</v>
      </c>
      <c r="C155" s="2"/>
      <c r="D155" s="1335">
        <v>49583</v>
      </c>
      <c r="E155" s="1336">
        <v>49613</v>
      </c>
      <c r="F155" s="1336">
        <v>49613</v>
      </c>
      <c r="G155" s="1336">
        <v>49628</v>
      </c>
      <c r="H155" s="1336">
        <v>49633</v>
      </c>
      <c r="I155" s="1336">
        <v>49635</v>
      </c>
      <c r="J155" s="1337">
        <v>49640</v>
      </c>
      <c r="K155" s="1323"/>
    </row>
    <row r="156" spans="2:11">
      <c r="B156" s="1334">
        <v>134</v>
      </c>
      <c r="C156" s="2"/>
      <c r="D156" s="1335">
        <v>49614</v>
      </c>
      <c r="E156" s="1336">
        <v>49643</v>
      </c>
      <c r="F156" s="1336">
        <v>49643</v>
      </c>
      <c r="G156" s="1336">
        <v>49657</v>
      </c>
      <c r="H156" s="1336">
        <v>49661</v>
      </c>
      <c r="I156" s="1336">
        <v>49663</v>
      </c>
      <c r="J156" s="1337">
        <v>49670</v>
      </c>
      <c r="K156" s="1323"/>
    </row>
    <row r="157" spans="2:11">
      <c r="B157" s="1334">
        <v>135</v>
      </c>
      <c r="C157" s="2"/>
      <c r="D157" s="1335">
        <v>49644</v>
      </c>
      <c r="E157" s="1336">
        <v>49674</v>
      </c>
      <c r="F157" s="1336">
        <v>49674</v>
      </c>
      <c r="G157" s="1336">
        <v>49689</v>
      </c>
      <c r="H157" s="1336">
        <v>49695</v>
      </c>
      <c r="I157" s="1336">
        <v>49697</v>
      </c>
      <c r="J157" s="1337">
        <v>49702</v>
      </c>
      <c r="K157" s="1323"/>
    </row>
    <row r="158" spans="2:11">
      <c r="B158" s="1334">
        <v>136</v>
      </c>
      <c r="C158" s="2"/>
      <c r="D158" s="1335">
        <v>49675</v>
      </c>
      <c r="E158" s="1336">
        <v>49705</v>
      </c>
      <c r="F158" s="1336">
        <v>49705</v>
      </c>
      <c r="G158" s="1336">
        <v>49719</v>
      </c>
      <c r="H158" s="1336">
        <v>49725</v>
      </c>
      <c r="I158" s="1336">
        <v>49727</v>
      </c>
      <c r="J158" s="1337">
        <v>49732</v>
      </c>
      <c r="K158" s="1323"/>
    </row>
    <row r="159" spans="2:11">
      <c r="B159" s="1334">
        <v>137</v>
      </c>
      <c r="C159" s="2"/>
      <c r="D159" s="1335">
        <v>49706</v>
      </c>
      <c r="E159" s="1336">
        <v>49734</v>
      </c>
      <c r="F159" s="1336">
        <v>49734</v>
      </c>
      <c r="G159" s="1336">
        <v>49748</v>
      </c>
      <c r="H159" s="1336">
        <v>49754</v>
      </c>
      <c r="I159" s="1336">
        <v>49758</v>
      </c>
      <c r="J159" s="1337">
        <v>49761</v>
      </c>
      <c r="K159" s="1323"/>
    </row>
    <row r="160" spans="2:11">
      <c r="B160" s="1334">
        <v>138</v>
      </c>
      <c r="C160" s="2"/>
      <c r="D160" s="1335">
        <v>49735</v>
      </c>
      <c r="E160" s="1336">
        <v>49765</v>
      </c>
      <c r="F160" s="1336">
        <v>49765</v>
      </c>
      <c r="G160" s="1336">
        <v>49781</v>
      </c>
      <c r="H160" s="1336">
        <v>49786</v>
      </c>
      <c r="I160" s="1336">
        <v>49788</v>
      </c>
      <c r="J160" s="1337">
        <v>49793</v>
      </c>
      <c r="K160" s="1323"/>
    </row>
    <row r="161" spans="2:11">
      <c r="B161" s="1334">
        <v>139</v>
      </c>
      <c r="C161" s="2"/>
      <c r="D161" s="1335">
        <v>49766</v>
      </c>
      <c r="E161" s="1336">
        <v>49795</v>
      </c>
      <c r="F161" s="1336">
        <v>49795</v>
      </c>
      <c r="G161" s="1336">
        <v>49811</v>
      </c>
      <c r="H161" s="1336">
        <v>49814</v>
      </c>
      <c r="I161" s="1336">
        <v>49816</v>
      </c>
      <c r="J161" s="1337">
        <v>49822</v>
      </c>
      <c r="K161" s="1323"/>
    </row>
    <row r="162" spans="2:11">
      <c r="B162" s="1334">
        <v>140</v>
      </c>
      <c r="C162" s="2"/>
      <c r="D162" s="1335">
        <v>49796</v>
      </c>
      <c r="E162" s="1336">
        <v>49826</v>
      </c>
      <c r="F162" s="1336">
        <v>49826</v>
      </c>
      <c r="G162" s="1336">
        <v>49842</v>
      </c>
      <c r="H162" s="1336">
        <v>49846</v>
      </c>
      <c r="I162" s="1336">
        <v>49850</v>
      </c>
      <c r="J162" s="1337">
        <v>49853</v>
      </c>
      <c r="K162" s="1323"/>
    </row>
    <row r="163" spans="2:11">
      <c r="B163" s="1334">
        <v>141</v>
      </c>
      <c r="C163" s="2"/>
      <c r="D163" s="1335">
        <v>49827</v>
      </c>
      <c r="E163" s="1336">
        <v>49856</v>
      </c>
      <c r="F163" s="1336">
        <v>49856</v>
      </c>
      <c r="G163" s="1336">
        <v>49871</v>
      </c>
      <c r="H163" s="1336">
        <v>49877</v>
      </c>
      <c r="I163" s="1336">
        <v>49879</v>
      </c>
      <c r="J163" s="1337">
        <v>49884</v>
      </c>
      <c r="K163" s="1323"/>
    </row>
    <row r="164" spans="2:11">
      <c r="B164" s="1334">
        <v>142</v>
      </c>
      <c r="C164" s="2"/>
      <c r="D164" s="1335">
        <v>49857</v>
      </c>
      <c r="E164" s="1336">
        <v>49887</v>
      </c>
      <c r="F164" s="1336">
        <v>49887</v>
      </c>
      <c r="G164" s="1336">
        <v>49901</v>
      </c>
      <c r="H164" s="1336">
        <v>49907</v>
      </c>
      <c r="I164" s="1336">
        <v>49909</v>
      </c>
      <c r="J164" s="1337">
        <v>49914</v>
      </c>
      <c r="K164" s="1323"/>
    </row>
    <row r="165" spans="2:11">
      <c r="B165" s="1334">
        <v>143</v>
      </c>
      <c r="C165" s="2"/>
      <c r="D165" s="1335">
        <v>49888</v>
      </c>
      <c r="E165" s="1336">
        <v>49918</v>
      </c>
      <c r="F165" s="1336">
        <v>49918</v>
      </c>
      <c r="G165" s="1336">
        <v>49930</v>
      </c>
      <c r="H165" s="1336">
        <v>49940</v>
      </c>
      <c r="I165" s="1336">
        <v>49942</v>
      </c>
      <c r="J165" s="1337">
        <v>49947</v>
      </c>
      <c r="K165" s="1323"/>
    </row>
    <row r="166" spans="2:11">
      <c r="B166" s="1334">
        <v>144</v>
      </c>
      <c r="C166" s="2"/>
      <c r="D166" s="1335">
        <v>49919</v>
      </c>
      <c r="E166" s="1336">
        <v>49948</v>
      </c>
      <c r="F166" s="1336">
        <v>49948</v>
      </c>
      <c r="G166" s="1336">
        <v>49962</v>
      </c>
      <c r="H166" s="1336">
        <v>49968</v>
      </c>
      <c r="I166" s="1336">
        <v>49970</v>
      </c>
      <c r="J166" s="1337">
        <v>49975</v>
      </c>
      <c r="K166" s="1323"/>
    </row>
    <row r="167" spans="2:11">
      <c r="B167" s="1334">
        <v>145</v>
      </c>
      <c r="C167" s="2"/>
      <c r="D167" s="1335">
        <v>49949</v>
      </c>
      <c r="E167" s="1336">
        <v>49979</v>
      </c>
      <c r="F167" s="1336">
        <v>49979</v>
      </c>
      <c r="G167" s="1336">
        <v>49996</v>
      </c>
      <c r="H167" s="1336">
        <v>49999</v>
      </c>
      <c r="I167" s="1336">
        <v>50003</v>
      </c>
      <c r="J167" s="1337">
        <v>50006</v>
      </c>
      <c r="K167" s="1323"/>
    </row>
    <row r="168" spans="2:11">
      <c r="B168" s="1334">
        <v>146</v>
      </c>
      <c r="C168" s="2"/>
      <c r="D168" s="1335">
        <v>49980</v>
      </c>
      <c r="E168" s="1336">
        <v>50009</v>
      </c>
      <c r="F168" s="1336">
        <v>50009</v>
      </c>
      <c r="G168" s="1336">
        <v>50021</v>
      </c>
      <c r="H168" s="1336">
        <v>50027</v>
      </c>
      <c r="I168" s="1336">
        <v>50031</v>
      </c>
      <c r="J168" s="1337">
        <v>50038</v>
      </c>
      <c r="K168" s="1323"/>
    </row>
    <row r="169" spans="2:11">
      <c r="B169" s="1334">
        <v>147</v>
      </c>
      <c r="C169" s="2"/>
      <c r="D169" s="1335">
        <v>50010</v>
      </c>
      <c r="E169" s="1336">
        <v>50040</v>
      </c>
      <c r="F169" s="1336">
        <v>50040</v>
      </c>
      <c r="G169" s="1336">
        <v>50054</v>
      </c>
      <c r="H169" s="1336">
        <v>50060</v>
      </c>
      <c r="I169" s="1336">
        <v>50062</v>
      </c>
      <c r="J169" s="1337">
        <v>50067</v>
      </c>
      <c r="K169" s="1323"/>
    </row>
    <row r="170" spans="2:11">
      <c r="B170" s="1334">
        <v>148</v>
      </c>
      <c r="C170" s="2"/>
      <c r="D170" s="1335">
        <v>50041</v>
      </c>
      <c r="E170" s="1336">
        <v>50071</v>
      </c>
      <c r="F170" s="1336">
        <v>50071</v>
      </c>
      <c r="G170" s="1336">
        <v>50084</v>
      </c>
      <c r="H170" s="1336">
        <v>50091</v>
      </c>
      <c r="I170" s="1336">
        <v>50095</v>
      </c>
      <c r="J170" s="1337">
        <v>50098</v>
      </c>
      <c r="K170" s="1323"/>
    </row>
    <row r="171" spans="2:11">
      <c r="B171" s="1334">
        <v>149</v>
      </c>
      <c r="C171" s="2"/>
      <c r="D171" s="1335">
        <v>50072</v>
      </c>
      <c r="E171" s="1336">
        <v>50099</v>
      </c>
      <c r="F171" s="1336">
        <v>50099</v>
      </c>
      <c r="G171" s="1336">
        <v>50112</v>
      </c>
      <c r="H171" s="1336">
        <v>50119</v>
      </c>
      <c r="I171" s="1336">
        <v>50123</v>
      </c>
      <c r="J171" s="1337">
        <v>50126</v>
      </c>
      <c r="K171" s="1323"/>
    </row>
    <row r="172" spans="2:11">
      <c r="B172" s="1334">
        <v>150</v>
      </c>
      <c r="C172" s="2"/>
      <c r="D172" s="1335">
        <v>50100</v>
      </c>
      <c r="E172" s="1336">
        <v>50130</v>
      </c>
      <c r="F172" s="1336">
        <v>50130</v>
      </c>
      <c r="G172" s="1336">
        <v>50144</v>
      </c>
      <c r="H172" s="1336">
        <v>50150</v>
      </c>
      <c r="I172" s="1336">
        <v>50152</v>
      </c>
      <c r="J172" s="1337">
        <v>50157</v>
      </c>
      <c r="K172" s="1323"/>
    </row>
    <row r="173" spans="2:11">
      <c r="B173" s="1334">
        <v>151</v>
      </c>
      <c r="C173" s="2"/>
      <c r="D173" s="1335">
        <v>50131</v>
      </c>
      <c r="E173" s="1336">
        <v>50160</v>
      </c>
      <c r="F173" s="1336">
        <v>50160</v>
      </c>
      <c r="G173" s="1336">
        <v>50174</v>
      </c>
      <c r="H173" s="1336">
        <v>50180</v>
      </c>
      <c r="I173" s="1336">
        <v>50182</v>
      </c>
      <c r="J173" s="1337">
        <v>50187</v>
      </c>
      <c r="K173" s="1323"/>
    </row>
    <row r="174" spans="2:11">
      <c r="B174" s="1334">
        <v>152</v>
      </c>
      <c r="C174" s="2"/>
      <c r="D174" s="1335">
        <v>50161</v>
      </c>
      <c r="E174" s="1336">
        <v>50191</v>
      </c>
      <c r="F174" s="1336">
        <v>50191</v>
      </c>
      <c r="G174" s="1336">
        <v>50203</v>
      </c>
      <c r="H174" s="1336">
        <v>50213</v>
      </c>
      <c r="I174" s="1336">
        <v>50215</v>
      </c>
      <c r="J174" s="1337">
        <v>50220</v>
      </c>
      <c r="K174" s="1323"/>
    </row>
    <row r="175" spans="2:11">
      <c r="B175" s="1334">
        <v>153</v>
      </c>
      <c r="C175" s="2"/>
      <c r="D175" s="1335">
        <v>50192</v>
      </c>
      <c r="E175" s="1336">
        <v>50221</v>
      </c>
      <c r="F175" s="1336">
        <v>50221</v>
      </c>
      <c r="G175" s="1336">
        <v>50235</v>
      </c>
      <c r="H175" s="1336">
        <v>50241</v>
      </c>
      <c r="I175" s="1336">
        <v>50243</v>
      </c>
      <c r="J175" s="1337">
        <v>50248</v>
      </c>
      <c r="K175" s="1323"/>
    </row>
    <row r="176" spans="2:11">
      <c r="B176" s="1334">
        <v>154</v>
      </c>
      <c r="C176" s="2"/>
      <c r="D176" s="1335">
        <v>50222</v>
      </c>
      <c r="E176" s="1336">
        <v>50252</v>
      </c>
      <c r="F176" s="1336">
        <v>50252</v>
      </c>
      <c r="G176" s="1336">
        <v>50266</v>
      </c>
      <c r="H176" s="1336">
        <v>50272</v>
      </c>
      <c r="I176" s="1336">
        <v>50276</v>
      </c>
      <c r="J176" s="1337">
        <v>50279</v>
      </c>
      <c r="K176" s="1323"/>
    </row>
    <row r="177" spans="2:11">
      <c r="B177" s="1334">
        <v>155</v>
      </c>
      <c r="C177" s="2"/>
      <c r="D177" s="1335">
        <v>50253</v>
      </c>
      <c r="E177" s="1336">
        <v>50283</v>
      </c>
      <c r="F177" s="1336">
        <v>50283</v>
      </c>
      <c r="G177" s="1336">
        <v>50297</v>
      </c>
      <c r="H177" s="1336">
        <v>50304</v>
      </c>
      <c r="I177" s="1336">
        <v>50306</v>
      </c>
      <c r="J177" s="1337">
        <v>50311</v>
      </c>
      <c r="K177" s="1323"/>
    </row>
    <row r="178" spans="2:11">
      <c r="B178" s="1334">
        <v>156</v>
      </c>
      <c r="C178" s="2"/>
      <c r="D178" s="1335">
        <v>50284</v>
      </c>
      <c r="E178" s="1336">
        <v>50313</v>
      </c>
      <c r="F178" s="1336">
        <v>50313</v>
      </c>
      <c r="G178" s="1336">
        <v>50327</v>
      </c>
      <c r="H178" s="1336">
        <v>50333</v>
      </c>
      <c r="I178" s="1336">
        <v>50335</v>
      </c>
      <c r="J178" s="1337">
        <v>50340</v>
      </c>
      <c r="K178" s="1323"/>
    </row>
    <row r="179" spans="2:11">
      <c r="B179" s="1334">
        <v>157</v>
      </c>
      <c r="C179" s="2"/>
      <c r="D179" s="1335">
        <v>50314</v>
      </c>
      <c r="E179" s="1336">
        <v>50344</v>
      </c>
      <c r="F179" s="1336">
        <v>50344</v>
      </c>
      <c r="G179" s="1336">
        <v>50357</v>
      </c>
      <c r="H179" s="1336">
        <v>50364</v>
      </c>
      <c r="I179" s="1336">
        <v>50368</v>
      </c>
      <c r="J179" s="1337">
        <v>50371</v>
      </c>
      <c r="K179" s="1323"/>
    </row>
    <row r="180" spans="2:11">
      <c r="B180" s="1334">
        <v>158</v>
      </c>
      <c r="C180" s="2"/>
      <c r="D180" s="1335">
        <v>50345</v>
      </c>
      <c r="E180" s="1336">
        <v>50374</v>
      </c>
      <c r="F180" s="1336">
        <v>50374</v>
      </c>
      <c r="G180" s="1336">
        <v>50388</v>
      </c>
      <c r="H180" s="1336">
        <v>50395</v>
      </c>
      <c r="I180" s="1336">
        <v>50397</v>
      </c>
      <c r="J180" s="1337">
        <v>50402</v>
      </c>
      <c r="K180" s="1323"/>
    </row>
    <row r="181" spans="2:11">
      <c r="B181" s="1334">
        <v>159</v>
      </c>
      <c r="C181" s="2"/>
      <c r="D181" s="1335">
        <v>50375</v>
      </c>
      <c r="E181" s="1336">
        <v>50405</v>
      </c>
      <c r="F181" s="1336">
        <v>50405</v>
      </c>
      <c r="G181" s="1336">
        <v>50419</v>
      </c>
      <c r="H181" s="1336">
        <v>50425</v>
      </c>
      <c r="I181" s="1336">
        <v>50427</v>
      </c>
      <c r="J181" s="1337">
        <v>50432</v>
      </c>
      <c r="K181" s="1323"/>
    </row>
    <row r="182" spans="2:11">
      <c r="B182" s="1334">
        <v>160</v>
      </c>
      <c r="C182" s="2"/>
      <c r="D182" s="1335">
        <v>50406</v>
      </c>
      <c r="E182" s="1336">
        <v>50436</v>
      </c>
      <c r="F182" s="1336">
        <v>50436</v>
      </c>
      <c r="G182" s="1336">
        <v>50448</v>
      </c>
      <c r="H182" s="1336">
        <v>50455</v>
      </c>
      <c r="I182" s="1336">
        <v>50459</v>
      </c>
      <c r="J182" s="1337">
        <v>50462</v>
      </c>
      <c r="K182" s="1323"/>
    </row>
    <row r="183" spans="2:11">
      <c r="B183" s="1334">
        <v>161</v>
      </c>
      <c r="C183" s="2"/>
      <c r="D183" s="1335">
        <v>50437</v>
      </c>
      <c r="E183" s="1336">
        <v>50464</v>
      </c>
      <c r="F183" s="1336">
        <v>50464</v>
      </c>
      <c r="G183" s="1336">
        <v>50476</v>
      </c>
      <c r="H183" s="1336">
        <v>50486</v>
      </c>
      <c r="I183" s="1336">
        <v>50488</v>
      </c>
      <c r="J183" s="1337">
        <v>50493</v>
      </c>
      <c r="K183" s="1323"/>
    </row>
    <row r="184" spans="2:11">
      <c r="B184" s="1334">
        <v>162</v>
      </c>
      <c r="C184" s="2"/>
      <c r="D184" s="1335">
        <v>50465</v>
      </c>
      <c r="E184" s="1336">
        <v>50495</v>
      </c>
      <c r="F184" s="1336">
        <v>50495</v>
      </c>
      <c r="G184" s="1336">
        <v>50509</v>
      </c>
      <c r="H184" s="1336">
        <v>50515</v>
      </c>
      <c r="I184" s="1336">
        <v>50517</v>
      </c>
      <c r="J184" s="1337">
        <v>50522</v>
      </c>
      <c r="K184" s="1323"/>
    </row>
    <row r="185" spans="2:11">
      <c r="B185" s="1334">
        <v>163</v>
      </c>
      <c r="C185" s="2"/>
      <c r="D185" s="1335">
        <v>50496</v>
      </c>
      <c r="E185" s="1336">
        <v>50525</v>
      </c>
      <c r="F185" s="1336">
        <v>50525</v>
      </c>
      <c r="G185" s="1336">
        <v>50539</v>
      </c>
      <c r="H185" s="1336">
        <v>50545</v>
      </c>
      <c r="I185" s="1336">
        <v>50549</v>
      </c>
      <c r="J185" s="1337">
        <v>50552</v>
      </c>
      <c r="K185" s="1323"/>
    </row>
    <row r="186" spans="2:11">
      <c r="B186" s="1334">
        <v>164</v>
      </c>
      <c r="C186" s="2"/>
      <c r="D186" s="1335">
        <v>50526</v>
      </c>
      <c r="E186" s="1336">
        <v>50556</v>
      </c>
      <c r="F186" s="1336">
        <v>50556</v>
      </c>
      <c r="G186" s="1336">
        <v>50570</v>
      </c>
      <c r="H186" s="1336">
        <v>50577</v>
      </c>
      <c r="I186" s="1336">
        <v>50579</v>
      </c>
      <c r="J186" s="1337">
        <v>50584</v>
      </c>
      <c r="K186" s="1323"/>
    </row>
    <row r="187" spans="2:11">
      <c r="B187" s="1334">
        <v>165</v>
      </c>
      <c r="C187" s="2"/>
      <c r="D187" s="1335">
        <v>50557</v>
      </c>
      <c r="E187" s="1336">
        <v>50586</v>
      </c>
      <c r="F187" s="1336">
        <v>50586</v>
      </c>
      <c r="G187" s="1336">
        <v>50600</v>
      </c>
      <c r="H187" s="1336">
        <v>50606</v>
      </c>
      <c r="I187" s="1336">
        <v>50608</v>
      </c>
      <c r="J187" s="1337">
        <v>50613</v>
      </c>
      <c r="K187" s="1323"/>
    </row>
    <row r="188" spans="2:11">
      <c r="B188" s="1334">
        <v>166</v>
      </c>
      <c r="C188" s="2"/>
      <c r="D188" s="1335">
        <v>50587</v>
      </c>
      <c r="E188" s="1336">
        <v>50617</v>
      </c>
      <c r="F188" s="1336">
        <v>50617</v>
      </c>
      <c r="G188" s="1336">
        <v>50630</v>
      </c>
      <c r="H188" s="1336">
        <v>50637</v>
      </c>
      <c r="I188" s="1336">
        <v>50641</v>
      </c>
      <c r="J188" s="1337">
        <v>50644</v>
      </c>
      <c r="K188" s="1323"/>
    </row>
    <row r="189" spans="2:11">
      <c r="B189" s="1334">
        <v>167</v>
      </c>
      <c r="C189" s="2"/>
      <c r="D189" s="1335">
        <v>50618</v>
      </c>
      <c r="E189" s="1336">
        <v>50648</v>
      </c>
      <c r="F189" s="1336">
        <v>50648</v>
      </c>
      <c r="G189" s="1336">
        <v>50662</v>
      </c>
      <c r="H189" s="1336">
        <v>50668</v>
      </c>
      <c r="I189" s="1336">
        <v>50670</v>
      </c>
      <c r="J189" s="1337">
        <v>50675</v>
      </c>
      <c r="K189" s="1323"/>
    </row>
    <row r="190" spans="2:11">
      <c r="B190" s="1334">
        <v>168</v>
      </c>
      <c r="C190" s="2"/>
      <c r="D190" s="1335">
        <v>50649</v>
      </c>
      <c r="E190" s="1336">
        <v>50678</v>
      </c>
      <c r="F190" s="1336">
        <v>50678</v>
      </c>
      <c r="G190" s="1336">
        <v>50692</v>
      </c>
      <c r="H190" s="1336">
        <v>50698</v>
      </c>
      <c r="I190" s="1336">
        <v>50700</v>
      </c>
      <c r="J190" s="1337">
        <v>50705</v>
      </c>
      <c r="K190" s="1323"/>
    </row>
    <row r="191" spans="2:11">
      <c r="B191" s="1334">
        <v>169</v>
      </c>
      <c r="C191" s="2"/>
      <c r="D191" s="1335">
        <v>50679</v>
      </c>
      <c r="E191" s="1336">
        <v>50709</v>
      </c>
      <c r="F191" s="1336">
        <v>50709</v>
      </c>
      <c r="G191" s="1336">
        <v>50721</v>
      </c>
      <c r="H191" s="1336">
        <v>50731</v>
      </c>
      <c r="I191" s="1336">
        <v>50733</v>
      </c>
      <c r="J191" s="1337">
        <v>50738</v>
      </c>
      <c r="K191" s="1323"/>
    </row>
    <row r="192" spans="2:11">
      <c r="B192" s="1334">
        <v>170</v>
      </c>
      <c r="C192" s="2"/>
      <c r="D192" s="1335">
        <v>50710</v>
      </c>
      <c r="E192" s="1336">
        <v>50739</v>
      </c>
      <c r="F192" s="1336">
        <v>50739</v>
      </c>
      <c r="G192" s="1336">
        <v>50753</v>
      </c>
      <c r="H192" s="1336">
        <v>50759</v>
      </c>
      <c r="I192" s="1336">
        <v>50761</v>
      </c>
      <c r="J192" s="1337">
        <v>50766</v>
      </c>
      <c r="K192" s="1323"/>
    </row>
    <row r="193" spans="2:11">
      <c r="B193" s="1334">
        <v>171</v>
      </c>
      <c r="C193" s="2"/>
      <c r="D193" s="1335">
        <v>50740</v>
      </c>
      <c r="E193" s="1336">
        <v>50770</v>
      </c>
      <c r="F193" s="1336">
        <v>50770</v>
      </c>
      <c r="G193" s="1336">
        <v>50784</v>
      </c>
      <c r="H193" s="1336">
        <v>50790</v>
      </c>
      <c r="I193" s="1336">
        <v>50794</v>
      </c>
      <c r="J193" s="1337">
        <v>50797</v>
      </c>
      <c r="K193" s="1323"/>
    </row>
    <row r="194" spans="2:11">
      <c r="B194" s="1334">
        <v>172</v>
      </c>
      <c r="C194" s="2"/>
      <c r="D194" s="1335">
        <v>50771</v>
      </c>
      <c r="E194" s="1336">
        <v>50801</v>
      </c>
      <c r="F194" s="1336">
        <v>50801</v>
      </c>
      <c r="G194" s="1336">
        <v>50815</v>
      </c>
      <c r="H194" s="1336">
        <v>50822</v>
      </c>
      <c r="I194" s="1336">
        <v>50824</v>
      </c>
      <c r="J194" s="1337">
        <v>50829</v>
      </c>
      <c r="K194" s="1323"/>
    </row>
    <row r="195" spans="2:11">
      <c r="B195" s="1334">
        <v>173</v>
      </c>
      <c r="C195" s="2"/>
      <c r="D195" s="1335">
        <v>50802</v>
      </c>
      <c r="E195" s="1336">
        <v>50829</v>
      </c>
      <c r="F195" s="1336">
        <v>50829</v>
      </c>
      <c r="G195" s="1336">
        <v>50843</v>
      </c>
      <c r="H195" s="1336">
        <v>50850</v>
      </c>
      <c r="I195" s="1336">
        <v>50852</v>
      </c>
      <c r="J195" s="1337">
        <v>50857</v>
      </c>
      <c r="K195" s="1323"/>
    </row>
    <row r="196" spans="2:11">
      <c r="B196" s="1334">
        <v>174</v>
      </c>
      <c r="C196" s="2"/>
      <c r="D196" s="1335">
        <v>50830</v>
      </c>
      <c r="E196" s="1336">
        <v>50860</v>
      </c>
      <c r="F196" s="1336">
        <v>50860</v>
      </c>
      <c r="G196" s="1336">
        <v>50874</v>
      </c>
      <c r="H196" s="1336">
        <v>50880</v>
      </c>
      <c r="I196" s="1336">
        <v>50882</v>
      </c>
      <c r="J196" s="1337">
        <v>50887</v>
      </c>
      <c r="K196" s="1323"/>
    </row>
    <row r="197" spans="2:11">
      <c r="B197" s="1334">
        <v>175</v>
      </c>
      <c r="C197" s="2"/>
      <c r="D197" s="1335">
        <v>50861</v>
      </c>
      <c r="E197" s="1336">
        <v>50890</v>
      </c>
      <c r="F197" s="1336">
        <v>50890</v>
      </c>
      <c r="G197" s="1336">
        <v>50903</v>
      </c>
      <c r="H197" s="1336">
        <v>50910</v>
      </c>
      <c r="I197" s="1336">
        <v>50914</v>
      </c>
      <c r="J197" s="1337">
        <v>50917</v>
      </c>
      <c r="K197" s="1323"/>
    </row>
    <row r="198" spans="2:11">
      <c r="B198" s="1334">
        <v>176</v>
      </c>
      <c r="C198" s="2"/>
      <c r="D198" s="1335">
        <v>50891</v>
      </c>
      <c r="E198" s="1336">
        <v>50921</v>
      </c>
      <c r="F198" s="1336">
        <v>50921</v>
      </c>
      <c r="G198" s="1336">
        <v>50935</v>
      </c>
      <c r="H198" s="1336">
        <v>50941</v>
      </c>
      <c r="I198" s="1336">
        <v>50943</v>
      </c>
      <c r="J198" s="1337">
        <v>50948</v>
      </c>
      <c r="K198" s="1323"/>
    </row>
    <row r="199" spans="2:11">
      <c r="B199" s="1334">
        <v>177</v>
      </c>
      <c r="C199" s="2"/>
      <c r="D199" s="1335">
        <v>50922</v>
      </c>
      <c r="E199" s="1336">
        <v>50951</v>
      </c>
      <c r="F199" s="1336">
        <v>50951</v>
      </c>
      <c r="G199" s="1336">
        <v>50965</v>
      </c>
      <c r="H199" s="1336">
        <v>50971</v>
      </c>
      <c r="I199" s="1336">
        <v>50973</v>
      </c>
      <c r="J199" s="1337">
        <v>50978</v>
      </c>
      <c r="K199" s="1323"/>
    </row>
    <row r="200" spans="2:11">
      <c r="B200" s="1334">
        <v>178</v>
      </c>
      <c r="C200" s="2"/>
      <c r="D200" s="1335">
        <v>50952</v>
      </c>
      <c r="E200" s="1336">
        <v>50982</v>
      </c>
      <c r="F200" s="1336">
        <v>50982</v>
      </c>
      <c r="G200" s="1336">
        <v>50994</v>
      </c>
      <c r="H200" s="1336">
        <v>51004</v>
      </c>
      <c r="I200" s="1336">
        <v>51006</v>
      </c>
      <c r="J200" s="1337">
        <v>51011</v>
      </c>
      <c r="K200" s="1323"/>
    </row>
    <row r="201" spans="2:11">
      <c r="B201" s="1334">
        <v>179</v>
      </c>
      <c r="C201" s="2"/>
      <c r="D201" s="1335">
        <v>50983</v>
      </c>
      <c r="E201" s="1336">
        <v>51013</v>
      </c>
      <c r="F201" s="1336">
        <v>51013</v>
      </c>
      <c r="G201" s="1336">
        <v>51027</v>
      </c>
      <c r="H201" s="1336">
        <v>51033</v>
      </c>
      <c r="I201" s="1336">
        <v>51035</v>
      </c>
      <c r="J201" s="1337">
        <v>51040</v>
      </c>
      <c r="K201" s="1323"/>
    </row>
    <row r="202" spans="2:11">
      <c r="B202" s="1334">
        <v>180</v>
      </c>
      <c r="C202" s="2"/>
      <c r="D202" s="1335">
        <v>51014</v>
      </c>
      <c r="E202" s="1336">
        <v>51043</v>
      </c>
      <c r="F202" s="1336">
        <v>51043</v>
      </c>
      <c r="G202" s="1336">
        <v>51057</v>
      </c>
      <c r="H202" s="1336">
        <v>51063</v>
      </c>
      <c r="I202" s="1336">
        <v>51067</v>
      </c>
      <c r="J202" s="1337">
        <v>51070</v>
      </c>
      <c r="K202" s="1323"/>
    </row>
    <row r="203" spans="2:11">
      <c r="B203" s="1334">
        <v>181</v>
      </c>
      <c r="C203" s="2"/>
      <c r="D203" s="1335">
        <v>51044</v>
      </c>
      <c r="E203" s="1336">
        <v>51074</v>
      </c>
      <c r="F203" s="1336">
        <v>51074</v>
      </c>
      <c r="G203" s="1336">
        <v>51088</v>
      </c>
      <c r="H203" s="1336">
        <v>51095</v>
      </c>
      <c r="I203" s="1336">
        <v>51097</v>
      </c>
      <c r="J203" s="1337">
        <v>51102</v>
      </c>
      <c r="K203" s="1323"/>
    </row>
    <row r="204" spans="2:11">
      <c r="B204" s="1334">
        <v>182</v>
      </c>
      <c r="C204" s="2"/>
      <c r="D204" s="1335">
        <v>51075</v>
      </c>
      <c r="E204" s="1336">
        <v>51104</v>
      </c>
      <c r="F204" s="1336">
        <v>51104</v>
      </c>
      <c r="G204" s="1336">
        <v>51118</v>
      </c>
      <c r="H204" s="1336">
        <v>51124</v>
      </c>
      <c r="I204" s="1336">
        <v>51126</v>
      </c>
      <c r="J204" s="1337">
        <v>51131</v>
      </c>
      <c r="K204" s="1323"/>
    </row>
    <row r="205" spans="2:11">
      <c r="B205" s="1334">
        <v>183</v>
      </c>
      <c r="C205" s="2"/>
      <c r="D205" s="1335">
        <v>51105</v>
      </c>
      <c r="E205" s="1336">
        <v>51135</v>
      </c>
      <c r="F205" s="1336">
        <v>51135</v>
      </c>
      <c r="G205" s="1336">
        <v>51148</v>
      </c>
      <c r="H205" s="1336">
        <v>51155</v>
      </c>
      <c r="I205" s="1336">
        <v>51159</v>
      </c>
      <c r="J205" s="1337">
        <v>51162</v>
      </c>
      <c r="K205" s="1323"/>
    </row>
    <row r="206" spans="2:11">
      <c r="B206" s="1334">
        <v>184</v>
      </c>
      <c r="C206" s="2"/>
      <c r="D206" s="1335">
        <v>51136</v>
      </c>
      <c r="E206" s="1336">
        <v>51166</v>
      </c>
      <c r="F206" s="1336">
        <v>51166</v>
      </c>
      <c r="G206" s="1336">
        <v>51180</v>
      </c>
      <c r="H206" s="1336">
        <v>51186</v>
      </c>
      <c r="I206" s="1336">
        <v>51188</v>
      </c>
      <c r="J206" s="1337">
        <v>51193</v>
      </c>
      <c r="K206" s="1323"/>
    </row>
    <row r="207" spans="2:11">
      <c r="B207" s="1334">
        <v>185</v>
      </c>
      <c r="C207" s="2"/>
      <c r="D207" s="1335">
        <v>51167</v>
      </c>
      <c r="E207" s="1336">
        <v>51195</v>
      </c>
      <c r="F207" s="1336">
        <v>51195</v>
      </c>
      <c r="G207" s="1336">
        <v>51209</v>
      </c>
      <c r="H207" s="1336">
        <v>51215</v>
      </c>
      <c r="I207" s="1336">
        <v>51217</v>
      </c>
      <c r="J207" s="1337">
        <v>51222</v>
      </c>
      <c r="K207" s="1323"/>
    </row>
    <row r="208" spans="2:11">
      <c r="B208" s="1334">
        <v>186</v>
      </c>
      <c r="C208" s="2"/>
      <c r="D208" s="1335">
        <v>51196</v>
      </c>
      <c r="E208" s="1336">
        <v>51226</v>
      </c>
      <c r="F208" s="1336">
        <v>51226</v>
      </c>
      <c r="G208" s="1336">
        <v>51239</v>
      </c>
      <c r="H208" s="1336">
        <v>51246</v>
      </c>
      <c r="I208" s="1336">
        <v>51250</v>
      </c>
      <c r="J208" s="1337">
        <v>51253</v>
      </c>
      <c r="K208" s="1323"/>
    </row>
    <row r="209" spans="2:11">
      <c r="B209" s="1334">
        <v>187</v>
      </c>
      <c r="C209" s="2"/>
      <c r="D209" s="1335">
        <v>51227</v>
      </c>
      <c r="E209" s="1336">
        <v>51256</v>
      </c>
      <c r="F209" s="1336">
        <v>51256</v>
      </c>
      <c r="G209" s="1336">
        <v>51270</v>
      </c>
      <c r="H209" s="1336">
        <v>51277</v>
      </c>
      <c r="I209" s="1336">
        <v>51279</v>
      </c>
      <c r="J209" s="1337">
        <v>51284</v>
      </c>
      <c r="K209" s="1323"/>
    </row>
    <row r="210" spans="2:11">
      <c r="B210" s="1334">
        <v>188</v>
      </c>
      <c r="C210" s="2"/>
      <c r="D210" s="1335">
        <v>51257</v>
      </c>
      <c r="E210" s="1336">
        <v>51287</v>
      </c>
      <c r="F210" s="1336">
        <v>51287</v>
      </c>
      <c r="G210" s="1336">
        <v>51301</v>
      </c>
      <c r="H210" s="1336">
        <v>51307</v>
      </c>
      <c r="I210" s="1336">
        <v>51309</v>
      </c>
      <c r="J210" s="1337">
        <v>51314</v>
      </c>
      <c r="K210" s="1323"/>
    </row>
    <row r="211" spans="2:11">
      <c r="B211" s="1334">
        <v>189</v>
      </c>
      <c r="C211" s="2"/>
      <c r="D211" s="1335">
        <v>51288</v>
      </c>
      <c r="E211" s="1336">
        <v>51317</v>
      </c>
      <c r="F211" s="1336">
        <v>51317</v>
      </c>
      <c r="G211" s="1336">
        <v>51330</v>
      </c>
      <c r="H211" s="1336">
        <v>51337</v>
      </c>
      <c r="I211" s="1336">
        <v>51341</v>
      </c>
      <c r="J211" s="1337">
        <v>51344</v>
      </c>
      <c r="K211" s="1323"/>
    </row>
    <row r="212" spans="2:11">
      <c r="B212" s="1334">
        <v>190</v>
      </c>
      <c r="C212" s="2"/>
      <c r="D212" s="1335">
        <v>51318</v>
      </c>
      <c r="E212" s="1336">
        <v>51348</v>
      </c>
      <c r="F212" s="1336">
        <v>51348</v>
      </c>
      <c r="G212" s="1336">
        <v>51362</v>
      </c>
      <c r="H212" s="1336">
        <v>51368</v>
      </c>
      <c r="I212" s="1336">
        <v>51370</v>
      </c>
      <c r="J212" s="1337">
        <v>51375</v>
      </c>
      <c r="K212" s="1323"/>
    </row>
    <row r="213" spans="2:11">
      <c r="B213" s="1334">
        <v>191</v>
      </c>
      <c r="C213" s="2"/>
      <c r="D213" s="1335">
        <v>51349</v>
      </c>
      <c r="E213" s="1336">
        <v>51379</v>
      </c>
      <c r="F213" s="1336">
        <v>51379</v>
      </c>
      <c r="G213" s="1336">
        <v>51393</v>
      </c>
      <c r="H213" s="1336">
        <v>51399</v>
      </c>
      <c r="I213" s="1336">
        <v>51403</v>
      </c>
      <c r="J213" s="1337">
        <v>51406</v>
      </c>
      <c r="K213" s="1323"/>
    </row>
    <row r="214" spans="2:11">
      <c r="B214" s="1334">
        <v>192</v>
      </c>
      <c r="C214" s="2"/>
      <c r="D214" s="1335">
        <v>51380</v>
      </c>
      <c r="E214" s="1336">
        <v>51409</v>
      </c>
      <c r="F214" s="1336">
        <v>51409</v>
      </c>
      <c r="G214" s="1336">
        <v>51421</v>
      </c>
      <c r="H214" s="1336">
        <v>51431</v>
      </c>
      <c r="I214" s="1336">
        <v>51433</v>
      </c>
      <c r="J214" s="1337">
        <v>51438</v>
      </c>
      <c r="K214" s="1323"/>
    </row>
    <row r="215" spans="2:11">
      <c r="B215" s="1334">
        <v>193</v>
      </c>
      <c r="C215" s="2"/>
      <c r="D215" s="1335">
        <v>51410</v>
      </c>
      <c r="E215" s="1336">
        <v>51440</v>
      </c>
      <c r="F215" s="1336">
        <v>51440</v>
      </c>
      <c r="G215" s="1336">
        <v>51454</v>
      </c>
      <c r="H215" s="1336">
        <v>51460</v>
      </c>
      <c r="I215" s="1336">
        <v>51462</v>
      </c>
      <c r="J215" s="1337">
        <v>51467</v>
      </c>
      <c r="K215" s="1323"/>
    </row>
    <row r="216" spans="2:11">
      <c r="B216" s="1334">
        <v>194</v>
      </c>
      <c r="C216" s="2"/>
      <c r="D216" s="1335">
        <v>51441</v>
      </c>
      <c r="E216" s="1336">
        <v>51470</v>
      </c>
      <c r="F216" s="1336">
        <v>51470</v>
      </c>
      <c r="G216" s="1336">
        <v>51484</v>
      </c>
      <c r="H216" s="1336">
        <v>51490</v>
      </c>
      <c r="I216" s="1336">
        <v>51494</v>
      </c>
      <c r="J216" s="1337">
        <v>51497</v>
      </c>
      <c r="K216" s="1323"/>
    </row>
    <row r="217" spans="2:11">
      <c r="B217" s="1334">
        <v>195</v>
      </c>
      <c r="C217" s="2"/>
      <c r="D217" s="1335">
        <v>51471</v>
      </c>
      <c r="E217" s="1336">
        <v>51501</v>
      </c>
      <c r="F217" s="1336">
        <v>51501</v>
      </c>
      <c r="G217" s="1336">
        <v>51515</v>
      </c>
      <c r="H217" s="1336">
        <v>51522</v>
      </c>
      <c r="I217" s="1336">
        <v>51524</v>
      </c>
      <c r="J217" s="1337">
        <v>51529</v>
      </c>
      <c r="K217" s="1323"/>
    </row>
    <row r="218" spans="2:11">
      <c r="B218" s="1334">
        <v>196</v>
      </c>
      <c r="C218" s="2"/>
      <c r="D218" s="1335">
        <v>51502</v>
      </c>
      <c r="E218" s="1336">
        <v>51532</v>
      </c>
      <c r="F218" s="1336">
        <v>51532</v>
      </c>
      <c r="G218" s="1336">
        <v>51546</v>
      </c>
      <c r="H218" s="1336">
        <v>51552</v>
      </c>
      <c r="I218" s="1336">
        <v>51554</v>
      </c>
      <c r="J218" s="1337">
        <v>51559</v>
      </c>
      <c r="K218" s="1323"/>
    </row>
    <row r="219" spans="2:11">
      <c r="B219" s="1334">
        <v>197</v>
      </c>
      <c r="C219" s="2"/>
      <c r="D219" s="1335">
        <v>51533</v>
      </c>
      <c r="E219" s="1336">
        <v>51560</v>
      </c>
      <c r="F219" s="1336">
        <v>51560</v>
      </c>
      <c r="G219" s="1336">
        <v>51574</v>
      </c>
      <c r="H219" s="1336">
        <v>51580</v>
      </c>
      <c r="I219" s="1336">
        <v>51582</v>
      </c>
      <c r="J219" s="1337">
        <v>51587</v>
      </c>
      <c r="K219" s="1323"/>
    </row>
    <row r="220" spans="2:11">
      <c r="B220" s="1334">
        <v>198</v>
      </c>
      <c r="C220" s="2"/>
      <c r="D220" s="1335">
        <v>51561</v>
      </c>
      <c r="E220" s="1336">
        <v>51591</v>
      </c>
      <c r="F220" s="1336">
        <v>51591</v>
      </c>
      <c r="G220" s="1336">
        <v>51603</v>
      </c>
      <c r="H220" s="1336">
        <v>51613</v>
      </c>
      <c r="I220" s="1336">
        <v>51615</v>
      </c>
      <c r="J220" s="1337">
        <v>51620</v>
      </c>
      <c r="K220" s="1323"/>
    </row>
    <row r="221" spans="2:11">
      <c r="B221" s="1334">
        <v>199</v>
      </c>
      <c r="C221" s="2"/>
      <c r="D221" s="1335">
        <v>51592</v>
      </c>
      <c r="E221" s="1336">
        <v>51621</v>
      </c>
      <c r="F221" s="1336">
        <v>51621</v>
      </c>
      <c r="G221" s="1336">
        <v>51635</v>
      </c>
      <c r="H221" s="1336">
        <v>51641</v>
      </c>
      <c r="I221" s="1336">
        <v>51643</v>
      </c>
      <c r="J221" s="1337">
        <v>51648</v>
      </c>
      <c r="K221" s="1323"/>
    </row>
    <row r="222" spans="2:11">
      <c r="B222" s="1334">
        <v>200</v>
      </c>
      <c r="C222" s="2"/>
      <c r="D222" s="1335">
        <v>51622</v>
      </c>
      <c r="E222" s="1336">
        <v>51652</v>
      </c>
      <c r="F222" s="1336">
        <v>51652</v>
      </c>
      <c r="G222" s="1336">
        <v>51666</v>
      </c>
      <c r="H222" s="1336">
        <v>51672</v>
      </c>
      <c r="I222" s="1336">
        <v>51676</v>
      </c>
      <c r="J222" s="1337">
        <v>51679</v>
      </c>
      <c r="K222" s="1323"/>
    </row>
    <row r="223" spans="2:11">
      <c r="B223" s="1334">
        <v>201</v>
      </c>
      <c r="C223" s="2"/>
      <c r="D223" s="1335">
        <v>51653</v>
      </c>
      <c r="E223" s="1336">
        <v>51682</v>
      </c>
      <c r="F223" s="1336">
        <v>51682</v>
      </c>
      <c r="G223" s="1336">
        <v>51694</v>
      </c>
      <c r="H223" s="1336">
        <v>51704</v>
      </c>
      <c r="I223" s="1336">
        <v>51706</v>
      </c>
      <c r="J223" s="1337">
        <v>51711</v>
      </c>
      <c r="K223" s="1323"/>
    </row>
    <row r="224" spans="2:11">
      <c r="B224" s="1334">
        <v>202</v>
      </c>
      <c r="C224" s="2"/>
      <c r="D224" s="1335">
        <v>51683</v>
      </c>
      <c r="E224" s="1336">
        <v>51713</v>
      </c>
      <c r="F224" s="1336">
        <v>51713</v>
      </c>
      <c r="G224" s="1336">
        <v>51727</v>
      </c>
      <c r="H224" s="1336">
        <v>51733</v>
      </c>
      <c r="I224" s="1336">
        <v>51735</v>
      </c>
      <c r="J224" s="1337">
        <v>51740</v>
      </c>
      <c r="K224" s="1323"/>
    </row>
    <row r="225" spans="2:11">
      <c r="B225" s="1334">
        <v>203</v>
      </c>
      <c r="C225" s="2"/>
      <c r="D225" s="1335">
        <v>51714</v>
      </c>
      <c r="E225" s="1336">
        <v>51744</v>
      </c>
      <c r="F225" s="1336">
        <v>51744</v>
      </c>
      <c r="G225" s="1336">
        <v>51757</v>
      </c>
      <c r="H225" s="1336">
        <v>51764</v>
      </c>
      <c r="I225" s="1336">
        <v>51768</v>
      </c>
      <c r="J225" s="1337">
        <v>51771</v>
      </c>
      <c r="K225" s="1323"/>
    </row>
    <row r="226" spans="2:11">
      <c r="B226" s="1334">
        <v>204</v>
      </c>
      <c r="C226" s="2"/>
      <c r="D226" s="1335">
        <v>51745</v>
      </c>
      <c r="E226" s="1336">
        <v>51774</v>
      </c>
      <c r="F226" s="1336">
        <v>51774</v>
      </c>
      <c r="G226" s="1336">
        <v>51788</v>
      </c>
      <c r="H226" s="1336">
        <v>51795</v>
      </c>
      <c r="I226" s="1336">
        <v>51797</v>
      </c>
      <c r="J226" s="1337">
        <v>51802</v>
      </c>
      <c r="K226" s="1323"/>
    </row>
    <row r="227" spans="2:11">
      <c r="B227" s="1334">
        <v>205</v>
      </c>
      <c r="C227" s="2"/>
      <c r="D227" s="1335">
        <v>51775</v>
      </c>
      <c r="E227" s="1336">
        <v>51805</v>
      </c>
      <c r="F227" s="1336">
        <v>51805</v>
      </c>
      <c r="G227" s="1336">
        <v>51819</v>
      </c>
      <c r="H227" s="1336">
        <v>51825</v>
      </c>
      <c r="I227" s="1336">
        <v>51827</v>
      </c>
      <c r="J227" s="1337">
        <v>51832</v>
      </c>
      <c r="K227" s="1323"/>
    </row>
    <row r="228" spans="2:11">
      <c r="B228" s="1334">
        <v>206</v>
      </c>
      <c r="C228" s="2"/>
      <c r="D228" s="1335">
        <v>51806</v>
      </c>
      <c r="E228" s="1336">
        <v>51835</v>
      </c>
      <c r="F228" s="1336">
        <v>51835</v>
      </c>
      <c r="G228" s="1336">
        <v>51848</v>
      </c>
      <c r="H228" s="1336">
        <v>51855</v>
      </c>
      <c r="I228" s="1336">
        <v>51859</v>
      </c>
      <c r="J228" s="1337">
        <v>51862</v>
      </c>
      <c r="K228" s="1323"/>
    </row>
    <row r="229" spans="2:11">
      <c r="B229" s="1334">
        <v>207</v>
      </c>
      <c r="C229" s="2"/>
      <c r="D229" s="1335">
        <v>51836</v>
      </c>
      <c r="E229" s="1336">
        <v>51866</v>
      </c>
      <c r="F229" s="1336">
        <v>51866</v>
      </c>
      <c r="G229" s="1336">
        <v>51880</v>
      </c>
      <c r="H229" s="1336">
        <v>51886</v>
      </c>
      <c r="I229" s="1336">
        <v>51888</v>
      </c>
      <c r="J229" s="1337">
        <v>51893</v>
      </c>
      <c r="K229" s="1323"/>
    </row>
    <row r="230" spans="2:11">
      <c r="B230" s="1334">
        <v>208</v>
      </c>
      <c r="C230" s="2"/>
      <c r="D230" s="1335">
        <v>51867</v>
      </c>
      <c r="E230" s="1336">
        <v>51897</v>
      </c>
      <c r="F230" s="1336">
        <v>51897</v>
      </c>
      <c r="G230" s="1336">
        <v>51911</v>
      </c>
      <c r="H230" s="1336">
        <v>51917</v>
      </c>
      <c r="I230" s="1336">
        <v>51921</v>
      </c>
      <c r="J230" s="1337">
        <v>51924</v>
      </c>
      <c r="K230" s="1323"/>
    </row>
    <row r="231" spans="2:11">
      <c r="B231" s="1334">
        <v>209</v>
      </c>
      <c r="C231" s="2"/>
      <c r="D231" s="1335">
        <v>51898</v>
      </c>
      <c r="E231" s="1336">
        <v>51925</v>
      </c>
      <c r="F231" s="1336">
        <v>51925</v>
      </c>
      <c r="G231" s="1336">
        <v>51939</v>
      </c>
      <c r="H231" s="1336">
        <v>51945</v>
      </c>
      <c r="I231" s="1336">
        <v>51949</v>
      </c>
      <c r="J231" s="1337">
        <v>51952</v>
      </c>
      <c r="K231" s="1323"/>
    </row>
    <row r="232" spans="2:11">
      <c r="B232" s="1334">
        <v>210</v>
      </c>
      <c r="C232" s="2"/>
      <c r="D232" s="1335">
        <v>51926</v>
      </c>
      <c r="E232" s="1336">
        <v>51956</v>
      </c>
      <c r="F232" s="1336">
        <v>51956</v>
      </c>
      <c r="G232" s="1336">
        <v>51970</v>
      </c>
      <c r="H232" s="1336">
        <v>51977</v>
      </c>
      <c r="I232" s="1336">
        <v>51979</v>
      </c>
      <c r="J232" s="1337">
        <v>51984</v>
      </c>
      <c r="K232" s="1323"/>
    </row>
    <row r="233" spans="2:11">
      <c r="B233" s="1334">
        <v>211</v>
      </c>
      <c r="C233" s="2"/>
      <c r="D233" s="1335">
        <v>51957</v>
      </c>
      <c r="E233" s="1336">
        <v>51986</v>
      </c>
      <c r="F233" s="1336">
        <v>51986</v>
      </c>
      <c r="G233" s="1336">
        <v>52000</v>
      </c>
      <c r="H233" s="1336">
        <v>52006</v>
      </c>
      <c r="I233" s="1336">
        <v>52008</v>
      </c>
      <c r="J233" s="1337">
        <v>52013</v>
      </c>
      <c r="K233" s="1323"/>
    </row>
    <row r="234" spans="2:11">
      <c r="B234" s="1334">
        <v>212</v>
      </c>
      <c r="C234" s="2"/>
      <c r="D234" s="1335">
        <v>51987</v>
      </c>
      <c r="E234" s="1336">
        <v>52017</v>
      </c>
      <c r="F234" s="1336">
        <v>52017</v>
      </c>
      <c r="G234" s="1336">
        <v>52030</v>
      </c>
      <c r="H234" s="1336">
        <v>52037</v>
      </c>
      <c r="I234" s="1336">
        <v>52041</v>
      </c>
      <c r="J234" s="1337">
        <v>52044</v>
      </c>
      <c r="K234" s="1323"/>
    </row>
    <row r="235" spans="2:11">
      <c r="B235" s="1334">
        <v>213</v>
      </c>
      <c r="C235" s="2"/>
      <c r="D235" s="1335">
        <v>52018</v>
      </c>
      <c r="E235" s="1336">
        <v>52047</v>
      </c>
      <c r="F235" s="1336">
        <v>52047</v>
      </c>
      <c r="G235" s="1336">
        <v>52061</v>
      </c>
      <c r="H235" s="1336">
        <v>52068</v>
      </c>
      <c r="I235" s="1336">
        <v>52070</v>
      </c>
      <c r="J235" s="1337">
        <v>52075</v>
      </c>
      <c r="K235" s="1323"/>
    </row>
    <row r="236" spans="2:11">
      <c r="B236" s="1334">
        <v>214</v>
      </c>
      <c r="C236" s="2"/>
      <c r="D236" s="1335">
        <v>52048</v>
      </c>
      <c r="E236" s="1336">
        <v>52078</v>
      </c>
      <c r="F236" s="1336">
        <v>52078</v>
      </c>
      <c r="G236" s="1336">
        <v>52092</v>
      </c>
      <c r="H236" s="1336">
        <v>52098</v>
      </c>
      <c r="I236" s="1336">
        <v>52100</v>
      </c>
      <c r="J236" s="1337">
        <v>52105</v>
      </c>
      <c r="K236" s="1323"/>
    </row>
    <row r="237" spans="2:11">
      <c r="B237" s="1334">
        <v>215</v>
      </c>
      <c r="C237" s="2"/>
      <c r="D237" s="1335">
        <v>52079</v>
      </c>
      <c r="E237" s="1336">
        <v>52109</v>
      </c>
      <c r="F237" s="1336">
        <v>52109</v>
      </c>
      <c r="G237" s="1336">
        <v>52121</v>
      </c>
      <c r="H237" s="1336">
        <v>52131</v>
      </c>
      <c r="I237" s="1336">
        <v>52133</v>
      </c>
      <c r="J237" s="1337">
        <v>52138</v>
      </c>
      <c r="K237" s="1323"/>
    </row>
    <row r="238" spans="2:11">
      <c r="B238" s="1334">
        <v>216</v>
      </c>
      <c r="C238" s="2"/>
      <c r="D238" s="1335">
        <v>52110</v>
      </c>
      <c r="E238" s="1336">
        <v>52139</v>
      </c>
      <c r="F238" s="1336">
        <v>52139</v>
      </c>
      <c r="G238" s="1336">
        <v>52153</v>
      </c>
      <c r="H238" s="1336">
        <v>52159</v>
      </c>
      <c r="I238" s="1336">
        <v>52161</v>
      </c>
      <c r="J238" s="1337">
        <v>52166</v>
      </c>
      <c r="K238" s="1323"/>
    </row>
    <row r="239" spans="2:11">
      <c r="B239" s="1334">
        <v>217</v>
      </c>
      <c r="C239" s="2"/>
      <c r="D239" s="1335">
        <v>52140</v>
      </c>
      <c r="E239" s="1336">
        <v>52170</v>
      </c>
      <c r="F239" s="1336">
        <v>52170</v>
      </c>
      <c r="G239" s="1336">
        <v>52184</v>
      </c>
      <c r="H239" s="1336">
        <v>52190</v>
      </c>
      <c r="I239" s="1336">
        <v>52194</v>
      </c>
      <c r="J239" s="1337">
        <v>52197</v>
      </c>
      <c r="K239" s="1323"/>
    </row>
    <row r="240" spans="2:11">
      <c r="B240" s="1334">
        <v>218</v>
      </c>
      <c r="C240" s="2"/>
      <c r="D240" s="1335">
        <v>52171</v>
      </c>
      <c r="E240" s="1336">
        <v>52200</v>
      </c>
      <c r="F240" s="1336">
        <v>52200</v>
      </c>
      <c r="G240" s="1336">
        <v>52212</v>
      </c>
      <c r="H240" s="1336">
        <v>52222</v>
      </c>
      <c r="I240" s="1336">
        <v>52224</v>
      </c>
      <c r="J240" s="1337">
        <v>52229</v>
      </c>
      <c r="K240" s="1323"/>
    </row>
    <row r="241" spans="2:11">
      <c r="B241" s="1334">
        <v>219</v>
      </c>
      <c r="C241" s="2"/>
      <c r="D241" s="1335">
        <v>52201</v>
      </c>
      <c r="E241" s="1336">
        <v>52231</v>
      </c>
      <c r="F241" s="1336">
        <v>52231</v>
      </c>
      <c r="G241" s="1336">
        <v>52245</v>
      </c>
      <c r="H241" s="1336">
        <v>52251</v>
      </c>
      <c r="I241" s="1336">
        <v>52253</v>
      </c>
      <c r="J241" s="1337">
        <v>52258</v>
      </c>
      <c r="K241" s="1323"/>
    </row>
    <row r="242" spans="2:11">
      <c r="B242" s="1334">
        <v>220</v>
      </c>
      <c r="C242" s="2"/>
      <c r="D242" s="1335">
        <v>52232</v>
      </c>
      <c r="E242" s="1336">
        <v>52262</v>
      </c>
      <c r="F242" s="1336">
        <v>52262</v>
      </c>
      <c r="G242" s="1336">
        <v>52275</v>
      </c>
      <c r="H242" s="1336">
        <v>52282</v>
      </c>
      <c r="I242" s="1336">
        <v>52286</v>
      </c>
      <c r="J242" s="1337">
        <v>52289</v>
      </c>
      <c r="K242" s="1323"/>
    </row>
    <row r="243" spans="2:11">
      <c r="B243" s="1334">
        <v>221</v>
      </c>
      <c r="C243" s="2"/>
      <c r="D243" s="1335">
        <v>52263</v>
      </c>
      <c r="E243" s="1336">
        <v>52290</v>
      </c>
      <c r="F243" s="1336">
        <v>52290</v>
      </c>
      <c r="G243" s="1336">
        <v>52303</v>
      </c>
      <c r="H243" s="1336">
        <v>52310</v>
      </c>
      <c r="I243" s="1336">
        <v>52314</v>
      </c>
      <c r="J243" s="1337">
        <v>52317</v>
      </c>
      <c r="K243" s="1323"/>
    </row>
    <row r="244" spans="2:11">
      <c r="B244" s="1334">
        <v>222</v>
      </c>
      <c r="C244" s="2"/>
      <c r="D244" s="1335">
        <v>52291</v>
      </c>
      <c r="E244" s="1336">
        <v>52321</v>
      </c>
      <c r="F244" s="1336">
        <v>52321</v>
      </c>
      <c r="G244" s="1336">
        <v>52335</v>
      </c>
      <c r="H244" s="1336">
        <v>52341</v>
      </c>
      <c r="I244" s="1336">
        <v>52343</v>
      </c>
      <c r="J244" s="1337">
        <v>52348</v>
      </c>
      <c r="K244" s="1323"/>
    </row>
    <row r="245" spans="2:11">
      <c r="B245" s="1334">
        <v>223</v>
      </c>
      <c r="C245" s="2"/>
      <c r="D245" s="1335">
        <v>52322</v>
      </c>
      <c r="E245" s="1336">
        <v>52351</v>
      </c>
      <c r="F245" s="1336">
        <v>52351</v>
      </c>
      <c r="G245" s="1336">
        <v>52365</v>
      </c>
      <c r="H245" s="1336">
        <v>52371</v>
      </c>
      <c r="I245" s="1336">
        <v>52373</v>
      </c>
      <c r="J245" s="1337">
        <v>52378</v>
      </c>
      <c r="K245" s="1323"/>
    </row>
    <row r="246" spans="2:11">
      <c r="B246" s="1334">
        <v>224</v>
      </c>
      <c r="C246" s="2"/>
      <c r="D246" s="1335">
        <v>52352</v>
      </c>
      <c r="E246" s="1336">
        <v>52382</v>
      </c>
      <c r="F246" s="1336">
        <v>52382</v>
      </c>
      <c r="G246" s="1336">
        <v>52394</v>
      </c>
      <c r="H246" s="1336">
        <v>52404</v>
      </c>
      <c r="I246" s="1336">
        <v>52406</v>
      </c>
      <c r="J246" s="1337">
        <v>52411</v>
      </c>
      <c r="K246" s="1323"/>
    </row>
    <row r="247" spans="2:11">
      <c r="B247" s="1334">
        <v>225</v>
      </c>
      <c r="C247" s="2"/>
      <c r="D247" s="1335">
        <v>52383</v>
      </c>
      <c r="E247" s="1336">
        <v>52412</v>
      </c>
      <c r="F247" s="1336">
        <v>52412</v>
      </c>
      <c r="G247" s="1336">
        <v>52426</v>
      </c>
      <c r="H247" s="1336">
        <v>52432</v>
      </c>
      <c r="I247" s="1336">
        <v>52434</v>
      </c>
      <c r="J247" s="1337">
        <v>52439</v>
      </c>
      <c r="K247" s="1323"/>
    </row>
    <row r="248" spans="2:11">
      <c r="B248" s="1334">
        <v>226</v>
      </c>
      <c r="C248" s="2"/>
      <c r="D248" s="1335">
        <v>52413</v>
      </c>
      <c r="E248" s="1336">
        <v>52443</v>
      </c>
      <c r="F248" s="1336">
        <v>52443</v>
      </c>
      <c r="G248" s="1336">
        <v>52457</v>
      </c>
      <c r="H248" s="1336">
        <v>52463</v>
      </c>
      <c r="I248" s="1336">
        <v>52467</v>
      </c>
      <c r="J248" s="1337">
        <v>52470</v>
      </c>
      <c r="K248" s="1323"/>
    </row>
    <row r="249" spans="2:11">
      <c r="B249" s="1334">
        <v>227</v>
      </c>
      <c r="C249" s="2"/>
      <c r="D249" s="1335">
        <v>52444</v>
      </c>
      <c r="E249" s="1336">
        <v>52474</v>
      </c>
      <c r="F249" s="1336">
        <v>52474</v>
      </c>
      <c r="G249" s="1336">
        <v>52488</v>
      </c>
      <c r="H249" s="1336">
        <v>52495</v>
      </c>
      <c r="I249" s="1336">
        <v>52497</v>
      </c>
      <c r="J249" s="1337">
        <v>52502</v>
      </c>
      <c r="K249" s="1323"/>
    </row>
    <row r="250" spans="2:11">
      <c r="B250" s="1334">
        <v>228</v>
      </c>
      <c r="C250" s="2"/>
      <c r="D250" s="1335">
        <v>52475</v>
      </c>
      <c r="E250" s="1336">
        <v>52504</v>
      </c>
      <c r="F250" s="1336">
        <v>52504</v>
      </c>
      <c r="G250" s="1336">
        <v>52518</v>
      </c>
      <c r="H250" s="1336">
        <v>52524</v>
      </c>
      <c r="I250" s="1336">
        <v>52526</v>
      </c>
      <c r="J250" s="1337">
        <v>52531</v>
      </c>
      <c r="K250" s="1323"/>
    </row>
    <row r="251" spans="2:11">
      <c r="B251" s="1334">
        <v>229</v>
      </c>
      <c r="C251" s="2"/>
      <c r="D251" s="1335">
        <v>52505</v>
      </c>
      <c r="E251" s="1336">
        <v>52535</v>
      </c>
      <c r="F251" s="1336">
        <v>52535</v>
      </c>
      <c r="G251" s="1336">
        <v>52548</v>
      </c>
      <c r="H251" s="1336">
        <v>52555</v>
      </c>
      <c r="I251" s="1336">
        <v>52559</v>
      </c>
      <c r="J251" s="1337">
        <v>52562</v>
      </c>
      <c r="K251" s="1323"/>
    </row>
    <row r="252" spans="2:11">
      <c r="B252" s="1334">
        <v>230</v>
      </c>
      <c r="C252" s="2"/>
      <c r="D252" s="1335">
        <v>52536</v>
      </c>
      <c r="E252" s="1336">
        <v>52565</v>
      </c>
      <c r="F252" s="1336">
        <v>52565</v>
      </c>
      <c r="G252" s="1336">
        <v>52579</v>
      </c>
      <c r="H252" s="1336">
        <v>52586</v>
      </c>
      <c r="I252" s="1336">
        <v>52588</v>
      </c>
      <c r="J252" s="1337">
        <v>52593</v>
      </c>
      <c r="K252" s="1323"/>
    </row>
    <row r="253" spans="2:11">
      <c r="B253" s="1334">
        <v>231</v>
      </c>
      <c r="C253" s="2"/>
      <c r="D253" s="1335">
        <v>52566</v>
      </c>
      <c r="E253" s="1336">
        <v>52596</v>
      </c>
      <c r="F253" s="1336">
        <v>52596</v>
      </c>
      <c r="G253" s="1336">
        <v>52610</v>
      </c>
      <c r="H253" s="1336">
        <v>52616</v>
      </c>
      <c r="I253" s="1336">
        <v>52618</v>
      </c>
      <c r="J253" s="1337">
        <v>52623</v>
      </c>
      <c r="K253" s="1323"/>
    </row>
    <row r="254" spans="2:11">
      <c r="B254" s="1334">
        <v>232</v>
      </c>
      <c r="C254" s="2"/>
      <c r="D254" s="1335">
        <v>52597</v>
      </c>
      <c r="E254" s="1336">
        <v>52627</v>
      </c>
      <c r="F254" s="1336">
        <v>52627</v>
      </c>
      <c r="G254" s="1336">
        <v>52639</v>
      </c>
      <c r="H254" s="1336">
        <v>52649</v>
      </c>
      <c r="I254" s="1336">
        <v>52651</v>
      </c>
      <c r="J254" s="1337">
        <v>52656</v>
      </c>
      <c r="K254" s="1323"/>
    </row>
    <row r="255" spans="2:11">
      <c r="B255" s="1334">
        <v>233</v>
      </c>
      <c r="C255" s="2"/>
      <c r="D255" s="1335">
        <v>52628</v>
      </c>
      <c r="E255" s="1336">
        <v>52656</v>
      </c>
      <c r="F255" s="1336">
        <v>52656</v>
      </c>
      <c r="G255" s="1336">
        <v>52670</v>
      </c>
      <c r="H255" s="1336">
        <v>52677</v>
      </c>
      <c r="I255" s="1336">
        <v>52679</v>
      </c>
      <c r="J255" s="1337">
        <v>52684</v>
      </c>
      <c r="K255" s="1323"/>
    </row>
    <row r="256" spans="2:11">
      <c r="B256" s="1334">
        <v>234</v>
      </c>
      <c r="C256" s="2"/>
      <c r="D256" s="1335">
        <v>52657</v>
      </c>
      <c r="E256" s="1336">
        <v>52687</v>
      </c>
      <c r="F256" s="1336">
        <v>52687</v>
      </c>
      <c r="G256" s="1336">
        <v>52701</v>
      </c>
      <c r="H256" s="1336">
        <v>52707</v>
      </c>
      <c r="I256" s="1336">
        <v>52709</v>
      </c>
      <c r="J256" s="1337">
        <v>52714</v>
      </c>
      <c r="K256" s="1323"/>
    </row>
    <row r="257" spans="2:11">
      <c r="B257" s="1334">
        <v>235</v>
      </c>
      <c r="C257" s="2"/>
      <c r="D257" s="1335">
        <v>52688</v>
      </c>
      <c r="E257" s="1336">
        <v>52717</v>
      </c>
      <c r="F257" s="1336">
        <v>52717</v>
      </c>
      <c r="G257" s="1336">
        <v>52730</v>
      </c>
      <c r="H257" s="1336">
        <v>52737</v>
      </c>
      <c r="I257" s="1336">
        <v>52741</v>
      </c>
      <c r="J257" s="1337">
        <v>52744</v>
      </c>
      <c r="K257" s="1323"/>
    </row>
    <row r="258" spans="2:11">
      <c r="B258" s="1334">
        <v>236</v>
      </c>
      <c r="C258" s="2"/>
      <c r="D258" s="1335">
        <v>52718</v>
      </c>
      <c r="E258" s="1336">
        <v>52748</v>
      </c>
      <c r="F258" s="1336">
        <v>52748</v>
      </c>
      <c r="G258" s="1336">
        <v>52762</v>
      </c>
      <c r="H258" s="1336">
        <v>52768</v>
      </c>
      <c r="I258" s="1336">
        <v>52770</v>
      </c>
      <c r="J258" s="1337">
        <v>52775</v>
      </c>
      <c r="K258" s="1323"/>
    </row>
    <row r="259" spans="2:11">
      <c r="B259" s="1334">
        <v>237</v>
      </c>
      <c r="C259" s="2"/>
      <c r="D259" s="1335">
        <v>52749</v>
      </c>
      <c r="E259" s="1336">
        <v>52778</v>
      </c>
      <c r="F259" s="1336">
        <v>52778</v>
      </c>
      <c r="G259" s="1336">
        <v>52792</v>
      </c>
      <c r="H259" s="1336">
        <v>52798</v>
      </c>
      <c r="I259" s="1336">
        <v>52800</v>
      </c>
      <c r="J259" s="1337">
        <v>52805</v>
      </c>
      <c r="K259" s="1323"/>
    </row>
    <row r="260" spans="2:11">
      <c r="B260" s="1334">
        <v>238</v>
      </c>
      <c r="C260" s="2"/>
      <c r="D260" s="1335">
        <v>52779</v>
      </c>
      <c r="E260" s="1336">
        <v>52809</v>
      </c>
      <c r="F260" s="1336">
        <v>52809</v>
      </c>
      <c r="G260" s="1336">
        <v>52821</v>
      </c>
      <c r="H260" s="1336">
        <v>52831</v>
      </c>
      <c r="I260" s="1336">
        <v>52833</v>
      </c>
      <c r="J260" s="1337">
        <v>52838</v>
      </c>
      <c r="K260" s="1323"/>
    </row>
    <row r="261" spans="2:11">
      <c r="B261" s="1334">
        <v>239</v>
      </c>
      <c r="C261" s="2"/>
      <c r="D261" s="1335">
        <v>52810</v>
      </c>
      <c r="E261" s="1336">
        <v>52840</v>
      </c>
      <c r="F261" s="1336">
        <v>52840</v>
      </c>
      <c r="G261" s="1336">
        <v>52854</v>
      </c>
      <c r="H261" s="1336">
        <v>52860</v>
      </c>
      <c r="I261" s="1336">
        <v>52862</v>
      </c>
      <c r="J261" s="1337">
        <v>52867</v>
      </c>
      <c r="K261" s="1323"/>
    </row>
    <row r="262" spans="2:11">
      <c r="B262" s="1334">
        <v>240</v>
      </c>
      <c r="C262" s="2"/>
      <c r="D262" s="1335">
        <v>52841</v>
      </c>
      <c r="E262" s="1336">
        <v>52870</v>
      </c>
      <c r="F262" s="1336">
        <v>52870</v>
      </c>
      <c r="G262" s="1336">
        <v>52884</v>
      </c>
      <c r="H262" s="1336">
        <v>52890</v>
      </c>
      <c r="I262" s="1336">
        <v>52894</v>
      </c>
      <c r="J262" s="1337">
        <v>52897</v>
      </c>
      <c r="K262" s="1323"/>
    </row>
    <row r="263" spans="2:11">
      <c r="B263" s="1334">
        <v>241</v>
      </c>
      <c r="C263" s="2"/>
      <c r="D263" s="1335">
        <v>52871</v>
      </c>
      <c r="E263" s="1336">
        <v>52901</v>
      </c>
      <c r="F263" s="1336">
        <v>52901</v>
      </c>
      <c r="G263" s="1336">
        <v>52915</v>
      </c>
      <c r="H263" s="1336">
        <v>52922</v>
      </c>
      <c r="I263" s="1336">
        <v>52924</v>
      </c>
      <c r="J263" s="1337">
        <v>52929</v>
      </c>
      <c r="K263" s="1323"/>
    </row>
    <row r="264" spans="2:11">
      <c r="B264" s="1334">
        <v>242</v>
      </c>
      <c r="C264" s="2"/>
      <c r="D264" s="1335">
        <v>52902</v>
      </c>
      <c r="E264" s="1336">
        <v>52931</v>
      </c>
      <c r="F264" s="1336">
        <v>52931</v>
      </c>
      <c r="G264" s="1336">
        <v>52945</v>
      </c>
      <c r="H264" s="1336">
        <v>52951</v>
      </c>
      <c r="I264" s="1336">
        <v>52953</v>
      </c>
      <c r="J264" s="1337">
        <v>52958</v>
      </c>
      <c r="K264" s="1323"/>
    </row>
    <row r="265" spans="2:11">
      <c r="B265" s="1334">
        <v>243</v>
      </c>
      <c r="C265" s="2"/>
      <c r="D265" s="1335">
        <v>52932</v>
      </c>
      <c r="E265" s="1336">
        <v>52962</v>
      </c>
      <c r="F265" s="1336">
        <v>52962</v>
      </c>
      <c r="G265" s="1336">
        <v>52975</v>
      </c>
      <c r="H265" s="1336">
        <v>52982</v>
      </c>
      <c r="I265" s="1336">
        <v>52986</v>
      </c>
      <c r="J265" s="1337">
        <v>52989</v>
      </c>
      <c r="K265" s="1323"/>
    </row>
    <row r="266" spans="2:11">
      <c r="B266" s="1334">
        <v>244</v>
      </c>
      <c r="C266" s="2"/>
      <c r="D266" s="1335">
        <v>52963</v>
      </c>
      <c r="E266" s="1336">
        <v>52993</v>
      </c>
      <c r="F266" s="1336">
        <v>52993</v>
      </c>
      <c r="G266" s="1336">
        <v>53007</v>
      </c>
      <c r="H266" s="1336">
        <v>53013</v>
      </c>
      <c r="I266" s="1336">
        <v>53015</v>
      </c>
      <c r="J266" s="1337">
        <v>53020</v>
      </c>
      <c r="K266" s="1323"/>
    </row>
    <row r="267" spans="2:11">
      <c r="B267" s="1334">
        <v>245</v>
      </c>
      <c r="C267" s="2"/>
      <c r="D267" s="1335">
        <v>52994</v>
      </c>
      <c r="E267" s="1336">
        <v>53021</v>
      </c>
      <c r="F267" s="1336">
        <v>53021</v>
      </c>
      <c r="G267" s="1336">
        <v>53035</v>
      </c>
      <c r="H267" s="1336">
        <v>53041</v>
      </c>
      <c r="I267" s="1336">
        <v>53043</v>
      </c>
      <c r="J267" s="1337">
        <v>53048</v>
      </c>
      <c r="K267" s="1323"/>
    </row>
    <row r="268" spans="2:11">
      <c r="B268" s="1334">
        <v>246</v>
      </c>
      <c r="C268" s="2"/>
      <c r="D268" s="1335">
        <v>53022</v>
      </c>
      <c r="E268" s="1336">
        <v>53052</v>
      </c>
      <c r="F268" s="1336">
        <v>53052</v>
      </c>
      <c r="G268" s="1336">
        <v>53066</v>
      </c>
      <c r="H268" s="1336">
        <v>53072</v>
      </c>
      <c r="I268" s="1336">
        <v>53076</v>
      </c>
      <c r="J268" s="1337">
        <v>53079</v>
      </c>
      <c r="K268" s="1323"/>
    </row>
    <row r="269" spans="2:11">
      <c r="B269" s="1334">
        <v>247</v>
      </c>
      <c r="C269" s="2"/>
      <c r="D269" s="1335">
        <v>53053</v>
      </c>
      <c r="E269" s="1336">
        <v>53082</v>
      </c>
      <c r="F269" s="1336">
        <v>53082</v>
      </c>
      <c r="G269" s="1336">
        <v>53094</v>
      </c>
      <c r="H269" s="1336">
        <v>53104</v>
      </c>
      <c r="I269" s="1336">
        <v>53106</v>
      </c>
      <c r="J269" s="1337">
        <v>53111</v>
      </c>
      <c r="K269" s="1323"/>
    </row>
    <row r="270" spans="2:11">
      <c r="B270" s="1334">
        <v>248</v>
      </c>
      <c r="C270" s="2"/>
      <c r="D270" s="1335">
        <v>53083</v>
      </c>
      <c r="E270" s="1336">
        <v>53113</v>
      </c>
      <c r="F270" s="1336">
        <v>53113</v>
      </c>
      <c r="G270" s="1336">
        <v>53127</v>
      </c>
      <c r="H270" s="1336">
        <v>53133</v>
      </c>
      <c r="I270" s="1336">
        <v>53135</v>
      </c>
      <c r="J270" s="1337">
        <v>53140</v>
      </c>
      <c r="K270" s="1323"/>
    </row>
    <row r="271" spans="2:11">
      <c r="B271" s="1334">
        <v>249</v>
      </c>
      <c r="C271" s="2"/>
      <c r="D271" s="1335">
        <v>53114</v>
      </c>
      <c r="E271" s="1336">
        <v>53143</v>
      </c>
      <c r="F271" s="1336">
        <v>53143</v>
      </c>
      <c r="G271" s="1336">
        <v>53157</v>
      </c>
      <c r="H271" s="1336">
        <v>53163</v>
      </c>
      <c r="I271" s="1336">
        <v>53167</v>
      </c>
      <c r="J271" s="1337">
        <v>53170</v>
      </c>
      <c r="K271" s="1323"/>
    </row>
    <row r="272" spans="2:11">
      <c r="B272" s="1334">
        <v>250</v>
      </c>
      <c r="C272" s="2"/>
      <c r="D272" s="1335">
        <v>53144</v>
      </c>
      <c r="E272" s="1336">
        <v>53174</v>
      </c>
      <c r="F272" s="1336">
        <v>53174</v>
      </c>
      <c r="G272" s="1336">
        <v>53188</v>
      </c>
      <c r="H272" s="1336">
        <v>53195</v>
      </c>
      <c r="I272" s="1336">
        <v>53197</v>
      </c>
      <c r="J272" s="1337">
        <v>53202</v>
      </c>
      <c r="K272" s="1323"/>
    </row>
    <row r="273" spans="2:11">
      <c r="B273" s="1334">
        <v>251</v>
      </c>
      <c r="C273" s="2"/>
      <c r="D273" s="1335">
        <v>53175</v>
      </c>
      <c r="E273" s="1336">
        <v>53205</v>
      </c>
      <c r="F273" s="1336">
        <v>53205</v>
      </c>
      <c r="G273" s="1336">
        <v>53219</v>
      </c>
      <c r="H273" s="1336">
        <v>53225</v>
      </c>
      <c r="I273" s="1336">
        <v>53227</v>
      </c>
      <c r="J273" s="1337">
        <v>53232</v>
      </c>
      <c r="K273" s="1323"/>
    </row>
    <row r="274" spans="2:11">
      <c r="B274" s="1334">
        <v>252</v>
      </c>
      <c r="C274" s="2"/>
      <c r="D274" s="1335">
        <v>53206</v>
      </c>
      <c r="E274" s="1336">
        <v>53235</v>
      </c>
      <c r="F274" s="1336">
        <v>53235</v>
      </c>
      <c r="G274" s="1336">
        <v>53248</v>
      </c>
      <c r="H274" s="1336">
        <v>53255</v>
      </c>
      <c r="I274" s="1336">
        <v>53259</v>
      </c>
      <c r="J274" s="1337">
        <v>53262</v>
      </c>
      <c r="K274" s="1323"/>
    </row>
    <row r="275" spans="2:11">
      <c r="B275" s="1334">
        <v>253</v>
      </c>
      <c r="C275" s="2"/>
      <c r="D275" s="1335">
        <v>53236</v>
      </c>
      <c r="E275" s="1336">
        <v>53266</v>
      </c>
      <c r="F275" s="1336">
        <v>53266</v>
      </c>
      <c r="G275" s="1336">
        <v>53280</v>
      </c>
      <c r="H275" s="1336">
        <v>53286</v>
      </c>
      <c r="I275" s="1336">
        <v>53288</v>
      </c>
      <c r="J275" s="1337">
        <v>53293</v>
      </c>
      <c r="K275" s="1323"/>
    </row>
    <row r="276" spans="2:11">
      <c r="B276" s="1334">
        <v>254</v>
      </c>
      <c r="C276" s="2"/>
      <c r="D276" s="1335">
        <v>53267</v>
      </c>
      <c r="E276" s="1336">
        <v>53296</v>
      </c>
      <c r="F276" s="1336">
        <v>53296</v>
      </c>
      <c r="G276" s="1336">
        <v>53310</v>
      </c>
      <c r="H276" s="1336">
        <v>53316</v>
      </c>
      <c r="I276" s="1336">
        <v>53318</v>
      </c>
      <c r="J276" s="1337">
        <v>53323</v>
      </c>
      <c r="K276" s="1323"/>
    </row>
    <row r="277" spans="2:11">
      <c r="B277" s="1334">
        <v>255</v>
      </c>
      <c r="C277" s="2"/>
      <c r="D277" s="1335">
        <v>53297</v>
      </c>
      <c r="E277" s="1336">
        <v>53327</v>
      </c>
      <c r="F277" s="1336">
        <v>53327</v>
      </c>
      <c r="G277" s="1336">
        <v>53339</v>
      </c>
      <c r="H277" s="1336">
        <v>53349</v>
      </c>
      <c r="I277" s="1336">
        <v>53351</v>
      </c>
      <c r="J277" s="1337">
        <v>53356</v>
      </c>
      <c r="K277" s="1323"/>
    </row>
    <row r="278" spans="2:11">
      <c r="B278" s="1334">
        <v>256</v>
      </c>
      <c r="C278" s="2"/>
      <c r="D278" s="1335">
        <v>53328</v>
      </c>
      <c r="E278" s="1336">
        <v>53358</v>
      </c>
      <c r="F278" s="1336">
        <v>53358</v>
      </c>
      <c r="G278" s="1336">
        <v>53372</v>
      </c>
      <c r="H278" s="1336">
        <v>53378</v>
      </c>
      <c r="I278" s="1336">
        <v>53380</v>
      </c>
      <c r="J278" s="1337">
        <v>53385</v>
      </c>
      <c r="K278" s="1323"/>
    </row>
    <row r="279" spans="2:11">
      <c r="B279" s="1334">
        <v>257</v>
      </c>
      <c r="C279" s="2"/>
      <c r="D279" s="1335">
        <v>53359</v>
      </c>
      <c r="E279" s="1336">
        <v>53386</v>
      </c>
      <c r="F279" s="1336">
        <v>53386</v>
      </c>
      <c r="G279" s="1336">
        <v>53400</v>
      </c>
      <c r="H279" s="1336">
        <v>53406</v>
      </c>
      <c r="I279" s="1336">
        <v>53408</v>
      </c>
      <c r="J279" s="1337">
        <v>53413</v>
      </c>
      <c r="K279" s="1323"/>
    </row>
    <row r="280" spans="2:11">
      <c r="B280" s="1334">
        <v>258</v>
      </c>
      <c r="C280" s="2"/>
      <c r="D280" s="1335">
        <v>53387</v>
      </c>
      <c r="E280" s="1336">
        <v>53417</v>
      </c>
      <c r="F280" s="1336">
        <v>53417</v>
      </c>
      <c r="G280" s="1336">
        <v>53430</v>
      </c>
      <c r="H280" s="1336">
        <v>53437</v>
      </c>
      <c r="I280" s="1336">
        <v>53441</v>
      </c>
      <c r="J280" s="1337">
        <v>53444</v>
      </c>
      <c r="K280" s="1323"/>
    </row>
    <row r="281" spans="2:11">
      <c r="B281" s="1334">
        <v>259</v>
      </c>
      <c r="C281" s="2"/>
      <c r="D281" s="1335">
        <v>53418</v>
      </c>
      <c r="E281" s="1336">
        <v>53447</v>
      </c>
      <c r="F281" s="1336">
        <v>53447</v>
      </c>
      <c r="G281" s="1336">
        <v>53461</v>
      </c>
      <c r="H281" s="1336">
        <v>53468</v>
      </c>
      <c r="I281" s="1336">
        <v>53470</v>
      </c>
      <c r="J281" s="1337">
        <v>53475</v>
      </c>
      <c r="K281" s="1323"/>
    </row>
    <row r="282" spans="2:11">
      <c r="B282" s="1334">
        <v>260</v>
      </c>
      <c r="C282" s="2"/>
      <c r="D282" s="1335">
        <v>53448</v>
      </c>
      <c r="E282" s="1336">
        <v>53478</v>
      </c>
      <c r="F282" s="1336">
        <v>53478</v>
      </c>
      <c r="G282" s="1336">
        <v>53492</v>
      </c>
      <c r="H282" s="1336">
        <v>53498</v>
      </c>
      <c r="I282" s="1336">
        <v>53500</v>
      </c>
      <c r="J282" s="1337">
        <v>53505</v>
      </c>
      <c r="K282" s="1323"/>
    </row>
    <row r="283" spans="2:11">
      <c r="B283" s="1334">
        <v>261</v>
      </c>
      <c r="C283" s="2"/>
      <c r="D283" s="1335">
        <v>53479</v>
      </c>
      <c r="E283" s="1336">
        <v>53508</v>
      </c>
      <c r="F283" s="1336">
        <v>53508</v>
      </c>
      <c r="G283" s="1336">
        <v>53521</v>
      </c>
      <c r="H283" s="1336">
        <v>53528</v>
      </c>
      <c r="I283" s="1336">
        <v>53532</v>
      </c>
      <c r="J283" s="1337">
        <v>53535</v>
      </c>
      <c r="K283" s="1323"/>
    </row>
    <row r="284" spans="2:11">
      <c r="B284" s="1334">
        <v>262</v>
      </c>
      <c r="C284" s="2"/>
      <c r="D284" s="1335">
        <v>53509</v>
      </c>
      <c r="E284" s="1336">
        <v>53539</v>
      </c>
      <c r="F284" s="1336">
        <v>53539</v>
      </c>
      <c r="G284" s="1336">
        <v>53553</v>
      </c>
      <c r="H284" s="1336">
        <v>53559</v>
      </c>
      <c r="I284" s="1336">
        <v>53561</v>
      </c>
      <c r="J284" s="1337">
        <v>53566</v>
      </c>
      <c r="K284" s="1323"/>
    </row>
    <row r="285" spans="2:11">
      <c r="B285" s="1334">
        <v>263</v>
      </c>
      <c r="C285" s="2"/>
      <c r="D285" s="1335">
        <v>53540</v>
      </c>
      <c r="E285" s="1336">
        <v>53570</v>
      </c>
      <c r="F285" s="1336">
        <v>53570</v>
      </c>
      <c r="G285" s="1336">
        <v>53584</v>
      </c>
      <c r="H285" s="1336">
        <v>53590</v>
      </c>
      <c r="I285" s="1336">
        <v>53594</v>
      </c>
      <c r="J285" s="1337">
        <v>53597</v>
      </c>
      <c r="K285" s="1323"/>
    </row>
    <row r="286" spans="2:11">
      <c r="B286" s="1334">
        <v>264</v>
      </c>
      <c r="C286" s="2"/>
      <c r="D286" s="1335">
        <v>53571</v>
      </c>
      <c r="E286" s="1336">
        <v>53600</v>
      </c>
      <c r="F286" s="1336">
        <v>53600</v>
      </c>
      <c r="G286" s="1336">
        <v>53612</v>
      </c>
      <c r="H286" s="1336">
        <v>53622</v>
      </c>
      <c r="I286" s="1336">
        <v>53624</v>
      </c>
      <c r="J286" s="1337">
        <v>53629</v>
      </c>
      <c r="K286" s="1323"/>
    </row>
    <row r="287" spans="2:11">
      <c r="B287" s="1334">
        <v>265</v>
      </c>
      <c r="C287" s="2"/>
      <c r="D287" s="1335">
        <v>53601</v>
      </c>
      <c r="E287" s="1336">
        <v>53631</v>
      </c>
      <c r="F287" s="1336">
        <v>53631</v>
      </c>
      <c r="G287" s="1336">
        <v>53645</v>
      </c>
      <c r="H287" s="1336">
        <v>53651</v>
      </c>
      <c r="I287" s="1336">
        <v>53653</v>
      </c>
      <c r="J287" s="1337">
        <v>53658</v>
      </c>
      <c r="K287" s="1323"/>
    </row>
    <row r="288" spans="2:11">
      <c r="B288" s="1334">
        <v>266</v>
      </c>
      <c r="C288" s="2"/>
      <c r="D288" s="1335">
        <v>53632</v>
      </c>
      <c r="E288" s="1336">
        <v>53661</v>
      </c>
      <c r="F288" s="1336">
        <v>53661</v>
      </c>
      <c r="G288" s="1336">
        <v>53675</v>
      </c>
      <c r="H288" s="1336">
        <v>53681</v>
      </c>
      <c r="I288" s="1336">
        <v>53685</v>
      </c>
      <c r="J288" s="1337">
        <v>53688</v>
      </c>
      <c r="K288" s="1323"/>
    </row>
    <row r="289" spans="2:11">
      <c r="B289" s="1334">
        <v>267</v>
      </c>
      <c r="C289" s="2"/>
      <c r="D289" s="1335">
        <v>53662</v>
      </c>
      <c r="E289" s="1336">
        <v>53692</v>
      </c>
      <c r="F289" s="1336">
        <v>53692</v>
      </c>
      <c r="G289" s="1336">
        <v>53706</v>
      </c>
      <c r="H289" s="1336">
        <v>53713</v>
      </c>
      <c r="I289" s="1336">
        <v>53715</v>
      </c>
      <c r="J289" s="1337">
        <v>53720</v>
      </c>
      <c r="K289" s="1323"/>
    </row>
    <row r="290" spans="2:11">
      <c r="B290" s="1334">
        <v>268</v>
      </c>
      <c r="C290" s="2"/>
      <c r="D290" s="1335">
        <v>53693</v>
      </c>
      <c r="E290" s="1336">
        <v>53723</v>
      </c>
      <c r="F290" s="1336">
        <v>53723</v>
      </c>
      <c r="G290" s="1336">
        <v>53737</v>
      </c>
      <c r="H290" s="1336">
        <v>53743</v>
      </c>
      <c r="I290" s="1336">
        <v>53745</v>
      </c>
      <c r="J290" s="1337">
        <v>53750</v>
      </c>
      <c r="K290" s="1323"/>
    </row>
    <row r="291" spans="2:11">
      <c r="B291" s="1334">
        <v>269</v>
      </c>
      <c r="C291" s="2"/>
      <c r="D291" s="1335">
        <v>53724</v>
      </c>
      <c r="E291" s="1336">
        <v>53751</v>
      </c>
      <c r="F291" s="1336">
        <v>53751</v>
      </c>
      <c r="G291" s="1336">
        <v>53765</v>
      </c>
      <c r="H291" s="1336">
        <v>53771</v>
      </c>
      <c r="I291" s="1336">
        <v>53773</v>
      </c>
      <c r="J291" s="1337">
        <v>53778</v>
      </c>
      <c r="K291" s="1323"/>
    </row>
    <row r="292" spans="2:11">
      <c r="B292" s="1334">
        <v>270</v>
      </c>
      <c r="C292" s="2"/>
      <c r="D292" s="1335">
        <v>53752</v>
      </c>
      <c r="E292" s="1336">
        <v>53782</v>
      </c>
      <c r="F292" s="1336">
        <v>53782</v>
      </c>
      <c r="G292" s="1336">
        <v>53794</v>
      </c>
      <c r="H292" s="1336">
        <v>53804</v>
      </c>
      <c r="I292" s="1336">
        <v>53806</v>
      </c>
      <c r="J292" s="1337">
        <v>53811</v>
      </c>
      <c r="K292" s="1323"/>
    </row>
    <row r="293" spans="2:11">
      <c r="B293" s="1334">
        <v>271</v>
      </c>
      <c r="C293" s="2"/>
      <c r="D293" s="1335">
        <v>53783</v>
      </c>
      <c r="E293" s="1336">
        <v>53812</v>
      </c>
      <c r="F293" s="1336">
        <v>53812</v>
      </c>
      <c r="G293" s="1336">
        <v>53826</v>
      </c>
      <c r="H293" s="1336">
        <v>53832</v>
      </c>
      <c r="I293" s="1336">
        <v>53834</v>
      </c>
      <c r="J293" s="1337">
        <v>53839</v>
      </c>
      <c r="K293" s="1323"/>
    </row>
    <row r="294" spans="2:11">
      <c r="B294" s="1334">
        <v>272</v>
      </c>
      <c r="C294" s="2"/>
      <c r="D294" s="1335">
        <v>53813</v>
      </c>
      <c r="E294" s="1336">
        <v>53843</v>
      </c>
      <c r="F294" s="1336">
        <v>53843</v>
      </c>
      <c r="G294" s="1336">
        <v>53857</v>
      </c>
      <c r="H294" s="1336">
        <v>53863</v>
      </c>
      <c r="I294" s="1336">
        <v>53867</v>
      </c>
      <c r="J294" s="1337">
        <v>53870</v>
      </c>
      <c r="K294" s="1323"/>
    </row>
    <row r="295" spans="2:11">
      <c r="B295" s="1334">
        <v>273</v>
      </c>
      <c r="C295" s="2"/>
      <c r="D295" s="1335">
        <v>53844</v>
      </c>
      <c r="E295" s="1336">
        <v>53873</v>
      </c>
      <c r="F295" s="1336">
        <v>53873</v>
      </c>
      <c r="G295" s="1336">
        <v>53885</v>
      </c>
      <c r="H295" s="1336">
        <v>53895</v>
      </c>
      <c r="I295" s="1336">
        <v>53897</v>
      </c>
      <c r="J295" s="1337">
        <v>53902</v>
      </c>
      <c r="K295" s="1323"/>
    </row>
    <row r="296" spans="2:11">
      <c r="B296" s="1334">
        <v>274</v>
      </c>
      <c r="C296" s="2"/>
      <c r="D296" s="1335">
        <v>53874</v>
      </c>
      <c r="E296" s="1336">
        <v>53904</v>
      </c>
      <c r="F296" s="1336">
        <v>53904</v>
      </c>
      <c r="G296" s="1336">
        <v>53918</v>
      </c>
      <c r="H296" s="1336">
        <v>53924</v>
      </c>
      <c r="I296" s="1336">
        <v>53926</v>
      </c>
      <c r="J296" s="1337">
        <v>53931</v>
      </c>
      <c r="K296" s="1323"/>
    </row>
    <row r="297" spans="2:11">
      <c r="B297" s="1334">
        <v>275</v>
      </c>
      <c r="C297" s="2"/>
      <c r="D297" s="1335">
        <v>53905</v>
      </c>
      <c r="E297" s="1336">
        <v>53935</v>
      </c>
      <c r="F297" s="1336">
        <v>53935</v>
      </c>
      <c r="G297" s="1336">
        <v>53948</v>
      </c>
      <c r="H297" s="1336">
        <v>53955</v>
      </c>
      <c r="I297" s="1336">
        <v>53959</v>
      </c>
      <c r="J297" s="1337">
        <v>53962</v>
      </c>
      <c r="K297" s="1323"/>
    </row>
    <row r="298" spans="2:11">
      <c r="B298" s="1334">
        <v>276</v>
      </c>
      <c r="C298" s="2"/>
      <c r="D298" s="1335">
        <v>53936</v>
      </c>
      <c r="E298" s="1336">
        <v>53965</v>
      </c>
      <c r="F298" s="1336">
        <v>53965</v>
      </c>
      <c r="G298" s="1336">
        <v>53979</v>
      </c>
      <c r="H298" s="1336">
        <v>53986</v>
      </c>
      <c r="I298" s="1336">
        <v>53988</v>
      </c>
      <c r="J298" s="1337">
        <v>53993</v>
      </c>
      <c r="K298" s="1323"/>
    </row>
    <row r="299" spans="2:11">
      <c r="B299" s="1334">
        <v>277</v>
      </c>
      <c r="C299" s="2"/>
      <c r="D299" s="1335">
        <v>53966</v>
      </c>
      <c r="E299" s="1336">
        <v>53996</v>
      </c>
      <c r="F299" s="1336">
        <v>53996</v>
      </c>
      <c r="G299" s="1336">
        <v>54010</v>
      </c>
      <c r="H299" s="1336">
        <v>54016</v>
      </c>
      <c r="I299" s="1336">
        <v>54018</v>
      </c>
      <c r="J299" s="1337">
        <v>54023</v>
      </c>
      <c r="K299" s="1323"/>
    </row>
    <row r="300" spans="2:11">
      <c r="B300" s="1334">
        <v>278</v>
      </c>
      <c r="C300" s="2"/>
      <c r="D300" s="1335">
        <v>53997</v>
      </c>
      <c r="E300" s="1336">
        <v>54026</v>
      </c>
      <c r="F300" s="1336">
        <v>54026</v>
      </c>
      <c r="G300" s="1336">
        <v>54039</v>
      </c>
      <c r="H300" s="1336">
        <v>54046</v>
      </c>
      <c r="I300" s="1336">
        <v>54050</v>
      </c>
      <c r="J300" s="1337">
        <v>54053</v>
      </c>
      <c r="K300" s="1323"/>
    </row>
    <row r="301" spans="2:11">
      <c r="B301" s="1334">
        <v>279</v>
      </c>
      <c r="C301" s="2"/>
      <c r="D301" s="1335">
        <v>54027</v>
      </c>
      <c r="E301" s="1336">
        <v>54057</v>
      </c>
      <c r="F301" s="1336">
        <v>54057</v>
      </c>
      <c r="G301" s="1336">
        <v>54071</v>
      </c>
      <c r="H301" s="1336">
        <v>54077</v>
      </c>
      <c r="I301" s="1336">
        <v>54079</v>
      </c>
      <c r="J301" s="1337">
        <v>54084</v>
      </c>
      <c r="K301" s="1323"/>
    </row>
    <row r="302" spans="2:11">
      <c r="B302" s="1334">
        <v>280</v>
      </c>
      <c r="C302" s="2"/>
      <c r="D302" s="1335">
        <v>54058</v>
      </c>
      <c r="E302" s="1336">
        <v>54088</v>
      </c>
      <c r="F302" s="1336">
        <v>54088</v>
      </c>
      <c r="G302" s="1336">
        <v>54102</v>
      </c>
      <c r="H302" s="1336">
        <v>54108</v>
      </c>
      <c r="I302" s="1336">
        <v>54112</v>
      </c>
      <c r="J302" s="1337">
        <v>54115</v>
      </c>
      <c r="K302" s="1323"/>
    </row>
    <row r="303" spans="2:11">
      <c r="B303" s="1334">
        <v>281</v>
      </c>
      <c r="C303" s="2"/>
      <c r="D303" s="1335">
        <v>54089</v>
      </c>
      <c r="E303" s="1336">
        <v>54117</v>
      </c>
      <c r="F303" s="1336">
        <v>54117</v>
      </c>
      <c r="G303" s="1336">
        <v>54130</v>
      </c>
      <c r="H303" s="1336">
        <v>54137</v>
      </c>
      <c r="I303" s="1336">
        <v>54141</v>
      </c>
      <c r="J303" s="1337">
        <v>54144</v>
      </c>
      <c r="K303" s="1323"/>
    </row>
    <row r="304" spans="2:11">
      <c r="B304" s="1334">
        <v>282</v>
      </c>
      <c r="C304" s="2"/>
      <c r="D304" s="1335">
        <v>54118</v>
      </c>
      <c r="E304" s="1336">
        <v>54148</v>
      </c>
      <c r="F304" s="1336">
        <v>54148</v>
      </c>
      <c r="G304" s="1336">
        <v>54162</v>
      </c>
      <c r="H304" s="1336">
        <v>54168</v>
      </c>
      <c r="I304" s="1336">
        <v>54170</v>
      </c>
      <c r="J304" s="1337">
        <v>54175</v>
      </c>
      <c r="K304" s="1323"/>
    </row>
    <row r="305" spans="2:11">
      <c r="B305" s="1334">
        <v>283</v>
      </c>
      <c r="C305" s="2"/>
      <c r="D305" s="1335">
        <v>54149</v>
      </c>
      <c r="E305" s="1336">
        <v>54178</v>
      </c>
      <c r="F305" s="1336">
        <v>54178</v>
      </c>
      <c r="G305" s="1336">
        <v>54192</v>
      </c>
      <c r="H305" s="1336">
        <v>54198</v>
      </c>
      <c r="I305" s="1336">
        <v>54200</v>
      </c>
      <c r="J305" s="1337">
        <v>54205</v>
      </c>
      <c r="K305" s="1323"/>
    </row>
    <row r="306" spans="2:11">
      <c r="B306" s="1334">
        <v>284</v>
      </c>
      <c r="C306" s="2"/>
      <c r="D306" s="1335">
        <v>54179</v>
      </c>
      <c r="E306" s="1336">
        <v>54209</v>
      </c>
      <c r="F306" s="1336">
        <v>54209</v>
      </c>
      <c r="G306" s="1336">
        <v>54221</v>
      </c>
      <c r="H306" s="1336">
        <v>54231</v>
      </c>
      <c r="I306" s="1336">
        <v>54233</v>
      </c>
      <c r="J306" s="1337">
        <v>54238</v>
      </c>
      <c r="K306" s="1323"/>
    </row>
    <row r="307" spans="2:11">
      <c r="B307" s="1334">
        <v>285</v>
      </c>
      <c r="C307" s="2"/>
      <c r="D307" s="1335">
        <v>54210</v>
      </c>
      <c r="E307" s="1336">
        <v>54239</v>
      </c>
      <c r="F307" s="1336">
        <v>54239</v>
      </c>
      <c r="G307" s="1336">
        <v>54253</v>
      </c>
      <c r="H307" s="1336">
        <v>54259</v>
      </c>
      <c r="I307" s="1336">
        <v>54261</v>
      </c>
      <c r="J307" s="1337">
        <v>54266</v>
      </c>
      <c r="K307" s="1323"/>
    </row>
    <row r="308" spans="2:11">
      <c r="B308" s="1334">
        <v>286</v>
      </c>
      <c r="C308" s="2"/>
      <c r="D308" s="1335">
        <v>54240</v>
      </c>
      <c r="E308" s="1336">
        <v>54270</v>
      </c>
      <c r="F308" s="1336">
        <v>54270</v>
      </c>
      <c r="G308" s="1336">
        <v>54284</v>
      </c>
      <c r="H308" s="1336">
        <v>54290</v>
      </c>
      <c r="I308" s="1336">
        <v>54294</v>
      </c>
      <c r="J308" s="1337">
        <v>54297</v>
      </c>
      <c r="K308" s="1323"/>
    </row>
    <row r="309" spans="2:11">
      <c r="B309" s="1334">
        <v>287</v>
      </c>
      <c r="C309" s="2"/>
      <c r="D309" s="1335">
        <v>54271</v>
      </c>
      <c r="E309" s="1336">
        <v>54301</v>
      </c>
      <c r="F309" s="1336">
        <v>54301</v>
      </c>
      <c r="G309" s="1336">
        <v>54315</v>
      </c>
      <c r="H309" s="1336">
        <v>54322</v>
      </c>
      <c r="I309" s="1336">
        <v>54324</v>
      </c>
      <c r="J309" s="1337">
        <v>54329</v>
      </c>
      <c r="K309" s="1323"/>
    </row>
    <row r="310" spans="2:11">
      <c r="B310" s="1334">
        <v>288</v>
      </c>
      <c r="C310" s="2"/>
      <c r="D310" s="1335">
        <v>54302</v>
      </c>
      <c r="E310" s="1336">
        <v>54331</v>
      </c>
      <c r="F310" s="1336">
        <v>54331</v>
      </c>
      <c r="G310" s="1336">
        <v>54345</v>
      </c>
      <c r="H310" s="1336">
        <v>54351</v>
      </c>
      <c r="I310" s="1336">
        <v>54353</v>
      </c>
      <c r="J310" s="1337">
        <v>54358</v>
      </c>
      <c r="K310" s="1323"/>
    </row>
    <row r="311" spans="2:11">
      <c r="B311" s="1334">
        <v>289</v>
      </c>
      <c r="C311" s="2"/>
      <c r="D311" s="1335">
        <v>54332</v>
      </c>
      <c r="E311" s="1336">
        <v>54362</v>
      </c>
      <c r="F311" s="1336">
        <v>54362</v>
      </c>
      <c r="G311" s="1336">
        <v>54375</v>
      </c>
      <c r="H311" s="1336">
        <v>54382</v>
      </c>
      <c r="I311" s="1336">
        <v>54386</v>
      </c>
      <c r="J311" s="1337">
        <v>54389</v>
      </c>
      <c r="K311" s="1323"/>
    </row>
    <row r="312" spans="2:11">
      <c r="B312" s="1334">
        <v>290</v>
      </c>
      <c r="C312" s="2"/>
      <c r="D312" s="1335">
        <v>54363</v>
      </c>
      <c r="E312" s="1336">
        <v>54392</v>
      </c>
      <c r="F312" s="1336">
        <v>54392</v>
      </c>
      <c r="G312" s="1336">
        <v>54406</v>
      </c>
      <c r="H312" s="1336">
        <v>54413</v>
      </c>
      <c r="I312" s="1336">
        <v>54415</v>
      </c>
      <c r="J312" s="1337">
        <v>54420</v>
      </c>
      <c r="K312" s="1323"/>
    </row>
    <row r="313" spans="2:11">
      <c r="B313" s="1334">
        <v>291</v>
      </c>
      <c r="C313" s="2"/>
      <c r="D313" s="1335">
        <v>54393</v>
      </c>
      <c r="E313" s="1336">
        <v>54423</v>
      </c>
      <c r="F313" s="1336">
        <v>54423</v>
      </c>
      <c r="G313" s="1336">
        <v>54437</v>
      </c>
      <c r="H313" s="1336">
        <v>54443</v>
      </c>
      <c r="I313" s="1336">
        <v>54445</v>
      </c>
      <c r="J313" s="1337">
        <v>54450</v>
      </c>
      <c r="K313" s="1323"/>
    </row>
    <row r="314" spans="2:11">
      <c r="B314" s="1334">
        <v>292</v>
      </c>
      <c r="C314" s="2"/>
      <c r="D314" s="1335">
        <v>54424</v>
      </c>
      <c r="E314" s="1336">
        <v>54454</v>
      </c>
      <c r="F314" s="1336">
        <v>54454</v>
      </c>
      <c r="G314" s="1336">
        <v>54466</v>
      </c>
      <c r="H314" s="1336">
        <v>54473</v>
      </c>
      <c r="I314" s="1336">
        <v>54477</v>
      </c>
      <c r="J314" s="1337">
        <v>54480</v>
      </c>
      <c r="K314" s="1323"/>
    </row>
    <row r="315" spans="2:11">
      <c r="B315" s="1334">
        <v>293</v>
      </c>
      <c r="C315" s="2"/>
      <c r="D315" s="1335">
        <v>54455</v>
      </c>
      <c r="E315" s="1336">
        <v>54482</v>
      </c>
      <c r="F315" s="1336">
        <v>54482</v>
      </c>
      <c r="G315" s="1336">
        <v>54494</v>
      </c>
      <c r="H315" s="1336">
        <v>54504</v>
      </c>
      <c r="I315" s="1336">
        <v>54506</v>
      </c>
      <c r="J315" s="1337">
        <v>54511</v>
      </c>
      <c r="K315" s="1323"/>
    </row>
    <row r="316" spans="2:11">
      <c r="B316" s="1334">
        <v>294</v>
      </c>
      <c r="C316" s="2"/>
      <c r="D316" s="1335">
        <v>54483</v>
      </c>
      <c r="E316" s="1336">
        <v>54513</v>
      </c>
      <c r="F316" s="1336">
        <v>54513</v>
      </c>
      <c r="G316" s="1336">
        <v>54527</v>
      </c>
      <c r="H316" s="1336">
        <v>54533</v>
      </c>
      <c r="I316" s="1336">
        <v>54535</v>
      </c>
      <c r="J316" s="1337">
        <v>54540</v>
      </c>
      <c r="K316" s="1323"/>
    </row>
    <row r="317" spans="2:11">
      <c r="B317" s="1334">
        <v>295</v>
      </c>
      <c r="C317" s="2"/>
      <c r="D317" s="1335">
        <v>54514</v>
      </c>
      <c r="E317" s="1336">
        <v>54543</v>
      </c>
      <c r="F317" s="1336">
        <v>54543</v>
      </c>
      <c r="G317" s="1336">
        <v>54557</v>
      </c>
      <c r="H317" s="1336">
        <v>54563</v>
      </c>
      <c r="I317" s="1336">
        <v>54567</v>
      </c>
      <c r="J317" s="1337">
        <v>54570</v>
      </c>
      <c r="K317" s="1323"/>
    </row>
    <row r="318" spans="2:11">
      <c r="B318" s="1334">
        <v>296</v>
      </c>
      <c r="C318" s="2"/>
      <c r="D318" s="1335">
        <v>54544</v>
      </c>
      <c r="E318" s="1336">
        <v>54574</v>
      </c>
      <c r="F318" s="1336">
        <v>54574</v>
      </c>
      <c r="G318" s="1336">
        <v>54588</v>
      </c>
      <c r="H318" s="1336">
        <v>54595</v>
      </c>
      <c r="I318" s="1336">
        <v>54597</v>
      </c>
      <c r="J318" s="1337">
        <v>54602</v>
      </c>
      <c r="K318" s="1323"/>
    </row>
    <row r="319" spans="2:11">
      <c r="B319" s="1334">
        <v>297</v>
      </c>
      <c r="C319" s="2"/>
      <c r="D319" s="1335">
        <v>54575</v>
      </c>
      <c r="E319" s="1336">
        <v>54604</v>
      </c>
      <c r="F319" s="1336">
        <v>54604</v>
      </c>
      <c r="G319" s="1336">
        <v>54618</v>
      </c>
      <c r="H319" s="1336">
        <v>54624</v>
      </c>
      <c r="I319" s="1336">
        <v>54626</v>
      </c>
      <c r="J319" s="1337">
        <v>54631</v>
      </c>
      <c r="K319" s="1323"/>
    </row>
    <row r="320" spans="2:11">
      <c r="B320" s="1334">
        <v>298</v>
      </c>
      <c r="C320" s="2"/>
      <c r="D320" s="1335">
        <v>54605</v>
      </c>
      <c r="E320" s="1336">
        <v>54635</v>
      </c>
      <c r="F320" s="1336">
        <v>54635</v>
      </c>
      <c r="G320" s="1336">
        <v>54648</v>
      </c>
      <c r="H320" s="1336">
        <v>54655</v>
      </c>
      <c r="I320" s="1336">
        <v>54659</v>
      </c>
      <c r="J320" s="1337">
        <v>54662</v>
      </c>
      <c r="K320" s="1323"/>
    </row>
    <row r="321" spans="2:11">
      <c r="B321" s="1334">
        <v>299</v>
      </c>
      <c r="C321" s="2"/>
      <c r="D321" s="1335">
        <v>54636</v>
      </c>
      <c r="E321" s="1336">
        <v>54666</v>
      </c>
      <c r="F321" s="1336">
        <v>54666</v>
      </c>
      <c r="G321" s="1336">
        <v>54680</v>
      </c>
      <c r="H321" s="1336">
        <v>54686</v>
      </c>
      <c r="I321" s="1336">
        <v>54688</v>
      </c>
      <c r="J321" s="1337">
        <v>54693</v>
      </c>
      <c r="K321" s="1323"/>
    </row>
    <row r="322" spans="2:11">
      <c r="B322" s="1334">
        <v>300</v>
      </c>
      <c r="C322" s="2"/>
      <c r="D322" s="1335">
        <v>54667</v>
      </c>
      <c r="E322" s="1336">
        <v>54696</v>
      </c>
      <c r="F322" s="1336">
        <v>54696</v>
      </c>
      <c r="G322" s="1336">
        <v>54710</v>
      </c>
      <c r="H322" s="1336">
        <v>54716</v>
      </c>
      <c r="I322" s="1336">
        <v>54718</v>
      </c>
      <c r="J322" s="1337">
        <v>54723</v>
      </c>
      <c r="K322" s="1323"/>
    </row>
    <row r="323" spans="2:11">
      <c r="B323" s="1334">
        <v>301</v>
      </c>
      <c r="C323" s="2"/>
      <c r="D323" s="1335">
        <v>54697</v>
      </c>
      <c r="E323" s="1336">
        <v>54727</v>
      </c>
      <c r="F323" s="1336">
        <v>54727</v>
      </c>
      <c r="G323" s="1336">
        <v>54739</v>
      </c>
      <c r="H323" s="1336">
        <v>54749</v>
      </c>
      <c r="I323" s="1336">
        <v>54751</v>
      </c>
      <c r="J323" s="1337">
        <v>54756</v>
      </c>
      <c r="K323" s="1323"/>
    </row>
    <row r="324" spans="2:11">
      <c r="B324" s="1334">
        <v>302</v>
      </c>
      <c r="C324" s="2"/>
      <c r="D324" s="1335">
        <v>54728</v>
      </c>
      <c r="E324" s="1336">
        <v>54757</v>
      </c>
      <c r="F324" s="1336">
        <v>54757</v>
      </c>
      <c r="G324" s="1336">
        <v>54771</v>
      </c>
      <c r="H324" s="1336">
        <v>54777</v>
      </c>
      <c r="I324" s="1336">
        <v>54779</v>
      </c>
      <c r="J324" s="1337">
        <v>54784</v>
      </c>
      <c r="K324" s="1323"/>
    </row>
    <row r="325" spans="2:11">
      <c r="B325" s="1334">
        <v>303</v>
      </c>
      <c r="C325" s="2"/>
      <c r="D325" s="1335">
        <v>54758</v>
      </c>
      <c r="E325" s="1336">
        <v>54788</v>
      </c>
      <c r="F325" s="1336">
        <v>54788</v>
      </c>
      <c r="G325" s="1336">
        <v>54802</v>
      </c>
      <c r="H325" s="1336">
        <v>54808</v>
      </c>
      <c r="I325" s="1336">
        <v>54812</v>
      </c>
      <c r="J325" s="1337">
        <v>54815</v>
      </c>
      <c r="K325" s="1323"/>
    </row>
    <row r="326" spans="2:11">
      <c r="B326" s="1334">
        <v>304</v>
      </c>
      <c r="C326" s="2"/>
      <c r="D326" s="1335">
        <v>54789</v>
      </c>
      <c r="E326" s="1336">
        <v>54819</v>
      </c>
      <c r="F326" s="1336">
        <v>54819</v>
      </c>
      <c r="G326" s="1336">
        <v>54833</v>
      </c>
      <c r="H326" s="1336">
        <v>54840</v>
      </c>
      <c r="I326" s="1336">
        <v>54842</v>
      </c>
      <c r="J326" s="1337">
        <v>54847</v>
      </c>
      <c r="K326" s="1323"/>
    </row>
    <row r="327" spans="2:11">
      <c r="B327" s="1334">
        <v>305</v>
      </c>
      <c r="C327" s="2"/>
      <c r="D327" s="1335">
        <v>54820</v>
      </c>
      <c r="E327" s="1336">
        <v>54847</v>
      </c>
      <c r="F327" s="1336">
        <v>54847</v>
      </c>
      <c r="G327" s="1336">
        <v>54861</v>
      </c>
      <c r="H327" s="1336">
        <v>54868</v>
      </c>
      <c r="I327" s="1336">
        <v>54870</v>
      </c>
      <c r="J327" s="1337">
        <v>54875</v>
      </c>
      <c r="K327" s="1323"/>
    </row>
    <row r="328" spans="2:11">
      <c r="B328" s="1334">
        <v>306</v>
      </c>
      <c r="C328" s="2"/>
      <c r="D328" s="1335">
        <v>54848</v>
      </c>
      <c r="E328" s="1336">
        <v>54878</v>
      </c>
      <c r="F328" s="1336">
        <v>54878</v>
      </c>
      <c r="G328" s="1336">
        <v>54892</v>
      </c>
      <c r="H328" s="1336">
        <v>54898</v>
      </c>
      <c r="I328" s="1336">
        <v>54900</v>
      </c>
      <c r="J328" s="1337">
        <v>54905</v>
      </c>
      <c r="K328" s="1323"/>
    </row>
    <row r="329" spans="2:11">
      <c r="B329" s="1334">
        <v>307</v>
      </c>
      <c r="C329" s="2"/>
      <c r="D329" s="1335">
        <v>54879</v>
      </c>
      <c r="E329" s="1336">
        <v>54908</v>
      </c>
      <c r="F329" s="1336">
        <v>54908</v>
      </c>
      <c r="G329" s="1336">
        <v>54921</v>
      </c>
      <c r="H329" s="1336">
        <v>54928</v>
      </c>
      <c r="I329" s="1336">
        <v>54932</v>
      </c>
      <c r="J329" s="1337">
        <v>54935</v>
      </c>
      <c r="K329" s="1323"/>
    </row>
    <row r="330" spans="2:11">
      <c r="B330" s="1334">
        <v>308</v>
      </c>
      <c r="C330" s="2"/>
      <c r="D330" s="1335">
        <v>54909</v>
      </c>
      <c r="E330" s="1336">
        <v>54939</v>
      </c>
      <c r="F330" s="1336">
        <v>54939</v>
      </c>
      <c r="G330" s="1336">
        <v>54953</v>
      </c>
      <c r="H330" s="1336">
        <v>54959</v>
      </c>
      <c r="I330" s="1336">
        <v>54961</v>
      </c>
      <c r="J330" s="1337">
        <v>54966</v>
      </c>
      <c r="K330" s="1323"/>
    </row>
    <row r="331" spans="2:11">
      <c r="B331" s="1334">
        <v>309</v>
      </c>
      <c r="C331" s="2"/>
      <c r="D331" s="1335">
        <v>54940</v>
      </c>
      <c r="E331" s="1336">
        <v>54969</v>
      </c>
      <c r="F331" s="1336">
        <v>54969</v>
      </c>
      <c r="G331" s="1336">
        <v>54983</v>
      </c>
      <c r="H331" s="1336">
        <v>54989</v>
      </c>
      <c r="I331" s="1336">
        <v>54991</v>
      </c>
      <c r="J331" s="1337">
        <v>54996</v>
      </c>
      <c r="K331" s="1323"/>
    </row>
    <row r="332" spans="2:11">
      <c r="B332" s="1334">
        <v>310</v>
      </c>
      <c r="C332" s="2"/>
      <c r="D332" s="1335">
        <v>54970</v>
      </c>
      <c r="E332" s="1336">
        <v>55000</v>
      </c>
      <c r="F332" s="1336">
        <v>55000</v>
      </c>
      <c r="G332" s="1336">
        <v>55012</v>
      </c>
      <c r="H332" s="1336">
        <v>55022</v>
      </c>
      <c r="I332" s="1336">
        <v>55024</v>
      </c>
      <c r="J332" s="1337">
        <v>55029</v>
      </c>
      <c r="K332" s="1323"/>
    </row>
    <row r="333" spans="2:11">
      <c r="B333" s="1334">
        <v>311</v>
      </c>
      <c r="C333" s="2"/>
      <c r="D333" s="1335">
        <v>55001</v>
      </c>
      <c r="E333" s="1336">
        <v>55031</v>
      </c>
      <c r="F333" s="1336">
        <v>55031</v>
      </c>
      <c r="G333" s="1336">
        <v>55045</v>
      </c>
      <c r="H333" s="1336">
        <v>55051</v>
      </c>
      <c r="I333" s="1336">
        <v>55053</v>
      </c>
      <c r="J333" s="1337">
        <v>55058</v>
      </c>
      <c r="K333" s="1323"/>
    </row>
    <row r="334" spans="2:11">
      <c r="B334" s="1334">
        <v>312</v>
      </c>
      <c r="C334" s="2"/>
      <c r="D334" s="1335">
        <v>55032</v>
      </c>
      <c r="E334" s="1336">
        <v>55061</v>
      </c>
      <c r="F334" s="1336">
        <v>55061</v>
      </c>
      <c r="G334" s="1336">
        <v>55075</v>
      </c>
      <c r="H334" s="1336">
        <v>55081</v>
      </c>
      <c r="I334" s="1336">
        <v>55085</v>
      </c>
      <c r="J334" s="1337">
        <v>55088</v>
      </c>
      <c r="K334" s="1323"/>
    </row>
    <row r="335" spans="2:11">
      <c r="B335" s="1334">
        <v>313</v>
      </c>
      <c r="C335" s="2"/>
      <c r="D335" s="1335">
        <v>55062</v>
      </c>
      <c r="E335" s="1336">
        <v>55092</v>
      </c>
      <c r="F335" s="1336">
        <v>55092</v>
      </c>
      <c r="G335" s="1336">
        <v>55106</v>
      </c>
      <c r="H335" s="1336">
        <v>55113</v>
      </c>
      <c r="I335" s="1336">
        <v>55115</v>
      </c>
      <c r="J335" s="1337">
        <v>55120</v>
      </c>
      <c r="K335" s="1323"/>
    </row>
    <row r="336" spans="2:11">
      <c r="B336" s="1334">
        <v>314</v>
      </c>
      <c r="C336" s="2"/>
      <c r="D336" s="1335">
        <v>55093</v>
      </c>
      <c r="E336" s="1336">
        <v>55122</v>
      </c>
      <c r="F336" s="1336">
        <v>55122</v>
      </c>
      <c r="G336" s="1336">
        <v>55136</v>
      </c>
      <c r="H336" s="1336">
        <v>55142</v>
      </c>
      <c r="I336" s="1336">
        <v>55144</v>
      </c>
      <c r="J336" s="1337">
        <v>55149</v>
      </c>
      <c r="K336" s="1323"/>
    </row>
    <row r="337" spans="2:11">
      <c r="B337" s="1334">
        <v>315</v>
      </c>
      <c r="C337" s="2"/>
      <c r="D337" s="1335">
        <v>55123</v>
      </c>
      <c r="E337" s="1336">
        <v>55153</v>
      </c>
      <c r="F337" s="1336">
        <v>55153</v>
      </c>
      <c r="G337" s="1336">
        <v>55166</v>
      </c>
      <c r="H337" s="1336">
        <v>55173</v>
      </c>
      <c r="I337" s="1336">
        <v>55177</v>
      </c>
      <c r="J337" s="1337">
        <v>55180</v>
      </c>
      <c r="K337" s="1323"/>
    </row>
    <row r="338" spans="2:11">
      <c r="B338" s="1334">
        <v>316</v>
      </c>
      <c r="C338" s="2"/>
      <c r="D338" s="1335">
        <v>55154</v>
      </c>
      <c r="E338" s="1336">
        <v>55184</v>
      </c>
      <c r="F338" s="1336">
        <v>55184</v>
      </c>
      <c r="G338" s="1336">
        <v>55198</v>
      </c>
      <c r="H338" s="1336">
        <v>55204</v>
      </c>
      <c r="I338" s="1336">
        <v>55206</v>
      </c>
      <c r="J338" s="1337">
        <v>55211</v>
      </c>
      <c r="K338" s="1323"/>
    </row>
    <row r="339" spans="2:11">
      <c r="B339" s="1334">
        <v>317</v>
      </c>
      <c r="C339" s="2"/>
      <c r="D339" s="1335">
        <v>55185</v>
      </c>
      <c r="E339" s="1336">
        <v>55212</v>
      </c>
      <c r="F339" s="1336">
        <v>55212</v>
      </c>
      <c r="G339" s="1336">
        <v>55226</v>
      </c>
      <c r="H339" s="1336">
        <v>55232</v>
      </c>
      <c r="I339" s="1336">
        <v>55234</v>
      </c>
      <c r="J339" s="1337">
        <v>55239</v>
      </c>
      <c r="K339" s="1323"/>
    </row>
    <row r="340" spans="2:11">
      <c r="B340" s="1334">
        <v>318</v>
      </c>
      <c r="C340" s="2"/>
      <c r="D340" s="1335">
        <v>55213</v>
      </c>
      <c r="E340" s="1336">
        <v>55243</v>
      </c>
      <c r="F340" s="1336">
        <v>55243</v>
      </c>
      <c r="G340" s="1336">
        <v>55257</v>
      </c>
      <c r="H340" s="1336">
        <v>55263</v>
      </c>
      <c r="I340" s="1336">
        <v>55267</v>
      </c>
      <c r="J340" s="1337">
        <v>55270</v>
      </c>
      <c r="K340" s="1323"/>
    </row>
    <row r="341" spans="2:11">
      <c r="B341" s="1334">
        <v>319</v>
      </c>
      <c r="C341" s="2"/>
      <c r="D341" s="1335">
        <v>55244</v>
      </c>
      <c r="E341" s="1336">
        <v>55273</v>
      </c>
      <c r="F341" s="1336">
        <v>55273</v>
      </c>
      <c r="G341" s="1336">
        <v>55285</v>
      </c>
      <c r="H341" s="1336">
        <v>55295</v>
      </c>
      <c r="I341" s="1336">
        <v>55297</v>
      </c>
      <c r="J341" s="1337">
        <v>55302</v>
      </c>
      <c r="K341" s="1323"/>
    </row>
    <row r="342" spans="2:11">
      <c r="B342" s="1334">
        <v>320</v>
      </c>
      <c r="C342" s="2"/>
      <c r="D342" s="1335">
        <v>55274</v>
      </c>
      <c r="E342" s="1336">
        <v>55304</v>
      </c>
      <c r="F342" s="1336">
        <v>55304</v>
      </c>
      <c r="G342" s="1336">
        <v>55318</v>
      </c>
      <c r="H342" s="1336">
        <v>55324</v>
      </c>
      <c r="I342" s="1336">
        <v>55326</v>
      </c>
      <c r="J342" s="1337">
        <v>55331</v>
      </c>
      <c r="K342" s="1323"/>
    </row>
    <row r="343" spans="2:11">
      <c r="B343" s="1334">
        <v>321</v>
      </c>
      <c r="C343" s="2"/>
      <c r="D343" s="1335">
        <v>55305</v>
      </c>
      <c r="E343" s="1336">
        <v>55334</v>
      </c>
      <c r="F343" s="1336">
        <v>55334</v>
      </c>
      <c r="G343" s="1336">
        <v>55348</v>
      </c>
      <c r="H343" s="1336">
        <v>55354</v>
      </c>
      <c r="I343" s="1336">
        <v>55358</v>
      </c>
      <c r="J343" s="1337">
        <v>55361</v>
      </c>
      <c r="K343" s="1323"/>
    </row>
    <row r="344" spans="2:11">
      <c r="B344" s="1334">
        <v>322</v>
      </c>
      <c r="C344" s="2"/>
      <c r="D344" s="1335">
        <v>55335</v>
      </c>
      <c r="E344" s="1336">
        <v>55365</v>
      </c>
      <c r="F344" s="1336">
        <v>55365</v>
      </c>
      <c r="G344" s="1336">
        <v>55379</v>
      </c>
      <c r="H344" s="1336">
        <v>55386</v>
      </c>
      <c r="I344" s="1336">
        <v>55388</v>
      </c>
      <c r="J344" s="1337">
        <v>55393</v>
      </c>
      <c r="K344" s="1323"/>
    </row>
    <row r="345" spans="2:11">
      <c r="B345" s="1334">
        <v>323</v>
      </c>
      <c r="C345" s="2"/>
      <c r="D345" s="1335">
        <v>55366</v>
      </c>
      <c r="E345" s="1336">
        <v>55396</v>
      </c>
      <c r="F345" s="1336">
        <v>55396</v>
      </c>
      <c r="G345" s="1336">
        <v>55410</v>
      </c>
      <c r="H345" s="1336">
        <v>55416</v>
      </c>
      <c r="I345" s="1336">
        <v>55418</v>
      </c>
      <c r="J345" s="1337">
        <v>55423</v>
      </c>
      <c r="K345" s="1323"/>
    </row>
    <row r="346" spans="2:11">
      <c r="B346" s="1334">
        <v>324</v>
      </c>
      <c r="C346" s="2"/>
      <c r="D346" s="1335">
        <v>55397</v>
      </c>
      <c r="E346" s="1336">
        <v>55426</v>
      </c>
      <c r="F346" s="1336">
        <v>55426</v>
      </c>
      <c r="G346" s="1336">
        <v>55439</v>
      </c>
      <c r="H346" s="1336">
        <v>55446</v>
      </c>
      <c r="I346" s="1336">
        <v>55450</v>
      </c>
      <c r="J346" s="1337">
        <v>55453</v>
      </c>
      <c r="K346" s="1323"/>
    </row>
    <row r="347" spans="2:11">
      <c r="B347" s="1334">
        <v>325</v>
      </c>
      <c r="C347" s="2"/>
      <c r="D347" s="1335">
        <v>55427</v>
      </c>
      <c r="E347" s="1336">
        <v>55457</v>
      </c>
      <c r="F347" s="1336">
        <v>55457</v>
      </c>
      <c r="G347" s="1336">
        <v>55471</v>
      </c>
      <c r="H347" s="1336">
        <v>55477</v>
      </c>
      <c r="I347" s="1336">
        <v>55479</v>
      </c>
      <c r="J347" s="1337">
        <v>55484</v>
      </c>
      <c r="K347" s="1323"/>
    </row>
    <row r="348" spans="2:11">
      <c r="B348" s="1334">
        <v>326</v>
      </c>
      <c r="C348" s="2"/>
      <c r="D348" s="1335">
        <v>55458</v>
      </c>
      <c r="E348" s="1336">
        <v>55487</v>
      </c>
      <c r="F348" s="1336">
        <v>55487</v>
      </c>
      <c r="G348" s="1336">
        <v>55501</v>
      </c>
      <c r="H348" s="1336">
        <v>55507</v>
      </c>
      <c r="I348" s="1336">
        <v>55509</v>
      </c>
      <c r="J348" s="1337">
        <v>55514</v>
      </c>
      <c r="K348" s="1323"/>
    </row>
    <row r="349" spans="2:11">
      <c r="B349" s="1334">
        <v>327</v>
      </c>
      <c r="C349" s="2"/>
      <c r="D349" s="1335">
        <v>55488</v>
      </c>
      <c r="E349" s="1336">
        <v>55518</v>
      </c>
      <c r="F349" s="1336">
        <v>55518</v>
      </c>
      <c r="G349" s="1336">
        <v>55530</v>
      </c>
      <c r="H349" s="1336">
        <v>55540</v>
      </c>
      <c r="I349" s="1336">
        <v>55542</v>
      </c>
      <c r="J349" s="1337">
        <v>55547</v>
      </c>
      <c r="K349" s="1323"/>
    </row>
    <row r="350" spans="2:11">
      <c r="B350" s="1334">
        <v>328</v>
      </c>
      <c r="C350" s="2"/>
      <c r="D350" s="1335">
        <v>55519</v>
      </c>
      <c r="E350" s="1336">
        <v>55549</v>
      </c>
      <c r="F350" s="1336">
        <v>55549</v>
      </c>
      <c r="G350" s="1336">
        <v>55563</v>
      </c>
      <c r="H350" s="1336">
        <v>55569</v>
      </c>
      <c r="I350" s="1336">
        <v>55571</v>
      </c>
      <c r="J350" s="1337">
        <v>55576</v>
      </c>
      <c r="K350" s="1323"/>
    </row>
    <row r="351" spans="2:11">
      <c r="B351" s="1334">
        <v>329</v>
      </c>
      <c r="C351" s="2"/>
      <c r="D351" s="1335">
        <v>55550</v>
      </c>
      <c r="E351" s="1336">
        <v>55578</v>
      </c>
      <c r="F351" s="1336">
        <v>55578</v>
      </c>
      <c r="G351" s="1336">
        <v>55592</v>
      </c>
      <c r="H351" s="1336">
        <v>55598</v>
      </c>
      <c r="I351" s="1336">
        <v>55600</v>
      </c>
      <c r="J351" s="1337">
        <v>55605</v>
      </c>
      <c r="K351" s="1323"/>
    </row>
    <row r="352" spans="2:11">
      <c r="B352" s="1334">
        <v>330</v>
      </c>
      <c r="C352" s="2"/>
      <c r="D352" s="1335">
        <v>55579</v>
      </c>
      <c r="E352" s="1336">
        <v>55609</v>
      </c>
      <c r="F352" s="1336">
        <v>55609</v>
      </c>
      <c r="G352" s="1336">
        <v>55621</v>
      </c>
      <c r="H352" s="1336">
        <v>55631</v>
      </c>
      <c r="I352" s="1336">
        <v>55633</v>
      </c>
      <c r="J352" s="1337">
        <v>55638</v>
      </c>
      <c r="K352" s="1323"/>
    </row>
    <row r="353" spans="2:11">
      <c r="B353" s="1334">
        <v>331</v>
      </c>
      <c r="C353" s="2"/>
      <c r="D353" s="1335">
        <v>55610</v>
      </c>
      <c r="E353" s="1336">
        <v>55639</v>
      </c>
      <c r="F353" s="1336">
        <v>55639</v>
      </c>
      <c r="G353" s="1336">
        <v>55653</v>
      </c>
      <c r="H353" s="1336">
        <v>55659</v>
      </c>
      <c r="I353" s="1336">
        <v>55661</v>
      </c>
      <c r="J353" s="1337">
        <v>55666</v>
      </c>
      <c r="K353" s="1323"/>
    </row>
    <row r="354" spans="2:11">
      <c r="B354" s="1334">
        <v>332</v>
      </c>
      <c r="C354" s="2"/>
      <c r="D354" s="1335">
        <v>55640</v>
      </c>
      <c r="E354" s="1336">
        <v>55670</v>
      </c>
      <c r="F354" s="1336">
        <v>55670</v>
      </c>
      <c r="G354" s="1336">
        <v>55684</v>
      </c>
      <c r="H354" s="1336">
        <v>55690</v>
      </c>
      <c r="I354" s="1336">
        <v>55694</v>
      </c>
      <c r="J354" s="1337">
        <v>55697</v>
      </c>
      <c r="K354" s="1323"/>
    </row>
    <row r="355" spans="2:11">
      <c r="B355" s="1334">
        <v>333</v>
      </c>
      <c r="C355" s="2"/>
      <c r="D355" s="1335">
        <v>55671</v>
      </c>
      <c r="E355" s="1336">
        <v>55700</v>
      </c>
      <c r="F355" s="1336">
        <v>55700</v>
      </c>
      <c r="G355" s="1336">
        <v>55712</v>
      </c>
      <c r="H355" s="1336">
        <v>55722</v>
      </c>
      <c r="I355" s="1336">
        <v>55724</v>
      </c>
      <c r="J355" s="1337">
        <v>55729</v>
      </c>
      <c r="K355" s="1323"/>
    </row>
    <row r="356" spans="2:11">
      <c r="B356" s="1334">
        <v>334</v>
      </c>
      <c r="C356" s="2"/>
      <c r="D356" s="1335">
        <v>55701</v>
      </c>
      <c r="E356" s="1336">
        <v>55731</v>
      </c>
      <c r="F356" s="1336">
        <v>55731</v>
      </c>
      <c r="G356" s="1336">
        <v>55745</v>
      </c>
      <c r="H356" s="1336">
        <v>55751</v>
      </c>
      <c r="I356" s="1336">
        <v>55753</v>
      </c>
      <c r="J356" s="1337">
        <v>55758</v>
      </c>
      <c r="K356" s="1323"/>
    </row>
    <row r="357" spans="2:11">
      <c r="B357" s="1334">
        <v>335</v>
      </c>
      <c r="C357" s="2"/>
      <c r="D357" s="1335">
        <v>55732</v>
      </c>
      <c r="E357" s="1336">
        <v>55762</v>
      </c>
      <c r="F357" s="1336">
        <v>55762</v>
      </c>
      <c r="G357" s="1336">
        <v>55775</v>
      </c>
      <c r="H357" s="1336">
        <v>55782</v>
      </c>
      <c r="I357" s="1336">
        <v>55786</v>
      </c>
      <c r="J357" s="1337">
        <v>55789</v>
      </c>
      <c r="K357" s="1323"/>
    </row>
    <row r="358" spans="2:11">
      <c r="B358" s="1334">
        <v>336</v>
      </c>
      <c r="C358" s="2"/>
      <c r="D358" s="1335">
        <v>55763</v>
      </c>
      <c r="E358" s="1336">
        <v>55792</v>
      </c>
      <c r="F358" s="1336">
        <v>55792</v>
      </c>
      <c r="G358" s="1336">
        <v>55806</v>
      </c>
      <c r="H358" s="1336">
        <v>55813</v>
      </c>
      <c r="I358" s="1336">
        <v>55815</v>
      </c>
      <c r="J358" s="1337">
        <v>55820</v>
      </c>
      <c r="K358" s="1323"/>
    </row>
    <row r="359" spans="2:11">
      <c r="B359" s="1334">
        <v>337</v>
      </c>
      <c r="C359" s="2"/>
      <c r="D359" s="1335">
        <v>55793</v>
      </c>
      <c r="E359" s="1336">
        <v>55823</v>
      </c>
      <c r="F359" s="1336">
        <v>55823</v>
      </c>
      <c r="G359" s="1336">
        <v>55837</v>
      </c>
      <c r="H359" s="1336">
        <v>55843</v>
      </c>
      <c r="I359" s="1336">
        <v>55845</v>
      </c>
      <c r="J359" s="1337">
        <v>55850</v>
      </c>
      <c r="K359" s="1323"/>
    </row>
    <row r="360" spans="2:11">
      <c r="B360" s="1334">
        <v>338</v>
      </c>
      <c r="C360" s="2"/>
      <c r="D360" s="1335">
        <v>55824</v>
      </c>
      <c r="E360" s="1336">
        <v>55853</v>
      </c>
      <c r="F360" s="1336">
        <v>55853</v>
      </c>
      <c r="G360" s="1336">
        <v>55866</v>
      </c>
      <c r="H360" s="1336">
        <v>55873</v>
      </c>
      <c r="I360" s="1336">
        <v>55877</v>
      </c>
      <c r="J360" s="1337">
        <v>55880</v>
      </c>
      <c r="K360" s="1323"/>
    </row>
    <row r="361" spans="2:11">
      <c r="B361" s="1334">
        <v>339</v>
      </c>
      <c r="C361" s="2"/>
      <c r="D361" s="1335">
        <v>55854</v>
      </c>
      <c r="E361" s="1336">
        <v>55884</v>
      </c>
      <c r="F361" s="1336">
        <v>55884</v>
      </c>
      <c r="G361" s="1336">
        <v>55898</v>
      </c>
      <c r="H361" s="1336">
        <v>55904</v>
      </c>
      <c r="I361" s="1336">
        <v>55906</v>
      </c>
      <c r="J361" s="1337">
        <v>55911</v>
      </c>
      <c r="K361" s="1323"/>
    </row>
    <row r="362" spans="2:11">
      <c r="B362" s="1334">
        <v>340</v>
      </c>
      <c r="C362" s="2"/>
      <c r="D362" s="1335">
        <v>55885</v>
      </c>
      <c r="E362" s="1336">
        <v>55915</v>
      </c>
      <c r="F362" s="1336">
        <v>55915</v>
      </c>
      <c r="G362" s="1336">
        <v>55929</v>
      </c>
      <c r="H362" s="1336">
        <v>55935</v>
      </c>
      <c r="I362" s="1336">
        <v>55939</v>
      </c>
      <c r="J362" s="1337">
        <v>55942</v>
      </c>
      <c r="K362" s="1323"/>
    </row>
    <row r="363" spans="2:11">
      <c r="B363" s="1334">
        <v>341</v>
      </c>
      <c r="C363" s="2"/>
      <c r="D363" s="1335">
        <v>55916</v>
      </c>
      <c r="E363" s="1336">
        <v>55943</v>
      </c>
      <c r="F363" s="1336">
        <v>55943</v>
      </c>
      <c r="G363" s="1336">
        <v>55957</v>
      </c>
      <c r="H363" s="1336">
        <v>55963</v>
      </c>
      <c r="I363" s="1336">
        <v>55967</v>
      </c>
      <c r="J363" s="1337">
        <v>55970</v>
      </c>
      <c r="K363" s="1323"/>
    </row>
    <row r="364" spans="2:11">
      <c r="B364" s="1334">
        <v>342</v>
      </c>
      <c r="C364" s="2"/>
      <c r="D364" s="1335">
        <v>55944</v>
      </c>
      <c r="E364" s="1336">
        <v>55974</v>
      </c>
      <c r="F364" s="1336">
        <v>55974</v>
      </c>
      <c r="G364" s="1336">
        <v>55988</v>
      </c>
      <c r="H364" s="1336">
        <v>55995</v>
      </c>
      <c r="I364" s="1336">
        <v>55997</v>
      </c>
      <c r="J364" s="1337">
        <v>56002</v>
      </c>
      <c r="K364" s="1323"/>
    </row>
    <row r="365" spans="2:11">
      <c r="B365" s="1334">
        <v>343</v>
      </c>
      <c r="C365" s="2"/>
      <c r="D365" s="1335">
        <v>55975</v>
      </c>
      <c r="E365" s="1336">
        <v>56004</v>
      </c>
      <c r="F365" s="1336">
        <v>56004</v>
      </c>
      <c r="G365" s="1336">
        <v>56018</v>
      </c>
      <c r="H365" s="1336">
        <v>56024</v>
      </c>
      <c r="I365" s="1336">
        <v>56026</v>
      </c>
      <c r="J365" s="1337">
        <v>56031</v>
      </c>
      <c r="K365" s="1323"/>
    </row>
    <row r="366" spans="2:11">
      <c r="B366" s="1334">
        <v>344</v>
      </c>
      <c r="C366" s="2"/>
      <c r="D366" s="1335">
        <v>56005</v>
      </c>
      <c r="E366" s="1336">
        <v>56035</v>
      </c>
      <c r="F366" s="1336">
        <v>56035</v>
      </c>
      <c r="G366" s="1336">
        <v>56048</v>
      </c>
      <c r="H366" s="1336">
        <v>56055</v>
      </c>
      <c r="I366" s="1336">
        <v>56059</v>
      </c>
      <c r="J366" s="1337">
        <v>56062</v>
      </c>
      <c r="K366" s="1323"/>
    </row>
    <row r="367" spans="2:11">
      <c r="B367" s="1334">
        <v>345</v>
      </c>
      <c r="C367" s="2"/>
      <c r="D367" s="1335">
        <v>56036</v>
      </c>
      <c r="E367" s="1336">
        <v>56065</v>
      </c>
      <c r="F367" s="1336">
        <v>56065</v>
      </c>
      <c r="G367" s="1336">
        <v>56079</v>
      </c>
      <c r="H367" s="1336">
        <v>56086</v>
      </c>
      <c r="I367" s="1336">
        <v>56088</v>
      </c>
      <c r="J367" s="1337">
        <v>56093</v>
      </c>
      <c r="K367" s="1323"/>
    </row>
    <row r="368" spans="2:11">
      <c r="B368" s="1334">
        <v>346</v>
      </c>
      <c r="C368" s="2"/>
      <c r="D368" s="1335">
        <v>56066</v>
      </c>
      <c r="E368" s="1336">
        <v>56096</v>
      </c>
      <c r="F368" s="1336">
        <v>56096</v>
      </c>
      <c r="G368" s="1336">
        <v>56110</v>
      </c>
      <c r="H368" s="1336">
        <v>56116</v>
      </c>
      <c r="I368" s="1336">
        <v>56118</v>
      </c>
      <c r="J368" s="1337">
        <v>56123</v>
      </c>
      <c r="K368" s="1323"/>
    </row>
    <row r="369" spans="2:11">
      <c r="B369" s="1334">
        <v>347</v>
      </c>
      <c r="C369" s="2"/>
      <c r="D369" s="1335">
        <v>56097</v>
      </c>
      <c r="E369" s="1336">
        <v>56127</v>
      </c>
      <c r="F369" s="1336">
        <v>56127</v>
      </c>
      <c r="G369" s="1336">
        <v>56139</v>
      </c>
      <c r="H369" s="1336">
        <v>56149</v>
      </c>
      <c r="I369" s="1336">
        <v>56151</v>
      </c>
      <c r="J369" s="1337">
        <v>56156</v>
      </c>
      <c r="K369" s="1323"/>
    </row>
    <row r="370" spans="2:11">
      <c r="B370" s="1334">
        <v>348</v>
      </c>
      <c r="C370" s="2"/>
      <c r="D370" s="1335">
        <v>56128</v>
      </c>
      <c r="E370" s="1336">
        <v>56157</v>
      </c>
      <c r="F370" s="1336">
        <v>56157</v>
      </c>
      <c r="G370" s="1336">
        <v>56171</v>
      </c>
      <c r="H370" s="1336">
        <v>56177</v>
      </c>
      <c r="I370" s="1336">
        <v>56179</v>
      </c>
      <c r="J370" s="1337">
        <v>56184</v>
      </c>
      <c r="K370" s="1323"/>
    </row>
    <row r="371" spans="2:11">
      <c r="B371" s="1334">
        <v>349</v>
      </c>
      <c r="C371" s="2"/>
      <c r="D371" s="1335">
        <v>56158</v>
      </c>
      <c r="E371" s="1336">
        <v>56188</v>
      </c>
      <c r="F371" s="1336">
        <v>56188</v>
      </c>
      <c r="G371" s="1336">
        <v>56202</v>
      </c>
      <c r="H371" s="1336">
        <v>56208</v>
      </c>
      <c r="I371" s="1336">
        <v>56212</v>
      </c>
      <c r="J371" s="1337">
        <v>56215</v>
      </c>
      <c r="K371" s="1323"/>
    </row>
    <row r="372" spans="2:11">
      <c r="B372" s="1334">
        <v>350</v>
      </c>
      <c r="C372" s="2"/>
      <c r="D372" s="1335">
        <v>56189</v>
      </c>
      <c r="E372" s="1336">
        <v>56218</v>
      </c>
      <c r="F372" s="1336">
        <v>56218</v>
      </c>
      <c r="G372" s="1336">
        <v>56230</v>
      </c>
      <c r="H372" s="1336">
        <v>56240</v>
      </c>
      <c r="I372" s="1336">
        <v>56242</v>
      </c>
      <c r="J372" s="1337">
        <v>56247</v>
      </c>
      <c r="K372" s="1323"/>
    </row>
    <row r="373" spans="2:11">
      <c r="B373" s="1334">
        <v>351</v>
      </c>
      <c r="C373" s="2"/>
      <c r="D373" s="1335">
        <v>56219</v>
      </c>
      <c r="E373" s="1336">
        <v>56249</v>
      </c>
      <c r="F373" s="1336">
        <v>56249</v>
      </c>
      <c r="G373" s="1336">
        <v>56263</v>
      </c>
      <c r="H373" s="1336">
        <v>56269</v>
      </c>
      <c r="I373" s="1336">
        <v>56271</v>
      </c>
      <c r="J373" s="1337">
        <v>56276</v>
      </c>
      <c r="K373" s="1323"/>
    </row>
    <row r="374" spans="2:11">
      <c r="B374" s="1334">
        <v>352</v>
      </c>
      <c r="C374" s="2"/>
      <c r="D374" s="1335">
        <v>56250</v>
      </c>
      <c r="E374" s="1336">
        <v>56280</v>
      </c>
      <c r="F374" s="1336">
        <v>56280</v>
      </c>
      <c r="G374" s="1336">
        <v>56293</v>
      </c>
      <c r="H374" s="1336">
        <v>56300</v>
      </c>
      <c r="I374" s="1336">
        <v>56304</v>
      </c>
      <c r="J374" s="1337">
        <v>56307</v>
      </c>
      <c r="K374" s="1323"/>
    </row>
    <row r="375" spans="2:11">
      <c r="B375" s="1334">
        <v>353</v>
      </c>
      <c r="C375" s="2"/>
      <c r="D375" s="1335">
        <v>56281</v>
      </c>
      <c r="E375" s="1336">
        <v>56308</v>
      </c>
      <c r="F375" s="1336">
        <v>56308</v>
      </c>
      <c r="G375" s="1336">
        <v>56321</v>
      </c>
      <c r="H375" s="1336">
        <v>56328</v>
      </c>
      <c r="I375" s="1336">
        <v>56332</v>
      </c>
      <c r="J375" s="1337">
        <v>56335</v>
      </c>
      <c r="K375" s="1323"/>
    </row>
    <row r="376" spans="2:11">
      <c r="B376" s="1334">
        <v>354</v>
      </c>
      <c r="C376" s="2"/>
      <c r="D376" s="1335">
        <v>56309</v>
      </c>
      <c r="E376" s="1336">
        <v>56339</v>
      </c>
      <c r="F376" s="1336">
        <v>56339</v>
      </c>
      <c r="G376" s="1336">
        <v>56353</v>
      </c>
      <c r="H376" s="1336">
        <v>56359</v>
      </c>
      <c r="I376" s="1336">
        <v>56361</v>
      </c>
      <c r="J376" s="1337">
        <v>56366</v>
      </c>
      <c r="K376" s="1323"/>
    </row>
    <row r="377" spans="2:11">
      <c r="B377" s="1334">
        <v>355</v>
      </c>
      <c r="C377" s="2"/>
      <c r="D377" s="1335">
        <v>56340</v>
      </c>
      <c r="E377" s="1336">
        <v>56369</v>
      </c>
      <c r="F377" s="1336">
        <v>56369</v>
      </c>
      <c r="G377" s="1336">
        <v>56383</v>
      </c>
      <c r="H377" s="1336">
        <v>56389</v>
      </c>
      <c r="I377" s="1336">
        <v>56391</v>
      </c>
      <c r="J377" s="1337">
        <v>56396</v>
      </c>
      <c r="K377" s="1323"/>
    </row>
    <row r="378" spans="2:11">
      <c r="B378" s="1334">
        <v>356</v>
      </c>
      <c r="C378" s="2"/>
      <c r="D378" s="1335">
        <v>56370</v>
      </c>
      <c r="E378" s="1336">
        <v>56400</v>
      </c>
      <c r="F378" s="1336">
        <v>56400</v>
      </c>
      <c r="G378" s="1336">
        <v>56412</v>
      </c>
      <c r="H378" s="1336">
        <v>56422</v>
      </c>
      <c r="I378" s="1336">
        <v>56424</v>
      </c>
      <c r="J378" s="1337">
        <v>56429</v>
      </c>
      <c r="K378" s="1323"/>
    </row>
    <row r="379" spans="2:11">
      <c r="B379" s="1334">
        <v>357</v>
      </c>
      <c r="C379" s="2"/>
      <c r="D379" s="1335">
        <v>56401</v>
      </c>
      <c r="E379" s="1336">
        <v>56430</v>
      </c>
      <c r="F379" s="1336">
        <v>56430</v>
      </c>
      <c r="G379" s="1336">
        <v>56444</v>
      </c>
      <c r="H379" s="1336">
        <v>56450</v>
      </c>
      <c r="I379" s="1336">
        <v>56452</v>
      </c>
      <c r="J379" s="1337">
        <v>56457</v>
      </c>
      <c r="K379" s="1323"/>
    </row>
    <row r="380" spans="2:11">
      <c r="B380" s="1334">
        <v>358</v>
      </c>
      <c r="C380" s="2"/>
      <c r="D380" s="1335">
        <v>56431</v>
      </c>
      <c r="E380" s="1336">
        <v>56461</v>
      </c>
      <c r="F380" s="1336">
        <v>56461</v>
      </c>
      <c r="G380" s="1336">
        <v>56475</v>
      </c>
      <c r="H380" s="1336">
        <v>56481</v>
      </c>
      <c r="I380" s="1336">
        <v>56485</v>
      </c>
      <c r="J380" s="1337">
        <v>56488</v>
      </c>
      <c r="K380" s="1323"/>
    </row>
    <row r="381" spans="2:11">
      <c r="B381" s="1334">
        <v>359</v>
      </c>
      <c r="C381" s="2"/>
      <c r="D381" s="1335">
        <v>56462</v>
      </c>
      <c r="E381" s="1336">
        <v>56492</v>
      </c>
      <c r="F381" s="1336">
        <v>56492</v>
      </c>
      <c r="G381" s="1336">
        <v>56506</v>
      </c>
      <c r="H381" s="1336">
        <v>56513</v>
      </c>
      <c r="I381" s="1336">
        <v>56515</v>
      </c>
      <c r="J381" s="1337">
        <v>56520</v>
      </c>
      <c r="K381" s="1323"/>
    </row>
    <row r="382" spans="2:11">
      <c r="B382" s="1334">
        <v>360</v>
      </c>
      <c r="C382" s="2"/>
      <c r="D382" s="1335">
        <v>56493</v>
      </c>
      <c r="E382" s="1336">
        <v>56522</v>
      </c>
      <c r="F382" s="1336">
        <v>56522</v>
      </c>
      <c r="G382" s="1336">
        <v>56536</v>
      </c>
      <c r="H382" s="1336">
        <v>56542</v>
      </c>
      <c r="I382" s="1336">
        <v>56544</v>
      </c>
      <c r="J382" s="1337">
        <v>56549</v>
      </c>
      <c r="K382" s="1323"/>
    </row>
    <row r="383" spans="2:11">
      <c r="B383" s="1334">
        <v>361</v>
      </c>
      <c r="C383" s="2"/>
      <c r="D383" s="1335">
        <v>56523</v>
      </c>
      <c r="E383" s="1336">
        <v>56553</v>
      </c>
      <c r="F383" s="1336">
        <v>56553</v>
      </c>
      <c r="G383" s="1336">
        <v>56566</v>
      </c>
      <c r="H383" s="1336">
        <v>56573</v>
      </c>
      <c r="I383" s="1336">
        <v>56577</v>
      </c>
      <c r="J383" s="1337">
        <v>56580</v>
      </c>
      <c r="K383" s="1323"/>
    </row>
    <row r="384" spans="2:11">
      <c r="B384" s="1334">
        <v>362</v>
      </c>
      <c r="C384" s="2"/>
      <c r="D384" s="1335">
        <v>56554</v>
      </c>
      <c r="E384" s="1336">
        <v>56583</v>
      </c>
      <c r="F384" s="1336">
        <v>56583</v>
      </c>
      <c r="G384" s="1336">
        <v>56597</v>
      </c>
      <c r="H384" s="1336">
        <v>56604</v>
      </c>
      <c r="I384" s="1336">
        <v>56606</v>
      </c>
      <c r="J384" s="1337">
        <v>56611</v>
      </c>
      <c r="K384" s="1323"/>
    </row>
    <row r="385" spans="2:11">
      <c r="B385" s="1334">
        <v>363</v>
      </c>
      <c r="C385" s="2"/>
      <c r="D385" s="1335">
        <v>56584</v>
      </c>
      <c r="E385" s="1336">
        <v>56614</v>
      </c>
      <c r="F385" s="1336">
        <v>56614</v>
      </c>
      <c r="G385" s="1336">
        <v>56628</v>
      </c>
      <c r="H385" s="1336">
        <v>56634</v>
      </c>
      <c r="I385" s="1336">
        <v>56636</v>
      </c>
      <c r="J385" s="1337">
        <v>56641</v>
      </c>
      <c r="K385" s="1323"/>
    </row>
    <row r="386" spans="2:11">
      <c r="B386" s="1334">
        <v>364</v>
      </c>
      <c r="C386" s="2"/>
      <c r="D386" s="1335">
        <v>56615</v>
      </c>
      <c r="E386" s="1336">
        <v>56645</v>
      </c>
      <c r="F386" s="1336">
        <v>56645</v>
      </c>
      <c r="G386" s="1336">
        <v>56657</v>
      </c>
      <c r="H386" s="1336">
        <v>56664</v>
      </c>
      <c r="I386" s="1336">
        <v>56668</v>
      </c>
      <c r="J386" s="1337">
        <v>56671</v>
      </c>
      <c r="K386" s="1323"/>
    </row>
    <row r="387" spans="2:11">
      <c r="B387" s="1334">
        <v>365</v>
      </c>
      <c r="C387" s="2"/>
      <c r="D387" s="1335">
        <v>56646</v>
      </c>
      <c r="E387" s="1336">
        <v>56673</v>
      </c>
      <c r="F387" s="1336">
        <v>56673</v>
      </c>
      <c r="G387" s="1336">
        <v>56685</v>
      </c>
      <c r="H387" s="1336">
        <v>56695</v>
      </c>
      <c r="I387" s="1336">
        <v>56697</v>
      </c>
      <c r="J387" s="1337">
        <v>56702</v>
      </c>
      <c r="K387" s="1323"/>
    </row>
    <row r="388" spans="2:11">
      <c r="B388" s="1334">
        <v>366</v>
      </c>
      <c r="C388" s="2"/>
      <c r="D388" s="1335">
        <v>56674</v>
      </c>
      <c r="E388" s="1336">
        <v>56704</v>
      </c>
      <c r="F388" s="1336">
        <v>56704</v>
      </c>
      <c r="G388" s="1336">
        <v>56718</v>
      </c>
      <c r="H388" s="1336">
        <v>56724</v>
      </c>
      <c r="I388" s="1336">
        <v>56726</v>
      </c>
      <c r="J388" s="1337">
        <v>56731</v>
      </c>
      <c r="K388" s="1323"/>
    </row>
    <row r="389" spans="2:11">
      <c r="B389" s="1334">
        <v>367</v>
      </c>
      <c r="C389" s="2"/>
      <c r="D389" s="1335">
        <v>56705</v>
      </c>
      <c r="E389" s="1336">
        <v>56734</v>
      </c>
      <c r="F389" s="1336">
        <v>56734</v>
      </c>
      <c r="G389" s="1336">
        <v>56748</v>
      </c>
      <c r="H389" s="1336">
        <v>56754</v>
      </c>
      <c r="I389" s="1336">
        <v>56758</v>
      </c>
      <c r="J389" s="1337">
        <v>56761</v>
      </c>
      <c r="K389" s="1323"/>
    </row>
    <row r="390" spans="2:11">
      <c r="B390" s="1334">
        <v>368</v>
      </c>
      <c r="C390" s="2"/>
      <c r="D390" s="1335">
        <v>56735</v>
      </c>
      <c r="E390" s="1336">
        <v>56765</v>
      </c>
      <c r="F390" s="1336">
        <v>56765</v>
      </c>
      <c r="G390" s="1336">
        <v>56779</v>
      </c>
      <c r="H390" s="1336">
        <v>56786</v>
      </c>
      <c r="I390" s="1336">
        <v>56788</v>
      </c>
      <c r="J390" s="1337">
        <v>56793</v>
      </c>
      <c r="K390" s="1323"/>
    </row>
    <row r="391" spans="2:11">
      <c r="B391" s="1334">
        <v>369</v>
      </c>
      <c r="C391" s="2"/>
      <c r="D391" s="1335">
        <v>56766</v>
      </c>
      <c r="E391" s="1336">
        <v>56795</v>
      </c>
      <c r="F391" s="1336">
        <v>56795</v>
      </c>
      <c r="G391" s="1336">
        <v>56809</v>
      </c>
      <c r="H391" s="1336">
        <v>56815</v>
      </c>
      <c r="I391" s="1336">
        <v>56817</v>
      </c>
      <c r="J391" s="1337">
        <v>56822</v>
      </c>
      <c r="K391" s="1323"/>
    </row>
    <row r="392" spans="2:11">
      <c r="B392" s="1334">
        <v>370</v>
      </c>
      <c r="C392" s="2"/>
      <c r="D392" s="1335">
        <v>56796</v>
      </c>
      <c r="E392" s="1336">
        <v>56826</v>
      </c>
      <c r="F392" s="1336">
        <v>56826</v>
      </c>
      <c r="G392" s="1336">
        <v>56839</v>
      </c>
      <c r="H392" s="1336">
        <v>56846</v>
      </c>
      <c r="I392" s="1336">
        <v>56850</v>
      </c>
      <c r="J392" s="1337">
        <v>56853</v>
      </c>
      <c r="K392" s="1323"/>
    </row>
    <row r="393" spans="2:11">
      <c r="B393" s="1334">
        <v>371</v>
      </c>
      <c r="C393" s="2"/>
      <c r="D393" s="1335">
        <v>56827</v>
      </c>
      <c r="E393" s="1336">
        <v>56857</v>
      </c>
      <c r="F393" s="1336">
        <v>56857</v>
      </c>
      <c r="G393" s="1336">
        <v>56871</v>
      </c>
      <c r="H393" s="1336">
        <v>56877</v>
      </c>
      <c r="I393" s="1336">
        <v>56879</v>
      </c>
      <c r="J393" s="1337">
        <v>56884</v>
      </c>
      <c r="K393" s="1323"/>
    </row>
    <row r="394" spans="2:11">
      <c r="B394" s="1334">
        <v>372</v>
      </c>
      <c r="C394" s="2"/>
      <c r="D394" s="1335">
        <v>56858</v>
      </c>
      <c r="E394" s="1336">
        <v>56887</v>
      </c>
      <c r="F394" s="1336">
        <v>56887</v>
      </c>
      <c r="G394" s="1336">
        <v>56901</v>
      </c>
      <c r="H394" s="1336">
        <v>56907</v>
      </c>
      <c r="I394" s="1336">
        <v>56909</v>
      </c>
      <c r="J394" s="1337">
        <v>56914</v>
      </c>
      <c r="K394" s="1323"/>
    </row>
    <row r="395" spans="2:11">
      <c r="B395" s="1334">
        <v>373</v>
      </c>
      <c r="C395" s="2"/>
      <c r="D395" s="1335">
        <v>56888</v>
      </c>
      <c r="E395" s="1336">
        <v>56918</v>
      </c>
      <c r="F395" s="1336">
        <v>56918</v>
      </c>
      <c r="G395" s="1336">
        <v>56930</v>
      </c>
      <c r="H395" s="1336">
        <v>56940</v>
      </c>
      <c r="I395" s="1336">
        <v>56942</v>
      </c>
      <c r="J395" s="1337">
        <v>56947</v>
      </c>
      <c r="K395" s="1323"/>
    </row>
    <row r="396" spans="2:11">
      <c r="B396" s="1334">
        <v>374</v>
      </c>
      <c r="C396" s="2"/>
      <c r="D396" s="1335">
        <v>56919</v>
      </c>
      <c r="E396" s="1336">
        <v>56948</v>
      </c>
      <c r="F396" s="1336">
        <v>56948</v>
      </c>
      <c r="G396" s="1336">
        <v>56962</v>
      </c>
      <c r="H396" s="1336">
        <v>56968</v>
      </c>
      <c r="I396" s="1336">
        <v>56970</v>
      </c>
      <c r="J396" s="1337">
        <v>56975</v>
      </c>
      <c r="K396" s="1323"/>
    </row>
    <row r="397" spans="2:11">
      <c r="B397" s="1334">
        <v>375</v>
      </c>
      <c r="C397" s="2"/>
      <c r="D397" s="1335">
        <v>56949</v>
      </c>
      <c r="E397" s="1336">
        <v>56979</v>
      </c>
      <c r="F397" s="1336">
        <v>56979</v>
      </c>
      <c r="G397" s="1336">
        <v>56993</v>
      </c>
      <c r="H397" s="1336">
        <v>56999</v>
      </c>
      <c r="I397" s="1336">
        <v>57003</v>
      </c>
      <c r="J397" s="1337">
        <v>57006</v>
      </c>
      <c r="K397" s="1323"/>
    </row>
    <row r="398" spans="2:11">
      <c r="B398" s="1334">
        <v>376</v>
      </c>
      <c r="C398" s="2"/>
      <c r="D398" s="1335">
        <v>56980</v>
      </c>
      <c r="E398" s="1336">
        <v>57010</v>
      </c>
      <c r="F398" s="1336">
        <v>57010</v>
      </c>
      <c r="G398" s="1336">
        <v>57024</v>
      </c>
      <c r="H398" s="1336">
        <v>57031</v>
      </c>
      <c r="I398" s="1336">
        <v>57033</v>
      </c>
      <c r="J398" s="1337">
        <v>57038</v>
      </c>
      <c r="K398" s="1323"/>
    </row>
    <row r="399" spans="2:11">
      <c r="B399" s="1334">
        <v>377</v>
      </c>
      <c r="C399" s="2"/>
      <c r="D399" s="1335">
        <v>57011</v>
      </c>
      <c r="E399" s="1336">
        <v>57039</v>
      </c>
      <c r="F399" s="1336">
        <v>57039</v>
      </c>
      <c r="G399" s="1336">
        <v>57053</v>
      </c>
      <c r="H399" s="1336">
        <v>57059</v>
      </c>
      <c r="I399" s="1336">
        <v>57061</v>
      </c>
      <c r="J399" s="1337">
        <v>57066</v>
      </c>
      <c r="K399" s="1323"/>
    </row>
    <row r="400" spans="2:11">
      <c r="B400" s="1334">
        <v>378</v>
      </c>
      <c r="C400" s="2"/>
      <c r="D400" s="1335">
        <v>57040</v>
      </c>
      <c r="E400" s="1336">
        <v>57070</v>
      </c>
      <c r="F400" s="1336">
        <v>57070</v>
      </c>
      <c r="G400" s="1336">
        <v>57084</v>
      </c>
      <c r="H400" s="1336">
        <v>57090</v>
      </c>
      <c r="I400" s="1336">
        <v>57094</v>
      </c>
      <c r="J400" s="1337">
        <v>57097</v>
      </c>
      <c r="K400" s="1323"/>
    </row>
    <row r="401" spans="2:11">
      <c r="B401" s="1334">
        <v>379</v>
      </c>
      <c r="C401" s="2"/>
      <c r="D401" s="1335">
        <v>57071</v>
      </c>
      <c r="E401" s="1336">
        <v>57100</v>
      </c>
      <c r="F401" s="1336">
        <v>57100</v>
      </c>
      <c r="G401" s="1336">
        <v>57112</v>
      </c>
      <c r="H401" s="1336">
        <v>57122</v>
      </c>
      <c r="I401" s="1336">
        <v>57124</v>
      </c>
      <c r="J401" s="1337">
        <v>57129</v>
      </c>
      <c r="K401" s="1323"/>
    </row>
    <row r="402" spans="2:11">
      <c r="B402" s="1334">
        <v>380</v>
      </c>
      <c r="C402" s="2"/>
      <c r="D402" s="1335">
        <v>57101</v>
      </c>
      <c r="E402" s="1336">
        <v>57131</v>
      </c>
      <c r="F402" s="1336">
        <v>57131</v>
      </c>
      <c r="G402" s="1336">
        <v>57145</v>
      </c>
      <c r="H402" s="1336">
        <v>57151</v>
      </c>
      <c r="I402" s="1336">
        <v>57153</v>
      </c>
      <c r="J402" s="1337">
        <v>57158</v>
      </c>
      <c r="K402" s="1323"/>
    </row>
    <row r="403" spans="2:11">
      <c r="B403" s="1334">
        <v>381</v>
      </c>
      <c r="C403" s="2"/>
      <c r="D403" s="1335">
        <v>57132</v>
      </c>
      <c r="E403" s="1336">
        <v>57161</v>
      </c>
      <c r="F403" s="1336">
        <v>57161</v>
      </c>
      <c r="G403" s="1336">
        <v>57175</v>
      </c>
      <c r="H403" s="1336">
        <v>57181</v>
      </c>
      <c r="I403" s="1336">
        <v>57185</v>
      </c>
      <c r="J403" s="1337">
        <v>57188</v>
      </c>
      <c r="K403" s="1323"/>
    </row>
    <row r="404" spans="2:11">
      <c r="B404" s="1334">
        <v>382</v>
      </c>
      <c r="C404" s="2"/>
      <c r="D404" s="1335">
        <v>57162</v>
      </c>
      <c r="E404" s="1336">
        <v>57192</v>
      </c>
      <c r="F404" s="1336">
        <v>57192</v>
      </c>
      <c r="G404" s="1336">
        <v>57206</v>
      </c>
      <c r="H404" s="1336">
        <v>57213</v>
      </c>
      <c r="I404" s="1336">
        <v>57215</v>
      </c>
      <c r="J404" s="1337">
        <v>57220</v>
      </c>
      <c r="K404" s="1323"/>
    </row>
    <row r="405" spans="2:11">
      <c r="B405" s="1334">
        <v>383</v>
      </c>
      <c r="C405" s="2"/>
      <c r="D405" s="1335">
        <v>57193</v>
      </c>
      <c r="E405" s="1336">
        <v>57223</v>
      </c>
      <c r="F405" s="1336">
        <v>57223</v>
      </c>
      <c r="G405" s="1336">
        <v>57237</v>
      </c>
      <c r="H405" s="1336">
        <v>57243</v>
      </c>
      <c r="I405" s="1336">
        <v>57245</v>
      </c>
      <c r="J405" s="1337">
        <v>57250</v>
      </c>
      <c r="K405" s="1323"/>
    </row>
    <row r="406" spans="2:11">
      <c r="B406" s="1334">
        <v>384</v>
      </c>
      <c r="C406" s="2"/>
      <c r="D406" s="1335">
        <v>57224</v>
      </c>
      <c r="E406" s="1336">
        <v>57253</v>
      </c>
      <c r="F406" s="1336">
        <v>57253</v>
      </c>
      <c r="G406" s="1336">
        <v>57266</v>
      </c>
      <c r="H406" s="1336">
        <v>57273</v>
      </c>
      <c r="I406" s="1336">
        <v>57277</v>
      </c>
      <c r="J406" s="1337">
        <v>57280</v>
      </c>
      <c r="K406" s="1323"/>
    </row>
    <row r="407" spans="2:11">
      <c r="B407" s="1334">
        <v>385</v>
      </c>
      <c r="C407" s="2"/>
      <c r="D407" s="1335">
        <v>57254</v>
      </c>
      <c r="E407" s="1336">
        <v>57284</v>
      </c>
      <c r="F407" s="1336">
        <v>57284</v>
      </c>
      <c r="G407" s="1336">
        <v>57298</v>
      </c>
      <c r="H407" s="1336">
        <v>57304</v>
      </c>
      <c r="I407" s="1336">
        <v>57306</v>
      </c>
      <c r="J407" s="1337">
        <v>57311</v>
      </c>
      <c r="K407" s="1323"/>
    </row>
    <row r="408" spans="2:11">
      <c r="B408" s="1334">
        <v>386</v>
      </c>
      <c r="C408" s="2"/>
      <c r="D408" s="1335">
        <v>57285</v>
      </c>
      <c r="E408" s="1336">
        <v>57314</v>
      </c>
      <c r="F408" s="1336">
        <v>57314</v>
      </c>
      <c r="G408" s="1336">
        <v>57328</v>
      </c>
      <c r="H408" s="1336">
        <v>57334</v>
      </c>
      <c r="I408" s="1336">
        <v>57336</v>
      </c>
      <c r="J408" s="1337">
        <v>57341</v>
      </c>
      <c r="K408" s="1323"/>
    </row>
    <row r="409" spans="2:11">
      <c r="B409" s="1334">
        <v>387</v>
      </c>
      <c r="C409" s="2"/>
      <c r="D409" s="1335">
        <v>57315</v>
      </c>
      <c r="E409" s="1336">
        <v>57345</v>
      </c>
      <c r="F409" s="1336">
        <v>57345</v>
      </c>
      <c r="G409" s="1336">
        <v>57357</v>
      </c>
      <c r="H409" s="1336">
        <v>57367</v>
      </c>
      <c r="I409" s="1336">
        <v>57369</v>
      </c>
      <c r="J409" s="1337">
        <v>57374</v>
      </c>
      <c r="K409" s="1323"/>
    </row>
    <row r="410" spans="2:11">
      <c r="B410" s="1334">
        <v>388</v>
      </c>
      <c r="C410" s="2"/>
      <c r="D410" s="1335">
        <v>57346</v>
      </c>
      <c r="E410" s="1336">
        <v>57376</v>
      </c>
      <c r="F410" s="1336">
        <v>57376</v>
      </c>
      <c r="G410" s="1336">
        <v>57390</v>
      </c>
      <c r="H410" s="1336">
        <v>57396</v>
      </c>
      <c r="I410" s="1336">
        <v>57398</v>
      </c>
      <c r="J410" s="1337">
        <v>57403</v>
      </c>
      <c r="K410" s="1323"/>
    </row>
    <row r="411" spans="2:11">
      <c r="B411" s="1334">
        <v>389</v>
      </c>
      <c r="C411" s="2"/>
      <c r="D411" s="1335">
        <v>57377</v>
      </c>
      <c r="E411" s="1336">
        <v>57404</v>
      </c>
      <c r="F411" s="1336">
        <v>57404</v>
      </c>
      <c r="G411" s="1336">
        <v>57418</v>
      </c>
      <c r="H411" s="1336">
        <v>57424</v>
      </c>
      <c r="I411" s="1336">
        <v>57426</v>
      </c>
      <c r="J411" s="1337">
        <v>57431</v>
      </c>
      <c r="K411" s="1323"/>
    </row>
    <row r="412" spans="2:11">
      <c r="B412" s="1334">
        <v>390</v>
      </c>
      <c r="C412" s="2"/>
      <c r="D412" s="1335">
        <v>57405</v>
      </c>
      <c r="E412" s="1336">
        <v>57435</v>
      </c>
      <c r="F412" s="1336">
        <v>57435</v>
      </c>
      <c r="G412" s="1336">
        <v>57448</v>
      </c>
      <c r="H412" s="1336">
        <v>57455</v>
      </c>
      <c r="I412" s="1336">
        <v>57459</v>
      </c>
      <c r="J412" s="1337">
        <v>57462</v>
      </c>
      <c r="K412" s="1323"/>
    </row>
    <row r="413" spans="2:11">
      <c r="B413" s="1334">
        <v>391</v>
      </c>
      <c r="C413" s="2"/>
      <c r="D413" s="1335">
        <v>57436</v>
      </c>
      <c r="E413" s="1336">
        <v>57465</v>
      </c>
      <c r="F413" s="1336">
        <v>57465</v>
      </c>
      <c r="G413" s="1336">
        <v>57479</v>
      </c>
      <c r="H413" s="1336">
        <v>57486</v>
      </c>
      <c r="I413" s="1336">
        <v>57488</v>
      </c>
      <c r="J413" s="1337">
        <v>57493</v>
      </c>
      <c r="K413" s="1323"/>
    </row>
    <row r="414" spans="2:11">
      <c r="B414" s="1334">
        <v>392</v>
      </c>
      <c r="C414" s="2"/>
      <c r="D414" s="1335">
        <v>57466</v>
      </c>
      <c r="E414" s="1336">
        <v>57496</v>
      </c>
      <c r="F414" s="1336">
        <v>57496</v>
      </c>
      <c r="G414" s="1336">
        <v>57510</v>
      </c>
      <c r="H414" s="1336">
        <v>57516</v>
      </c>
      <c r="I414" s="1336">
        <v>57518</v>
      </c>
      <c r="J414" s="1337">
        <v>57523</v>
      </c>
      <c r="K414" s="1323"/>
    </row>
    <row r="415" spans="2:11">
      <c r="B415" s="1334">
        <v>393</v>
      </c>
      <c r="C415" s="2"/>
      <c r="D415" s="1335">
        <v>57497</v>
      </c>
      <c r="E415" s="1336">
        <v>57526</v>
      </c>
      <c r="F415" s="1336">
        <v>57526</v>
      </c>
      <c r="G415" s="1336">
        <v>57539</v>
      </c>
      <c r="H415" s="1336">
        <v>57546</v>
      </c>
      <c r="I415" s="1336">
        <v>57550</v>
      </c>
      <c r="J415" s="1337">
        <v>57553</v>
      </c>
      <c r="K415" s="1323"/>
    </row>
    <row r="416" spans="2:11">
      <c r="B416" s="1334">
        <v>394</v>
      </c>
      <c r="C416" s="2"/>
      <c r="D416" s="1335">
        <v>57527</v>
      </c>
      <c r="E416" s="1336">
        <v>57557</v>
      </c>
      <c r="F416" s="1336">
        <v>57557</v>
      </c>
      <c r="G416" s="1336">
        <v>57571</v>
      </c>
      <c r="H416" s="1336">
        <v>57577</v>
      </c>
      <c r="I416" s="1336">
        <v>57579</v>
      </c>
      <c r="J416" s="1337">
        <v>57584</v>
      </c>
      <c r="K416" s="1323"/>
    </row>
    <row r="417" spans="2:11">
      <c r="B417" s="1334">
        <v>395</v>
      </c>
      <c r="C417" s="2"/>
      <c r="D417" s="1335">
        <v>57558</v>
      </c>
      <c r="E417" s="1336">
        <v>57588</v>
      </c>
      <c r="F417" s="1336">
        <v>57588</v>
      </c>
      <c r="G417" s="1336">
        <v>57602</v>
      </c>
      <c r="H417" s="1336">
        <v>57608</v>
      </c>
      <c r="I417" s="1336">
        <v>57612</v>
      </c>
      <c r="J417" s="1337">
        <v>57615</v>
      </c>
      <c r="K417" s="1323"/>
    </row>
    <row r="418" spans="2:11">
      <c r="B418" s="1334">
        <v>396</v>
      </c>
      <c r="C418" s="2"/>
      <c r="D418" s="1335">
        <v>57589</v>
      </c>
      <c r="E418" s="1336">
        <v>57618</v>
      </c>
      <c r="F418" s="1336">
        <v>57618</v>
      </c>
      <c r="G418" s="1336">
        <v>57630</v>
      </c>
      <c r="H418" s="1336">
        <v>57640</v>
      </c>
      <c r="I418" s="1336">
        <v>57642</v>
      </c>
      <c r="J418" s="1337">
        <v>57647</v>
      </c>
      <c r="K418" s="1323"/>
    </row>
    <row r="419" spans="2:11">
      <c r="B419" s="1334">
        <v>397</v>
      </c>
      <c r="C419" s="2"/>
      <c r="D419" s="1335">
        <v>57619</v>
      </c>
      <c r="E419" s="1336">
        <v>57649</v>
      </c>
      <c r="F419" s="1336">
        <v>57649</v>
      </c>
      <c r="G419" s="1336">
        <v>57663</v>
      </c>
      <c r="H419" s="1336">
        <v>57669</v>
      </c>
      <c r="I419" s="1336">
        <v>57671</v>
      </c>
      <c r="J419" s="1337">
        <v>57676</v>
      </c>
      <c r="K419" s="1323"/>
    </row>
    <row r="420" spans="2:11">
      <c r="B420" s="1334">
        <v>398</v>
      </c>
      <c r="C420" s="2"/>
      <c r="D420" s="1335">
        <v>57650</v>
      </c>
      <c r="E420" s="1336">
        <v>57679</v>
      </c>
      <c r="F420" s="1336">
        <v>57679</v>
      </c>
      <c r="G420" s="1336">
        <v>57693</v>
      </c>
      <c r="H420" s="1336">
        <v>57699</v>
      </c>
      <c r="I420" s="1336">
        <v>57703</v>
      </c>
      <c r="J420" s="1337">
        <v>57706</v>
      </c>
      <c r="K420" s="1323"/>
    </row>
    <row r="421" spans="2:11">
      <c r="B421" s="1334">
        <v>399</v>
      </c>
      <c r="C421" s="2"/>
      <c r="D421" s="1335">
        <v>57680</v>
      </c>
      <c r="E421" s="1336">
        <v>57710</v>
      </c>
      <c r="F421" s="1336">
        <v>57710</v>
      </c>
      <c r="G421" s="1336">
        <v>57724</v>
      </c>
      <c r="H421" s="1336">
        <v>57731</v>
      </c>
      <c r="I421" s="1336">
        <v>57733</v>
      </c>
      <c r="J421" s="1337">
        <v>57738</v>
      </c>
      <c r="K421" s="1323"/>
    </row>
    <row r="422" spans="2:11">
      <c r="B422" s="1334">
        <v>400</v>
      </c>
      <c r="C422" s="2"/>
      <c r="D422" s="1335">
        <v>57711</v>
      </c>
      <c r="E422" s="1336">
        <v>57741</v>
      </c>
      <c r="F422" s="1336">
        <v>57741</v>
      </c>
      <c r="G422" s="1336">
        <v>57755</v>
      </c>
      <c r="H422" s="1336">
        <v>57761</v>
      </c>
      <c r="I422" s="1336">
        <v>57763</v>
      </c>
      <c r="J422" s="1337">
        <v>57768</v>
      </c>
      <c r="K422" s="1323"/>
    </row>
    <row r="423" spans="2:11">
      <c r="B423" s="1334">
        <v>401</v>
      </c>
      <c r="C423" s="2"/>
      <c r="D423" s="1335">
        <v>57742</v>
      </c>
      <c r="E423" s="1336">
        <v>57769</v>
      </c>
      <c r="F423" s="1336">
        <v>57769</v>
      </c>
      <c r="G423" s="1336">
        <v>57783</v>
      </c>
      <c r="H423" s="1336">
        <v>57789</v>
      </c>
      <c r="I423" s="1336">
        <v>57791</v>
      </c>
      <c r="J423" s="1337">
        <v>57796</v>
      </c>
      <c r="K423" s="1323"/>
    </row>
    <row r="424" spans="2:11">
      <c r="B424" s="1334">
        <v>402</v>
      </c>
      <c r="C424" s="2"/>
      <c r="D424" s="1335">
        <v>57770</v>
      </c>
      <c r="E424" s="1336">
        <v>57800</v>
      </c>
      <c r="F424" s="1336">
        <v>57800</v>
      </c>
      <c r="G424" s="1336">
        <v>57812</v>
      </c>
      <c r="H424" s="1336">
        <v>57822</v>
      </c>
      <c r="I424" s="1336">
        <v>57824</v>
      </c>
      <c r="J424" s="1337">
        <v>57829</v>
      </c>
      <c r="K424" s="1323"/>
    </row>
    <row r="425" spans="2:11">
      <c r="B425" s="1334">
        <v>403</v>
      </c>
      <c r="C425" s="2"/>
      <c r="D425" s="1335">
        <v>57801</v>
      </c>
      <c r="E425" s="1336">
        <v>57830</v>
      </c>
      <c r="F425" s="1336">
        <v>57830</v>
      </c>
      <c r="G425" s="1336">
        <v>57844</v>
      </c>
      <c r="H425" s="1336">
        <v>57850</v>
      </c>
      <c r="I425" s="1336">
        <v>57852</v>
      </c>
      <c r="J425" s="1337">
        <v>57857</v>
      </c>
      <c r="K425" s="1323"/>
    </row>
    <row r="426" spans="2:11">
      <c r="B426" s="1334">
        <v>404</v>
      </c>
      <c r="C426" s="2"/>
      <c r="D426" s="1335">
        <v>57831</v>
      </c>
      <c r="E426" s="1336">
        <v>57861</v>
      </c>
      <c r="F426" s="1336">
        <v>57861</v>
      </c>
      <c r="G426" s="1336">
        <v>57875</v>
      </c>
      <c r="H426" s="1336">
        <v>57881</v>
      </c>
      <c r="I426" s="1336">
        <v>57885</v>
      </c>
      <c r="J426" s="1337">
        <v>57888</v>
      </c>
      <c r="K426" s="1323"/>
    </row>
    <row r="427" spans="2:11">
      <c r="B427" s="1334">
        <v>405</v>
      </c>
      <c r="C427" s="2"/>
      <c r="D427" s="1335">
        <v>57862</v>
      </c>
      <c r="E427" s="1336">
        <v>57891</v>
      </c>
      <c r="F427" s="1336">
        <v>57891</v>
      </c>
      <c r="G427" s="1336">
        <v>57903</v>
      </c>
      <c r="H427" s="1336">
        <v>57913</v>
      </c>
      <c r="I427" s="1336">
        <v>57915</v>
      </c>
      <c r="J427" s="1337">
        <v>57920</v>
      </c>
      <c r="K427" s="1323"/>
    </row>
    <row r="428" spans="2:11">
      <c r="B428" s="1334">
        <v>406</v>
      </c>
      <c r="C428" s="2"/>
      <c r="D428" s="1335">
        <v>57892</v>
      </c>
      <c r="E428" s="1336">
        <v>57922</v>
      </c>
      <c r="F428" s="1336">
        <v>57922</v>
      </c>
      <c r="G428" s="1336">
        <v>57936</v>
      </c>
      <c r="H428" s="1336">
        <v>57942</v>
      </c>
      <c r="I428" s="1336">
        <v>57944</v>
      </c>
      <c r="J428" s="1337">
        <v>57949</v>
      </c>
      <c r="K428" s="1323"/>
    </row>
    <row r="429" spans="2:11">
      <c r="B429" s="1334">
        <v>407</v>
      </c>
      <c r="C429" s="2"/>
      <c r="D429" s="1335">
        <v>57923</v>
      </c>
      <c r="E429" s="1336">
        <v>57953</v>
      </c>
      <c r="F429" s="1336">
        <v>57953</v>
      </c>
      <c r="G429" s="1336">
        <v>57966</v>
      </c>
      <c r="H429" s="1336">
        <v>57973</v>
      </c>
      <c r="I429" s="1336">
        <v>57977</v>
      </c>
      <c r="J429" s="1337">
        <v>57980</v>
      </c>
      <c r="K429" s="1323"/>
    </row>
    <row r="430" spans="2:11">
      <c r="B430" s="1334">
        <v>408</v>
      </c>
      <c r="C430" s="2"/>
      <c r="D430" s="1335">
        <v>57954</v>
      </c>
      <c r="E430" s="1336">
        <v>57983</v>
      </c>
      <c r="F430" s="1336">
        <v>57983</v>
      </c>
      <c r="G430" s="1336">
        <v>57997</v>
      </c>
      <c r="H430" s="1336">
        <v>58004</v>
      </c>
      <c r="I430" s="1336">
        <v>58006</v>
      </c>
      <c r="J430" s="1337">
        <v>58011</v>
      </c>
      <c r="K430" s="1323"/>
    </row>
    <row r="431" spans="2:11">
      <c r="B431" s="1334">
        <v>409</v>
      </c>
      <c r="C431" s="2"/>
      <c r="D431" s="1335">
        <v>57984</v>
      </c>
      <c r="E431" s="1336">
        <v>58014</v>
      </c>
      <c r="F431" s="1336">
        <v>58014</v>
      </c>
      <c r="G431" s="1336">
        <v>58028</v>
      </c>
      <c r="H431" s="1336">
        <v>58034</v>
      </c>
      <c r="I431" s="1336">
        <v>58036</v>
      </c>
      <c r="J431" s="1337">
        <v>58041</v>
      </c>
      <c r="K431" s="1323"/>
    </row>
    <row r="432" spans="2:11">
      <c r="B432" s="1334">
        <v>410</v>
      </c>
      <c r="C432" s="2"/>
      <c r="D432" s="1335">
        <v>58015</v>
      </c>
      <c r="E432" s="1336">
        <v>58044</v>
      </c>
      <c r="F432" s="1336">
        <v>58044</v>
      </c>
      <c r="G432" s="1336">
        <v>58057</v>
      </c>
      <c r="H432" s="1336">
        <v>58064</v>
      </c>
      <c r="I432" s="1336">
        <v>58068</v>
      </c>
      <c r="J432" s="1337">
        <v>58071</v>
      </c>
      <c r="K432" s="1323"/>
    </row>
    <row r="433" spans="2:11">
      <c r="B433" s="1334">
        <v>411</v>
      </c>
      <c r="C433" s="2"/>
      <c r="D433" s="1335">
        <v>58045</v>
      </c>
      <c r="E433" s="1336">
        <v>58075</v>
      </c>
      <c r="F433" s="1336">
        <v>58075</v>
      </c>
      <c r="G433" s="1336">
        <v>58089</v>
      </c>
      <c r="H433" s="1336">
        <v>58095</v>
      </c>
      <c r="I433" s="1336">
        <v>58097</v>
      </c>
      <c r="J433" s="1337">
        <v>58102</v>
      </c>
      <c r="K433" s="1323"/>
    </row>
    <row r="434" spans="2:11">
      <c r="B434" s="1334">
        <v>412</v>
      </c>
      <c r="C434" s="2"/>
      <c r="D434" s="1335">
        <v>58076</v>
      </c>
      <c r="E434" s="1336">
        <v>58106</v>
      </c>
      <c r="F434" s="1336">
        <v>58106</v>
      </c>
      <c r="G434" s="1336">
        <v>58120</v>
      </c>
      <c r="H434" s="1336">
        <v>58126</v>
      </c>
      <c r="I434" s="1336">
        <v>58130</v>
      </c>
      <c r="J434" s="1337">
        <v>58133</v>
      </c>
      <c r="K434" s="1323"/>
    </row>
    <row r="435" spans="2:11">
      <c r="B435" s="1334">
        <v>413</v>
      </c>
      <c r="C435" s="2"/>
      <c r="D435" s="1335">
        <v>58107</v>
      </c>
      <c r="E435" s="1336">
        <v>58134</v>
      </c>
      <c r="F435" s="1336">
        <v>58134</v>
      </c>
      <c r="G435" s="1336">
        <v>58148</v>
      </c>
      <c r="H435" s="1336">
        <v>58154</v>
      </c>
      <c r="I435" s="1336">
        <v>58158</v>
      </c>
      <c r="J435" s="1337">
        <v>58161</v>
      </c>
      <c r="K435" s="1323"/>
    </row>
    <row r="436" spans="2:11">
      <c r="B436" s="1334">
        <v>414</v>
      </c>
      <c r="C436" s="2"/>
      <c r="D436" s="1335">
        <v>58135</v>
      </c>
      <c r="E436" s="1336">
        <v>58165</v>
      </c>
      <c r="F436" s="1336">
        <v>58165</v>
      </c>
      <c r="G436" s="1336">
        <v>58179</v>
      </c>
      <c r="H436" s="1336">
        <v>58186</v>
      </c>
      <c r="I436" s="1336">
        <v>58188</v>
      </c>
      <c r="J436" s="1337">
        <v>58193</v>
      </c>
      <c r="K436" s="1323"/>
    </row>
    <row r="437" spans="2:11">
      <c r="B437" s="1334">
        <v>415</v>
      </c>
      <c r="C437" s="2"/>
      <c r="D437" s="1335">
        <v>58166</v>
      </c>
      <c r="E437" s="1336">
        <v>58195</v>
      </c>
      <c r="F437" s="1336">
        <v>58195</v>
      </c>
      <c r="G437" s="1336">
        <v>58209</v>
      </c>
      <c r="H437" s="1336">
        <v>58215</v>
      </c>
      <c r="I437" s="1336">
        <v>58217</v>
      </c>
      <c r="J437" s="1337">
        <v>58222</v>
      </c>
      <c r="K437" s="1323"/>
    </row>
    <row r="438" spans="2:11">
      <c r="B438" s="1334">
        <v>416</v>
      </c>
      <c r="C438" s="2"/>
      <c r="D438" s="1335">
        <v>58196</v>
      </c>
      <c r="E438" s="1336">
        <v>58226</v>
      </c>
      <c r="F438" s="1336">
        <v>58226</v>
      </c>
      <c r="G438" s="1336">
        <v>58239</v>
      </c>
      <c r="H438" s="1336">
        <v>58246</v>
      </c>
      <c r="I438" s="1336">
        <v>58250</v>
      </c>
      <c r="J438" s="1337">
        <v>58253</v>
      </c>
      <c r="K438" s="1323"/>
    </row>
    <row r="439" spans="2:11">
      <c r="B439" s="1334">
        <v>417</v>
      </c>
      <c r="C439" s="2"/>
      <c r="D439" s="1335">
        <v>58227</v>
      </c>
      <c r="E439" s="1336">
        <v>58256</v>
      </c>
      <c r="F439" s="1336">
        <v>58256</v>
      </c>
      <c r="G439" s="1336">
        <v>58270</v>
      </c>
      <c r="H439" s="1336">
        <v>58277</v>
      </c>
      <c r="I439" s="1336">
        <v>58279</v>
      </c>
      <c r="J439" s="1337">
        <v>58284</v>
      </c>
      <c r="K439" s="1323"/>
    </row>
    <row r="440" spans="2:11">
      <c r="B440" s="1334">
        <v>418</v>
      </c>
      <c r="C440" s="2"/>
      <c r="D440" s="1335">
        <v>58257</v>
      </c>
      <c r="E440" s="1336">
        <v>58287</v>
      </c>
      <c r="F440" s="1336">
        <v>58287</v>
      </c>
      <c r="G440" s="1336">
        <v>58301</v>
      </c>
      <c r="H440" s="1336">
        <v>58307</v>
      </c>
      <c r="I440" s="1336">
        <v>58309</v>
      </c>
      <c r="J440" s="1337">
        <v>58314</v>
      </c>
      <c r="K440" s="1323"/>
    </row>
    <row r="441" spans="2:11">
      <c r="B441" s="1334">
        <v>419</v>
      </c>
      <c r="C441" s="2"/>
      <c r="D441" s="1335">
        <v>58288</v>
      </c>
      <c r="E441" s="1336">
        <v>58318</v>
      </c>
      <c r="F441" s="1336">
        <v>58318</v>
      </c>
      <c r="G441" s="1336">
        <v>58330</v>
      </c>
      <c r="H441" s="1336">
        <v>58340</v>
      </c>
      <c r="I441" s="1336">
        <v>58342</v>
      </c>
      <c r="J441" s="1337">
        <v>58347</v>
      </c>
      <c r="K441" s="1323"/>
    </row>
    <row r="442" spans="2:11">
      <c r="B442" s="1334">
        <v>420</v>
      </c>
      <c r="C442" s="2"/>
      <c r="D442" s="1335">
        <v>58319</v>
      </c>
      <c r="E442" s="1336">
        <v>58348</v>
      </c>
      <c r="F442" s="1336">
        <v>58348</v>
      </c>
      <c r="G442" s="1336">
        <v>58362</v>
      </c>
      <c r="H442" s="1336">
        <v>58368</v>
      </c>
      <c r="I442" s="1336">
        <v>58370</v>
      </c>
      <c r="J442" s="1337">
        <v>58375</v>
      </c>
      <c r="K442" s="1323"/>
    </row>
    <row r="443" spans="2:11">
      <c r="B443" s="1334">
        <v>421</v>
      </c>
      <c r="C443" s="2"/>
      <c r="D443" s="1335">
        <v>58349</v>
      </c>
      <c r="E443" s="1336">
        <v>58379</v>
      </c>
      <c r="F443" s="1336">
        <v>58379</v>
      </c>
      <c r="G443" s="1336">
        <v>58393</v>
      </c>
      <c r="H443" s="1336">
        <v>58399</v>
      </c>
      <c r="I443" s="1336">
        <v>58403</v>
      </c>
      <c r="J443" s="1337">
        <v>58406</v>
      </c>
      <c r="K443" s="1323"/>
    </row>
    <row r="444" spans="2:11">
      <c r="B444" s="1334">
        <v>422</v>
      </c>
      <c r="C444" s="2"/>
      <c r="D444" s="1335">
        <v>58380</v>
      </c>
      <c r="E444" s="1336">
        <v>58409</v>
      </c>
      <c r="F444" s="1336">
        <v>58409</v>
      </c>
      <c r="G444" s="1336">
        <v>58421</v>
      </c>
      <c r="H444" s="1336">
        <v>58431</v>
      </c>
      <c r="I444" s="1336">
        <v>58433</v>
      </c>
      <c r="J444" s="1337">
        <v>58438</v>
      </c>
      <c r="K444" s="1323"/>
    </row>
    <row r="445" spans="2:11">
      <c r="B445" s="1334">
        <v>423</v>
      </c>
      <c r="C445" s="2"/>
      <c r="D445" s="1335">
        <v>58410</v>
      </c>
      <c r="E445" s="1336">
        <v>58440</v>
      </c>
      <c r="F445" s="1336">
        <v>58440</v>
      </c>
      <c r="G445" s="1336">
        <v>58454</v>
      </c>
      <c r="H445" s="1336">
        <v>58460</v>
      </c>
      <c r="I445" s="1336">
        <v>58462</v>
      </c>
      <c r="J445" s="1337">
        <v>58467</v>
      </c>
      <c r="K445" s="1323"/>
    </row>
    <row r="446" spans="2:11">
      <c r="B446" s="1334">
        <v>424</v>
      </c>
      <c r="C446" s="2"/>
      <c r="D446" s="1335">
        <v>58441</v>
      </c>
      <c r="E446" s="1336">
        <v>58471</v>
      </c>
      <c r="F446" s="1336">
        <v>58471</v>
      </c>
      <c r="G446" s="1336">
        <v>58484</v>
      </c>
      <c r="H446" s="1336">
        <v>58491</v>
      </c>
      <c r="I446" s="1336">
        <v>58495</v>
      </c>
      <c r="J446" s="1337">
        <v>58498</v>
      </c>
      <c r="K446" s="1323"/>
    </row>
    <row r="447" spans="2:11">
      <c r="B447" s="1334">
        <v>425</v>
      </c>
      <c r="C447" s="2"/>
      <c r="D447" s="1335">
        <v>58472</v>
      </c>
      <c r="E447" s="1336">
        <v>58500</v>
      </c>
      <c r="F447" s="1336">
        <v>58500</v>
      </c>
      <c r="G447" s="1336">
        <v>58512</v>
      </c>
      <c r="H447" s="1336">
        <v>58522</v>
      </c>
      <c r="I447" s="1336">
        <v>58524</v>
      </c>
      <c r="J447" s="1337">
        <v>58529</v>
      </c>
      <c r="K447" s="1323"/>
    </row>
    <row r="448" spans="2:11">
      <c r="B448" s="1334">
        <v>426</v>
      </c>
      <c r="C448" s="2"/>
      <c r="D448" s="1335">
        <v>58501</v>
      </c>
      <c r="E448" s="1336">
        <v>58531</v>
      </c>
      <c r="F448" s="1336">
        <v>58531</v>
      </c>
      <c r="G448" s="1336">
        <v>58545</v>
      </c>
      <c r="H448" s="1336">
        <v>58551</v>
      </c>
      <c r="I448" s="1336">
        <v>58553</v>
      </c>
      <c r="J448" s="1337">
        <v>58558</v>
      </c>
      <c r="K448" s="1323"/>
    </row>
    <row r="449" spans="2:11">
      <c r="B449" s="1334">
        <v>427</v>
      </c>
      <c r="C449" s="2"/>
      <c r="D449" s="1335">
        <v>58532</v>
      </c>
      <c r="E449" s="1336">
        <v>58561</v>
      </c>
      <c r="F449" s="1336">
        <v>58561</v>
      </c>
      <c r="G449" s="1336">
        <v>58575</v>
      </c>
      <c r="H449" s="1336">
        <v>58581</v>
      </c>
      <c r="I449" s="1336">
        <v>58585</v>
      </c>
      <c r="J449" s="1337">
        <v>58588</v>
      </c>
      <c r="K449" s="1323"/>
    </row>
    <row r="450" spans="2:11">
      <c r="B450" s="1334">
        <v>428</v>
      </c>
      <c r="C450" s="2"/>
      <c r="D450" s="1335">
        <v>58562</v>
      </c>
      <c r="E450" s="1336">
        <v>58592</v>
      </c>
      <c r="F450" s="1336">
        <v>58592</v>
      </c>
      <c r="G450" s="1336">
        <v>58606</v>
      </c>
      <c r="H450" s="1336">
        <v>58613</v>
      </c>
      <c r="I450" s="1336">
        <v>58615</v>
      </c>
      <c r="J450" s="1337">
        <v>58620</v>
      </c>
      <c r="K450" s="1323"/>
    </row>
    <row r="451" spans="2:11">
      <c r="B451" s="1334">
        <v>429</v>
      </c>
      <c r="C451" s="2"/>
      <c r="D451" s="1335">
        <v>58593</v>
      </c>
      <c r="E451" s="1336">
        <v>58622</v>
      </c>
      <c r="F451" s="1336">
        <v>58622</v>
      </c>
      <c r="G451" s="1336">
        <v>58636</v>
      </c>
      <c r="H451" s="1336">
        <v>58642</v>
      </c>
      <c r="I451" s="1336">
        <v>58644</v>
      </c>
      <c r="J451" s="1337">
        <v>58649</v>
      </c>
      <c r="K451" s="1323"/>
    </row>
    <row r="452" spans="2:11">
      <c r="B452" s="1334">
        <v>430</v>
      </c>
      <c r="C452" s="2"/>
      <c r="D452" s="1335">
        <v>58623</v>
      </c>
      <c r="E452" s="1336">
        <v>58653</v>
      </c>
      <c r="F452" s="1336">
        <v>58653</v>
      </c>
      <c r="G452" s="1336">
        <v>58666</v>
      </c>
      <c r="H452" s="1336">
        <v>58673</v>
      </c>
      <c r="I452" s="1336">
        <v>58677</v>
      </c>
      <c r="J452" s="1337">
        <v>58680</v>
      </c>
      <c r="K452" s="1323"/>
    </row>
    <row r="453" spans="2:11">
      <c r="B453" s="1334">
        <v>431</v>
      </c>
      <c r="C453" s="2"/>
      <c r="D453" s="1335">
        <v>58654</v>
      </c>
      <c r="E453" s="1336">
        <v>58684</v>
      </c>
      <c r="F453" s="1336">
        <v>58684</v>
      </c>
      <c r="G453" s="1336">
        <v>58698</v>
      </c>
      <c r="H453" s="1336">
        <v>58704</v>
      </c>
      <c r="I453" s="1336">
        <v>58706</v>
      </c>
      <c r="J453" s="1337">
        <v>58711</v>
      </c>
      <c r="K453" s="1323"/>
    </row>
    <row r="454" spans="2:11">
      <c r="B454" s="1334">
        <v>432</v>
      </c>
      <c r="C454" s="2"/>
      <c r="D454" s="1335">
        <v>58685</v>
      </c>
      <c r="E454" s="1336">
        <v>58714</v>
      </c>
      <c r="F454" s="1336">
        <v>58714</v>
      </c>
      <c r="G454" s="1336">
        <v>58728</v>
      </c>
      <c r="H454" s="1336">
        <v>58734</v>
      </c>
      <c r="I454" s="1336">
        <v>58736</v>
      </c>
      <c r="J454" s="1337">
        <v>58741</v>
      </c>
      <c r="K454" s="1323"/>
    </row>
    <row r="455" spans="2:11">
      <c r="B455" s="1334">
        <v>433</v>
      </c>
      <c r="C455" s="2"/>
      <c r="D455" s="1335">
        <v>58715</v>
      </c>
      <c r="E455" s="1336">
        <v>58745</v>
      </c>
      <c r="F455" s="1336">
        <v>58745</v>
      </c>
      <c r="G455" s="1336">
        <v>58757</v>
      </c>
      <c r="H455" s="1336">
        <v>58767</v>
      </c>
      <c r="I455" s="1336">
        <v>58769</v>
      </c>
      <c r="J455" s="1337">
        <v>58774</v>
      </c>
      <c r="K455" s="1323"/>
    </row>
    <row r="456" spans="2:11">
      <c r="B456" s="1334">
        <v>434</v>
      </c>
      <c r="C456" s="2"/>
      <c r="D456" s="1335">
        <v>58746</v>
      </c>
      <c r="E456" s="1336">
        <v>58775</v>
      </c>
      <c r="F456" s="1336">
        <v>58775</v>
      </c>
      <c r="G456" s="1336">
        <v>58789</v>
      </c>
      <c r="H456" s="1336">
        <v>58795</v>
      </c>
      <c r="I456" s="1336">
        <v>58797</v>
      </c>
      <c r="J456" s="1337">
        <v>58802</v>
      </c>
      <c r="K456" s="1323"/>
    </row>
    <row r="457" spans="2:11">
      <c r="B457" s="1334">
        <v>435</v>
      </c>
      <c r="C457" s="2"/>
      <c r="D457" s="1335">
        <v>58776</v>
      </c>
      <c r="E457" s="1336">
        <v>58806</v>
      </c>
      <c r="F457" s="1336">
        <v>58806</v>
      </c>
      <c r="G457" s="1336">
        <v>58820</v>
      </c>
      <c r="H457" s="1336">
        <v>58826</v>
      </c>
      <c r="I457" s="1336">
        <v>58830</v>
      </c>
      <c r="J457" s="1337">
        <v>58833</v>
      </c>
      <c r="K457" s="1323"/>
    </row>
    <row r="458" spans="2:11">
      <c r="B458" s="1334">
        <v>436</v>
      </c>
      <c r="C458" s="2"/>
      <c r="D458" s="1335">
        <v>58807</v>
      </c>
      <c r="E458" s="1336">
        <v>58837</v>
      </c>
      <c r="F458" s="1336">
        <v>58837</v>
      </c>
      <c r="G458" s="1336">
        <v>58851</v>
      </c>
      <c r="H458" s="1336">
        <v>58858</v>
      </c>
      <c r="I458" s="1336">
        <v>58860</v>
      </c>
      <c r="J458" s="1337">
        <v>58865</v>
      </c>
      <c r="K458" s="1323"/>
    </row>
    <row r="459" spans="2:11">
      <c r="B459" s="1334">
        <v>437</v>
      </c>
      <c r="C459" s="2"/>
      <c r="D459" s="1335">
        <v>58838</v>
      </c>
      <c r="E459" s="1336">
        <v>58865</v>
      </c>
      <c r="F459" s="1336">
        <v>58865</v>
      </c>
      <c r="G459" s="1336">
        <v>58879</v>
      </c>
      <c r="H459" s="1336">
        <v>58886</v>
      </c>
      <c r="I459" s="1336">
        <v>58888</v>
      </c>
      <c r="J459" s="1337">
        <v>58893</v>
      </c>
      <c r="K459" s="1323"/>
    </row>
    <row r="460" spans="2:11">
      <c r="B460" s="1334">
        <v>438</v>
      </c>
      <c r="C460" s="2"/>
      <c r="D460" s="1335">
        <v>58866</v>
      </c>
      <c r="E460" s="1336">
        <v>58896</v>
      </c>
      <c r="F460" s="1336">
        <v>58896</v>
      </c>
      <c r="G460" s="1336">
        <v>58910</v>
      </c>
      <c r="H460" s="1336">
        <v>58916</v>
      </c>
      <c r="I460" s="1336">
        <v>58918</v>
      </c>
      <c r="J460" s="1337">
        <v>58923</v>
      </c>
      <c r="K460" s="1323"/>
    </row>
    <row r="461" spans="2:11">
      <c r="B461" s="1334">
        <v>439</v>
      </c>
      <c r="C461" s="2"/>
      <c r="D461" s="1335">
        <v>58897</v>
      </c>
      <c r="E461" s="1336">
        <v>58926</v>
      </c>
      <c r="F461" s="1336">
        <v>58926</v>
      </c>
      <c r="G461" s="1336">
        <v>58939</v>
      </c>
      <c r="H461" s="1336">
        <v>58946</v>
      </c>
      <c r="I461" s="1336">
        <v>58950</v>
      </c>
      <c r="J461" s="1337">
        <v>58953</v>
      </c>
      <c r="K461" s="1323"/>
    </row>
    <row r="462" spans="2:11">
      <c r="B462" s="1334">
        <v>440</v>
      </c>
      <c r="C462" s="2"/>
      <c r="D462" s="1335">
        <v>58927</v>
      </c>
      <c r="E462" s="1336">
        <v>58957</v>
      </c>
      <c r="F462" s="1336">
        <v>58957</v>
      </c>
      <c r="G462" s="1336">
        <v>58971</v>
      </c>
      <c r="H462" s="1336">
        <v>58977</v>
      </c>
      <c r="I462" s="1336">
        <v>58979</v>
      </c>
      <c r="J462" s="1337">
        <v>58984</v>
      </c>
      <c r="K462" s="1323"/>
    </row>
    <row r="463" spans="2:11">
      <c r="B463" s="1334">
        <v>441</v>
      </c>
      <c r="C463" s="2"/>
      <c r="D463" s="1335">
        <v>58958</v>
      </c>
      <c r="E463" s="1336">
        <v>58987</v>
      </c>
      <c r="F463" s="1336">
        <v>58987</v>
      </c>
      <c r="G463" s="1336">
        <v>59001</v>
      </c>
      <c r="H463" s="1336">
        <v>59007</v>
      </c>
      <c r="I463" s="1336">
        <v>59009</v>
      </c>
      <c r="J463" s="1337">
        <v>59014</v>
      </c>
      <c r="K463" s="1323"/>
    </row>
    <row r="464" spans="2:11">
      <c r="B464" s="1334">
        <v>442</v>
      </c>
      <c r="C464" s="2"/>
      <c r="D464" s="1335">
        <v>58988</v>
      </c>
      <c r="E464" s="1336">
        <v>59018</v>
      </c>
      <c r="F464" s="1336">
        <v>59018</v>
      </c>
      <c r="G464" s="1336">
        <v>59030</v>
      </c>
      <c r="H464" s="1336">
        <v>59040</v>
      </c>
      <c r="I464" s="1336">
        <v>59042</v>
      </c>
      <c r="J464" s="1337">
        <v>59047</v>
      </c>
      <c r="K464" s="1323"/>
    </row>
    <row r="465" spans="2:11">
      <c r="B465" s="1334">
        <v>443</v>
      </c>
      <c r="C465" s="2"/>
      <c r="D465" s="1335">
        <v>59019</v>
      </c>
      <c r="E465" s="1336">
        <v>59049</v>
      </c>
      <c r="F465" s="1336">
        <v>59049</v>
      </c>
      <c r="G465" s="1336">
        <v>59063</v>
      </c>
      <c r="H465" s="1336">
        <v>59069</v>
      </c>
      <c r="I465" s="1336">
        <v>59071</v>
      </c>
      <c r="J465" s="1337">
        <v>59076</v>
      </c>
      <c r="K465" s="1323"/>
    </row>
    <row r="466" spans="2:11">
      <c r="B466" s="1334">
        <v>444</v>
      </c>
      <c r="C466" s="2"/>
      <c r="D466" s="1335">
        <v>59050</v>
      </c>
      <c r="E466" s="1336">
        <v>59079</v>
      </c>
      <c r="F466" s="1336">
        <v>59079</v>
      </c>
      <c r="G466" s="1336">
        <v>59093</v>
      </c>
      <c r="H466" s="1336">
        <v>59099</v>
      </c>
      <c r="I466" s="1336">
        <v>59103</v>
      </c>
      <c r="J466" s="1337">
        <v>59106</v>
      </c>
      <c r="K466" s="1323"/>
    </row>
    <row r="467" spans="2:11">
      <c r="B467" s="1334">
        <v>445</v>
      </c>
      <c r="C467" s="2"/>
      <c r="D467" s="1335">
        <v>59080</v>
      </c>
      <c r="E467" s="1336">
        <v>59110</v>
      </c>
      <c r="F467" s="1336">
        <v>59110</v>
      </c>
      <c r="G467" s="1336">
        <v>59124</v>
      </c>
      <c r="H467" s="1336">
        <v>59131</v>
      </c>
      <c r="I467" s="1336">
        <v>59133</v>
      </c>
      <c r="J467" s="1337">
        <v>59138</v>
      </c>
      <c r="K467" s="1323"/>
    </row>
    <row r="468" spans="2:11">
      <c r="B468" s="1334">
        <v>446</v>
      </c>
      <c r="C468" s="2"/>
      <c r="D468" s="1335">
        <v>59111</v>
      </c>
      <c r="E468" s="1336">
        <v>59140</v>
      </c>
      <c r="F468" s="1336">
        <v>59140</v>
      </c>
      <c r="G468" s="1336">
        <v>59154</v>
      </c>
      <c r="H468" s="1336">
        <v>59160</v>
      </c>
      <c r="I468" s="1336">
        <v>59162</v>
      </c>
      <c r="J468" s="1337">
        <v>59167</v>
      </c>
      <c r="K468" s="1323"/>
    </row>
    <row r="469" spans="2:11">
      <c r="B469" s="1334">
        <v>447</v>
      </c>
      <c r="C469" s="2"/>
      <c r="D469" s="1335">
        <v>59141</v>
      </c>
      <c r="E469" s="1336">
        <v>59171</v>
      </c>
      <c r="F469" s="1336">
        <v>59171</v>
      </c>
      <c r="G469" s="1336">
        <v>59184</v>
      </c>
      <c r="H469" s="1336">
        <v>59191</v>
      </c>
      <c r="I469" s="1336">
        <v>59195</v>
      </c>
      <c r="J469" s="1337">
        <v>59198</v>
      </c>
      <c r="K469" s="1323"/>
    </row>
    <row r="470" spans="2:11">
      <c r="B470" s="1334">
        <v>448</v>
      </c>
      <c r="C470" s="2"/>
      <c r="D470" s="1335">
        <v>59172</v>
      </c>
      <c r="E470" s="1336">
        <v>59202</v>
      </c>
      <c r="F470" s="1336">
        <v>59202</v>
      </c>
      <c r="G470" s="1336">
        <v>59216</v>
      </c>
      <c r="H470" s="1336">
        <v>59222</v>
      </c>
      <c r="I470" s="1336">
        <v>59224</v>
      </c>
      <c r="J470" s="1337">
        <v>59229</v>
      </c>
      <c r="K470" s="1323"/>
    </row>
    <row r="471" spans="2:11">
      <c r="B471" s="1334">
        <v>449</v>
      </c>
      <c r="C471" s="2"/>
      <c r="D471" s="1335">
        <v>59203</v>
      </c>
      <c r="E471" s="1336">
        <v>59230</v>
      </c>
      <c r="F471" s="1336">
        <v>59230</v>
      </c>
      <c r="G471" s="1336">
        <v>59244</v>
      </c>
      <c r="H471" s="1336">
        <v>59250</v>
      </c>
      <c r="I471" s="1336">
        <v>59252</v>
      </c>
      <c r="J471" s="1337">
        <v>59257</v>
      </c>
      <c r="K471" s="1323"/>
    </row>
    <row r="472" spans="2:11">
      <c r="B472" s="1334">
        <v>450</v>
      </c>
      <c r="C472" s="2"/>
      <c r="D472" s="1335">
        <v>59231</v>
      </c>
      <c r="E472" s="1336">
        <v>59261</v>
      </c>
      <c r="F472" s="1336">
        <v>59261</v>
      </c>
      <c r="G472" s="1336">
        <v>59275</v>
      </c>
      <c r="H472" s="1336">
        <v>59281</v>
      </c>
      <c r="I472" s="1336">
        <v>59285</v>
      </c>
      <c r="J472" s="1337">
        <v>59288</v>
      </c>
      <c r="K472" s="1323"/>
    </row>
    <row r="473" spans="2:11">
      <c r="B473" s="1334">
        <v>451</v>
      </c>
      <c r="C473" s="2"/>
      <c r="D473" s="1335">
        <v>59262</v>
      </c>
      <c r="E473" s="1336">
        <v>59291</v>
      </c>
      <c r="F473" s="1336">
        <v>59291</v>
      </c>
      <c r="G473" s="1336">
        <v>59303</v>
      </c>
      <c r="H473" s="1336">
        <v>59313</v>
      </c>
      <c r="I473" s="1336">
        <v>59315</v>
      </c>
      <c r="J473" s="1337">
        <v>59320</v>
      </c>
      <c r="K473" s="1323"/>
    </row>
    <row r="474" spans="2:11">
      <c r="B474" s="1334">
        <v>452</v>
      </c>
      <c r="C474" s="2"/>
      <c r="D474" s="1335">
        <v>59292</v>
      </c>
      <c r="E474" s="1336">
        <v>59322</v>
      </c>
      <c r="F474" s="1336">
        <v>59322</v>
      </c>
      <c r="G474" s="1336">
        <v>59336</v>
      </c>
      <c r="H474" s="1336">
        <v>59342</v>
      </c>
      <c r="I474" s="1336">
        <v>59344</v>
      </c>
      <c r="J474" s="1337">
        <v>59349</v>
      </c>
      <c r="K474" s="1323"/>
    </row>
    <row r="475" spans="2:11">
      <c r="B475" s="1334">
        <v>453</v>
      </c>
      <c r="C475" s="2"/>
      <c r="D475" s="1335">
        <v>59323</v>
      </c>
      <c r="E475" s="1336">
        <v>59352</v>
      </c>
      <c r="F475" s="1336">
        <v>59352</v>
      </c>
      <c r="G475" s="1336">
        <v>59366</v>
      </c>
      <c r="H475" s="1336">
        <v>59372</v>
      </c>
      <c r="I475" s="1336">
        <v>59376</v>
      </c>
      <c r="J475" s="1337">
        <v>59379</v>
      </c>
      <c r="K475" s="1323"/>
    </row>
    <row r="476" spans="2:11">
      <c r="B476" s="1334">
        <v>454</v>
      </c>
      <c r="C476" s="2"/>
      <c r="D476" s="1335">
        <v>59353</v>
      </c>
      <c r="E476" s="1336">
        <v>59383</v>
      </c>
      <c r="F476" s="1336">
        <v>59383</v>
      </c>
      <c r="G476" s="1336">
        <v>59397</v>
      </c>
      <c r="H476" s="1336">
        <v>59404</v>
      </c>
      <c r="I476" s="1336">
        <v>59406</v>
      </c>
      <c r="J476" s="1337">
        <v>59411</v>
      </c>
      <c r="K476" s="1323"/>
    </row>
    <row r="477" spans="2:11">
      <c r="B477" s="1334">
        <v>455</v>
      </c>
      <c r="C477" s="2"/>
      <c r="D477" s="1335">
        <v>59384</v>
      </c>
      <c r="E477" s="1336">
        <v>59414</v>
      </c>
      <c r="F477" s="1336">
        <v>59414</v>
      </c>
      <c r="G477" s="1336">
        <v>59428</v>
      </c>
      <c r="H477" s="1336">
        <v>59434</v>
      </c>
      <c r="I477" s="1336">
        <v>59436</v>
      </c>
      <c r="J477" s="1337">
        <v>59441</v>
      </c>
      <c r="K477" s="1323"/>
    </row>
    <row r="478" spans="2:11" ht="15.75" thickBot="1">
      <c r="B478" s="1334">
        <v>456</v>
      </c>
      <c r="C478" s="1344"/>
      <c r="D478" s="1345">
        <v>59415</v>
      </c>
      <c r="E478" s="1346">
        <v>59444</v>
      </c>
      <c r="F478" s="1346">
        <v>59444</v>
      </c>
      <c r="G478" s="1346">
        <v>59457</v>
      </c>
      <c r="H478" s="1346">
        <v>59464</v>
      </c>
      <c r="I478" s="1346">
        <v>59468</v>
      </c>
      <c r="J478" s="1347">
        <v>59471</v>
      </c>
      <c r="K478" s="1323"/>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tabColor theme="0" tint="-0.249977111117893"/>
  </sheetPr>
  <dimension ref="B1:AZ83"/>
  <sheetViews>
    <sheetView showGridLines="0" zoomScale="80" zoomScaleNormal="80" workbookViewId="0">
      <selection activeCell="G32" sqref="G32"/>
    </sheetView>
  </sheetViews>
  <sheetFormatPr baseColWidth="10" defaultColWidth="9.140625" defaultRowHeight="15"/>
  <cols>
    <col min="1" max="1" width="3" customWidth="1"/>
    <col min="2" max="2" width="18" bestFit="1" customWidth="1"/>
    <col min="3" max="3" width="26.42578125" style="1326" customWidth="1"/>
    <col min="4" max="6" width="26.42578125" customWidth="1"/>
    <col min="7" max="7" width="26.5703125" style="1326" customWidth="1"/>
    <col min="8" max="10" width="26.5703125" customWidth="1"/>
    <col min="11" max="11" width="26.5703125" style="1326" customWidth="1"/>
    <col min="12" max="13" width="26.5703125" customWidth="1"/>
    <col min="14" max="14" width="20.140625" customWidth="1"/>
    <col min="15" max="15" width="20.140625" style="1326" customWidth="1"/>
    <col min="16" max="21" width="20.140625" customWidth="1"/>
    <col min="22" max="22" width="20.140625" style="1399" customWidth="1"/>
    <col min="23" max="27" width="20.140625" customWidth="1"/>
    <col min="28" max="28" width="20.140625" style="1399" customWidth="1"/>
    <col min="29" max="29" width="20.140625" customWidth="1"/>
    <col min="30" max="30" width="20.140625" style="1326" customWidth="1"/>
    <col min="31" max="33" width="20.140625" customWidth="1"/>
    <col min="34" max="34" width="20.140625" style="1399" customWidth="1"/>
    <col min="35" max="35" width="20.140625" customWidth="1"/>
    <col min="36" max="36" width="20.140625" style="1326" customWidth="1"/>
    <col min="37" max="37" width="20.140625" customWidth="1"/>
    <col min="38" max="38" width="20.140625" style="1326" customWidth="1"/>
    <col min="39" max="51" width="20.140625" customWidth="1"/>
    <col min="52" max="52" width="2.42578125" customWidth="1"/>
    <col min="54" max="54" width="20.140625" customWidth="1"/>
    <col min="56" max="56" width="12.42578125" bestFit="1" customWidth="1"/>
    <col min="57" max="57" width="14.85546875" bestFit="1" customWidth="1"/>
    <col min="59" max="59" width="20.140625" customWidth="1"/>
  </cols>
  <sheetData>
    <row r="1" spans="2:52" s="176" customFormat="1" ht="12.75">
      <c r="C1" s="1366"/>
      <c r="G1" s="1366"/>
      <c r="K1" s="1366"/>
      <c r="O1" s="1366"/>
      <c r="V1" s="1394"/>
      <c r="AB1" s="1394"/>
      <c r="AD1" s="1366"/>
      <c r="AH1" s="1394"/>
      <c r="AJ1" s="1366"/>
      <c r="AL1" s="1366"/>
    </row>
    <row r="2" spans="2:52" s="176" customFormat="1" ht="12.75">
      <c r="C2" s="1366"/>
      <c r="G2" s="1366"/>
      <c r="K2" s="1366"/>
      <c r="O2" s="1366"/>
      <c r="V2" s="1394"/>
      <c r="AB2" s="1394"/>
      <c r="AD2" s="1366"/>
      <c r="AH2" s="1394"/>
      <c r="AJ2" s="1366"/>
      <c r="AL2" s="1366"/>
    </row>
    <row r="3" spans="2:52" s="176" customFormat="1" ht="12.75">
      <c r="C3" s="1366"/>
      <c r="G3" s="1366"/>
      <c r="K3" s="1366"/>
      <c r="O3" s="1366"/>
      <c r="V3" s="1394"/>
      <c r="AB3" s="1394"/>
      <c r="AD3" s="1272" t="s">
        <v>103</v>
      </c>
      <c r="AE3" s="1272">
        <f>'00 - Cover'!$F$17</f>
        <v>45565</v>
      </c>
      <c r="AH3" s="1394"/>
      <c r="AJ3" s="1366"/>
      <c r="AL3" s="1366"/>
      <c r="AM3" s="177"/>
      <c r="AN3" s="177"/>
      <c r="AO3" s="177"/>
      <c r="AP3" s="177"/>
    </row>
    <row r="4" spans="2:52" s="176" customFormat="1" ht="12.75" hidden="1">
      <c r="C4" s="1366"/>
      <c r="G4" s="1366"/>
      <c r="K4" s="1366"/>
      <c r="O4" s="1366"/>
      <c r="V4" s="1394"/>
      <c r="AB4" s="1394"/>
      <c r="AD4" s="1272" t="s">
        <v>4</v>
      </c>
      <c r="AE4" s="1272">
        <f>'00 - Cover'!$F$19</f>
        <v>0</v>
      </c>
      <c r="AH4" s="1394"/>
      <c r="AJ4" s="1366"/>
      <c r="AL4" s="1366"/>
    </row>
    <row r="5" spans="2:52" s="176" customFormat="1" ht="12.75" hidden="1">
      <c r="C5" s="1366"/>
      <c r="G5" s="1366"/>
      <c r="K5" s="1366"/>
      <c r="O5" s="1366"/>
      <c r="V5" s="1394"/>
      <c r="AB5" s="1394"/>
      <c r="AD5" s="1272" t="s">
        <v>5</v>
      </c>
      <c r="AE5" s="1272">
        <f>'00 - Cover'!$F$20</f>
        <v>0</v>
      </c>
      <c r="AH5" s="1394"/>
      <c r="AJ5" s="1366"/>
      <c r="AL5" s="1366"/>
    </row>
    <row r="6" spans="2:52" s="176" customFormat="1" ht="12.75">
      <c r="C6" s="1366"/>
      <c r="G6" s="1366"/>
      <c r="K6" s="1366"/>
      <c r="O6" s="1366"/>
      <c r="V6" s="1394"/>
      <c r="AB6" s="1394"/>
      <c r="AD6" s="1366"/>
      <c r="AH6" s="1394"/>
      <c r="AJ6" s="1366"/>
      <c r="AL6" s="1366"/>
    </row>
    <row r="7" spans="2:52" s="176" customFormat="1" ht="15.75">
      <c r="B7" s="44" t="s">
        <v>800</v>
      </c>
      <c r="C7" s="1367"/>
      <c r="D7" s="90"/>
      <c r="E7" s="90"/>
      <c r="F7" s="90"/>
      <c r="G7" s="1367"/>
      <c r="H7" s="90"/>
      <c r="I7" s="90"/>
      <c r="J7" s="90"/>
      <c r="K7" s="1367"/>
      <c r="L7" s="90"/>
      <c r="M7" s="90"/>
      <c r="N7" s="90"/>
      <c r="O7" s="1367"/>
      <c r="P7" s="90"/>
      <c r="Q7" s="90"/>
      <c r="R7" s="90"/>
      <c r="S7" s="90"/>
      <c r="T7" s="90"/>
      <c r="U7" s="90"/>
      <c r="V7" s="1395"/>
      <c r="W7" s="90"/>
      <c r="X7" s="90"/>
      <c r="Y7" s="90"/>
      <c r="Z7" s="90"/>
      <c r="AA7" s="90"/>
      <c r="AB7" s="1395"/>
      <c r="AC7" s="90"/>
      <c r="AD7" s="1367"/>
      <c r="AE7" s="90"/>
      <c r="AF7" s="90"/>
      <c r="AG7" s="90"/>
      <c r="AH7" s="1395"/>
      <c r="AI7" s="90"/>
      <c r="AJ7" s="1367"/>
      <c r="AK7" s="90"/>
      <c r="AL7" s="1367"/>
      <c r="AM7" s="90"/>
      <c r="AN7" s="90"/>
      <c r="AO7" s="90"/>
      <c r="AP7" s="90"/>
      <c r="AQ7" s="90"/>
      <c r="AR7" s="90"/>
      <c r="AS7" s="90"/>
      <c r="AT7" s="90"/>
      <c r="AU7" s="90"/>
      <c r="AV7" s="90"/>
      <c r="AW7" s="90"/>
      <c r="AX7" s="90"/>
      <c r="AY7" s="90"/>
      <c r="AZ7" s="90"/>
    </row>
    <row r="8" spans="2:52" s="176" customFormat="1" ht="13.5" thickBot="1">
      <c r="C8" s="1366"/>
      <c r="G8" s="1366"/>
      <c r="K8" s="1366"/>
      <c r="O8" s="1366"/>
      <c r="V8" s="1394"/>
      <c r="AB8" s="177"/>
      <c r="AD8" s="1366"/>
      <c r="AF8" s="177"/>
      <c r="AH8" s="1394"/>
      <c r="AJ8" s="1366"/>
      <c r="AL8" s="1366"/>
      <c r="AM8" s="177"/>
      <c r="AN8" s="177"/>
      <c r="AO8" s="177"/>
      <c r="AP8" s="177"/>
    </row>
    <row r="9" spans="2:52" ht="15.75" thickBot="1">
      <c r="C9" s="1376" t="s">
        <v>803</v>
      </c>
      <c r="D9" s="179"/>
      <c r="E9" s="179"/>
      <c r="F9" s="179"/>
      <c r="G9" s="1376"/>
      <c r="H9" s="179"/>
      <c r="I9" s="179"/>
      <c r="J9" s="179"/>
      <c r="K9" s="1376"/>
      <c r="L9" s="179"/>
      <c r="M9" s="179"/>
      <c r="N9" s="179"/>
      <c r="O9" s="1376"/>
      <c r="P9" s="179"/>
      <c r="Q9" s="179"/>
      <c r="R9" s="178"/>
      <c r="S9" s="179" t="s">
        <v>814</v>
      </c>
      <c r="T9" s="179"/>
      <c r="U9" s="179"/>
      <c r="V9" s="1396"/>
      <c r="W9" s="179"/>
      <c r="X9" s="178"/>
      <c r="Y9" s="179"/>
      <c r="Z9" s="179"/>
      <c r="AA9" s="179"/>
      <c r="AB9" s="1396"/>
      <c r="AC9" s="179"/>
      <c r="AD9" s="1368"/>
      <c r="AE9" s="179"/>
      <c r="AF9" s="179"/>
      <c r="AG9" s="179"/>
      <c r="AH9" s="1396"/>
      <c r="AI9" s="179"/>
      <c r="AJ9" s="1368"/>
      <c r="AK9" s="179"/>
      <c r="AL9" s="1368"/>
    </row>
    <row r="10" spans="2:52" ht="33.6" customHeight="1">
      <c r="B10" s="1813" t="s">
        <v>48</v>
      </c>
      <c r="C10" s="1390" t="s">
        <v>804</v>
      </c>
      <c r="D10" s="1374"/>
      <c r="E10" s="1374"/>
      <c r="F10" s="1374"/>
      <c r="G10" s="1377" t="s">
        <v>805</v>
      </c>
      <c r="H10" s="1375"/>
      <c r="I10" s="1375"/>
      <c r="J10" s="1375"/>
      <c r="K10" s="1377" t="s">
        <v>806</v>
      </c>
      <c r="L10" s="1375"/>
      <c r="M10" s="1375"/>
      <c r="N10" s="1375"/>
      <c r="O10" s="1377" t="s">
        <v>807</v>
      </c>
      <c r="P10" s="1375"/>
      <c r="Q10" s="1375"/>
      <c r="R10" s="1375"/>
      <c r="S10" s="1357" t="s">
        <v>809</v>
      </c>
      <c r="T10" s="1357"/>
      <c r="U10" s="1357"/>
      <c r="V10" s="1397"/>
      <c r="W10" s="1358"/>
      <c r="X10" s="1361"/>
      <c r="Y10" s="1357" t="s">
        <v>815</v>
      </c>
      <c r="Z10" s="1357"/>
      <c r="AA10" s="1357"/>
      <c r="AB10" s="1397"/>
      <c r="AC10" s="1358"/>
      <c r="AD10" s="1402"/>
      <c r="AE10" s="1357" t="s">
        <v>816</v>
      </c>
      <c r="AF10" s="1357"/>
      <c r="AG10" s="1357"/>
      <c r="AH10" s="1397"/>
      <c r="AI10" s="1358"/>
      <c r="AJ10" s="1402"/>
      <c r="AK10" s="1364" t="s">
        <v>436</v>
      </c>
      <c r="AL10" s="1369"/>
    </row>
    <row r="11" spans="2:52" ht="124.5" customHeight="1" thickBot="1">
      <c r="B11" s="1814"/>
      <c r="C11" s="1378" t="s">
        <v>743</v>
      </c>
      <c r="D11" s="1360" t="s">
        <v>416</v>
      </c>
      <c r="E11" s="1360" t="s">
        <v>808</v>
      </c>
      <c r="F11" s="1360" t="s">
        <v>100</v>
      </c>
      <c r="G11" s="1378" t="s">
        <v>743</v>
      </c>
      <c r="H11" s="1360" t="s">
        <v>416</v>
      </c>
      <c r="I11" s="1360" t="s">
        <v>808</v>
      </c>
      <c r="J11" s="1360" t="s">
        <v>100</v>
      </c>
      <c r="K11" s="1378" t="s">
        <v>743</v>
      </c>
      <c r="L11" s="1360" t="s">
        <v>416</v>
      </c>
      <c r="M11" s="1360" t="s">
        <v>808</v>
      </c>
      <c r="N11" s="1360" t="s">
        <v>100</v>
      </c>
      <c r="O11" s="1378" t="s">
        <v>743</v>
      </c>
      <c r="P11" s="1360" t="s">
        <v>416</v>
      </c>
      <c r="Q11" s="1360" t="s">
        <v>808</v>
      </c>
      <c r="R11" s="1360" t="s">
        <v>100</v>
      </c>
      <c r="S11" s="1359" t="s">
        <v>810</v>
      </c>
      <c r="T11" s="1360" t="s">
        <v>811</v>
      </c>
      <c r="U11" s="1360" t="s">
        <v>812</v>
      </c>
      <c r="V11" s="1398" t="s">
        <v>174</v>
      </c>
      <c r="W11" s="1360" t="s">
        <v>100</v>
      </c>
      <c r="X11" s="1362" t="s">
        <v>813</v>
      </c>
      <c r="Y11" s="1359" t="s">
        <v>810</v>
      </c>
      <c r="Z11" s="1360" t="s">
        <v>811</v>
      </c>
      <c r="AA11" s="1360" t="s">
        <v>812</v>
      </c>
      <c r="AB11" s="1398" t="s">
        <v>174</v>
      </c>
      <c r="AC11" s="1360" t="s">
        <v>100</v>
      </c>
      <c r="AD11" s="1403" t="s">
        <v>813</v>
      </c>
      <c r="AE11" s="1359" t="s">
        <v>810</v>
      </c>
      <c r="AF11" s="1360" t="s">
        <v>811</v>
      </c>
      <c r="AG11" s="1360" t="s">
        <v>812</v>
      </c>
      <c r="AH11" s="1398" t="s">
        <v>174</v>
      </c>
      <c r="AI11" s="1360" t="s">
        <v>100</v>
      </c>
      <c r="AJ11" s="1403" t="s">
        <v>813</v>
      </c>
      <c r="AK11" s="1365" t="s">
        <v>100</v>
      </c>
      <c r="AL11" s="1370" t="s">
        <v>813</v>
      </c>
    </row>
    <row r="12" spans="2:52" ht="3" customHeight="1">
      <c r="B12" s="122"/>
      <c r="C12" s="1379"/>
      <c r="D12" s="122"/>
      <c r="E12" s="122"/>
      <c r="F12" s="122"/>
      <c r="G12" s="1379"/>
      <c r="H12" s="122"/>
      <c r="I12" s="122"/>
      <c r="J12" s="122"/>
      <c r="K12" s="1379"/>
      <c r="L12" s="122"/>
      <c r="M12" s="122"/>
      <c r="N12" s="122"/>
      <c r="O12" s="1379" t="str">
        <f t="shared" ref="O12:O13" si="0">IF($B12=0,"",SUM(C12,G12,K12))</f>
        <v/>
      </c>
      <c r="P12" s="122" t="str">
        <f t="shared" ref="P12:P13" si="1">IF($B12=0,"",SUM(D12,H12,L12))</f>
        <v/>
      </c>
      <c r="Q12" s="122" t="str">
        <f t="shared" ref="Q12:Q13" si="2">IF($B12=0,"",SUM(E12,I12,M12))</f>
        <v/>
      </c>
      <c r="R12" s="122"/>
    </row>
    <row r="13" spans="2:52">
      <c r="B13" s="1363">
        <f>'00 - Cover'!F16</f>
        <v>45565</v>
      </c>
      <c r="C13" s="1391">
        <f>IF($B13=0,"",_xlfn.XLOOKUP($B13,INPUT_DATA!$BP:$BP,INPUT_DATA!BQ:BQ))</f>
        <v>0</v>
      </c>
      <c r="D13" s="1373">
        <f>IF($B13=0,"",_xlfn.XLOOKUP($B13,INPUT_DATA!$BP:$BP,INPUT_DATA!BR:BR))</f>
        <v>0</v>
      </c>
      <c r="E13" s="1373">
        <f>IF($B13=0,"",_xlfn.XLOOKUP($B13,INPUT_DATA!$BP:$BP,INPUT_DATA!BS:BS))</f>
        <v>0</v>
      </c>
      <c r="F13" s="1373">
        <f>IF($B13=0,"",D13+E13)</f>
        <v>0</v>
      </c>
      <c r="G13" s="1393">
        <f>IF($B13=0,"",_xlfn.XLOOKUP($B13,INPUT_DATA!$BP:$BP,INPUT_DATA!BT:BT))</f>
        <v>0</v>
      </c>
      <c r="H13" s="131">
        <f>IF($B13=0,"",_xlfn.XLOOKUP($B13,INPUT_DATA!$BP:$BP,INPUT_DATA!BU:BU))</f>
        <v>0</v>
      </c>
      <c r="I13" s="131">
        <f>IF($B13=0,"",_xlfn.XLOOKUP($B13,INPUT_DATA!$BP:$BP,INPUT_DATA!BV:BV))</f>
        <v>0</v>
      </c>
      <c r="J13" s="131">
        <f>IF($B13=0,"",H13+I13)</f>
        <v>0</v>
      </c>
      <c r="K13" s="1393">
        <f>IF($B13=0,"",_xlfn.XLOOKUP($B13,INPUT_DATA!$BP:$BP,INPUT_DATA!BW:BW))</f>
        <v>0</v>
      </c>
      <c r="L13" s="131">
        <f>IF($B13=0,"",_xlfn.XLOOKUP($B13,INPUT_DATA!$BP:$BP,INPUT_DATA!BX:BX))</f>
        <v>0</v>
      </c>
      <c r="M13" s="131">
        <f>IF($B13=0,"",_xlfn.XLOOKUP($B13,INPUT_DATA!$BP:$BP,INPUT_DATA!BY:BY))</f>
        <v>0</v>
      </c>
      <c r="N13" s="131">
        <f>IF($B13=0,"",L13+M13)</f>
        <v>0</v>
      </c>
      <c r="O13" s="1371">
        <f t="shared" si="0"/>
        <v>0</v>
      </c>
      <c r="P13" s="130">
        <f t="shared" si="1"/>
        <v>0</v>
      </c>
      <c r="Q13" s="130">
        <f t="shared" si="2"/>
        <v>0</v>
      </c>
      <c r="R13" s="130">
        <f>IF($B13=0,"",SUM(F13,J13,N13))</f>
        <v>0</v>
      </c>
      <c r="S13" s="131">
        <f>IF($B13=0,"",_xlfn.XLOOKUP($B13,INPUT_DATA!$BP:$BP,INPUT_DATA!BZ:BZ))</f>
        <v>0</v>
      </c>
      <c r="T13" s="131">
        <f>IF($B13=0,"",_xlfn.XLOOKUP($B13,INPUT_DATA!$BP:$BP,INPUT_DATA!CA:CA))</f>
        <v>0</v>
      </c>
      <c r="U13" s="131">
        <f>IF($B13=0,"",_xlfn.XLOOKUP($B13,INPUT_DATA!$BP:$BP,INPUT_DATA!CB:CB))</f>
        <v>0</v>
      </c>
      <c r="V13" s="1400">
        <f>IF($B13=0,"",100%)</f>
        <v>1</v>
      </c>
      <c r="W13" s="130">
        <f>IF($B13=0,"",SUM(S13:U13)*V13)</f>
        <v>0</v>
      </c>
      <c r="X13" s="130">
        <f>IF($B13=0,"",_xlfn.XLOOKUP($B13,INPUT_DATA!$BP:$BP,INPUT_DATA!CC:CC))</f>
        <v>0</v>
      </c>
      <c r="Y13" s="1535">
        <f>IF($B13=0,"",_xlfn.XLOOKUP($B13,INPUT_DATA!$BP:$BP,INPUT_DATA!CD:CD))</f>
        <v>0</v>
      </c>
      <c r="Z13" s="1535">
        <f>IF($B13=0,"",_xlfn.XLOOKUP($B13,INPUT_DATA!$BP:$BP,INPUT_DATA!CE:CE))</f>
        <v>0</v>
      </c>
      <c r="AA13" s="1535">
        <f>IF($B13=0,"",_xlfn.XLOOKUP($B13,INPUT_DATA!$BP:$BP,INPUT_DATA!CF:CF))</f>
        <v>0</v>
      </c>
      <c r="AB13" s="1400">
        <f>IF($B13=0,"",93%)</f>
        <v>0.93</v>
      </c>
      <c r="AC13" s="130">
        <f>IF($B13=0,"",SUM(Y13:AA13)*AB13)</f>
        <v>0</v>
      </c>
      <c r="AD13" s="1371">
        <f>IF($B13=0,"",_xlfn.XLOOKUP($B13,INPUT_DATA!$BP:$BP,INPUT_DATA!CG:CG))</f>
        <v>0</v>
      </c>
      <c r="AE13" s="131">
        <f>IF($B13=0,"",_xlfn.XLOOKUP($B13,INPUT_DATA!$BP:$BP,INPUT_DATA!CH:CH))</f>
        <v>0</v>
      </c>
      <c r="AF13" s="131">
        <f>IF($B13=0,"",_xlfn.XLOOKUP($B13,INPUT_DATA!$BP:$BP,INPUT_DATA!CI:CI))</f>
        <v>0</v>
      </c>
      <c r="AG13" s="131">
        <f>IF($B13=0,"",_xlfn.XLOOKUP($B13,INPUT_DATA!$BP:$BP,INPUT_DATA!CJ:CJ))</f>
        <v>0</v>
      </c>
      <c r="AH13" s="1400">
        <f>IF($B13=0,"",60%)</f>
        <v>0.6</v>
      </c>
      <c r="AI13" s="130">
        <f>IF($B13=0,"",SUM(AE13:AG13)*AH13)</f>
        <v>0</v>
      </c>
      <c r="AJ13" s="1371">
        <f>IF($B13=0,"",_xlfn.XLOOKUP($B13,INPUT_DATA!$BP:$BP,INPUT_DATA!CK:CK))</f>
        <v>0</v>
      </c>
      <c r="AK13" s="130">
        <f>IF($B13=0,"",SUM(W13,AC13,AI13))</f>
        <v>0</v>
      </c>
      <c r="AL13" s="1371">
        <f>IF($B13=0,"",SUM(X13,AD13,AJ13))</f>
        <v>0</v>
      </c>
    </row>
    <row r="14" spans="2:52">
      <c r="B14" s="143">
        <f>INPUT_DATA!BP5</f>
        <v>0</v>
      </c>
      <c r="C14" s="1392" t="str">
        <f>IF($B14=0,"",_xlfn.XLOOKUP($B14,INPUT_DATA!$BP:$BP,INPUT_DATA!BQ:BQ))</f>
        <v/>
      </c>
      <c r="D14" s="146" t="str">
        <f>IF($B14=0,"",_xlfn.XLOOKUP($B14,INPUT_DATA!$BP:$BP,INPUT_DATA!BR:BR))</f>
        <v/>
      </c>
      <c r="E14" s="146" t="str">
        <f>IF($B14=0,"",_xlfn.XLOOKUP($B14,INPUT_DATA!$BP:$BP,INPUT_DATA!BS:BS))</f>
        <v/>
      </c>
      <c r="F14" s="146" t="str">
        <f t="shared" ref="F14:F77" si="3">IF($B14=0,"",D14+E14)</f>
        <v/>
      </c>
      <c r="G14" s="1392" t="str">
        <f>IF($B14=0,"",_xlfn.XLOOKUP($B14,INPUT_DATA!$BP:$BP,INPUT_DATA!BT:BT))</f>
        <v/>
      </c>
      <c r="H14" s="146" t="str">
        <f>IF($B14=0,"",_xlfn.XLOOKUP($B14,INPUT_DATA!$BP:$BP,INPUT_DATA!BU:BU))</f>
        <v/>
      </c>
      <c r="I14" s="146" t="str">
        <f>IF($B14=0,"",_xlfn.XLOOKUP($B14,INPUT_DATA!$BP:$BP,INPUT_DATA!BV:BV))</f>
        <v/>
      </c>
      <c r="J14" s="146" t="str">
        <f t="shared" ref="J14:J77" si="4">IF($B14=0,"",H14+I14)</f>
        <v/>
      </c>
      <c r="K14" s="1392" t="str">
        <f>IF($B14=0,"",_xlfn.XLOOKUP($B14,INPUT_DATA!$BP:$BP,INPUT_DATA!BW:BW))</f>
        <v/>
      </c>
      <c r="L14" s="146" t="str">
        <f>IF($B14=0,"",_xlfn.XLOOKUP($B14,INPUT_DATA!$BP:$BP,INPUT_DATA!BX:BX))</f>
        <v/>
      </c>
      <c r="M14" s="146" t="str">
        <f>IF($B14=0,"",_xlfn.XLOOKUP($B14,INPUT_DATA!$BP:$BP,INPUT_DATA!BY:BY))</f>
        <v/>
      </c>
      <c r="N14" s="146" t="str">
        <f t="shared" ref="N14:N77" si="5">IF($B14=0,"",L14+M14)</f>
        <v/>
      </c>
      <c r="O14" s="1372" t="str">
        <f t="shared" ref="O14:O77" si="6">IF($B14=0,"",SUM(C14,G14,K14))</f>
        <v/>
      </c>
      <c r="P14" s="145" t="str">
        <f t="shared" ref="P14:P77" si="7">IF($B14=0,"",SUM(D14,H14,L14))</f>
        <v/>
      </c>
      <c r="Q14" s="145" t="str">
        <f t="shared" ref="Q14:Q77" si="8">IF($B14=0,"",SUM(E14,I14,M14))</f>
        <v/>
      </c>
      <c r="R14" s="145" t="str">
        <f t="shared" ref="R14:R77" si="9">IF($B14=0,"",SUM(F14,J14,N14))</f>
        <v/>
      </c>
      <c r="S14" s="146" t="str">
        <f>IF($B14=0,"",_xlfn.XLOOKUP($B14,INPUT_DATA!$BP:$BP,INPUT_DATA!BZ:BZ))</f>
        <v/>
      </c>
      <c r="T14" s="146" t="str">
        <f>IF($B14=0,"",_xlfn.XLOOKUP($B14,INPUT_DATA!$BP:$BP,INPUT_DATA!CA:CA))</f>
        <v/>
      </c>
      <c r="U14" s="146" t="str">
        <f>IF($B14=0,"",_xlfn.XLOOKUP($B14,INPUT_DATA!$BP:$BP,INPUT_DATA!CB:CB))</f>
        <v/>
      </c>
      <c r="V14" s="1401" t="str">
        <f t="shared" ref="V14:V77" si="10">IF($B14=0,"",100%)</f>
        <v/>
      </c>
      <c r="W14" s="145" t="str">
        <f t="shared" ref="W14:W77" si="11">IF($B14=0,"",SUM(S14:U14)*V14)</f>
        <v/>
      </c>
      <c r="X14" s="145" t="str">
        <f>IF($B14=0,"",_xlfn.XLOOKUP($B14,INPUT_DATA!$BP:$BP,INPUT_DATA!CC:CC))</f>
        <v/>
      </c>
      <c r="Y14" s="146" t="str">
        <f>IF($B14=0,"",_xlfn.XLOOKUP($B14,INPUT_DATA!$BP:$BP,INPUT_DATA!CD:CD))</f>
        <v/>
      </c>
      <c r="Z14" s="146" t="str">
        <f>IF($B14=0,"",_xlfn.XLOOKUP($B14,INPUT_DATA!$BP:$BP,INPUT_DATA!CE:CE))</f>
        <v/>
      </c>
      <c r="AA14" s="146" t="str">
        <f>IF($B14=0,"",_xlfn.XLOOKUP($B14,INPUT_DATA!$BP:$BP,INPUT_DATA!CF:CF))</f>
        <v/>
      </c>
      <c r="AB14" s="1401" t="str">
        <f t="shared" ref="AB14:AB77" si="12">IF($B14=0,"",93%)</f>
        <v/>
      </c>
      <c r="AC14" s="145" t="str">
        <f t="shared" ref="AC14:AC77" si="13">IF($B14=0,"",SUM(Y14:AA14)*AB14)</f>
        <v/>
      </c>
      <c r="AD14" s="1372" t="str">
        <f>IF($B14=0,"",_xlfn.XLOOKUP($B14,INPUT_DATA!$BP:$BP,INPUT_DATA!CG:CG))</f>
        <v/>
      </c>
      <c r="AE14" s="146" t="str">
        <f>IF($B14=0,"",_xlfn.XLOOKUP($B14,INPUT_DATA!$BP:$BP,INPUT_DATA!CH:CH))</f>
        <v/>
      </c>
      <c r="AF14" s="146" t="str">
        <f>IF($B14=0,"",_xlfn.XLOOKUP($B14,INPUT_DATA!$BP:$BP,INPUT_DATA!CI:CI))</f>
        <v/>
      </c>
      <c r="AG14" s="146" t="str">
        <f>IF($B14=0,"",_xlfn.XLOOKUP($B14,INPUT_DATA!$BP:$BP,INPUT_DATA!CJ:CJ))</f>
        <v/>
      </c>
      <c r="AH14" s="1401" t="str">
        <f t="shared" ref="AH14:AH77" si="14">IF($B14=0,"",60%)</f>
        <v/>
      </c>
      <c r="AI14" s="145" t="str">
        <f t="shared" ref="AI14:AI77" si="15">IF($B14=0,"",SUM(AE14:AG14)*AH14)</f>
        <v/>
      </c>
      <c r="AJ14" s="1372" t="str">
        <f>IF($B14=0,"",_xlfn.XLOOKUP($B14,INPUT_DATA!$BP:$BP,INPUT_DATA!CK:CK))</f>
        <v/>
      </c>
      <c r="AK14" s="145" t="str">
        <f t="shared" ref="AK14:AK77" si="16">IF($B14=0,"",SUM(W14,AC14,AI14))</f>
        <v/>
      </c>
      <c r="AL14" s="1372" t="str">
        <f t="shared" ref="AL14:AL77" si="17">IF($B14=0,"",SUM(X14,AD14,AJ14))</f>
        <v/>
      </c>
    </row>
    <row r="15" spans="2:52">
      <c r="B15" s="143">
        <f>INPUT_DATA!BP6</f>
        <v>0</v>
      </c>
      <c r="C15" s="1392" t="str">
        <f>IF($B15=0,"",_xlfn.XLOOKUP($B15,INPUT_DATA!$BP:$BP,INPUT_DATA!BQ:BQ))</f>
        <v/>
      </c>
      <c r="D15" s="146" t="str">
        <f>IF($B15=0,"",_xlfn.XLOOKUP($B15,INPUT_DATA!$BP:$BP,INPUT_DATA!BR:BR))</f>
        <v/>
      </c>
      <c r="E15" s="146" t="str">
        <f>IF($B15=0,"",_xlfn.XLOOKUP($B15,INPUT_DATA!$BP:$BP,INPUT_DATA!BS:BS))</f>
        <v/>
      </c>
      <c r="F15" s="146" t="str">
        <f t="shared" si="3"/>
        <v/>
      </c>
      <c r="G15" s="1392" t="str">
        <f>IF($B15=0,"",_xlfn.XLOOKUP($B15,INPUT_DATA!$BP:$BP,INPUT_DATA!BT:BT))</f>
        <v/>
      </c>
      <c r="H15" s="146" t="str">
        <f>IF($B15=0,"",_xlfn.XLOOKUP($B15,INPUT_DATA!$BP:$BP,INPUT_DATA!BU:BU))</f>
        <v/>
      </c>
      <c r="I15" s="146" t="str">
        <f>IF($B15=0,"",_xlfn.XLOOKUP($B15,INPUT_DATA!$BP:$BP,INPUT_DATA!BV:BV))</f>
        <v/>
      </c>
      <c r="J15" s="146" t="str">
        <f t="shared" si="4"/>
        <v/>
      </c>
      <c r="K15" s="1392" t="str">
        <f>IF($B15=0,"",_xlfn.XLOOKUP($B15,INPUT_DATA!$BP:$BP,INPUT_DATA!BW:BW))</f>
        <v/>
      </c>
      <c r="L15" s="146" t="str">
        <f>IF($B15=0,"",_xlfn.XLOOKUP($B15,INPUT_DATA!$BP:$BP,INPUT_DATA!BX:BX))</f>
        <v/>
      </c>
      <c r="M15" s="146" t="str">
        <f>IF($B15=0,"",_xlfn.XLOOKUP($B15,INPUT_DATA!$BP:$BP,INPUT_DATA!BY:BY))</f>
        <v/>
      </c>
      <c r="N15" s="146" t="str">
        <f t="shared" si="5"/>
        <v/>
      </c>
      <c r="O15" s="1372" t="str">
        <f t="shared" si="6"/>
        <v/>
      </c>
      <c r="P15" s="145" t="str">
        <f t="shared" si="7"/>
        <v/>
      </c>
      <c r="Q15" s="145" t="str">
        <f t="shared" si="8"/>
        <v/>
      </c>
      <c r="R15" s="145" t="str">
        <f t="shared" si="9"/>
        <v/>
      </c>
      <c r="S15" s="146" t="str">
        <f>IF($B15=0,"",_xlfn.XLOOKUP($B15,INPUT_DATA!$BP:$BP,INPUT_DATA!BZ:BZ))</f>
        <v/>
      </c>
      <c r="T15" s="146" t="str">
        <f>IF($B15=0,"",_xlfn.XLOOKUP($B15,INPUT_DATA!$BP:$BP,INPUT_DATA!CA:CA))</f>
        <v/>
      </c>
      <c r="U15" s="146" t="str">
        <f>IF($B15=0,"",_xlfn.XLOOKUP($B15,INPUT_DATA!$BP:$BP,INPUT_DATA!CB:CB))</f>
        <v/>
      </c>
      <c r="V15" s="1401" t="str">
        <f t="shared" si="10"/>
        <v/>
      </c>
      <c r="W15" s="145" t="str">
        <f t="shared" si="11"/>
        <v/>
      </c>
      <c r="X15" s="145" t="str">
        <f>IF($B15=0,"",_xlfn.XLOOKUP($B15,INPUT_DATA!$BP:$BP,INPUT_DATA!CC:CC))</f>
        <v/>
      </c>
      <c r="Y15" s="146" t="str">
        <f>IF($B15=0,"",_xlfn.XLOOKUP($B15,INPUT_DATA!$BP:$BP,INPUT_DATA!CD:CD))</f>
        <v/>
      </c>
      <c r="Z15" s="146" t="str">
        <f>IF($B15=0,"",_xlfn.XLOOKUP($B15,INPUT_DATA!$BP:$BP,INPUT_DATA!CE:CE))</f>
        <v/>
      </c>
      <c r="AA15" s="146" t="str">
        <f>IF($B15=0,"",_xlfn.XLOOKUP($B15,INPUT_DATA!$BP:$BP,INPUT_DATA!CF:CF))</f>
        <v/>
      </c>
      <c r="AB15" s="1401" t="str">
        <f t="shared" si="12"/>
        <v/>
      </c>
      <c r="AC15" s="145" t="str">
        <f t="shared" si="13"/>
        <v/>
      </c>
      <c r="AD15" s="1372" t="str">
        <f>IF($B15=0,"",_xlfn.XLOOKUP($B15,INPUT_DATA!$BP:$BP,INPUT_DATA!CG:CG))</f>
        <v/>
      </c>
      <c r="AE15" s="146" t="str">
        <f>IF($B15=0,"",_xlfn.XLOOKUP($B15,INPUT_DATA!$BP:$BP,INPUT_DATA!CH:CH))</f>
        <v/>
      </c>
      <c r="AF15" s="146" t="str">
        <f>IF($B15=0,"",_xlfn.XLOOKUP($B15,INPUT_DATA!$BP:$BP,INPUT_DATA!CI:CI))</f>
        <v/>
      </c>
      <c r="AG15" s="146" t="str">
        <f>IF($B15=0,"",_xlfn.XLOOKUP($B15,INPUT_DATA!$BP:$BP,INPUT_DATA!CJ:CJ))</f>
        <v/>
      </c>
      <c r="AH15" s="1401" t="str">
        <f t="shared" si="14"/>
        <v/>
      </c>
      <c r="AI15" s="145" t="str">
        <f t="shared" si="15"/>
        <v/>
      </c>
      <c r="AJ15" s="1372" t="str">
        <f>IF($B15=0,"",_xlfn.XLOOKUP($B15,INPUT_DATA!$BP:$BP,INPUT_DATA!CK:CK))</f>
        <v/>
      </c>
      <c r="AK15" s="145" t="str">
        <f t="shared" si="16"/>
        <v/>
      </c>
      <c r="AL15" s="1372" t="str">
        <f t="shared" si="17"/>
        <v/>
      </c>
    </row>
    <row r="16" spans="2:52">
      <c r="B16" s="143">
        <f>INPUT_DATA!BP7</f>
        <v>0</v>
      </c>
      <c r="C16" s="1392" t="str">
        <f>IF($B16=0,"",_xlfn.XLOOKUP($B16,INPUT_DATA!$BP:$BP,INPUT_DATA!BQ:BQ))</f>
        <v/>
      </c>
      <c r="D16" s="146" t="str">
        <f>IF($B16=0,"",_xlfn.XLOOKUP($B16,INPUT_DATA!$BP:$BP,INPUT_DATA!BR:BR))</f>
        <v/>
      </c>
      <c r="E16" s="146" t="str">
        <f>IF($B16=0,"",_xlfn.XLOOKUP($B16,INPUT_DATA!$BP:$BP,INPUT_DATA!BS:BS))</f>
        <v/>
      </c>
      <c r="F16" s="146" t="str">
        <f t="shared" si="3"/>
        <v/>
      </c>
      <c r="G16" s="1392" t="str">
        <f>IF($B16=0,"",_xlfn.XLOOKUP($B16,INPUT_DATA!$BP:$BP,INPUT_DATA!BT:BT))</f>
        <v/>
      </c>
      <c r="H16" s="146" t="str">
        <f>IF($B16=0,"",_xlfn.XLOOKUP($B16,INPUT_DATA!$BP:$BP,INPUT_DATA!BU:BU))</f>
        <v/>
      </c>
      <c r="I16" s="146" t="str">
        <f>IF($B16=0,"",_xlfn.XLOOKUP($B16,INPUT_DATA!$BP:$BP,INPUT_DATA!BV:BV))</f>
        <v/>
      </c>
      <c r="J16" s="146" t="str">
        <f t="shared" si="4"/>
        <v/>
      </c>
      <c r="K16" s="1392" t="str">
        <f>IF($B16=0,"",_xlfn.XLOOKUP($B16,INPUT_DATA!$BP:$BP,INPUT_DATA!BW:BW))</f>
        <v/>
      </c>
      <c r="L16" s="146" t="str">
        <f>IF($B16=0,"",_xlfn.XLOOKUP($B16,INPUT_DATA!$BP:$BP,INPUT_DATA!BX:BX))</f>
        <v/>
      </c>
      <c r="M16" s="146" t="str">
        <f>IF($B16=0,"",_xlfn.XLOOKUP($B16,INPUT_DATA!$BP:$BP,INPUT_DATA!BY:BY))</f>
        <v/>
      </c>
      <c r="N16" s="146" t="str">
        <f t="shared" si="5"/>
        <v/>
      </c>
      <c r="O16" s="1372" t="str">
        <f t="shared" si="6"/>
        <v/>
      </c>
      <c r="P16" s="145" t="str">
        <f t="shared" si="7"/>
        <v/>
      </c>
      <c r="Q16" s="145" t="str">
        <f t="shared" si="8"/>
        <v/>
      </c>
      <c r="R16" s="145" t="str">
        <f t="shared" si="9"/>
        <v/>
      </c>
      <c r="S16" s="146" t="str">
        <f>IF($B16=0,"",_xlfn.XLOOKUP($B16,INPUT_DATA!$BP:$BP,INPUT_DATA!BZ:BZ))</f>
        <v/>
      </c>
      <c r="T16" s="146" t="str">
        <f>IF($B16=0,"",_xlfn.XLOOKUP($B16,INPUT_DATA!$BP:$BP,INPUT_DATA!CA:CA))</f>
        <v/>
      </c>
      <c r="U16" s="146" t="str">
        <f>IF($B16=0,"",_xlfn.XLOOKUP($B16,INPUT_DATA!$BP:$BP,INPUT_DATA!CB:CB))</f>
        <v/>
      </c>
      <c r="V16" s="1401" t="str">
        <f t="shared" si="10"/>
        <v/>
      </c>
      <c r="W16" s="145" t="str">
        <f t="shared" si="11"/>
        <v/>
      </c>
      <c r="X16" s="145" t="str">
        <f>IF($B16=0,"",_xlfn.XLOOKUP($B16,INPUT_DATA!$BP:$BP,INPUT_DATA!CC:CC))</f>
        <v/>
      </c>
      <c r="Y16" s="146" t="str">
        <f>IF($B16=0,"",_xlfn.XLOOKUP($B16,INPUT_DATA!$BP:$BP,INPUT_DATA!CD:CD))</f>
        <v/>
      </c>
      <c r="Z16" s="146" t="str">
        <f>IF($B16=0,"",_xlfn.XLOOKUP($B16,INPUT_DATA!$BP:$BP,INPUT_DATA!CE:CE))</f>
        <v/>
      </c>
      <c r="AA16" s="146" t="str">
        <f>IF($B16=0,"",_xlfn.XLOOKUP($B16,INPUT_DATA!$BP:$BP,INPUT_DATA!CF:CF))</f>
        <v/>
      </c>
      <c r="AB16" s="1401" t="str">
        <f t="shared" si="12"/>
        <v/>
      </c>
      <c r="AC16" s="145" t="str">
        <f t="shared" si="13"/>
        <v/>
      </c>
      <c r="AD16" s="1372" t="str">
        <f>IF($B16=0,"",_xlfn.XLOOKUP($B16,INPUT_DATA!$BP:$BP,INPUT_DATA!CG:CG))</f>
        <v/>
      </c>
      <c r="AE16" s="146" t="str">
        <f>IF($B16=0,"",_xlfn.XLOOKUP($B16,INPUT_DATA!$BP:$BP,INPUT_DATA!CH:CH))</f>
        <v/>
      </c>
      <c r="AF16" s="146" t="str">
        <f>IF($B16=0,"",_xlfn.XLOOKUP($B16,INPUT_DATA!$BP:$BP,INPUT_DATA!CI:CI))</f>
        <v/>
      </c>
      <c r="AG16" s="146" t="str">
        <f>IF($B16=0,"",_xlfn.XLOOKUP($B16,INPUT_DATA!$BP:$BP,INPUT_DATA!CJ:CJ))</f>
        <v/>
      </c>
      <c r="AH16" s="1401" t="str">
        <f t="shared" si="14"/>
        <v/>
      </c>
      <c r="AI16" s="145" t="str">
        <f t="shared" si="15"/>
        <v/>
      </c>
      <c r="AJ16" s="1372" t="str">
        <f>IF($B16=0,"",_xlfn.XLOOKUP($B16,INPUT_DATA!$BP:$BP,INPUT_DATA!CK:CK))</f>
        <v/>
      </c>
      <c r="AK16" s="145" t="str">
        <f t="shared" si="16"/>
        <v/>
      </c>
      <c r="AL16" s="1372" t="str">
        <f t="shared" si="17"/>
        <v/>
      </c>
    </row>
    <row r="17" spans="2:38">
      <c r="B17" s="143">
        <f>INPUT_DATA!BP8</f>
        <v>0</v>
      </c>
      <c r="C17" s="1392" t="str">
        <f>IF($B17=0,"",_xlfn.XLOOKUP($B17,INPUT_DATA!$BP:$BP,INPUT_DATA!BQ:BQ))</f>
        <v/>
      </c>
      <c r="D17" s="146" t="str">
        <f>IF($B17=0,"",_xlfn.XLOOKUP($B17,INPUT_DATA!$BP:$BP,INPUT_DATA!BR:BR))</f>
        <v/>
      </c>
      <c r="E17" s="146" t="str">
        <f>IF($B17=0,"",_xlfn.XLOOKUP($B17,INPUT_DATA!$BP:$BP,INPUT_DATA!BS:BS))</f>
        <v/>
      </c>
      <c r="F17" s="146" t="str">
        <f t="shared" si="3"/>
        <v/>
      </c>
      <c r="G17" s="1392" t="str">
        <f>IF($B17=0,"",_xlfn.XLOOKUP($B17,INPUT_DATA!$BP:$BP,INPUT_DATA!BT:BT))</f>
        <v/>
      </c>
      <c r="H17" s="146" t="str">
        <f>IF($B17=0,"",_xlfn.XLOOKUP($B17,INPUT_DATA!$BP:$BP,INPUT_DATA!BU:BU))</f>
        <v/>
      </c>
      <c r="I17" s="146" t="str">
        <f>IF($B17=0,"",_xlfn.XLOOKUP($B17,INPUT_DATA!$BP:$BP,INPUT_DATA!BV:BV))</f>
        <v/>
      </c>
      <c r="J17" s="146" t="str">
        <f t="shared" si="4"/>
        <v/>
      </c>
      <c r="K17" s="1392" t="str">
        <f>IF($B17=0,"",_xlfn.XLOOKUP($B17,INPUT_DATA!$BP:$BP,INPUT_DATA!BW:BW))</f>
        <v/>
      </c>
      <c r="L17" s="146" t="str">
        <f>IF($B17=0,"",_xlfn.XLOOKUP($B17,INPUT_DATA!$BP:$BP,INPUT_DATA!BX:BX))</f>
        <v/>
      </c>
      <c r="M17" s="146" t="str">
        <f>IF($B17=0,"",_xlfn.XLOOKUP($B17,INPUT_DATA!$BP:$BP,INPUT_DATA!BY:BY))</f>
        <v/>
      </c>
      <c r="N17" s="146" t="str">
        <f t="shared" si="5"/>
        <v/>
      </c>
      <c r="O17" s="1372" t="str">
        <f t="shared" si="6"/>
        <v/>
      </c>
      <c r="P17" s="145" t="str">
        <f t="shared" si="7"/>
        <v/>
      </c>
      <c r="Q17" s="145" t="str">
        <f t="shared" si="8"/>
        <v/>
      </c>
      <c r="R17" s="145" t="str">
        <f t="shared" si="9"/>
        <v/>
      </c>
      <c r="S17" s="146" t="str">
        <f>IF($B17=0,"",_xlfn.XLOOKUP($B17,INPUT_DATA!$BP:$BP,INPUT_DATA!BZ:BZ))</f>
        <v/>
      </c>
      <c r="T17" s="146" t="str">
        <f>IF($B17=0,"",_xlfn.XLOOKUP($B17,INPUT_DATA!$BP:$BP,INPUT_DATA!CA:CA))</f>
        <v/>
      </c>
      <c r="U17" s="146" t="str">
        <f>IF($B17=0,"",_xlfn.XLOOKUP($B17,INPUT_DATA!$BP:$BP,INPUT_DATA!CB:CB))</f>
        <v/>
      </c>
      <c r="V17" s="1401" t="str">
        <f t="shared" si="10"/>
        <v/>
      </c>
      <c r="W17" s="145" t="str">
        <f t="shared" si="11"/>
        <v/>
      </c>
      <c r="X17" s="145" t="str">
        <f>IF($B17=0,"",_xlfn.XLOOKUP($B17,INPUT_DATA!$BP:$BP,INPUT_DATA!CC:CC))</f>
        <v/>
      </c>
      <c r="Y17" s="146" t="str">
        <f>IF($B17=0,"",_xlfn.XLOOKUP($B17,INPUT_DATA!$BP:$BP,INPUT_DATA!CD:CD))</f>
        <v/>
      </c>
      <c r="Z17" s="146" t="str">
        <f>IF($B17=0,"",_xlfn.XLOOKUP($B17,INPUT_DATA!$BP:$BP,INPUT_DATA!CE:CE))</f>
        <v/>
      </c>
      <c r="AA17" s="146" t="str">
        <f>IF($B17=0,"",_xlfn.XLOOKUP($B17,INPUT_DATA!$BP:$BP,INPUT_DATA!CF:CF))</f>
        <v/>
      </c>
      <c r="AB17" s="1401" t="str">
        <f t="shared" si="12"/>
        <v/>
      </c>
      <c r="AC17" s="145" t="str">
        <f t="shared" si="13"/>
        <v/>
      </c>
      <c r="AD17" s="1372" t="str">
        <f>IF($B17=0,"",_xlfn.XLOOKUP($B17,INPUT_DATA!$BP:$BP,INPUT_DATA!CG:CG))</f>
        <v/>
      </c>
      <c r="AE17" s="146" t="str">
        <f>IF($B17=0,"",_xlfn.XLOOKUP($B17,INPUT_DATA!$BP:$BP,INPUT_DATA!CH:CH))</f>
        <v/>
      </c>
      <c r="AF17" s="146" t="str">
        <f>IF($B17=0,"",_xlfn.XLOOKUP($B17,INPUT_DATA!$BP:$BP,INPUT_DATA!CI:CI))</f>
        <v/>
      </c>
      <c r="AG17" s="146" t="str">
        <f>IF($B17=0,"",_xlfn.XLOOKUP($B17,INPUT_DATA!$BP:$BP,INPUT_DATA!CJ:CJ))</f>
        <v/>
      </c>
      <c r="AH17" s="1401" t="str">
        <f t="shared" si="14"/>
        <v/>
      </c>
      <c r="AI17" s="145" t="str">
        <f t="shared" si="15"/>
        <v/>
      </c>
      <c r="AJ17" s="1372" t="str">
        <f>IF($B17=0,"",_xlfn.XLOOKUP($B17,INPUT_DATA!$BP:$BP,INPUT_DATA!CK:CK))</f>
        <v/>
      </c>
      <c r="AK17" s="145" t="str">
        <f t="shared" si="16"/>
        <v/>
      </c>
      <c r="AL17" s="1372" t="str">
        <f t="shared" si="17"/>
        <v/>
      </c>
    </row>
    <row r="18" spans="2:38">
      <c r="B18" s="143">
        <f>INPUT_DATA!BP9</f>
        <v>0</v>
      </c>
      <c r="C18" s="1392" t="str">
        <f>IF($B18=0,"",_xlfn.XLOOKUP($B18,INPUT_DATA!$BP:$BP,INPUT_DATA!BQ:BQ))</f>
        <v/>
      </c>
      <c r="D18" s="146" t="str">
        <f>IF($B18=0,"",_xlfn.XLOOKUP($B18,INPUT_DATA!$BP:$BP,INPUT_DATA!BR:BR))</f>
        <v/>
      </c>
      <c r="E18" s="146" t="str">
        <f>IF($B18=0,"",_xlfn.XLOOKUP($B18,INPUT_DATA!$BP:$BP,INPUT_DATA!BS:BS))</f>
        <v/>
      </c>
      <c r="F18" s="146" t="str">
        <f t="shared" si="3"/>
        <v/>
      </c>
      <c r="G18" s="1392" t="str">
        <f>IF($B18=0,"",_xlfn.XLOOKUP($B18,INPUT_DATA!$BP:$BP,INPUT_DATA!BT:BT))</f>
        <v/>
      </c>
      <c r="H18" s="146" t="str">
        <f>IF($B18=0,"",_xlfn.XLOOKUP($B18,INPUT_DATA!$BP:$BP,INPUT_DATA!BU:BU))</f>
        <v/>
      </c>
      <c r="I18" s="146" t="str">
        <f>IF($B18=0,"",_xlfn.XLOOKUP($B18,INPUT_DATA!$BP:$BP,INPUT_DATA!BV:BV))</f>
        <v/>
      </c>
      <c r="J18" s="146" t="str">
        <f t="shared" si="4"/>
        <v/>
      </c>
      <c r="K18" s="1392" t="str">
        <f>IF($B18=0,"",_xlfn.XLOOKUP($B18,INPUT_DATA!$BP:$BP,INPUT_DATA!BW:BW))</f>
        <v/>
      </c>
      <c r="L18" s="146" t="str">
        <f>IF($B18=0,"",_xlfn.XLOOKUP($B18,INPUT_DATA!$BP:$BP,INPUT_DATA!BX:BX))</f>
        <v/>
      </c>
      <c r="M18" s="146" t="str">
        <f>IF($B18=0,"",_xlfn.XLOOKUP($B18,INPUT_DATA!$BP:$BP,INPUT_DATA!BY:BY))</f>
        <v/>
      </c>
      <c r="N18" s="146" t="str">
        <f t="shared" si="5"/>
        <v/>
      </c>
      <c r="O18" s="1372" t="str">
        <f t="shared" si="6"/>
        <v/>
      </c>
      <c r="P18" s="145" t="str">
        <f t="shared" si="7"/>
        <v/>
      </c>
      <c r="Q18" s="145" t="str">
        <f t="shared" si="8"/>
        <v/>
      </c>
      <c r="R18" s="145" t="str">
        <f t="shared" si="9"/>
        <v/>
      </c>
      <c r="S18" s="146" t="str">
        <f>IF($B18=0,"",_xlfn.XLOOKUP($B18,INPUT_DATA!$BP:$BP,INPUT_DATA!BZ:BZ))</f>
        <v/>
      </c>
      <c r="T18" s="146" t="str">
        <f>IF($B18=0,"",_xlfn.XLOOKUP($B18,INPUT_DATA!$BP:$BP,INPUT_DATA!CA:CA))</f>
        <v/>
      </c>
      <c r="U18" s="146" t="str">
        <f>IF($B18=0,"",_xlfn.XLOOKUP($B18,INPUT_DATA!$BP:$BP,INPUT_DATA!CB:CB))</f>
        <v/>
      </c>
      <c r="V18" s="1401" t="str">
        <f t="shared" si="10"/>
        <v/>
      </c>
      <c r="W18" s="145" t="str">
        <f t="shared" si="11"/>
        <v/>
      </c>
      <c r="X18" s="145" t="str">
        <f>IF($B18=0,"",_xlfn.XLOOKUP($B18,INPUT_DATA!$BP:$BP,INPUT_DATA!CC:CC))</f>
        <v/>
      </c>
      <c r="Y18" s="146" t="str">
        <f>IF($B18=0,"",_xlfn.XLOOKUP($B18,INPUT_DATA!$BP:$BP,INPUT_DATA!CD:CD))</f>
        <v/>
      </c>
      <c r="Z18" s="146" t="str">
        <f>IF($B18=0,"",_xlfn.XLOOKUP($B18,INPUT_DATA!$BP:$BP,INPUT_DATA!CE:CE))</f>
        <v/>
      </c>
      <c r="AA18" s="146" t="str">
        <f>IF($B18=0,"",_xlfn.XLOOKUP($B18,INPUT_DATA!$BP:$BP,INPUT_DATA!CF:CF))</f>
        <v/>
      </c>
      <c r="AB18" s="1401" t="str">
        <f t="shared" si="12"/>
        <v/>
      </c>
      <c r="AC18" s="145" t="str">
        <f t="shared" si="13"/>
        <v/>
      </c>
      <c r="AD18" s="1372" t="str">
        <f>IF($B18=0,"",_xlfn.XLOOKUP($B18,INPUT_DATA!$BP:$BP,INPUT_DATA!CG:CG))</f>
        <v/>
      </c>
      <c r="AE18" s="146" t="str">
        <f>IF($B18=0,"",_xlfn.XLOOKUP($B18,INPUT_DATA!$BP:$BP,INPUT_DATA!CH:CH))</f>
        <v/>
      </c>
      <c r="AF18" s="146" t="str">
        <f>IF($B18=0,"",_xlfn.XLOOKUP($B18,INPUT_DATA!$BP:$BP,INPUT_DATA!CI:CI))</f>
        <v/>
      </c>
      <c r="AG18" s="146" t="str">
        <f>IF($B18=0,"",_xlfn.XLOOKUP($B18,INPUT_DATA!$BP:$BP,INPUT_DATA!CJ:CJ))</f>
        <v/>
      </c>
      <c r="AH18" s="1401" t="str">
        <f t="shared" si="14"/>
        <v/>
      </c>
      <c r="AI18" s="145" t="str">
        <f t="shared" si="15"/>
        <v/>
      </c>
      <c r="AJ18" s="1372" t="str">
        <f>IF($B18=0,"",_xlfn.XLOOKUP($B18,INPUT_DATA!$BP:$BP,INPUT_DATA!CK:CK))</f>
        <v/>
      </c>
      <c r="AK18" s="145" t="str">
        <f t="shared" si="16"/>
        <v/>
      </c>
      <c r="AL18" s="1372" t="str">
        <f t="shared" si="17"/>
        <v/>
      </c>
    </row>
    <row r="19" spans="2:38">
      <c r="B19" s="143">
        <f>INPUT_DATA!BP10</f>
        <v>0</v>
      </c>
      <c r="C19" s="1392" t="str">
        <f>IF($B19=0,"",_xlfn.XLOOKUP($B19,INPUT_DATA!$BP:$BP,INPUT_DATA!BQ:BQ))</f>
        <v/>
      </c>
      <c r="D19" s="146" t="str">
        <f>IF($B19=0,"",_xlfn.XLOOKUP($B19,INPUT_DATA!$BP:$BP,INPUT_DATA!BR:BR))</f>
        <v/>
      </c>
      <c r="E19" s="146" t="str">
        <f>IF($B19=0,"",_xlfn.XLOOKUP($B19,INPUT_DATA!$BP:$BP,INPUT_DATA!BS:BS))</f>
        <v/>
      </c>
      <c r="F19" s="146" t="str">
        <f t="shared" si="3"/>
        <v/>
      </c>
      <c r="G19" s="1392" t="str">
        <f>IF($B19=0,"",_xlfn.XLOOKUP($B19,INPUT_DATA!$BP:$BP,INPUT_DATA!BT:BT))</f>
        <v/>
      </c>
      <c r="H19" s="146" t="str">
        <f>IF($B19=0,"",_xlfn.XLOOKUP($B19,INPUT_DATA!$BP:$BP,INPUT_DATA!BU:BU))</f>
        <v/>
      </c>
      <c r="I19" s="146" t="str">
        <f>IF($B19=0,"",_xlfn.XLOOKUP($B19,INPUT_DATA!$BP:$BP,INPUT_DATA!BV:BV))</f>
        <v/>
      </c>
      <c r="J19" s="146" t="str">
        <f t="shared" si="4"/>
        <v/>
      </c>
      <c r="K19" s="1392" t="str">
        <f>IF($B19=0,"",_xlfn.XLOOKUP($B19,INPUT_DATA!$BP:$BP,INPUT_DATA!BW:BW))</f>
        <v/>
      </c>
      <c r="L19" s="146" t="str">
        <f>IF($B19=0,"",_xlfn.XLOOKUP($B19,INPUT_DATA!$BP:$BP,INPUT_DATA!BX:BX))</f>
        <v/>
      </c>
      <c r="M19" s="146" t="str">
        <f>IF($B19=0,"",_xlfn.XLOOKUP($B19,INPUT_DATA!$BP:$BP,INPUT_DATA!BY:BY))</f>
        <v/>
      </c>
      <c r="N19" s="146" t="str">
        <f t="shared" si="5"/>
        <v/>
      </c>
      <c r="O19" s="1372"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401"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401" t="str">
        <f t="shared" si="12"/>
        <v/>
      </c>
      <c r="AC19" s="145" t="str">
        <f t="shared" si="13"/>
        <v/>
      </c>
      <c r="AD19" s="1372"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401" t="str">
        <f t="shared" si="14"/>
        <v/>
      </c>
      <c r="AI19" s="145" t="str">
        <f t="shared" si="15"/>
        <v/>
      </c>
      <c r="AJ19" s="1372" t="str">
        <f>IF($B19=0,"",_xlfn.XLOOKUP($B19,INPUT_DATA!$BP:$BP,INPUT_DATA!CK:CK))</f>
        <v/>
      </c>
      <c r="AK19" s="145" t="str">
        <f t="shared" si="16"/>
        <v/>
      </c>
      <c r="AL19" s="1372" t="str">
        <f t="shared" si="17"/>
        <v/>
      </c>
    </row>
    <row r="20" spans="2:38">
      <c r="B20" s="143">
        <f>INPUT_DATA!BP11</f>
        <v>0</v>
      </c>
      <c r="C20" s="1392" t="str">
        <f>IF($B20=0,"",_xlfn.XLOOKUP($B20,INPUT_DATA!$BP:$BP,INPUT_DATA!BQ:BQ))</f>
        <v/>
      </c>
      <c r="D20" s="146" t="str">
        <f>IF($B20=0,"",_xlfn.XLOOKUP($B20,INPUT_DATA!$BP:$BP,INPUT_DATA!BR:BR))</f>
        <v/>
      </c>
      <c r="E20" s="146" t="str">
        <f>IF($B20=0,"",_xlfn.XLOOKUP($B20,INPUT_DATA!$BP:$BP,INPUT_DATA!BS:BS))</f>
        <v/>
      </c>
      <c r="F20" s="146" t="str">
        <f t="shared" si="3"/>
        <v/>
      </c>
      <c r="G20" s="1392" t="str">
        <f>IF($B20=0,"",_xlfn.XLOOKUP($B20,INPUT_DATA!$BP:$BP,INPUT_DATA!BT:BT))</f>
        <v/>
      </c>
      <c r="H20" s="146" t="str">
        <f>IF($B20=0,"",_xlfn.XLOOKUP($B20,INPUT_DATA!$BP:$BP,INPUT_DATA!BU:BU))</f>
        <v/>
      </c>
      <c r="I20" s="146" t="str">
        <f>IF($B20=0,"",_xlfn.XLOOKUP($B20,INPUT_DATA!$BP:$BP,INPUT_DATA!BV:BV))</f>
        <v/>
      </c>
      <c r="J20" s="146" t="str">
        <f t="shared" si="4"/>
        <v/>
      </c>
      <c r="K20" s="1392" t="str">
        <f>IF($B20=0,"",_xlfn.XLOOKUP($B20,INPUT_DATA!$BP:$BP,INPUT_DATA!BW:BW))</f>
        <v/>
      </c>
      <c r="L20" s="146" t="str">
        <f>IF($B20=0,"",_xlfn.XLOOKUP($B20,INPUT_DATA!$BP:$BP,INPUT_DATA!BX:BX))</f>
        <v/>
      </c>
      <c r="M20" s="146" t="str">
        <f>IF($B20=0,"",_xlfn.XLOOKUP($B20,INPUT_DATA!$BP:$BP,INPUT_DATA!BY:BY))</f>
        <v/>
      </c>
      <c r="N20" s="146" t="str">
        <f t="shared" si="5"/>
        <v/>
      </c>
      <c r="O20" s="1372"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401"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401" t="str">
        <f t="shared" si="12"/>
        <v/>
      </c>
      <c r="AC20" s="145" t="str">
        <f t="shared" si="13"/>
        <v/>
      </c>
      <c r="AD20" s="1372"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401" t="str">
        <f t="shared" si="14"/>
        <v/>
      </c>
      <c r="AI20" s="145" t="str">
        <f t="shared" si="15"/>
        <v/>
      </c>
      <c r="AJ20" s="1372" t="str">
        <f>IF($B20=0,"",_xlfn.XLOOKUP($B20,INPUT_DATA!$BP:$BP,INPUT_DATA!CK:CK))</f>
        <v/>
      </c>
      <c r="AK20" s="145" t="str">
        <f t="shared" si="16"/>
        <v/>
      </c>
      <c r="AL20" s="1372" t="str">
        <f t="shared" si="17"/>
        <v/>
      </c>
    </row>
    <row r="21" spans="2:38">
      <c r="B21" s="143">
        <f>INPUT_DATA!BP12</f>
        <v>0</v>
      </c>
      <c r="C21" s="1392" t="str">
        <f>IF($B21=0,"",_xlfn.XLOOKUP($B21,INPUT_DATA!$BP:$BP,INPUT_DATA!BQ:BQ))</f>
        <v/>
      </c>
      <c r="D21" s="146" t="str">
        <f>IF($B21=0,"",_xlfn.XLOOKUP($B21,INPUT_DATA!$BP:$BP,INPUT_DATA!BR:BR))</f>
        <v/>
      </c>
      <c r="E21" s="146" t="str">
        <f>IF($B21=0,"",_xlfn.XLOOKUP($B21,INPUT_DATA!$BP:$BP,INPUT_DATA!BS:BS))</f>
        <v/>
      </c>
      <c r="F21" s="146" t="str">
        <f t="shared" si="3"/>
        <v/>
      </c>
      <c r="G21" s="1392" t="str">
        <f>IF($B21=0,"",_xlfn.XLOOKUP($B21,INPUT_DATA!$BP:$BP,INPUT_DATA!BT:BT))</f>
        <v/>
      </c>
      <c r="H21" s="146" t="str">
        <f>IF($B21=0,"",_xlfn.XLOOKUP($B21,INPUT_DATA!$BP:$BP,INPUT_DATA!BU:BU))</f>
        <v/>
      </c>
      <c r="I21" s="146" t="str">
        <f>IF($B21=0,"",_xlfn.XLOOKUP($B21,INPUT_DATA!$BP:$BP,INPUT_DATA!BV:BV))</f>
        <v/>
      </c>
      <c r="J21" s="146" t="str">
        <f t="shared" si="4"/>
        <v/>
      </c>
      <c r="K21" s="1392" t="str">
        <f>IF($B21=0,"",_xlfn.XLOOKUP($B21,INPUT_DATA!$BP:$BP,INPUT_DATA!BW:BW))</f>
        <v/>
      </c>
      <c r="L21" s="146" t="str">
        <f>IF($B21=0,"",_xlfn.XLOOKUP($B21,INPUT_DATA!$BP:$BP,INPUT_DATA!BX:BX))</f>
        <v/>
      </c>
      <c r="M21" s="146" t="str">
        <f>IF($B21=0,"",_xlfn.XLOOKUP($B21,INPUT_DATA!$BP:$BP,INPUT_DATA!BY:BY))</f>
        <v/>
      </c>
      <c r="N21" s="146" t="str">
        <f t="shared" si="5"/>
        <v/>
      </c>
      <c r="O21" s="1372"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401"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401" t="str">
        <f t="shared" si="12"/>
        <v/>
      </c>
      <c r="AC21" s="145" t="str">
        <f t="shared" si="13"/>
        <v/>
      </c>
      <c r="AD21" s="1372"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401" t="str">
        <f t="shared" si="14"/>
        <v/>
      </c>
      <c r="AI21" s="145" t="str">
        <f t="shared" si="15"/>
        <v/>
      </c>
      <c r="AJ21" s="1372" t="str">
        <f>IF($B21=0,"",_xlfn.XLOOKUP($B21,INPUT_DATA!$BP:$BP,INPUT_DATA!CK:CK))</f>
        <v/>
      </c>
      <c r="AK21" s="145" t="str">
        <f t="shared" si="16"/>
        <v/>
      </c>
      <c r="AL21" s="1372" t="str">
        <f t="shared" si="17"/>
        <v/>
      </c>
    </row>
    <row r="22" spans="2:38">
      <c r="B22" s="143">
        <f>INPUT_DATA!BP13</f>
        <v>0</v>
      </c>
      <c r="C22" s="1392" t="str">
        <f>IF($B22=0,"",_xlfn.XLOOKUP($B22,INPUT_DATA!$BP:$BP,INPUT_DATA!BQ:BQ))</f>
        <v/>
      </c>
      <c r="D22" s="146" t="str">
        <f>IF($B22=0,"",_xlfn.XLOOKUP($B22,INPUT_DATA!$BP:$BP,INPUT_DATA!BR:BR))</f>
        <v/>
      </c>
      <c r="E22" s="146" t="str">
        <f>IF($B22=0,"",_xlfn.XLOOKUP($B22,INPUT_DATA!$BP:$BP,INPUT_DATA!BS:BS))</f>
        <v/>
      </c>
      <c r="F22" s="146" t="str">
        <f t="shared" si="3"/>
        <v/>
      </c>
      <c r="G22" s="1392" t="str">
        <f>IF($B22=0,"",_xlfn.XLOOKUP($B22,INPUT_DATA!$BP:$BP,INPUT_DATA!BT:BT))</f>
        <v/>
      </c>
      <c r="H22" s="146" t="str">
        <f>IF($B22=0,"",_xlfn.XLOOKUP($B22,INPUT_DATA!$BP:$BP,INPUT_DATA!BU:BU))</f>
        <v/>
      </c>
      <c r="I22" s="146" t="str">
        <f>IF($B22=0,"",_xlfn.XLOOKUP($B22,INPUT_DATA!$BP:$BP,INPUT_DATA!BV:BV))</f>
        <v/>
      </c>
      <c r="J22" s="146" t="str">
        <f t="shared" si="4"/>
        <v/>
      </c>
      <c r="K22" s="1392" t="str">
        <f>IF($B22=0,"",_xlfn.XLOOKUP($B22,INPUT_DATA!$BP:$BP,INPUT_DATA!BW:BW))</f>
        <v/>
      </c>
      <c r="L22" s="146" t="str">
        <f>IF($B22=0,"",_xlfn.XLOOKUP($B22,INPUT_DATA!$BP:$BP,INPUT_DATA!BX:BX))</f>
        <v/>
      </c>
      <c r="M22" s="146" t="str">
        <f>IF($B22=0,"",_xlfn.XLOOKUP($B22,INPUT_DATA!$BP:$BP,INPUT_DATA!BY:BY))</f>
        <v/>
      </c>
      <c r="N22" s="146" t="str">
        <f t="shared" si="5"/>
        <v/>
      </c>
      <c r="O22" s="1372"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401"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401" t="str">
        <f t="shared" si="12"/>
        <v/>
      </c>
      <c r="AC22" s="145" t="str">
        <f t="shared" si="13"/>
        <v/>
      </c>
      <c r="AD22" s="1372"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401" t="str">
        <f t="shared" si="14"/>
        <v/>
      </c>
      <c r="AI22" s="145" t="str">
        <f t="shared" si="15"/>
        <v/>
      </c>
      <c r="AJ22" s="1372" t="str">
        <f>IF($B22=0,"",_xlfn.XLOOKUP($B22,INPUT_DATA!$BP:$BP,INPUT_DATA!CK:CK))</f>
        <v/>
      </c>
      <c r="AK22" s="145" t="str">
        <f t="shared" si="16"/>
        <v/>
      </c>
      <c r="AL22" s="1372" t="str">
        <f t="shared" si="17"/>
        <v/>
      </c>
    </row>
    <row r="23" spans="2:38">
      <c r="B23" s="143">
        <f>INPUT_DATA!BP14</f>
        <v>0</v>
      </c>
      <c r="C23" s="1392" t="str">
        <f>IF($B23=0,"",_xlfn.XLOOKUP($B23,INPUT_DATA!$BP:$BP,INPUT_DATA!BQ:BQ))</f>
        <v/>
      </c>
      <c r="D23" s="146" t="str">
        <f>IF($B23=0,"",_xlfn.XLOOKUP($B23,INPUT_DATA!$BP:$BP,INPUT_DATA!BR:BR))</f>
        <v/>
      </c>
      <c r="E23" s="146" t="str">
        <f>IF($B23=0,"",_xlfn.XLOOKUP($B23,INPUT_DATA!$BP:$BP,INPUT_DATA!BS:BS))</f>
        <v/>
      </c>
      <c r="F23" s="146" t="str">
        <f t="shared" si="3"/>
        <v/>
      </c>
      <c r="G23" s="1392" t="str">
        <f>IF($B23=0,"",_xlfn.XLOOKUP($B23,INPUT_DATA!$BP:$BP,INPUT_DATA!BT:BT))</f>
        <v/>
      </c>
      <c r="H23" s="146" t="str">
        <f>IF($B23=0,"",_xlfn.XLOOKUP($B23,INPUT_DATA!$BP:$BP,INPUT_DATA!BU:BU))</f>
        <v/>
      </c>
      <c r="I23" s="146" t="str">
        <f>IF($B23=0,"",_xlfn.XLOOKUP($B23,INPUT_DATA!$BP:$BP,INPUT_DATA!BV:BV))</f>
        <v/>
      </c>
      <c r="J23" s="146" t="str">
        <f t="shared" si="4"/>
        <v/>
      </c>
      <c r="K23" s="1392" t="str">
        <f>IF($B23=0,"",_xlfn.XLOOKUP($B23,INPUT_DATA!$BP:$BP,INPUT_DATA!BW:BW))</f>
        <v/>
      </c>
      <c r="L23" s="146" t="str">
        <f>IF($B23=0,"",_xlfn.XLOOKUP($B23,INPUT_DATA!$BP:$BP,INPUT_DATA!BX:BX))</f>
        <v/>
      </c>
      <c r="M23" s="146" t="str">
        <f>IF($B23=0,"",_xlfn.XLOOKUP($B23,INPUT_DATA!$BP:$BP,INPUT_DATA!BY:BY))</f>
        <v/>
      </c>
      <c r="N23" s="146" t="str">
        <f t="shared" si="5"/>
        <v/>
      </c>
      <c r="O23" s="1372"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401"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401" t="str">
        <f t="shared" si="12"/>
        <v/>
      </c>
      <c r="AC23" s="145" t="str">
        <f t="shared" si="13"/>
        <v/>
      </c>
      <c r="AD23" s="1372"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401" t="str">
        <f t="shared" si="14"/>
        <v/>
      </c>
      <c r="AI23" s="145" t="str">
        <f t="shared" si="15"/>
        <v/>
      </c>
      <c r="AJ23" s="1372" t="str">
        <f>IF($B23=0,"",_xlfn.XLOOKUP($B23,INPUT_DATA!$BP:$BP,INPUT_DATA!CK:CK))</f>
        <v/>
      </c>
      <c r="AK23" s="145" t="str">
        <f t="shared" si="16"/>
        <v/>
      </c>
      <c r="AL23" s="1372" t="str">
        <f t="shared" si="17"/>
        <v/>
      </c>
    </row>
    <row r="24" spans="2:38">
      <c r="B24" s="143">
        <f>INPUT_DATA!BP15</f>
        <v>0</v>
      </c>
      <c r="C24" s="1392" t="str">
        <f>IF($B24=0,"",_xlfn.XLOOKUP($B24,INPUT_DATA!$BP:$BP,INPUT_DATA!BQ:BQ))</f>
        <v/>
      </c>
      <c r="D24" s="146" t="str">
        <f>IF($B24=0,"",_xlfn.XLOOKUP($B24,INPUT_DATA!$BP:$BP,INPUT_DATA!BR:BR))</f>
        <v/>
      </c>
      <c r="E24" s="146" t="str">
        <f>IF($B24=0,"",_xlfn.XLOOKUP($B24,INPUT_DATA!$BP:$BP,INPUT_DATA!BS:BS))</f>
        <v/>
      </c>
      <c r="F24" s="146" t="str">
        <f t="shared" si="3"/>
        <v/>
      </c>
      <c r="G24" s="1392" t="str">
        <f>IF($B24=0,"",_xlfn.XLOOKUP($B24,INPUT_DATA!$BP:$BP,INPUT_DATA!BT:BT))</f>
        <v/>
      </c>
      <c r="H24" s="146" t="str">
        <f>IF($B24=0,"",_xlfn.XLOOKUP($B24,INPUT_DATA!$BP:$BP,INPUT_DATA!BU:BU))</f>
        <v/>
      </c>
      <c r="I24" s="146" t="str">
        <f>IF($B24=0,"",_xlfn.XLOOKUP($B24,INPUT_DATA!$BP:$BP,INPUT_DATA!BV:BV))</f>
        <v/>
      </c>
      <c r="J24" s="146" t="s">
        <v>1390</v>
      </c>
      <c r="K24" s="1392" t="str">
        <f>IF($B24=0,"",_xlfn.XLOOKUP($B24,INPUT_DATA!$BP:$BP,INPUT_DATA!BW:BW))</f>
        <v/>
      </c>
      <c r="L24" s="146" t="str">
        <f>IF($B24=0,"",_xlfn.XLOOKUP($B24,INPUT_DATA!$BP:$BP,INPUT_DATA!BX:BX))</f>
        <v/>
      </c>
      <c r="M24" s="146" t="str">
        <f>IF($B24=0,"",_xlfn.XLOOKUP($B24,INPUT_DATA!$BP:$BP,INPUT_DATA!BY:BY))</f>
        <v/>
      </c>
      <c r="N24" s="146" t="str">
        <f t="shared" si="5"/>
        <v/>
      </c>
      <c r="O24" s="1372"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401"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401" t="str">
        <f t="shared" si="12"/>
        <v/>
      </c>
      <c r="AC24" s="145" t="str">
        <f t="shared" si="13"/>
        <v/>
      </c>
      <c r="AD24" s="1372"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401" t="str">
        <f t="shared" si="14"/>
        <v/>
      </c>
      <c r="AI24" s="145" t="str">
        <f t="shared" si="15"/>
        <v/>
      </c>
      <c r="AJ24" s="1372" t="str">
        <f>IF($B24=0,"",_xlfn.XLOOKUP($B24,INPUT_DATA!$BP:$BP,INPUT_DATA!CK:CK))</f>
        <v/>
      </c>
      <c r="AK24" s="145" t="str">
        <f t="shared" si="16"/>
        <v/>
      </c>
      <c r="AL24" s="1372" t="str">
        <f t="shared" si="17"/>
        <v/>
      </c>
    </row>
    <row r="25" spans="2:38">
      <c r="B25" s="143">
        <f>INPUT_DATA!BP16</f>
        <v>0</v>
      </c>
      <c r="C25" s="1392" t="str">
        <f>IF($B25=0,"",_xlfn.XLOOKUP($B25,INPUT_DATA!$BP:$BP,INPUT_DATA!BQ:BQ))</f>
        <v/>
      </c>
      <c r="D25" s="146" t="str">
        <f>IF($B25=0,"",_xlfn.XLOOKUP($B25,INPUT_DATA!$BP:$BP,INPUT_DATA!BR:BR))</f>
        <v/>
      </c>
      <c r="E25" s="146" t="str">
        <f>IF($B25=0,"",_xlfn.XLOOKUP($B25,INPUT_DATA!$BP:$BP,INPUT_DATA!BS:BS))</f>
        <v/>
      </c>
      <c r="F25" s="146" t="str">
        <f t="shared" si="3"/>
        <v/>
      </c>
      <c r="G25" s="1392" t="str">
        <f>IF($B25=0,"",_xlfn.XLOOKUP($B25,INPUT_DATA!$BP:$BP,INPUT_DATA!BT:BT))</f>
        <v/>
      </c>
      <c r="H25" s="146" t="str">
        <f>IF($B25=0,"",_xlfn.XLOOKUP($B25,INPUT_DATA!$BP:$BP,INPUT_DATA!BU:BU))</f>
        <v/>
      </c>
      <c r="I25" s="146" t="str">
        <f>IF($B25=0,"",_xlfn.XLOOKUP($B25,INPUT_DATA!$BP:$BP,INPUT_DATA!BV:BV))</f>
        <v/>
      </c>
      <c r="J25" s="146" t="str">
        <f t="shared" si="4"/>
        <v/>
      </c>
      <c r="K25" s="1392" t="str">
        <f>IF($B25=0,"",_xlfn.XLOOKUP($B25,INPUT_DATA!$BP:$BP,INPUT_DATA!BW:BW))</f>
        <v/>
      </c>
      <c r="L25" s="146" t="str">
        <f>IF($B25=0,"",_xlfn.XLOOKUP($B25,INPUT_DATA!$BP:$BP,INPUT_DATA!BX:BX))</f>
        <v/>
      </c>
      <c r="M25" s="146" t="str">
        <f>IF($B25=0,"",_xlfn.XLOOKUP($B25,INPUT_DATA!$BP:$BP,INPUT_DATA!BY:BY))</f>
        <v/>
      </c>
      <c r="N25" s="146" t="str">
        <f t="shared" si="5"/>
        <v/>
      </c>
      <c r="O25" s="1372"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401"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401" t="str">
        <f t="shared" si="12"/>
        <v/>
      </c>
      <c r="AC25" s="145" t="str">
        <f t="shared" si="13"/>
        <v/>
      </c>
      <c r="AD25" s="1372"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401" t="str">
        <f t="shared" si="14"/>
        <v/>
      </c>
      <c r="AI25" s="145" t="str">
        <f t="shared" si="15"/>
        <v/>
      </c>
      <c r="AJ25" s="1372" t="str">
        <f>IF($B25=0,"",_xlfn.XLOOKUP($B25,INPUT_DATA!$BP:$BP,INPUT_DATA!CK:CK))</f>
        <v/>
      </c>
      <c r="AK25" s="145" t="str">
        <f t="shared" si="16"/>
        <v/>
      </c>
      <c r="AL25" s="1372" t="str">
        <f t="shared" si="17"/>
        <v/>
      </c>
    </row>
    <row r="26" spans="2:38">
      <c r="B26" s="143">
        <f>INPUT_DATA!BP17</f>
        <v>0</v>
      </c>
      <c r="C26" s="1392" t="str">
        <f>IF($B26=0,"",_xlfn.XLOOKUP($B26,INPUT_DATA!$BP:$BP,INPUT_DATA!BQ:BQ))</f>
        <v/>
      </c>
      <c r="D26" s="146" t="str">
        <f>IF($B26=0,"",_xlfn.XLOOKUP($B26,INPUT_DATA!$BP:$BP,INPUT_DATA!BR:BR))</f>
        <v/>
      </c>
      <c r="E26" s="146" t="str">
        <f>IF($B26=0,"",_xlfn.XLOOKUP($B26,INPUT_DATA!$BP:$BP,INPUT_DATA!BS:BS))</f>
        <v/>
      </c>
      <c r="F26" s="146" t="str">
        <f t="shared" si="3"/>
        <v/>
      </c>
      <c r="G26" s="1392" t="str">
        <f>IF($B26=0,"",_xlfn.XLOOKUP($B26,INPUT_DATA!$BP:$BP,INPUT_DATA!BT:BT))</f>
        <v/>
      </c>
      <c r="H26" s="146" t="str">
        <f>IF($B26=0,"",_xlfn.XLOOKUP($B26,INPUT_DATA!$BP:$BP,INPUT_DATA!BU:BU))</f>
        <v/>
      </c>
      <c r="I26" s="146" t="str">
        <f>IF($B26=0,"",_xlfn.XLOOKUP($B26,INPUT_DATA!$BP:$BP,INPUT_DATA!BV:BV))</f>
        <v/>
      </c>
      <c r="J26" s="146" t="str">
        <f t="shared" si="4"/>
        <v/>
      </c>
      <c r="K26" s="1392" t="str">
        <f>IF($B26=0,"",_xlfn.XLOOKUP($B26,INPUT_DATA!$BP:$BP,INPUT_DATA!BW:BW))</f>
        <v/>
      </c>
      <c r="L26" s="146" t="str">
        <f>IF($B26=0,"",_xlfn.XLOOKUP($B26,INPUT_DATA!$BP:$BP,INPUT_DATA!BX:BX))</f>
        <v/>
      </c>
      <c r="M26" s="146" t="str">
        <f>IF($B26=0,"",_xlfn.XLOOKUP($B26,INPUT_DATA!$BP:$BP,INPUT_DATA!BY:BY))</f>
        <v/>
      </c>
      <c r="N26" s="146" t="str">
        <f t="shared" si="5"/>
        <v/>
      </c>
      <c r="O26" s="1372"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401"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401" t="str">
        <f t="shared" si="12"/>
        <v/>
      </c>
      <c r="AC26" s="145" t="str">
        <f t="shared" si="13"/>
        <v/>
      </c>
      <c r="AD26" s="1372"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401" t="str">
        <f t="shared" si="14"/>
        <v/>
      </c>
      <c r="AI26" s="145" t="str">
        <f t="shared" si="15"/>
        <v/>
      </c>
      <c r="AJ26" s="1372" t="str">
        <f>IF($B26=0,"",_xlfn.XLOOKUP($B26,INPUT_DATA!$BP:$BP,INPUT_DATA!CK:CK))</f>
        <v/>
      </c>
      <c r="AK26" s="145" t="str">
        <f t="shared" si="16"/>
        <v/>
      </c>
      <c r="AL26" s="1372" t="str">
        <f t="shared" si="17"/>
        <v/>
      </c>
    </row>
    <row r="27" spans="2:38">
      <c r="B27" s="143">
        <f>INPUT_DATA!BP18</f>
        <v>0</v>
      </c>
      <c r="C27" s="1392" t="str">
        <f>IF($B27=0,"",_xlfn.XLOOKUP($B27,INPUT_DATA!$BP:$BP,INPUT_DATA!BQ:BQ))</f>
        <v/>
      </c>
      <c r="D27" s="146" t="str">
        <f>IF($B27=0,"",_xlfn.XLOOKUP($B27,INPUT_DATA!$BP:$BP,INPUT_DATA!BR:BR))</f>
        <v/>
      </c>
      <c r="E27" s="146" t="str">
        <f>IF($B27=0,"",_xlfn.XLOOKUP($B27,INPUT_DATA!$BP:$BP,INPUT_DATA!BS:BS))</f>
        <v/>
      </c>
      <c r="F27" s="146" t="str">
        <f t="shared" si="3"/>
        <v/>
      </c>
      <c r="G27" s="1392" t="str">
        <f>IF($B27=0,"",_xlfn.XLOOKUP($B27,INPUT_DATA!$BP:$BP,INPUT_DATA!BT:BT))</f>
        <v/>
      </c>
      <c r="H27" s="146" t="str">
        <f>IF($B27=0,"",_xlfn.XLOOKUP($B27,INPUT_DATA!$BP:$BP,INPUT_DATA!BU:BU))</f>
        <v/>
      </c>
      <c r="I27" s="146" t="str">
        <f>IF($B27=0,"",_xlfn.XLOOKUP($B27,INPUT_DATA!$BP:$BP,INPUT_DATA!BV:BV))</f>
        <v/>
      </c>
      <c r="J27" s="146" t="str">
        <f t="shared" si="4"/>
        <v/>
      </c>
      <c r="K27" s="1392" t="str">
        <f>IF($B27=0,"",_xlfn.XLOOKUP($B27,INPUT_DATA!$BP:$BP,INPUT_DATA!BW:BW))</f>
        <v/>
      </c>
      <c r="L27" s="146" t="str">
        <f>IF($B27=0,"",_xlfn.XLOOKUP($B27,INPUT_DATA!$BP:$BP,INPUT_DATA!BX:BX))</f>
        <v/>
      </c>
      <c r="M27" s="146" t="str">
        <f>IF($B27=0,"",_xlfn.XLOOKUP($B27,INPUT_DATA!$BP:$BP,INPUT_DATA!BY:BY))</f>
        <v/>
      </c>
      <c r="N27" s="146" t="str">
        <f t="shared" si="5"/>
        <v/>
      </c>
      <c r="O27" s="1372"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401"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401" t="str">
        <f t="shared" si="12"/>
        <v/>
      </c>
      <c r="AC27" s="145" t="str">
        <f t="shared" si="13"/>
        <v/>
      </c>
      <c r="AD27" s="1372"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401" t="str">
        <f t="shared" si="14"/>
        <v/>
      </c>
      <c r="AI27" s="145" t="str">
        <f t="shared" si="15"/>
        <v/>
      </c>
      <c r="AJ27" s="1372" t="str">
        <f>IF($B27=0,"",_xlfn.XLOOKUP($B27,INPUT_DATA!$BP:$BP,INPUT_DATA!CK:CK))</f>
        <v/>
      </c>
      <c r="AK27" s="145" t="str">
        <f t="shared" si="16"/>
        <v/>
      </c>
      <c r="AL27" s="1372" t="str">
        <f t="shared" si="17"/>
        <v/>
      </c>
    </row>
    <row r="28" spans="2:38">
      <c r="B28" s="143">
        <f>INPUT_DATA!BP19</f>
        <v>0</v>
      </c>
      <c r="C28" s="1392" t="str">
        <f>IF($B28=0,"",_xlfn.XLOOKUP($B28,INPUT_DATA!$BP:$BP,INPUT_DATA!BQ:BQ))</f>
        <v/>
      </c>
      <c r="D28" s="146" t="str">
        <f>IF($B28=0,"",_xlfn.XLOOKUP($B28,INPUT_DATA!$BP:$BP,INPUT_DATA!BR:BR))</f>
        <v/>
      </c>
      <c r="E28" s="146" t="str">
        <f>IF($B28=0,"",_xlfn.XLOOKUP($B28,INPUT_DATA!$BP:$BP,INPUT_DATA!BS:BS))</f>
        <v/>
      </c>
      <c r="F28" s="146" t="str">
        <f t="shared" si="3"/>
        <v/>
      </c>
      <c r="G28" s="1392" t="str">
        <f>IF($B28=0,"",_xlfn.XLOOKUP($B28,INPUT_DATA!$BP:$BP,INPUT_DATA!BT:BT))</f>
        <v/>
      </c>
      <c r="H28" s="146" t="str">
        <f>IF($B28=0,"",_xlfn.XLOOKUP($B28,INPUT_DATA!$BP:$BP,INPUT_DATA!BU:BU))</f>
        <v/>
      </c>
      <c r="I28" s="146" t="str">
        <f>IF($B28=0,"",_xlfn.XLOOKUP($B28,INPUT_DATA!$BP:$BP,INPUT_DATA!BV:BV))</f>
        <v/>
      </c>
      <c r="J28" s="146" t="str">
        <f t="shared" si="4"/>
        <v/>
      </c>
      <c r="K28" s="1392" t="str">
        <f>IF($B28=0,"",_xlfn.XLOOKUP($B28,INPUT_DATA!$BP:$BP,INPUT_DATA!BW:BW))</f>
        <v/>
      </c>
      <c r="L28" s="146" t="str">
        <f>IF($B28=0,"",_xlfn.XLOOKUP($B28,INPUT_DATA!$BP:$BP,INPUT_DATA!BX:BX))</f>
        <v/>
      </c>
      <c r="M28" s="146" t="str">
        <f>IF($B28=0,"",_xlfn.XLOOKUP($B28,INPUT_DATA!$BP:$BP,INPUT_DATA!BY:BY))</f>
        <v/>
      </c>
      <c r="N28" s="146" t="str">
        <f t="shared" si="5"/>
        <v/>
      </c>
      <c r="O28" s="1372"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401"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401" t="str">
        <f t="shared" si="12"/>
        <v/>
      </c>
      <c r="AC28" s="145" t="str">
        <f t="shared" si="13"/>
        <v/>
      </c>
      <c r="AD28" s="1372"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401" t="str">
        <f t="shared" si="14"/>
        <v/>
      </c>
      <c r="AI28" s="145" t="str">
        <f t="shared" si="15"/>
        <v/>
      </c>
      <c r="AJ28" s="1372" t="str">
        <f>IF($B28=0,"",_xlfn.XLOOKUP($B28,INPUT_DATA!$BP:$BP,INPUT_DATA!CK:CK))</f>
        <v/>
      </c>
      <c r="AK28" s="145" t="str">
        <f t="shared" si="16"/>
        <v/>
      </c>
      <c r="AL28" s="1372" t="str">
        <f t="shared" si="17"/>
        <v/>
      </c>
    </row>
    <row r="29" spans="2:38">
      <c r="B29" s="143">
        <f>INPUT_DATA!BP20</f>
        <v>0</v>
      </c>
      <c r="C29" s="1392" t="str">
        <f>IF($B29=0,"",_xlfn.XLOOKUP($B29,INPUT_DATA!$BP:$BP,INPUT_DATA!BQ:BQ))</f>
        <v/>
      </c>
      <c r="D29" s="146" t="str">
        <f>IF($B29=0,"",_xlfn.XLOOKUP($B29,INPUT_DATA!$BP:$BP,INPUT_DATA!BR:BR))</f>
        <v/>
      </c>
      <c r="E29" s="146" t="str">
        <f>IF($B29=0,"",_xlfn.XLOOKUP($B29,INPUT_DATA!$BP:$BP,INPUT_DATA!BS:BS))</f>
        <v/>
      </c>
      <c r="F29" s="146" t="str">
        <f t="shared" si="3"/>
        <v/>
      </c>
      <c r="G29" s="1392" t="str">
        <f>IF($B29=0,"",_xlfn.XLOOKUP($B29,INPUT_DATA!$BP:$BP,INPUT_DATA!BT:BT))</f>
        <v/>
      </c>
      <c r="H29" s="146" t="str">
        <f>IF($B29=0,"",_xlfn.XLOOKUP($B29,INPUT_DATA!$BP:$BP,INPUT_DATA!BU:BU))</f>
        <v/>
      </c>
      <c r="I29" s="146" t="str">
        <f>IF($B29=0,"",_xlfn.XLOOKUP($B29,INPUT_DATA!$BP:$BP,INPUT_DATA!BV:BV))</f>
        <v/>
      </c>
      <c r="J29" s="146" t="str">
        <f t="shared" si="4"/>
        <v/>
      </c>
      <c r="K29" s="1392" t="str">
        <f>IF($B29=0,"",_xlfn.XLOOKUP($B29,INPUT_DATA!$BP:$BP,INPUT_DATA!BW:BW))</f>
        <v/>
      </c>
      <c r="L29" s="146" t="str">
        <f>IF($B29=0,"",_xlfn.XLOOKUP($B29,INPUT_DATA!$BP:$BP,INPUT_DATA!BX:BX))</f>
        <v/>
      </c>
      <c r="M29" s="146" t="str">
        <f>IF($B29=0,"",_xlfn.XLOOKUP($B29,INPUT_DATA!$BP:$BP,INPUT_DATA!BY:BY))</f>
        <v/>
      </c>
      <c r="N29" s="146" t="str">
        <f t="shared" si="5"/>
        <v/>
      </c>
      <c r="O29" s="1372"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401"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401" t="str">
        <f t="shared" si="12"/>
        <v/>
      </c>
      <c r="AC29" s="145" t="str">
        <f t="shared" si="13"/>
        <v/>
      </c>
      <c r="AD29" s="1372"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401" t="str">
        <f t="shared" si="14"/>
        <v/>
      </c>
      <c r="AI29" s="145" t="str">
        <f t="shared" si="15"/>
        <v/>
      </c>
      <c r="AJ29" s="1372" t="str">
        <f>IF($B29=0,"",_xlfn.XLOOKUP($B29,INPUT_DATA!$BP:$BP,INPUT_DATA!CK:CK))</f>
        <v/>
      </c>
      <c r="AK29" s="145" t="str">
        <f t="shared" si="16"/>
        <v/>
      </c>
      <c r="AL29" s="1372" t="str">
        <f t="shared" si="17"/>
        <v/>
      </c>
    </row>
    <row r="30" spans="2:38">
      <c r="B30" s="143">
        <f>INPUT_DATA!BP21</f>
        <v>0</v>
      </c>
      <c r="C30" s="1392" t="str">
        <f>IF($B30=0,"",_xlfn.XLOOKUP($B30,INPUT_DATA!$BP:$BP,INPUT_DATA!BQ:BQ))</f>
        <v/>
      </c>
      <c r="D30" s="146" t="str">
        <f>IF($B30=0,"",_xlfn.XLOOKUP($B30,INPUT_DATA!$BP:$BP,INPUT_DATA!BR:BR))</f>
        <v/>
      </c>
      <c r="E30" s="146" t="str">
        <f>IF($B30=0,"",_xlfn.XLOOKUP($B30,INPUT_DATA!$BP:$BP,INPUT_DATA!BS:BS))</f>
        <v/>
      </c>
      <c r="F30" s="146" t="str">
        <f t="shared" si="3"/>
        <v/>
      </c>
      <c r="G30" s="1392" t="str">
        <f>IF($B30=0,"",_xlfn.XLOOKUP($B30,INPUT_DATA!$BP:$BP,INPUT_DATA!BT:BT))</f>
        <v/>
      </c>
      <c r="H30" s="146" t="str">
        <f>IF($B30=0,"",_xlfn.XLOOKUP($B30,INPUT_DATA!$BP:$BP,INPUT_DATA!BU:BU))</f>
        <v/>
      </c>
      <c r="I30" s="146" t="str">
        <f>IF($B30=0,"",_xlfn.XLOOKUP($B30,INPUT_DATA!$BP:$BP,INPUT_DATA!BV:BV))</f>
        <v/>
      </c>
      <c r="J30" s="146" t="str">
        <f t="shared" si="4"/>
        <v/>
      </c>
      <c r="K30" s="1392" t="str">
        <f>IF($B30=0,"",_xlfn.XLOOKUP($B30,INPUT_DATA!$BP:$BP,INPUT_DATA!BW:BW))</f>
        <v/>
      </c>
      <c r="L30" s="146" t="str">
        <f>IF($B30=0,"",_xlfn.XLOOKUP($B30,INPUT_DATA!$BP:$BP,INPUT_DATA!BX:BX))</f>
        <v/>
      </c>
      <c r="M30" s="146" t="str">
        <f>IF($B30=0,"",_xlfn.XLOOKUP($B30,INPUT_DATA!$BP:$BP,INPUT_DATA!BY:BY))</f>
        <v/>
      </c>
      <c r="N30" s="146" t="str">
        <f t="shared" si="5"/>
        <v/>
      </c>
      <c r="O30" s="1372"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401"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401" t="str">
        <f t="shared" si="12"/>
        <v/>
      </c>
      <c r="AC30" s="145" t="str">
        <f t="shared" si="13"/>
        <v/>
      </c>
      <c r="AD30" s="1372"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401" t="str">
        <f t="shared" si="14"/>
        <v/>
      </c>
      <c r="AI30" s="145" t="str">
        <f t="shared" si="15"/>
        <v/>
      </c>
      <c r="AJ30" s="1372" t="str">
        <f>IF($B30=0,"",_xlfn.XLOOKUP($B30,INPUT_DATA!$BP:$BP,INPUT_DATA!CK:CK))</f>
        <v/>
      </c>
      <c r="AK30" s="145" t="str">
        <f t="shared" si="16"/>
        <v/>
      </c>
      <c r="AL30" s="1372" t="str">
        <f t="shared" si="17"/>
        <v/>
      </c>
    </row>
    <row r="31" spans="2:38">
      <c r="B31" s="143">
        <f>INPUT_DATA!BP22</f>
        <v>0</v>
      </c>
      <c r="C31" s="1392" t="str">
        <f>IF($B31=0,"",_xlfn.XLOOKUP($B31,INPUT_DATA!$BP:$BP,INPUT_DATA!BQ:BQ))</f>
        <v/>
      </c>
      <c r="D31" s="146" t="str">
        <f>IF($B31=0,"",_xlfn.XLOOKUP($B31,INPUT_DATA!$BP:$BP,INPUT_DATA!BR:BR))</f>
        <v/>
      </c>
      <c r="E31" s="146" t="str">
        <f>IF($B31=0,"",_xlfn.XLOOKUP($B31,INPUT_DATA!$BP:$BP,INPUT_DATA!BS:BS))</f>
        <v/>
      </c>
      <c r="F31" s="146" t="str">
        <f t="shared" si="3"/>
        <v/>
      </c>
      <c r="G31" s="1392" t="str">
        <f>IF($B31=0,"",_xlfn.XLOOKUP($B31,INPUT_DATA!$BP:$BP,INPUT_DATA!BT:BT))</f>
        <v/>
      </c>
      <c r="H31" s="146" t="str">
        <f>IF($B31=0,"",_xlfn.XLOOKUP($B31,INPUT_DATA!$BP:$BP,INPUT_DATA!BU:BU))</f>
        <v/>
      </c>
      <c r="I31" s="146" t="str">
        <f>IF($B31=0,"",_xlfn.XLOOKUP($B31,INPUT_DATA!$BP:$BP,INPUT_DATA!BV:BV))</f>
        <v/>
      </c>
      <c r="J31" s="146" t="str">
        <f t="shared" si="4"/>
        <v/>
      </c>
      <c r="K31" s="1392" t="str">
        <f>IF($B31=0,"",_xlfn.XLOOKUP($B31,INPUT_DATA!$BP:$BP,INPUT_DATA!BW:BW))</f>
        <v/>
      </c>
      <c r="L31" s="146" t="str">
        <f>IF($B31=0,"",_xlfn.XLOOKUP($B31,INPUT_DATA!$BP:$BP,INPUT_DATA!BX:BX))</f>
        <v/>
      </c>
      <c r="M31" s="146" t="str">
        <f>IF($B31=0,"",_xlfn.XLOOKUP($B31,INPUT_DATA!$BP:$BP,INPUT_DATA!BY:BY))</f>
        <v/>
      </c>
      <c r="N31" s="146" t="str">
        <f t="shared" si="5"/>
        <v/>
      </c>
      <c r="O31" s="1372"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401"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401" t="str">
        <f t="shared" si="12"/>
        <v/>
      </c>
      <c r="AC31" s="145" t="str">
        <f t="shared" si="13"/>
        <v/>
      </c>
      <c r="AD31" s="1372"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401" t="str">
        <f t="shared" si="14"/>
        <v/>
      </c>
      <c r="AI31" s="145" t="str">
        <f t="shared" si="15"/>
        <v/>
      </c>
      <c r="AJ31" s="1372" t="str">
        <f>IF($B31=0,"",_xlfn.XLOOKUP($B31,INPUT_DATA!$BP:$BP,INPUT_DATA!CK:CK))</f>
        <v/>
      </c>
      <c r="AK31" s="145" t="str">
        <f t="shared" si="16"/>
        <v/>
      </c>
      <c r="AL31" s="1372" t="str">
        <f t="shared" si="17"/>
        <v/>
      </c>
    </row>
    <row r="32" spans="2:38">
      <c r="B32" s="143">
        <f>INPUT_DATA!BP23</f>
        <v>0</v>
      </c>
      <c r="C32" s="1392" t="str">
        <f>IF($B32=0,"",_xlfn.XLOOKUP($B32,INPUT_DATA!$BP:$BP,INPUT_DATA!BQ:BQ))</f>
        <v/>
      </c>
      <c r="D32" s="146" t="str">
        <f>IF($B32=0,"",_xlfn.XLOOKUP($B32,INPUT_DATA!$BP:$BP,INPUT_DATA!BR:BR))</f>
        <v/>
      </c>
      <c r="E32" s="146" t="str">
        <f>IF($B32=0,"",_xlfn.XLOOKUP($B32,INPUT_DATA!$BP:$BP,INPUT_DATA!BS:BS))</f>
        <v/>
      </c>
      <c r="F32" s="146" t="str">
        <f t="shared" si="3"/>
        <v/>
      </c>
      <c r="G32" s="1392" t="str">
        <f>IF($B32=0,"",_xlfn.XLOOKUP($B32,INPUT_DATA!$BP:$BP,INPUT_DATA!BT:BT))</f>
        <v/>
      </c>
      <c r="H32" s="146" t="str">
        <f>IF($B32=0,"",_xlfn.XLOOKUP($B32,INPUT_DATA!$BP:$BP,INPUT_DATA!BU:BU))</f>
        <v/>
      </c>
      <c r="I32" s="146" t="str">
        <f>IF($B32=0,"",_xlfn.XLOOKUP($B32,INPUT_DATA!$BP:$BP,INPUT_DATA!BV:BV))</f>
        <v/>
      </c>
      <c r="J32" s="146" t="str">
        <f t="shared" si="4"/>
        <v/>
      </c>
      <c r="K32" s="1392" t="str">
        <f>IF($B32=0,"",_xlfn.XLOOKUP($B32,INPUT_DATA!$BP:$BP,INPUT_DATA!BW:BW))</f>
        <v/>
      </c>
      <c r="L32" s="146" t="str">
        <f>IF($B32=0,"",_xlfn.XLOOKUP($B32,INPUT_DATA!$BP:$BP,INPUT_DATA!BX:BX))</f>
        <v/>
      </c>
      <c r="M32" s="146" t="str">
        <f>IF($B32=0,"",_xlfn.XLOOKUP($B32,INPUT_DATA!$BP:$BP,INPUT_DATA!BY:BY))</f>
        <v/>
      </c>
      <c r="N32" s="146" t="str">
        <f t="shared" si="5"/>
        <v/>
      </c>
      <c r="O32" s="1372"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401"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401" t="str">
        <f t="shared" si="12"/>
        <v/>
      </c>
      <c r="AC32" s="145" t="str">
        <f t="shared" si="13"/>
        <v/>
      </c>
      <c r="AD32" s="1372"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401" t="str">
        <f t="shared" si="14"/>
        <v/>
      </c>
      <c r="AI32" s="145" t="str">
        <f t="shared" si="15"/>
        <v/>
      </c>
      <c r="AJ32" s="1372" t="str">
        <f>IF($B32=0,"",_xlfn.XLOOKUP($B32,INPUT_DATA!$BP:$BP,INPUT_DATA!CK:CK))</f>
        <v/>
      </c>
      <c r="AK32" s="145" t="str">
        <f t="shared" si="16"/>
        <v/>
      </c>
      <c r="AL32" s="1372" t="str">
        <f t="shared" si="17"/>
        <v/>
      </c>
    </row>
    <row r="33" spans="2:38">
      <c r="B33" s="143">
        <f>INPUT_DATA!BP24</f>
        <v>0</v>
      </c>
      <c r="C33" s="1392" t="str">
        <f>IF($B33=0,"",_xlfn.XLOOKUP($B33,INPUT_DATA!$BP:$BP,INPUT_DATA!BQ:BQ))</f>
        <v/>
      </c>
      <c r="D33" s="146" t="str">
        <f>IF($B33=0,"",_xlfn.XLOOKUP($B33,INPUT_DATA!$BP:$BP,INPUT_DATA!BR:BR))</f>
        <v/>
      </c>
      <c r="E33" s="146" t="str">
        <f>IF($B33=0,"",_xlfn.XLOOKUP($B33,INPUT_DATA!$BP:$BP,INPUT_DATA!BS:BS))</f>
        <v/>
      </c>
      <c r="F33" s="146" t="str">
        <f t="shared" si="3"/>
        <v/>
      </c>
      <c r="G33" s="1392" t="str">
        <f>IF($B33=0,"",_xlfn.XLOOKUP($B33,INPUT_DATA!$BP:$BP,INPUT_DATA!BT:BT))</f>
        <v/>
      </c>
      <c r="H33" s="146" t="str">
        <f>IF($B33=0,"",_xlfn.XLOOKUP($B33,INPUT_DATA!$BP:$BP,INPUT_DATA!BU:BU))</f>
        <v/>
      </c>
      <c r="I33" s="146" t="str">
        <f>IF($B33=0,"",_xlfn.XLOOKUP($B33,INPUT_DATA!$BP:$BP,INPUT_DATA!BV:BV))</f>
        <v/>
      </c>
      <c r="J33" s="146" t="str">
        <f t="shared" si="4"/>
        <v/>
      </c>
      <c r="K33" s="1392" t="str">
        <f>IF($B33=0,"",_xlfn.XLOOKUP($B33,INPUT_DATA!$BP:$BP,INPUT_DATA!BW:BW))</f>
        <v/>
      </c>
      <c r="L33" s="146" t="str">
        <f>IF($B33=0,"",_xlfn.XLOOKUP($B33,INPUT_DATA!$BP:$BP,INPUT_DATA!BX:BX))</f>
        <v/>
      </c>
      <c r="M33" s="146" t="str">
        <f>IF($B33=0,"",_xlfn.XLOOKUP($B33,INPUT_DATA!$BP:$BP,INPUT_DATA!BY:BY))</f>
        <v/>
      </c>
      <c r="N33" s="146" t="str">
        <f t="shared" si="5"/>
        <v/>
      </c>
      <c r="O33" s="1372"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401"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401" t="str">
        <f t="shared" si="12"/>
        <v/>
      </c>
      <c r="AC33" s="145" t="str">
        <f t="shared" si="13"/>
        <v/>
      </c>
      <c r="AD33" s="1372"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401" t="str">
        <f t="shared" si="14"/>
        <v/>
      </c>
      <c r="AI33" s="145" t="str">
        <f t="shared" si="15"/>
        <v/>
      </c>
      <c r="AJ33" s="1372" t="str">
        <f>IF($B33=0,"",_xlfn.XLOOKUP($B33,INPUT_DATA!$BP:$BP,INPUT_DATA!CK:CK))</f>
        <v/>
      </c>
      <c r="AK33" s="145" t="str">
        <f t="shared" si="16"/>
        <v/>
      </c>
      <c r="AL33" s="1372" t="str">
        <f t="shared" si="17"/>
        <v/>
      </c>
    </row>
    <row r="34" spans="2:38">
      <c r="B34" s="143">
        <f>INPUT_DATA!BP25</f>
        <v>0</v>
      </c>
      <c r="C34" s="1392" t="str">
        <f>IF($B34=0,"",_xlfn.XLOOKUP($B34,INPUT_DATA!$BP:$BP,INPUT_DATA!BQ:BQ))</f>
        <v/>
      </c>
      <c r="D34" s="146" t="str">
        <f>IF($B34=0,"",_xlfn.XLOOKUP($B34,INPUT_DATA!$BP:$BP,INPUT_DATA!BR:BR))</f>
        <v/>
      </c>
      <c r="E34" s="146" t="str">
        <f>IF($B34=0,"",_xlfn.XLOOKUP($B34,INPUT_DATA!$BP:$BP,INPUT_DATA!BS:BS))</f>
        <v/>
      </c>
      <c r="F34" s="146" t="str">
        <f t="shared" si="3"/>
        <v/>
      </c>
      <c r="G34" s="1392" t="str">
        <f>IF($B34=0,"",_xlfn.XLOOKUP($B34,INPUT_DATA!$BP:$BP,INPUT_DATA!BT:BT))</f>
        <v/>
      </c>
      <c r="H34" s="146" t="str">
        <f>IF($B34=0,"",_xlfn.XLOOKUP($B34,INPUT_DATA!$BP:$BP,INPUT_DATA!BU:BU))</f>
        <v/>
      </c>
      <c r="I34" s="146" t="str">
        <f>IF($B34=0,"",_xlfn.XLOOKUP($B34,INPUT_DATA!$BP:$BP,INPUT_DATA!BV:BV))</f>
        <v/>
      </c>
      <c r="J34" s="146" t="str">
        <f t="shared" si="4"/>
        <v/>
      </c>
      <c r="K34" s="1392" t="str">
        <f>IF($B34=0,"",_xlfn.XLOOKUP($B34,INPUT_DATA!$BP:$BP,INPUT_DATA!BW:BW))</f>
        <v/>
      </c>
      <c r="L34" s="146" t="str">
        <f>IF($B34=0,"",_xlfn.XLOOKUP($B34,INPUT_DATA!$BP:$BP,INPUT_DATA!BX:BX))</f>
        <v/>
      </c>
      <c r="M34" s="146" t="str">
        <f>IF($B34=0,"",_xlfn.XLOOKUP($B34,INPUT_DATA!$BP:$BP,INPUT_DATA!BY:BY))</f>
        <v/>
      </c>
      <c r="N34" s="146" t="str">
        <f t="shared" si="5"/>
        <v/>
      </c>
      <c r="O34" s="1372"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401"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401" t="str">
        <f t="shared" si="12"/>
        <v/>
      </c>
      <c r="AC34" s="145" t="str">
        <f t="shared" si="13"/>
        <v/>
      </c>
      <c r="AD34" s="1372"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401" t="str">
        <f t="shared" si="14"/>
        <v/>
      </c>
      <c r="AI34" s="145" t="str">
        <f t="shared" si="15"/>
        <v/>
      </c>
      <c r="AJ34" s="1372" t="str">
        <f>IF($B34=0,"",_xlfn.XLOOKUP($B34,INPUT_DATA!$BP:$BP,INPUT_DATA!CK:CK))</f>
        <v/>
      </c>
      <c r="AK34" s="145" t="str">
        <f t="shared" si="16"/>
        <v/>
      </c>
      <c r="AL34" s="1372" t="str">
        <f t="shared" si="17"/>
        <v/>
      </c>
    </row>
    <row r="35" spans="2:38">
      <c r="B35" s="143">
        <f>INPUT_DATA!BP26</f>
        <v>0</v>
      </c>
      <c r="C35" s="1392" t="str">
        <f>IF($B35=0,"",_xlfn.XLOOKUP($B35,INPUT_DATA!$BP:$BP,INPUT_DATA!BQ:BQ))</f>
        <v/>
      </c>
      <c r="D35" s="146" t="str">
        <f>IF($B35=0,"",_xlfn.XLOOKUP($B35,INPUT_DATA!$BP:$BP,INPUT_DATA!BR:BR))</f>
        <v/>
      </c>
      <c r="E35" s="146" t="str">
        <f>IF($B35=0,"",_xlfn.XLOOKUP($B35,INPUT_DATA!$BP:$BP,INPUT_DATA!BS:BS))</f>
        <v/>
      </c>
      <c r="F35" s="146" t="str">
        <f t="shared" si="3"/>
        <v/>
      </c>
      <c r="G35" s="1392" t="str">
        <f>IF($B35=0,"",_xlfn.XLOOKUP($B35,INPUT_DATA!$BP:$BP,INPUT_DATA!BT:BT))</f>
        <v/>
      </c>
      <c r="H35" s="146" t="str">
        <f>IF($B35=0,"",_xlfn.XLOOKUP($B35,INPUT_DATA!$BP:$BP,INPUT_DATA!BU:BU))</f>
        <v/>
      </c>
      <c r="I35" s="146" t="str">
        <f>IF($B35=0,"",_xlfn.XLOOKUP($B35,INPUT_DATA!$BP:$BP,INPUT_DATA!BV:BV))</f>
        <v/>
      </c>
      <c r="J35" s="146" t="str">
        <f t="shared" si="4"/>
        <v/>
      </c>
      <c r="K35" s="1392" t="str">
        <f>IF($B35=0,"",_xlfn.XLOOKUP($B35,INPUT_DATA!$BP:$BP,INPUT_DATA!BW:BW))</f>
        <v/>
      </c>
      <c r="L35" s="146" t="str">
        <f>IF($B35=0,"",_xlfn.XLOOKUP($B35,INPUT_DATA!$BP:$BP,INPUT_DATA!BX:BX))</f>
        <v/>
      </c>
      <c r="M35" s="146" t="str">
        <f>IF($B35=0,"",_xlfn.XLOOKUP($B35,INPUT_DATA!$BP:$BP,INPUT_DATA!BY:BY))</f>
        <v/>
      </c>
      <c r="N35" s="146" t="str">
        <f t="shared" si="5"/>
        <v/>
      </c>
      <c r="O35" s="1372"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401"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401" t="str">
        <f t="shared" si="12"/>
        <v/>
      </c>
      <c r="AC35" s="145" t="str">
        <f t="shared" si="13"/>
        <v/>
      </c>
      <c r="AD35" s="1372"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401" t="str">
        <f t="shared" si="14"/>
        <v/>
      </c>
      <c r="AI35" s="145" t="str">
        <f t="shared" si="15"/>
        <v/>
      </c>
      <c r="AJ35" s="1372" t="str">
        <f>IF($B35=0,"",_xlfn.XLOOKUP($B35,INPUT_DATA!$BP:$BP,INPUT_DATA!CK:CK))</f>
        <v/>
      </c>
      <c r="AK35" s="145" t="str">
        <f t="shared" si="16"/>
        <v/>
      </c>
      <c r="AL35" s="1372" t="str">
        <f t="shared" si="17"/>
        <v/>
      </c>
    </row>
    <row r="36" spans="2:38">
      <c r="B36" s="143">
        <f>INPUT_DATA!BP27</f>
        <v>0</v>
      </c>
      <c r="C36" s="1392" t="str">
        <f>IF($B36=0,"",_xlfn.XLOOKUP($B36,INPUT_DATA!$BP:$BP,INPUT_DATA!BQ:BQ))</f>
        <v/>
      </c>
      <c r="D36" s="146" t="str">
        <f>IF($B36=0,"",_xlfn.XLOOKUP($B36,INPUT_DATA!$BP:$BP,INPUT_DATA!BR:BR))</f>
        <v/>
      </c>
      <c r="E36" s="146" t="str">
        <f>IF($B36=0,"",_xlfn.XLOOKUP($B36,INPUT_DATA!$BP:$BP,INPUT_DATA!BS:BS))</f>
        <v/>
      </c>
      <c r="F36" s="146" t="str">
        <f t="shared" si="3"/>
        <v/>
      </c>
      <c r="G36" s="1392" t="str">
        <f>IF($B36=0,"",_xlfn.XLOOKUP($B36,INPUT_DATA!$BP:$BP,INPUT_DATA!BT:BT))</f>
        <v/>
      </c>
      <c r="H36" s="146" t="str">
        <f>IF($B36=0,"",_xlfn.XLOOKUP($B36,INPUT_DATA!$BP:$BP,INPUT_DATA!BU:BU))</f>
        <v/>
      </c>
      <c r="I36" s="146" t="str">
        <f>IF($B36=0,"",_xlfn.XLOOKUP($B36,INPUT_DATA!$BP:$BP,INPUT_DATA!BV:BV))</f>
        <v/>
      </c>
      <c r="J36" s="146" t="str">
        <f t="shared" si="4"/>
        <v/>
      </c>
      <c r="K36" s="1392" t="str">
        <f>IF($B36=0,"",_xlfn.XLOOKUP($B36,INPUT_DATA!$BP:$BP,INPUT_DATA!BW:BW))</f>
        <v/>
      </c>
      <c r="L36" s="146" t="str">
        <f>IF($B36=0,"",_xlfn.XLOOKUP($B36,INPUT_DATA!$BP:$BP,INPUT_DATA!BX:BX))</f>
        <v/>
      </c>
      <c r="M36" s="146" t="str">
        <f>IF($B36=0,"",_xlfn.XLOOKUP($B36,INPUT_DATA!$BP:$BP,INPUT_DATA!BY:BY))</f>
        <v/>
      </c>
      <c r="N36" s="146" t="str">
        <f t="shared" si="5"/>
        <v/>
      </c>
      <c r="O36" s="1372"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401"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401" t="str">
        <f t="shared" si="12"/>
        <v/>
      </c>
      <c r="AC36" s="145" t="str">
        <f t="shared" si="13"/>
        <v/>
      </c>
      <c r="AD36" s="1372"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401" t="str">
        <f t="shared" si="14"/>
        <v/>
      </c>
      <c r="AI36" s="145" t="str">
        <f t="shared" si="15"/>
        <v/>
      </c>
      <c r="AJ36" s="1372" t="str">
        <f>IF($B36=0,"",_xlfn.XLOOKUP($B36,INPUT_DATA!$BP:$BP,INPUT_DATA!CK:CK))</f>
        <v/>
      </c>
      <c r="AK36" s="145" t="str">
        <f t="shared" si="16"/>
        <v/>
      </c>
      <c r="AL36" s="1372" t="str">
        <f t="shared" si="17"/>
        <v/>
      </c>
    </row>
    <row r="37" spans="2:38">
      <c r="B37" s="143">
        <f>INPUT_DATA!BP28</f>
        <v>0</v>
      </c>
      <c r="C37" s="1392" t="str">
        <f>IF($B37=0,"",_xlfn.XLOOKUP($B37,INPUT_DATA!$BP:$BP,INPUT_DATA!BQ:BQ))</f>
        <v/>
      </c>
      <c r="D37" s="146" t="str">
        <f>IF($B37=0,"",_xlfn.XLOOKUP($B37,INPUT_DATA!$BP:$BP,INPUT_DATA!BR:BR))</f>
        <v/>
      </c>
      <c r="E37" s="146" t="str">
        <f>IF($B37=0,"",_xlfn.XLOOKUP($B37,INPUT_DATA!$BP:$BP,INPUT_DATA!BS:BS))</f>
        <v/>
      </c>
      <c r="F37" s="146" t="str">
        <f t="shared" si="3"/>
        <v/>
      </c>
      <c r="G37" s="1392" t="str">
        <f>IF($B37=0,"",_xlfn.XLOOKUP($B37,INPUT_DATA!$BP:$BP,INPUT_DATA!BT:BT))</f>
        <v/>
      </c>
      <c r="H37" s="146" t="str">
        <f>IF($B37=0,"",_xlfn.XLOOKUP($B37,INPUT_DATA!$BP:$BP,INPUT_DATA!BU:BU))</f>
        <v/>
      </c>
      <c r="I37" s="146" t="str">
        <f>IF($B37=0,"",_xlfn.XLOOKUP($B37,INPUT_DATA!$BP:$BP,INPUT_DATA!BV:BV))</f>
        <v/>
      </c>
      <c r="J37" s="146" t="str">
        <f t="shared" si="4"/>
        <v/>
      </c>
      <c r="K37" s="1392" t="str">
        <f>IF($B37=0,"",_xlfn.XLOOKUP($B37,INPUT_DATA!$BP:$BP,INPUT_DATA!BW:BW))</f>
        <v/>
      </c>
      <c r="L37" s="146" t="str">
        <f>IF($B37=0,"",_xlfn.XLOOKUP($B37,INPUT_DATA!$BP:$BP,INPUT_DATA!BX:BX))</f>
        <v/>
      </c>
      <c r="M37" s="146" t="str">
        <f>IF($B37=0,"",_xlfn.XLOOKUP($B37,INPUT_DATA!$BP:$BP,INPUT_DATA!BY:BY))</f>
        <v/>
      </c>
      <c r="N37" s="146" t="str">
        <f t="shared" si="5"/>
        <v/>
      </c>
      <c r="O37" s="1372"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401"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401" t="str">
        <f t="shared" si="12"/>
        <v/>
      </c>
      <c r="AC37" s="145" t="str">
        <f t="shared" si="13"/>
        <v/>
      </c>
      <c r="AD37" s="1372"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401" t="str">
        <f t="shared" si="14"/>
        <v/>
      </c>
      <c r="AI37" s="145" t="str">
        <f t="shared" si="15"/>
        <v/>
      </c>
      <c r="AJ37" s="1372" t="str">
        <f>IF($B37=0,"",_xlfn.XLOOKUP($B37,INPUT_DATA!$BP:$BP,INPUT_DATA!CK:CK))</f>
        <v/>
      </c>
      <c r="AK37" s="145" t="str">
        <f t="shared" si="16"/>
        <v/>
      </c>
      <c r="AL37" s="1372" t="str">
        <f t="shared" si="17"/>
        <v/>
      </c>
    </row>
    <row r="38" spans="2:38">
      <c r="B38" s="143">
        <f>INPUT_DATA!BP29</f>
        <v>0</v>
      </c>
      <c r="C38" s="1392" t="str">
        <f>IF($B38=0,"",_xlfn.XLOOKUP($B38,INPUT_DATA!$BP:$BP,INPUT_DATA!BQ:BQ))</f>
        <v/>
      </c>
      <c r="D38" s="146" t="str">
        <f>IF($B38=0,"",_xlfn.XLOOKUP($B38,INPUT_DATA!$BP:$BP,INPUT_DATA!BR:BR))</f>
        <v/>
      </c>
      <c r="E38" s="146" t="str">
        <f>IF($B38=0,"",_xlfn.XLOOKUP($B38,INPUT_DATA!$BP:$BP,INPUT_DATA!BS:BS))</f>
        <v/>
      </c>
      <c r="F38" s="146" t="str">
        <f t="shared" si="3"/>
        <v/>
      </c>
      <c r="G38" s="1392" t="str">
        <f>IF($B38=0,"",_xlfn.XLOOKUP($B38,INPUT_DATA!$BP:$BP,INPUT_DATA!BT:BT))</f>
        <v/>
      </c>
      <c r="H38" s="146" t="str">
        <f>IF($B38=0,"",_xlfn.XLOOKUP($B38,INPUT_DATA!$BP:$BP,INPUT_DATA!BU:BU))</f>
        <v/>
      </c>
      <c r="I38" s="146" t="str">
        <f>IF($B38=0,"",_xlfn.XLOOKUP($B38,INPUT_DATA!$BP:$BP,INPUT_DATA!BV:BV))</f>
        <v/>
      </c>
      <c r="J38" s="146" t="str">
        <f t="shared" si="4"/>
        <v/>
      </c>
      <c r="K38" s="1392" t="str">
        <f>IF($B38=0,"",_xlfn.XLOOKUP($B38,INPUT_DATA!$BP:$BP,INPUT_DATA!BW:BW))</f>
        <v/>
      </c>
      <c r="L38" s="146" t="str">
        <f>IF($B38=0,"",_xlfn.XLOOKUP($B38,INPUT_DATA!$BP:$BP,INPUT_DATA!BX:BX))</f>
        <v/>
      </c>
      <c r="M38" s="146" t="str">
        <f>IF($B38=0,"",_xlfn.XLOOKUP($B38,INPUT_DATA!$BP:$BP,INPUT_DATA!BY:BY))</f>
        <v/>
      </c>
      <c r="N38" s="146" t="str">
        <f t="shared" si="5"/>
        <v/>
      </c>
      <c r="O38" s="1372"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401"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401" t="str">
        <f t="shared" si="12"/>
        <v/>
      </c>
      <c r="AC38" s="145" t="str">
        <f t="shared" si="13"/>
        <v/>
      </c>
      <c r="AD38" s="1372"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401" t="str">
        <f t="shared" si="14"/>
        <v/>
      </c>
      <c r="AI38" s="145" t="str">
        <f t="shared" si="15"/>
        <v/>
      </c>
      <c r="AJ38" s="1372" t="str">
        <f>IF($B38=0,"",_xlfn.XLOOKUP($B38,INPUT_DATA!$BP:$BP,INPUT_DATA!CK:CK))</f>
        <v/>
      </c>
      <c r="AK38" s="145" t="str">
        <f t="shared" si="16"/>
        <v/>
      </c>
      <c r="AL38" s="1372" t="str">
        <f t="shared" si="17"/>
        <v/>
      </c>
    </row>
    <row r="39" spans="2:38">
      <c r="B39" s="143">
        <f>INPUT_DATA!BP30</f>
        <v>0</v>
      </c>
      <c r="C39" s="1392" t="str">
        <f>IF($B39=0,"",_xlfn.XLOOKUP($B39,INPUT_DATA!$BP:$BP,INPUT_DATA!BQ:BQ))</f>
        <v/>
      </c>
      <c r="D39" s="146" t="str">
        <f>IF($B39=0,"",_xlfn.XLOOKUP($B39,INPUT_DATA!$BP:$BP,INPUT_DATA!BR:BR))</f>
        <v/>
      </c>
      <c r="E39" s="146" t="str">
        <f>IF($B39=0,"",_xlfn.XLOOKUP($B39,INPUT_DATA!$BP:$BP,INPUT_DATA!BS:BS))</f>
        <v/>
      </c>
      <c r="F39" s="146" t="str">
        <f t="shared" si="3"/>
        <v/>
      </c>
      <c r="G39" s="1392" t="str">
        <f>IF($B39=0,"",_xlfn.XLOOKUP($B39,INPUT_DATA!$BP:$BP,INPUT_DATA!BT:BT))</f>
        <v/>
      </c>
      <c r="H39" s="146" t="str">
        <f>IF($B39=0,"",_xlfn.XLOOKUP($B39,INPUT_DATA!$BP:$BP,INPUT_DATA!BU:BU))</f>
        <v/>
      </c>
      <c r="I39" s="146" t="str">
        <f>IF($B39=0,"",_xlfn.XLOOKUP($B39,INPUT_DATA!$BP:$BP,INPUT_DATA!BV:BV))</f>
        <v/>
      </c>
      <c r="J39" s="146" t="str">
        <f t="shared" si="4"/>
        <v/>
      </c>
      <c r="K39" s="1392" t="str">
        <f>IF($B39=0,"",_xlfn.XLOOKUP($B39,INPUT_DATA!$BP:$BP,INPUT_DATA!BW:BW))</f>
        <v/>
      </c>
      <c r="L39" s="146" t="str">
        <f>IF($B39=0,"",_xlfn.XLOOKUP($B39,INPUT_DATA!$BP:$BP,INPUT_DATA!BX:BX))</f>
        <v/>
      </c>
      <c r="M39" s="146" t="str">
        <f>IF($B39=0,"",_xlfn.XLOOKUP($B39,INPUT_DATA!$BP:$BP,INPUT_DATA!BY:BY))</f>
        <v/>
      </c>
      <c r="N39" s="146" t="str">
        <f t="shared" si="5"/>
        <v/>
      </c>
      <c r="O39" s="1372"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401"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401" t="str">
        <f t="shared" si="12"/>
        <v/>
      </c>
      <c r="AC39" s="145" t="str">
        <f t="shared" si="13"/>
        <v/>
      </c>
      <c r="AD39" s="1372"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401" t="str">
        <f t="shared" si="14"/>
        <v/>
      </c>
      <c r="AI39" s="145" t="str">
        <f t="shared" si="15"/>
        <v/>
      </c>
      <c r="AJ39" s="1372" t="str">
        <f>IF($B39=0,"",_xlfn.XLOOKUP($B39,INPUT_DATA!$BP:$BP,INPUT_DATA!CK:CK))</f>
        <v/>
      </c>
      <c r="AK39" s="145" t="str">
        <f t="shared" si="16"/>
        <v/>
      </c>
      <c r="AL39" s="1372" t="str">
        <f t="shared" si="17"/>
        <v/>
      </c>
    </row>
    <row r="40" spans="2:38">
      <c r="B40" s="143">
        <f>INPUT_DATA!BP31</f>
        <v>0</v>
      </c>
      <c r="C40" s="1392" t="str">
        <f>IF($B40=0,"",_xlfn.XLOOKUP($B40,INPUT_DATA!$BP:$BP,INPUT_DATA!BQ:BQ))</f>
        <v/>
      </c>
      <c r="D40" s="146" t="str">
        <f>IF($B40=0,"",_xlfn.XLOOKUP($B40,INPUT_DATA!$BP:$BP,INPUT_DATA!BR:BR))</f>
        <v/>
      </c>
      <c r="E40" s="146" t="str">
        <f>IF($B40=0,"",_xlfn.XLOOKUP($B40,INPUT_DATA!$BP:$BP,INPUT_DATA!BS:BS))</f>
        <v/>
      </c>
      <c r="F40" s="146" t="str">
        <f t="shared" si="3"/>
        <v/>
      </c>
      <c r="G40" s="1392" t="str">
        <f>IF($B40=0,"",_xlfn.XLOOKUP($B40,INPUT_DATA!$BP:$BP,INPUT_DATA!BT:BT))</f>
        <v/>
      </c>
      <c r="H40" s="146" t="str">
        <f>IF($B40=0,"",_xlfn.XLOOKUP($B40,INPUT_DATA!$BP:$BP,INPUT_DATA!BU:BU))</f>
        <v/>
      </c>
      <c r="I40" s="146" t="str">
        <f>IF($B40=0,"",_xlfn.XLOOKUP($B40,INPUT_DATA!$BP:$BP,INPUT_DATA!BV:BV))</f>
        <v/>
      </c>
      <c r="J40" s="146" t="str">
        <f t="shared" si="4"/>
        <v/>
      </c>
      <c r="K40" s="1392" t="str">
        <f>IF($B40=0,"",_xlfn.XLOOKUP($B40,INPUT_DATA!$BP:$BP,INPUT_DATA!BW:BW))</f>
        <v/>
      </c>
      <c r="L40" s="146" t="str">
        <f>IF($B40=0,"",_xlfn.XLOOKUP($B40,INPUT_DATA!$BP:$BP,INPUT_DATA!BX:BX))</f>
        <v/>
      </c>
      <c r="M40" s="146" t="str">
        <f>IF($B40=0,"",_xlfn.XLOOKUP($B40,INPUT_DATA!$BP:$BP,INPUT_DATA!BY:BY))</f>
        <v/>
      </c>
      <c r="N40" s="146" t="str">
        <f t="shared" si="5"/>
        <v/>
      </c>
      <c r="O40" s="1372"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401"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401" t="str">
        <f t="shared" si="12"/>
        <v/>
      </c>
      <c r="AC40" s="145" t="str">
        <f t="shared" si="13"/>
        <v/>
      </c>
      <c r="AD40" s="1372"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401" t="str">
        <f t="shared" si="14"/>
        <v/>
      </c>
      <c r="AI40" s="145" t="str">
        <f t="shared" si="15"/>
        <v/>
      </c>
      <c r="AJ40" s="1372" t="str">
        <f>IF($B40=0,"",_xlfn.XLOOKUP($B40,INPUT_DATA!$BP:$BP,INPUT_DATA!CK:CK))</f>
        <v/>
      </c>
      <c r="AK40" s="145" t="str">
        <f t="shared" si="16"/>
        <v/>
      </c>
      <c r="AL40" s="1372" t="str">
        <f t="shared" si="17"/>
        <v/>
      </c>
    </row>
    <row r="41" spans="2:38">
      <c r="B41" s="143">
        <f>INPUT_DATA!BP32</f>
        <v>0</v>
      </c>
      <c r="C41" s="1392" t="str">
        <f>IF($B41=0,"",_xlfn.XLOOKUP($B41,INPUT_DATA!$BP:$BP,INPUT_DATA!BQ:BQ))</f>
        <v/>
      </c>
      <c r="D41" s="146" t="str">
        <f>IF($B41=0,"",_xlfn.XLOOKUP($B41,INPUT_DATA!$BP:$BP,INPUT_DATA!BR:BR))</f>
        <v/>
      </c>
      <c r="E41" s="146" t="str">
        <f>IF($B41=0,"",_xlfn.XLOOKUP($B41,INPUT_DATA!$BP:$BP,INPUT_DATA!BS:BS))</f>
        <v/>
      </c>
      <c r="F41" s="146" t="str">
        <f t="shared" si="3"/>
        <v/>
      </c>
      <c r="G41" s="1392" t="str">
        <f>IF($B41=0,"",_xlfn.XLOOKUP($B41,INPUT_DATA!$BP:$BP,INPUT_DATA!BT:BT))</f>
        <v/>
      </c>
      <c r="H41" s="146" t="str">
        <f>IF($B41=0,"",_xlfn.XLOOKUP($B41,INPUT_DATA!$BP:$BP,INPUT_DATA!BU:BU))</f>
        <v/>
      </c>
      <c r="I41" s="146" t="str">
        <f>IF($B41=0,"",_xlfn.XLOOKUP($B41,INPUT_DATA!$BP:$BP,INPUT_DATA!BV:BV))</f>
        <v/>
      </c>
      <c r="J41" s="146" t="str">
        <f t="shared" si="4"/>
        <v/>
      </c>
      <c r="K41" s="1392" t="str">
        <f>IF($B41=0,"",_xlfn.XLOOKUP($B41,INPUT_DATA!$BP:$BP,INPUT_DATA!BW:BW))</f>
        <v/>
      </c>
      <c r="L41" s="146" t="str">
        <f>IF($B41=0,"",_xlfn.XLOOKUP($B41,INPUT_DATA!$BP:$BP,INPUT_DATA!BX:BX))</f>
        <v/>
      </c>
      <c r="M41" s="146" t="str">
        <f>IF($B41=0,"",_xlfn.XLOOKUP($B41,INPUT_DATA!$BP:$BP,INPUT_DATA!BY:BY))</f>
        <v/>
      </c>
      <c r="N41" s="146" t="str">
        <f t="shared" si="5"/>
        <v/>
      </c>
      <c r="O41" s="1372"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401"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401" t="str">
        <f t="shared" si="12"/>
        <v/>
      </c>
      <c r="AC41" s="145" t="str">
        <f t="shared" si="13"/>
        <v/>
      </c>
      <c r="AD41" s="1372"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401" t="str">
        <f t="shared" si="14"/>
        <v/>
      </c>
      <c r="AI41" s="145" t="str">
        <f t="shared" si="15"/>
        <v/>
      </c>
      <c r="AJ41" s="1372" t="str">
        <f>IF($B41=0,"",_xlfn.XLOOKUP($B41,INPUT_DATA!$BP:$BP,INPUT_DATA!CK:CK))</f>
        <v/>
      </c>
      <c r="AK41" s="145" t="str">
        <f t="shared" si="16"/>
        <v/>
      </c>
      <c r="AL41" s="1372" t="str">
        <f t="shared" si="17"/>
        <v/>
      </c>
    </row>
    <row r="42" spans="2:38">
      <c r="B42" s="143">
        <f>INPUT_DATA!BP33</f>
        <v>0</v>
      </c>
      <c r="C42" s="1392" t="str">
        <f>IF($B42=0,"",_xlfn.XLOOKUP($B42,INPUT_DATA!$BP:$BP,INPUT_DATA!BQ:BQ))</f>
        <v/>
      </c>
      <c r="D42" s="146" t="str">
        <f>IF($B42=0,"",_xlfn.XLOOKUP($B42,INPUT_DATA!$BP:$BP,INPUT_DATA!BR:BR))</f>
        <v/>
      </c>
      <c r="E42" s="146" t="str">
        <f>IF($B42=0,"",_xlfn.XLOOKUP($B42,INPUT_DATA!$BP:$BP,INPUT_DATA!BS:BS))</f>
        <v/>
      </c>
      <c r="F42" s="146" t="str">
        <f t="shared" si="3"/>
        <v/>
      </c>
      <c r="G42" s="1392" t="str">
        <f>IF($B42=0,"",_xlfn.XLOOKUP($B42,INPUT_DATA!$BP:$BP,INPUT_DATA!BT:BT))</f>
        <v/>
      </c>
      <c r="H42" s="146" t="str">
        <f>IF($B42=0,"",_xlfn.XLOOKUP($B42,INPUT_DATA!$BP:$BP,INPUT_DATA!BU:BU))</f>
        <v/>
      </c>
      <c r="I42" s="146" t="str">
        <f>IF($B42=0,"",_xlfn.XLOOKUP($B42,INPUT_DATA!$BP:$BP,INPUT_DATA!BV:BV))</f>
        <v/>
      </c>
      <c r="J42" s="146" t="str">
        <f t="shared" si="4"/>
        <v/>
      </c>
      <c r="K42" s="1392" t="str">
        <f>IF($B42=0,"",_xlfn.XLOOKUP($B42,INPUT_DATA!$BP:$BP,INPUT_DATA!BW:BW))</f>
        <v/>
      </c>
      <c r="L42" s="146" t="str">
        <f>IF($B42=0,"",_xlfn.XLOOKUP($B42,INPUT_DATA!$BP:$BP,INPUT_DATA!BX:BX))</f>
        <v/>
      </c>
      <c r="M42" s="146" t="str">
        <f>IF($B42=0,"",_xlfn.XLOOKUP($B42,INPUT_DATA!$BP:$BP,INPUT_DATA!BY:BY))</f>
        <v/>
      </c>
      <c r="N42" s="146" t="str">
        <f t="shared" si="5"/>
        <v/>
      </c>
      <c r="O42" s="1372"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401"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401" t="str">
        <f t="shared" si="12"/>
        <v/>
      </c>
      <c r="AC42" s="145" t="str">
        <f t="shared" si="13"/>
        <v/>
      </c>
      <c r="AD42" s="1372"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401" t="str">
        <f t="shared" si="14"/>
        <v/>
      </c>
      <c r="AI42" s="145" t="str">
        <f t="shared" si="15"/>
        <v/>
      </c>
      <c r="AJ42" s="1372" t="str">
        <f>IF($B42=0,"",_xlfn.XLOOKUP($B42,INPUT_DATA!$BP:$BP,INPUT_DATA!CK:CK))</f>
        <v/>
      </c>
      <c r="AK42" s="145" t="str">
        <f t="shared" si="16"/>
        <v/>
      </c>
      <c r="AL42" s="1372" t="str">
        <f t="shared" si="17"/>
        <v/>
      </c>
    </row>
    <row r="43" spans="2:38">
      <c r="B43" s="143">
        <f>INPUT_DATA!BP34</f>
        <v>0</v>
      </c>
      <c r="C43" s="1392" t="str">
        <f>IF($B43=0,"",_xlfn.XLOOKUP($B43,INPUT_DATA!$BP:$BP,INPUT_DATA!BQ:BQ))</f>
        <v/>
      </c>
      <c r="D43" s="146" t="str">
        <f>IF($B43=0,"",_xlfn.XLOOKUP($B43,INPUT_DATA!$BP:$BP,INPUT_DATA!BR:BR))</f>
        <v/>
      </c>
      <c r="E43" s="146" t="str">
        <f>IF($B43=0,"",_xlfn.XLOOKUP($B43,INPUT_DATA!$BP:$BP,INPUT_DATA!BS:BS))</f>
        <v/>
      </c>
      <c r="F43" s="146" t="str">
        <f t="shared" si="3"/>
        <v/>
      </c>
      <c r="G43" s="1392" t="str">
        <f>IF($B43=0,"",_xlfn.XLOOKUP($B43,INPUT_DATA!$BP:$BP,INPUT_DATA!BT:BT))</f>
        <v/>
      </c>
      <c r="H43" s="146" t="str">
        <f>IF($B43=0,"",_xlfn.XLOOKUP($B43,INPUT_DATA!$BP:$BP,INPUT_DATA!BU:BU))</f>
        <v/>
      </c>
      <c r="I43" s="146" t="str">
        <f>IF($B43=0,"",_xlfn.XLOOKUP($B43,INPUT_DATA!$BP:$BP,INPUT_DATA!BV:BV))</f>
        <v/>
      </c>
      <c r="J43" s="146" t="str">
        <f t="shared" si="4"/>
        <v/>
      </c>
      <c r="K43" s="1392" t="str">
        <f>IF($B43=0,"",_xlfn.XLOOKUP($B43,INPUT_DATA!$BP:$BP,INPUT_DATA!BW:BW))</f>
        <v/>
      </c>
      <c r="L43" s="146" t="str">
        <f>IF($B43=0,"",_xlfn.XLOOKUP($B43,INPUT_DATA!$BP:$BP,INPUT_DATA!BX:BX))</f>
        <v/>
      </c>
      <c r="M43" s="146" t="str">
        <f>IF($B43=0,"",_xlfn.XLOOKUP($B43,INPUT_DATA!$BP:$BP,INPUT_DATA!BY:BY))</f>
        <v/>
      </c>
      <c r="N43" s="146" t="str">
        <f t="shared" si="5"/>
        <v/>
      </c>
      <c r="O43" s="1372"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401"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401" t="str">
        <f t="shared" si="12"/>
        <v/>
      </c>
      <c r="AC43" s="145" t="str">
        <f t="shared" si="13"/>
        <v/>
      </c>
      <c r="AD43" s="1372"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401" t="str">
        <f t="shared" si="14"/>
        <v/>
      </c>
      <c r="AI43" s="145" t="str">
        <f t="shared" si="15"/>
        <v/>
      </c>
      <c r="AJ43" s="1372" t="str">
        <f>IF($B43=0,"",_xlfn.XLOOKUP($B43,INPUT_DATA!$BP:$BP,INPUT_DATA!CK:CK))</f>
        <v/>
      </c>
      <c r="AK43" s="145" t="str">
        <f t="shared" si="16"/>
        <v/>
      </c>
      <c r="AL43" s="1372" t="str">
        <f t="shared" si="17"/>
        <v/>
      </c>
    </row>
    <row r="44" spans="2:38">
      <c r="B44" s="143">
        <f>INPUT_DATA!BP35</f>
        <v>0</v>
      </c>
      <c r="C44" s="1392" t="str">
        <f>IF($B44=0,"",_xlfn.XLOOKUP($B44,INPUT_DATA!$BP:$BP,INPUT_DATA!BQ:BQ))</f>
        <v/>
      </c>
      <c r="D44" s="146" t="str">
        <f>IF($B44=0,"",_xlfn.XLOOKUP($B44,INPUT_DATA!$BP:$BP,INPUT_DATA!BR:BR))</f>
        <v/>
      </c>
      <c r="E44" s="146" t="str">
        <f>IF($B44=0,"",_xlfn.XLOOKUP($B44,INPUT_DATA!$BP:$BP,INPUT_DATA!BS:BS))</f>
        <v/>
      </c>
      <c r="F44" s="146" t="str">
        <f t="shared" si="3"/>
        <v/>
      </c>
      <c r="G44" s="1392" t="str">
        <f>IF($B44=0,"",_xlfn.XLOOKUP($B44,INPUT_DATA!$BP:$BP,INPUT_DATA!BT:BT))</f>
        <v/>
      </c>
      <c r="H44" s="146" t="str">
        <f>IF($B44=0,"",_xlfn.XLOOKUP($B44,INPUT_DATA!$BP:$BP,INPUT_DATA!BU:BU))</f>
        <v/>
      </c>
      <c r="I44" s="146" t="str">
        <f>IF($B44=0,"",_xlfn.XLOOKUP($B44,INPUT_DATA!$BP:$BP,INPUT_DATA!BV:BV))</f>
        <v/>
      </c>
      <c r="J44" s="146" t="str">
        <f t="shared" si="4"/>
        <v/>
      </c>
      <c r="K44" s="1392" t="str">
        <f>IF($B44=0,"",_xlfn.XLOOKUP($B44,INPUT_DATA!$BP:$BP,INPUT_DATA!BW:BW))</f>
        <v/>
      </c>
      <c r="L44" s="146" t="str">
        <f>IF($B44=0,"",_xlfn.XLOOKUP($B44,INPUT_DATA!$BP:$BP,INPUT_DATA!BX:BX))</f>
        <v/>
      </c>
      <c r="M44" s="146" t="str">
        <f>IF($B44=0,"",_xlfn.XLOOKUP($B44,INPUT_DATA!$BP:$BP,INPUT_DATA!BY:BY))</f>
        <v/>
      </c>
      <c r="N44" s="146" t="str">
        <f t="shared" si="5"/>
        <v/>
      </c>
      <c r="O44" s="1372"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401"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401" t="str">
        <f t="shared" si="12"/>
        <v/>
      </c>
      <c r="AC44" s="145" t="str">
        <f t="shared" si="13"/>
        <v/>
      </c>
      <c r="AD44" s="1372"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401" t="str">
        <f t="shared" si="14"/>
        <v/>
      </c>
      <c r="AI44" s="145" t="str">
        <f t="shared" si="15"/>
        <v/>
      </c>
      <c r="AJ44" s="1372" t="str">
        <f>IF($B44=0,"",_xlfn.XLOOKUP($B44,INPUT_DATA!$BP:$BP,INPUT_DATA!CK:CK))</f>
        <v/>
      </c>
      <c r="AK44" s="145" t="str">
        <f t="shared" si="16"/>
        <v/>
      </c>
      <c r="AL44" s="1372" t="str">
        <f t="shared" si="17"/>
        <v/>
      </c>
    </row>
    <row r="45" spans="2:38">
      <c r="B45" s="143">
        <f>INPUT_DATA!BP36</f>
        <v>0</v>
      </c>
      <c r="C45" s="1392" t="str">
        <f>IF($B45=0,"",_xlfn.XLOOKUP($B45,INPUT_DATA!$BP:$BP,INPUT_DATA!BQ:BQ))</f>
        <v/>
      </c>
      <c r="D45" s="146" t="str">
        <f>IF($B45=0,"",_xlfn.XLOOKUP($B45,INPUT_DATA!$BP:$BP,INPUT_DATA!BR:BR))</f>
        <v/>
      </c>
      <c r="E45" s="146" t="str">
        <f>IF($B45=0,"",_xlfn.XLOOKUP($B45,INPUT_DATA!$BP:$BP,INPUT_DATA!BS:BS))</f>
        <v/>
      </c>
      <c r="F45" s="146" t="str">
        <f t="shared" si="3"/>
        <v/>
      </c>
      <c r="G45" s="1392" t="str">
        <f>IF($B45=0,"",_xlfn.XLOOKUP($B45,INPUT_DATA!$BP:$BP,INPUT_DATA!BT:BT))</f>
        <v/>
      </c>
      <c r="H45" s="146" t="str">
        <f>IF($B45=0,"",_xlfn.XLOOKUP($B45,INPUT_DATA!$BP:$BP,INPUT_DATA!BU:BU))</f>
        <v/>
      </c>
      <c r="I45" s="146" t="str">
        <f>IF($B45=0,"",_xlfn.XLOOKUP($B45,INPUT_DATA!$BP:$BP,INPUT_DATA!BV:BV))</f>
        <v/>
      </c>
      <c r="J45" s="146" t="str">
        <f t="shared" si="4"/>
        <v/>
      </c>
      <c r="K45" s="1392" t="str">
        <f>IF($B45=0,"",_xlfn.XLOOKUP($B45,INPUT_DATA!$BP:$BP,INPUT_DATA!BW:BW))</f>
        <v/>
      </c>
      <c r="L45" s="146" t="str">
        <f>IF($B45=0,"",_xlfn.XLOOKUP($B45,INPUT_DATA!$BP:$BP,INPUT_DATA!BX:BX))</f>
        <v/>
      </c>
      <c r="M45" s="146" t="str">
        <f>IF($B45=0,"",_xlfn.XLOOKUP($B45,INPUT_DATA!$BP:$BP,INPUT_DATA!BY:BY))</f>
        <v/>
      </c>
      <c r="N45" s="146" t="str">
        <f t="shared" si="5"/>
        <v/>
      </c>
      <c r="O45" s="1372"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401"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401" t="str">
        <f t="shared" si="12"/>
        <v/>
      </c>
      <c r="AC45" s="145" t="str">
        <f t="shared" si="13"/>
        <v/>
      </c>
      <c r="AD45" s="1372"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401" t="str">
        <f t="shared" si="14"/>
        <v/>
      </c>
      <c r="AI45" s="145" t="str">
        <f t="shared" si="15"/>
        <v/>
      </c>
      <c r="AJ45" s="1372" t="str">
        <f>IF($B45=0,"",_xlfn.XLOOKUP($B45,INPUT_DATA!$BP:$BP,INPUT_DATA!CK:CK))</f>
        <v/>
      </c>
      <c r="AK45" s="145" t="str">
        <f t="shared" si="16"/>
        <v/>
      </c>
      <c r="AL45" s="1372" t="str">
        <f t="shared" si="17"/>
        <v/>
      </c>
    </row>
    <row r="46" spans="2:38">
      <c r="B46" s="143">
        <f>INPUT_DATA!BP37</f>
        <v>0</v>
      </c>
      <c r="C46" s="1392" t="str">
        <f>IF($B46=0,"",_xlfn.XLOOKUP($B46,INPUT_DATA!$BP:$BP,INPUT_DATA!BQ:BQ))</f>
        <v/>
      </c>
      <c r="D46" s="146" t="str">
        <f>IF($B46=0,"",_xlfn.XLOOKUP($B46,INPUT_DATA!$BP:$BP,INPUT_DATA!BR:BR))</f>
        <v/>
      </c>
      <c r="E46" s="146" t="str">
        <f>IF($B46=0,"",_xlfn.XLOOKUP($B46,INPUT_DATA!$BP:$BP,INPUT_DATA!BS:BS))</f>
        <v/>
      </c>
      <c r="F46" s="146" t="str">
        <f t="shared" si="3"/>
        <v/>
      </c>
      <c r="G46" s="1392" t="str">
        <f>IF($B46=0,"",_xlfn.XLOOKUP($B46,INPUT_DATA!$BP:$BP,INPUT_DATA!BT:BT))</f>
        <v/>
      </c>
      <c r="H46" s="146" t="str">
        <f>IF($B46=0,"",_xlfn.XLOOKUP($B46,INPUT_DATA!$BP:$BP,INPUT_DATA!BU:BU))</f>
        <v/>
      </c>
      <c r="I46" s="146" t="str">
        <f>IF($B46=0,"",_xlfn.XLOOKUP($B46,INPUT_DATA!$BP:$BP,INPUT_DATA!BV:BV))</f>
        <v/>
      </c>
      <c r="J46" s="146" t="str">
        <f t="shared" si="4"/>
        <v/>
      </c>
      <c r="K46" s="1392" t="str">
        <f>IF($B46=0,"",_xlfn.XLOOKUP($B46,INPUT_DATA!$BP:$BP,INPUT_DATA!BW:BW))</f>
        <v/>
      </c>
      <c r="L46" s="146" t="str">
        <f>IF($B46=0,"",_xlfn.XLOOKUP($B46,INPUT_DATA!$BP:$BP,INPUT_DATA!BX:BX))</f>
        <v/>
      </c>
      <c r="M46" s="146" t="str">
        <f>IF($B46=0,"",_xlfn.XLOOKUP($B46,INPUT_DATA!$BP:$BP,INPUT_DATA!BY:BY))</f>
        <v/>
      </c>
      <c r="N46" s="146" t="str">
        <f t="shared" si="5"/>
        <v/>
      </c>
      <c r="O46" s="1372"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401"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401" t="str">
        <f t="shared" si="12"/>
        <v/>
      </c>
      <c r="AC46" s="145" t="str">
        <f t="shared" si="13"/>
        <v/>
      </c>
      <c r="AD46" s="1372"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401" t="str">
        <f t="shared" si="14"/>
        <v/>
      </c>
      <c r="AI46" s="145" t="str">
        <f t="shared" si="15"/>
        <v/>
      </c>
      <c r="AJ46" s="1372" t="str">
        <f>IF($B46=0,"",_xlfn.XLOOKUP($B46,INPUT_DATA!$BP:$BP,INPUT_DATA!CK:CK))</f>
        <v/>
      </c>
      <c r="AK46" s="145" t="str">
        <f t="shared" si="16"/>
        <v/>
      </c>
      <c r="AL46" s="1372" t="str">
        <f t="shared" si="17"/>
        <v/>
      </c>
    </row>
    <row r="47" spans="2:38">
      <c r="B47" s="143">
        <f>INPUT_DATA!BP38</f>
        <v>0</v>
      </c>
      <c r="C47" s="1392" t="str">
        <f>IF($B47=0,"",_xlfn.XLOOKUP($B47,INPUT_DATA!$BP:$BP,INPUT_DATA!BQ:BQ))</f>
        <v/>
      </c>
      <c r="D47" s="146" t="str">
        <f>IF($B47=0,"",_xlfn.XLOOKUP($B47,INPUT_DATA!$BP:$BP,INPUT_DATA!BR:BR))</f>
        <v/>
      </c>
      <c r="E47" s="146" t="str">
        <f>IF($B47=0,"",_xlfn.XLOOKUP($B47,INPUT_DATA!$BP:$BP,INPUT_DATA!BS:BS))</f>
        <v/>
      </c>
      <c r="F47" s="146" t="str">
        <f t="shared" si="3"/>
        <v/>
      </c>
      <c r="G47" s="1392" t="str">
        <f>IF($B47=0,"",_xlfn.XLOOKUP($B47,INPUT_DATA!$BP:$BP,INPUT_DATA!BT:BT))</f>
        <v/>
      </c>
      <c r="H47" s="146" t="str">
        <f>IF($B47=0,"",_xlfn.XLOOKUP($B47,INPUT_DATA!$BP:$BP,INPUT_DATA!BU:BU))</f>
        <v/>
      </c>
      <c r="I47" s="146" t="str">
        <f>IF($B47=0,"",_xlfn.XLOOKUP($B47,INPUT_DATA!$BP:$BP,INPUT_DATA!BV:BV))</f>
        <v/>
      </c>
      <c r="J47" s="146" t="str">
        <f t="shared" si="4"/>
        <v/>
      </c>
      <c r="K47" s="1392" t="str">
        <f>IF($B47=0,"",_xlfn.XLOOKUP($B47,INPUT_DATA!$BP:$BP,INPUT_DATA!BW:BW))</f>
        <v/>
      </c>
      <c r="L47" s="146" t="str">
        <f>IF($B47=0,"",_xlfn.XLOOKUP($B47,INPUT_DATA!$BP:$BP,INPUT_DATA!BX:BX))</f>
        <v/>
      </c>
      <c r="M47" s="146" t="str">
        <f>IF($B47=0,"",_xlfn.XLOOKUP($B47,INPUT_DATA!$BP:$BP,INPUT_DATA!BY:BY))</f>
        <v/>
      </c>
      <c r="N47" s="146" t="str">
        <f t="shared" si="5"/>
        <v/>
      </c>
      <c r="O47" s="1372"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401"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401" t="str">
        <f t="shared" si="12"/>
        <v/>
      </c>
      <c r="AC47" s="145" t="str">
        <f t="shared" si="13"/>
        <v/>
      </c>
      <c r="AD47" s="1372"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401" t="str">
        <f t="shared" si="14"/>
        <v/>
      </c>
      <c r="AI47" s="145" t="str">
        <f t="shared" si="15"/>
        <v/>
      </c>
      <c r="AJ47" s="1372" t="str">
        <f>IF($B47=0,"",_xlfn.XLOOKUP($B47,INPUT_DATA!$BP:$BP,INPUT_DATA!CK:CK))</f>
        <v/>
      </c>
      <c r="AK47" s="145" t="str">
        <f t="shared" si="16"/>
        <v/>
      </c>
      <c r="AL47" s="1372" t="str">
        <f t="shared" si="17"/>
        <v/>
      </c>
    </row>
    <row r="48" spans="2:38">
      <c r="B48" s="143">
        <f>INPUT_DATA!BP39</f>
        <v>0</v>
      </c>
      <c r="C48" s="1392" t="str">
        <f>IF($B48=0,"",_xlfn.XLOOKUP($B48,INPUT_DATA!$BP:$BP,INPUT_DATA!BQ:BQ))</f>
        <v/>
      </c>
      <c r="D48" s="146" t="str">
        <f>IF($B48=0,"",_xlfn.XLOOKUP($B48,INPUT_DATA!$BP:$BP,INPUT_DATA!BR:BR))</f>
        <v/>
      </c>
      <c r="E48" s="146" t="str">
        <f>IF($B48=0,"",_xlfn.XLOOKUP($B48,INPUT_DATA!$BP:$BP,INPUT_DATA!BS:BS))</f>
        <v/>
      </c>
      <c r="F48" s="146" t="str">
        <f t="shared" si="3"/>
        <v/>
      </c>
      <c r="G48" s="1392" t="str">
        <f>IF($B48=0,"",_xlfn.XLOOKUP($B48,INPUT_DATA!$BP:$BP,INPUT_DATA!BT:BT))</f>
        <v/>
      </c>
      <c r="H48" s="146" t="str">
        <f>IF($B48=0,"",_xlfn.XLOOKUP($B48,INPUT_DATA!$BP:$BP,INPUT_DATA!BU:BU))</f>
        <v/>
      </c>
      <c r="I48" s="146" t="str">
        <f>IF($B48=0,"",_xlfn.XLOOKUP($B48,INPUT_DATA!$BP:$BP,INPUT_DATA!BV:BV))</f>
        <v/>
      </c>
      <c r="J48" s="146" t="str">
        <f t="shared" si="4"/>
        <v/>
      </c>
      <c r="K48" s="1392" t="str">
        <f>IF($B48=0,"",_xlfn.XLOOKUP($B48,INPUT_DATA!$BP:$BP,INPUT_DATA!BW:BW))</f>
        <v/>
      </c>
      <c r="L48" s="146" t="str">
        <f>IF($B48=0,"",_xlfn.XLOOKUP($B48,INPUT_DATA!$BP:$BP,INPUT_DATA!BX:BX))</f>
        <v/>
      </c>
      <c r="M48" s="146" t="str">
        <f>IF($B48=0,"",_xlfn.XLOOKUP($B48,INPUT_DATA!$BP:$BP,INPUT_DATA!BY:BY))</f>
        <v/>
      </c>
      <c r="N48" s="146" t="str">
        <f t="shared" si="5"/>
        <v/>
      </c>
      <c r="O48" s="1372"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401"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401" t="str">
        <f t="shared" si="12"/>
        <v/>
      </c>
      <c r="AC48" s="145" t="str">
        <f t="shared" si="13"/>
        <v/>
      </c>
      <c r="AD48" s="1372"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401" t="str">
        <f t="shared" si="14"/>
        <v/>
      </c>
      <c r="AI48" s="145" t="str">
        <f t="shared" si="15"/>
        <v/>
      </c>
      <c r="AJ48" s="1372" t="str">
        <f>IF($B48=0,"",_xlfn.XLOOKUP($B48,INPUT_DATA!$BP:$BP,INPUT_DATA!CK:CK))</f>
        <v/>
      </c>
      <c r="AK48" s="145" t="str">
        <f t="shared" si="16"/>
        <v/>
      </c>
      <c r="AL48" s="1372" t="str">
        <f t="shared" si="17"/>
        <v/>
      </c>
    </row>
    <row r="49" spans="2:38">
      <c r="B49" s="143">
        <f>INPUT_DATA!BP40</f>
        <v>0</v>
      </c>
      <c r="C49" s="1392" t="str">
        <f>IF($B49=0,"",_xlfn.XLOOKUP($B49,INPUT_DATA!$BP:$BP,INPUT_DATA!BQ:BQ))</f>
        <v/>
      </c>
      <c r="D49" s="146" t="str">
        <f>IF($B49=0,"",_xlfn.XLOOKUP($B49,INPUT_DATA!$BP:$BP,INPUT_DATA!BR:BR))</f>
        <v/>
      </c>
      <c r="E49" s="146" t="str">
        <f>IF($B49=0,"",_xlfn.XLOOKUP($B49,INPUT_DATA!$BP:$BP,INPUT_DATA!BS:BS))</f>
        <v/>
      </c>
      <c r="F49" s="146" t="str">
        <f t="shared" si="3"/>
        <v/>
      </c>
      <c r="G49" s="1392" t="str">
        <f>IF($B49=0,"",_xlfn.XLOOKUP($B49,INPUT_DATA!$BP:$BP,INPUT_DATA!BT:BT))</f>
        <v/>
      </c>
      <c r="H49" s="146" t="str">
        <f>IF($B49=0,"",_xlfn.XLOOKUP($B49,INPUT_DATA!$BP:$BP,INPUT_DATA!BU:BU))</f>
        <v/>
      </c>
      <c r="I49" s="146" t="str">
        <f>IF($B49=0,"",_xlfn.XLOOKUP($B49,INPUT_DATA!$BP:$BP,INPUT_DATA!BV:BV))</f>
        <v/>
      </c>
      <c r="J49" s="146" t="str">
        <f t="shared" si="4"/>
        <v/>
      </c>
      <c r="K49" s="1392" t="str">
        <f>IF($B49=0,"",_xlfn.XLOOKUP($B49,INPUT_DATA!$BP:$BP,INPUT_DATA!BW:BW))</f>
        <v/>
      </c>
      <c r="L49" s="146" t="str">
        <f>IF($B49=0,"",_xlfn.XLOOKUP($B49,INPUT_DATA!$BP:$BP,INPUT_DATA!BX:BX))</f>
        <v/>
      </c>
      <c r="M49" s="146" t="str">
        <f>IF($B49=0,"",_xlfn.XLOOKUP($B49,INPUT_DATA!$BP:$BP,INPUT_DATA!BY:BY))</f>
        <v/>
      </c>
      <c r="N49" s="146" t="str">
        <f t="shared" si="5"/>
        <v/>
      </c>
      <c r="O49" s="1372"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401"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401" t="str">
        <f t="shared" si="12"/>
        <v/>
      </c>
      <c r="AC49" s="145" t="str">
        <f t="shared" si="13"/>
        <v/>
      </c>
      <c r="AD49" s="1372"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401" t="str">
        <f t="shared" si="14"/>
        <v/>
      </c>
      <c r="AI49" s="145" t="str">
        <f t="shared" si="15"/>
        <v/>
      </c>
      <c r="AJ49" s="1372" t="str">
        <f>IF($B49=0,"",_xlfn.XLOOKUP($B49,INPUT_DATA!$BP:$BP,INPUT_DATA!CK:CK))</f>
        <v/>
      </c>
      <c r="AK49" s="145" t="str">
        <f t="shared" si="16"/>
        <v/>
      </c>
      <c r="AL49" s="1372" t="str">
        <f t="shared" si="17"/>
        <v/>
      </c>
    </row>
    <row r="50" spans="2:38">
      <c r="B50" s="143">
        <f>INPUT_DATA!BP41</f>
        <v>0</v>
      </c>
      <c r="C50" s="1392" t="str">
        <f>IF($B50=0,"",_xlfn.XLOOKUP($B50,INPUT_DATA!$BP:$BP,INPUT_DATA!BQ:BQ))</f>
        <v/>
      </c>
      <c r="D50" s="146" t="str">
        <f>IF($B50=0,"",_xlfn.XLOOKUP($B50,INPUT_DATA!$BP:$BP,INPUT_DATA!BR:BR))</f>
        <v/>
      </c>
      <c r="E50" s="146" t="str">
        <f>IF($B50=0,"",_xlfn.XLOOKUP($B50,INPUT_DATA!$BP:$BP,INPUT_DATA!BS:BS))</f>
        <v/>
      </c>
      <c r="F50" s="146" t="str">
        <f t="shared" si="3"/>
        <v/>
      </c>
      <c r="G50" s="1392" t="str">
        <f>IF($B50=0,"",_xlfn.XLOOKUP($B50,INPUT_DATA!$BP:$BP,INPUT_DATA!BT:BT))</f>
        <v/>
      </c>
      <c r="H50" s="146" t="str">
        <f>IF($B50=0,"",_xlfn.XLOOKUP($B50,INPUT_DATA!$BP:$BP,INPUT_DATA!BU:BU))</f>
        <v/>
      </c>
      <c r="I50" s="146" t="str">
        <f>IF($B50=0,"",_xlfn.XLOOKUP($B50,INPUT_DATA!$BP:$BP,INPUT_DATA!BV:BV))</f>
        <v/>
      </c>
      <c r="J50" s="146" t="str">
        <f t="shared" si="4"/>
        <v/>
      </c>
      <c r="K50" s="1392" t="str">
        <f>IF($B50=0,"",_xlfn.XLOOKUP($B50,INPUT_DATA!$BP:$BP,INPUT_DATA!BW:BW))</f>
        <v/>
      </c>
      <c r="L50" s="146" t="str">
        <f>IF($B50=0,"",_xlfn.XLOOKUP($B50,INPUT_DATA!$BP:$BP,INPUT_DATA!BX:BX))</f>
        <v/>
      </c>
      <c r="M50" s="146" t="str">
        <f>IF($B50=0,"",_xlfn.XLOOKUP($B50,INPUT_DATA!$BP:$BP,INPUT_DATA!BY:BY))</f>
        <v/>
      </c>
      <c r="N50" s="146" t="str">
        <f t="shared" si="5"/>
        <v/>
      </c>
      <c r="O50" s="1372"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401"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401" t="str">
        <f t="shared" si="12"/>
        <v/>
      </c>
      <c r="AC50" s="145" t="str">
        <f t="shared" si="13"/>
        <v/>
      </c>
      <c r="AD50" s="1372"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401" t="str">
        <f t="shared" si="14"/>
        <v/>
      </c>
      <c r="AI50" s="145" t="str">
        <f t="shared" si="15"/>
        <v/>
      </c>
      <c r="AJ50" s="1372" t="str">
        <f>IF($B50=0,"",_xlfn.XLOOKUP($B50,INPUT_DATA!$BP:$BP,INPUT_DATA!CK:CK))</f>
        <v/>
      </c>
      <c r="AK50" s="145" t="str">
        <f t="shared" si="16"/>
        <v/>
      </c>
      <c r="AL50" s="1372" t="str">
        <f t="shared" si="17"/>
        <v/>
      </c>
    </row>
    <row r="51" spans="2:38">
      <c r="B51" s="143">
        <f>INPUT_DATA!BP42</f>
        <v>0</v>
      </c>
      <c r="C51" s="1392" t="str">
        <f>IF($B51=0,"",_xlfn.XLOOKUP($B51,INPUT_DATA!$BP:$BP,INPUT_DATA!BQ:BQ))</f>
        <v/>
      </c>
      <c r="D51" s="146" t="str">
        <f>IF($B51=0,"",_xlfn.XLOOKUP($B51,INPUT_DATA!$BP:$BP,INPUT_DATA!BR:BR))</f>
        <v/>
      </c>
      <c r="E51" s="146" t="str">
        <f>IF($B51=0,"",_xlfn.XLOOKUP($B51,INPUT_DATA!$BP:$BP,INPUT_DATA!BS:BS))</f>
        <v/>
      </c>
      <c r="F51" s="146" t="str">
        <f t="shared" si="3"/>
        <v/>
      </c>
      <c r="G51" s="1392" t="str">
        <f>IF($B51=0,"",_xlfn.XLOOKUP($B51,INPUT_DATA!$BP:$BP,INPUT_DATA!BT:BT))</f>
        <v/>
      </c>
      <c r="H51" s="146" t="str">
        <f>IF($B51=0,"",_xlfn.XLOOKUP($B51,INPUT_DATA!$BP:$BP,INPUT_DATA!BU:BU))</f>
        <v/>
      </c>
      <c r="I51" s="146" t="str">
        <f>IF($B51=0,"",_xlfn.XLOOKUP($B51,INPUT_DATA!$BP:$BP,INPUT_DATA!BV:BV))</f>
        <v/>
      </c>
      <c r="J51" s="146" t="str">
        <f t="shared" si="4"/>
        <v/>
      </c>
      <c r="K51" s="1392" t="str">
        <f>IF($B51=0,"",_xlfn.XLOOKUP($B51,INPUT_DATA!$BP:$BP,INPUT_DATA!BW:BW))</f>
        <v/>
      </c>
      <c r="L51" s="146" t="str">
        <f>IF($B51=0,"",_xlfn.XLOOKUP($B51,INPUT_DATA!$BP:$BP,INPUT_DATA!BX:BX))</f>
        <v/>
      </c>
      <c r="M51" s="146" t="str">
        <f>IF($B51=0,"",_xlfn.XLOOKUP($B51,INPUT_DATA!$BP:$BP,INPUT_DATA!BY:BY))</f>
        <v/>
      </c>
      <c r="N51" s="146" t="str">
        <f t="shared" si="5"/>
        <v/>
      </c>
      <c r="O51" s="1372"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401"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401" t="str">
        <f t="shared" si="12"/>
        <v/>
      </c>
      <c r="AC51" s="145" t="str">
        <f t="shared" si="13"/>
        <v/>
      </c>
      <c r="AD51" s="1372"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401" t="str">
        <f t="shared" si="14"/>
        <v/>
      </c>
      <c r="AI51" s="145" t="str">
        <f t="shared" si="15"/>
        <v/>
      </c>
      <c r="AJ51" s="1372" t="str">
        <f>IF($B51=0,"",_xlfn.XLOOKUP($B51,INPUT_DATA!$BP:$BP,INPUT_DATA!CK:CK))</f>
        <v/>
      </c>
      <c r="AK51" s="145" t="str">
        <f t="shared" si="16"/>
        <v/>
      </c>
      <c r="AL51" s="1372" t="str">
        <f t="shared" si="17"/>
        <v/>
      </c>
    </row>
    <row r="52" spans="2:38">
      <c r="B52" s="143">
        <f>INPUT_DATA!BP43</f>
        <v>0</v>
      </c>
      <c r="C52" s="1392" t="str">
        <f>IF($B52=0,"",_xlfn.XLOOKUP($B52,INPUT_DATA!$BP:$BP,INPUT_DATA!BQ:BQ))</f>
        <v/>
      </c>
      <c r="D52" s="146" t="str">
        <f>IF($B52=0,"",_xlfn.XLOOKUP($B52,INPUT_DATA!$BP:$BP,INPUT_DATA!BR:BR))</f>
        <v/>
      </c>
      <c r="E52" s="146" t="str">
        <f>IF($B52=0,"",_xlfn.XLOOKUP($B52,INPUT_DATA!$BP:$BP,INPUT_DATA!BS:BS))</f>
        <v/>
      </c>
      <c r="F52" s="146" t="str">
        <f t="shared" si="3"/>
        <v/>
      </c>
      <c r="G52" s="1392" t="str">
        <f>IF($B52=0,"",_xlfn.XLOOKUP($B52,INPUT_DATA!$BP:$BP,INPUT_DATA!BT:BT))</f>
        <v/>
      </c>
      <c r="H52" s="146" t="str">
        <f>IF($B52=0,"",_xlfn.XLOOKUP($B52,INPUT_DATA!$BP:$BP,INPUT_DATA!BU:BU))</f>
        <v/>
      </c>
      <c r="I52" s="146" t="str">
        <f>IF($B52=0,"",_xlfn.XLOOKUP($B52,INPUT_DATA!$BP:$BP,INPUT_DATA!BV:BV))</f>
        <v/>
      </c>
      <c r="J52" s="146" t="str">
        <f t="shared" si="4"/>
        <v/>
      </c>
      <c r="K52" s="1392" t="str">
        <f>IF($B52=0,"",_xlfn.XLOOKUP($B52,INPUT_DATA!$BP:$BP,INPUT_DATA!BW:BW))</f>
        <v/>
      </c>
      <c r="L52" s="146" t="str">
        <f>IF($B52=0,"",_xlfn.XLOOKUP($B52,INPUT_DATA!$BP:$BP,INPUT_DATA!BX:BX))</f>
        <v/>
      </c>
      <c r="M52" s="146" t="str">
        <f>IF($B52=0,"",_xlfn.XLOOKUP($B52,INPUT_DATA!$BP:$BP,INPUT_DATA!BY:BY))</f>
        <v/>
      </c>
      <c r="N52" s="146" t="str">
        <f t="shared" si="5"/>
        <v/>
      </c>
      <c r="O52" s="1372"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401"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401" t="str">
        <f t="shared" si="12"/>
        <v/>
      </c>
      <c r="AC52" s="145" t="str">
        <f t="shared" si="13"/>
        <v/>
      </c>
      <c r="AD52" s="1372"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401" t="str">
        <f t="shared" si="14"/>
        <v/>
      </c>
      <c r="AI52" s="145" t="str">
        <f t="shared" si="15"/>
        <v/>
      </c>
      <c r="AJ52" s="1372" t="str">
        <f>IF($B52=0,"",_xlfn.XLOOKUP($B52,INPUT_DATA!$BP:$BP,INPUT_DATA!CK:CK))</f>
        <v/>
      </c>
      <c r="AK52" s="145" t="str">
        <f t="shared" si="16"/>
        <v/>
      </c>
      <c r="AL52" s="1372" t="str">
        <f t="shared" si="17"/>
        <v/>
      </c>
    </row>
    <row r="53" spans="2:38">
      <c r="B53" s="143">
        <f>INPUT_DATA!BP44</f>
        <v>0</v>
      </c>
      <c r="C53" s="1392" t="str">
        <f>IF($B53=0,"",_xlfn.XLOOKUP($B53,INPUT_DATA!$BP:$BP,INPUT_DATA!BQ:BQ))</f>
        <v/>
      </c>
      <c r="D53" s="146" t="str">
        <f>IF($B53=0,"",_xlfn.XLOOKUP($B53,INPUT_DATA!$BP:$BP,INPUT_DATA!BR:BR))</f>
        <v/>
      </c>
      <c r="E53" s="146" t="str">
        <f>IF($B53=0,"",_xlfn.XLOOKUP($B53,INPUT_DATA!$BP:$BP,INPUT_DATA!BS:BS))</f>
        <v/>
      </c>
      <c r="F53" s="146" t="str">
        <f t="shared" si="3"/>
        <v/>
      </c>
      <c r="G53" s="1392" t="str">
        <f>IF($B53=0,"",_xlfn.XLOOKUP($B53,INPUT_DATA!$BP:$BP,INPUT_DATA!BT:BT))</f>
        <v/>
      </c>
      <c r="H53" s="146" t="str">
        <f>IF($B53=0,"",_xlfn.XLOOKUP($B53,INPUT_DATA!$BP:$BP,INPUT_DATA!BU:BU))</f>
        <v/>
      </c>
      <c r="I53" s="146" t="str">
        <f>IF($B53=0,"",_xlfn.XLOOKUP($B53,INPUT_DATA!$BP:$BP,INPUT_DATA!BV:BV))</f>
        <v/>
      </c>
      <c r="J53" s="146" t="str">
        <f t="shared" si="4"/>
        <v/>
      </c>
      <c r="K53" s="1392" t="str">
        <f>IF($B53=0,"",_xlfn.XLOOKUP($B53,INPUT_DATA!$BP:$BP,INPUT_DATA!BW:BW))</f>
        <v/>
      </c>
      <c r="L53" s="146" t="str">
        <f>IF($B53=0,"",_xlfn.XLOOKUP($B53,INPUT_DATA!$BP:$BP,INPUT_DATA!BX:BX))</f>
        <v/>
      </c>
      <c r="M53" s="146" t="str">
        <f>IF($B53=0,"",_xlfn.XLOOKUP($B53,INPUT_DATA!$BP:$BP,INPUT_DATA!BY:BY))</f>
        <v/>
      </c>
      <c r="N53" s="146" t="str">
        <f t="shared" si="5"/>
        <v/>
      </c>
      <c r="O53" s="1372"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401"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401" t="str">
        <f t="shared" si="12"/>
        <v/>
      </c>
      <c r="AC53" s="145" t="str">
        <f t="shared" si="13"/>
        <v/>
      </c>
      <c r="AD53" s="1372"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401" t="str">
        <f t="shared" si="14"/>
        <v/>
      </c>
      <c r="AI53" s="145" t="str">
        <f t="shared" si="15"/>
        <v/>
      </c>
      <c r="AJ53" s="1372" t="str">
        <f>IF($B53=0,"",_xlfn.XLOOKUP($B53,INPUT_DATA!$BP:$BP,INPUT_DATA!CK:CK))</f>
        <v/>
      </c>
      <c r="AK53" s="145" t="str">
        <f t="shared" si="16"/>
        <v/>
      </c>
      <c r="AL53" s="1372" t="str">
        <f t="shared" si="17"/>
        <v/>
      </c>
    </row>
    <row r="54" spans="2:38">
      <c r="B54" s="143">
        <f>INPUT_DATA!BP45</f>
        <v>0</v>
      </c>
      <c r="C54" s="1392" t="str">
        <f>IF($B54=0,"",_xlfn.XLOOKUP($B54,INPUT_DATA!$BP:$BP,INPUT_DATA!BQ:BQ))</f>
        <v/>
      </c>
      <c r="D54" s="146" t="str">
        <f>IF($B54=0,"",_xlfn.XLOOKUP($B54,INPUT_DATA!$BP:$BP,INPUT_DATA!BR:BR))</f>
        <v/>
      </c>
      <c r="E54" s="146" t="str">
        <f>IF($B54=0,"",_xlfn.XLOOKUP($B54,INPUT_DATA!$BP:$BP,INPUT_DATA!BS:BS))</f>
        <v/>
      </c>
      <c r="F54" s="146" t="str">
        <f t="shared" si="3"/>
        <v/>
      </c>
      <c r="G54" s="1392" t="str">
        <f>IF($B54=0,"",_xlfn.XLOOKUP($B54,INPUT_DATA!$BP:$BP,INPUT_DATA!BT:BT))</f>
        <v/>
      </c>
      <c r="H54" s="146" t="str">
        <f>IF($B54=0,"",_xlfn.XLOOKUP($B54,INPUT_DATA!$BP:$BP,INPUT_DATA!BU:BU))</f>
        <v/>
      </c>
      <c r="I54" s="146" t="str">
        <f>IF($B54=0,"",_xlfn.XLOOKUP($B54,INPUT_DATA!$BP:$BP,INPUT_DATA!BV:BV))</f>
        <v/>
      </c>
      <c r="J54" s="146" t="str">
        <f t="shared" si="4"/>
        <v/>
      </c>
      <c r="K54" s="1392" t="str">
        <f>IF($B54=0,"",_xlfn.XLOOKUP($B54,INPUT_DATA!$BP:$BP,INPUT_DATA!BW:BW))</f>
        <v/>
      </c>
      <c r="L54" s="146" t="str">
        <f>IF($B54=0,"",_xlfn.XLOOKUP($B54,INPUT_DATA!$BP:$BP,INPUT_DATA!BX:BX))</f>
        <v/>
      </c>
      <c r="M54" s="146" t="str">
        <f>IF($B54=0,"",_xlfn.XLOOKUP($B54,INPUT_DATA!$BP:$BP,INPUT_DATA!BY:BY))</f>
        <v/>
      </c>
      <c r="N54" s="146" t="str">
        <f t="shared" si="5"/>
        <v/>
      </c>
      <c r="O54" s="1372"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401"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401" t="str">
        <f t="shared" si="12"/>
        <v/>
      </c>
      <c r="AC54" s="145" t="str">
        <f t="shared" si="13"/>
        <v/>
      </c>
      <c r="AD54" s="1372"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401" t="str">
        <f t="shared" si="14"/>
        <v/>
      </c>
      <c r="AI54" s="145" t="str">
        <f t="shared" si="15"/>
        <v/>
      </c>
      <c r="AJ54" s="1372" t="str">
        <f>IF($B54=0,"",_xlfn.XLOOKUP($B54,INPUT_DATA!$BP:$BP,INPUT_DATA!CK:CK))</f>
        <v/>
      </c>
      <c r="AK54" s="145" t="str">
        <f t="shared" si="16"/>
        <v/>
      </c>
      <c r="AL54" s="1372" t="str">
        <f t="shared" si="17"/>
        <v/>
      </c>
    </row>
    <row r="55" spans="2:38">
      <c r="B55" s="143">
        <f>INPUT_DATA!BP46</f>
        <v>0</v>
      </c>
      <c r="C55" s="1392" t="str">
        <f>IF($B55=0,"",_xlfn.XLOOKUP($B55,INPUT_DATA!$BP:$BP,INPUT_DATA!BQ:BQ))</f>
        <v/>
      </c>
      <c r="D55" s="146" t="str">
        <f>IF($B55=0,"",_xlfn.XLOOKUP($B55,INPUT_DATA!$BP:$BP,INPUT_DATA!BR:BR))</f>
        <v/>
      </c>
      <c r="E55" s="146" t="str">
        <f>IF($B55=0,"",_xlfn.XLOOKUP($B55,INPUT_DATA!$BP:$BP,INPUT_DATA!BS:BS))</f>
        <v/>
      </c>
      <c r="F55" s="146" t="str">
        <f t="shared" si="3"/>
        <v/>
      </c>
      <c r="G55" s="1392" t="str">
        <f>IF($B55=0,"",_xlfn.XLOOKUP($B55,INPUT_DATA!$BP:$BP,INPUT_DATA!BT:BT))</f>
        <v/>
      </c>
      <c r="H55" s="146" t="str">
        <f>IF($B55=0,"",_xlfn.XLOOKUP($B55,INPUT_DATA!$BP:$BP,INPUT_DATA!BU:BU))</f>
        <v/>
      </c>
      <c r="I55" s="146" t="str">
        <f>IF($B55=0,"",_xlfn.XLOOKUP($B55,INPUT_DATA!$BP:$BP,INPUT_DATA!BV:BV))</f>
        <v/>
      </c>
      <c r="J55" s="146" t="str">
        <f t="shared" si="4"/>
        <v/>
      </c>
      <c r="K55" s="1392" t="str">
        <f>IF($B55=0,"",_xlfn.XLOOKUP($B55,INPUT_DATA!$BP:$BP,INPUT_DATA!BW:BW))</f>
        <v/>
      </c>
      <c r="L55" s="146" t="str">
        <f>IF($B55=0,"",_xlfn.XLOOKUP($B55,INPUT_DATA!$BP:$BP,INPUT_DATA!BX:BX))</f>
        <v/>
      </c>
      <c r="M55" s="146" t="str">
        <f>IF($B55=0,"",_xlfn.XLOOKUP($B55,INPUT_DATA!$BP:$BP,INPUT_DATA!BY:BY))</f>
        <v/>
      </c>
      <c r="N55" s="146" t="str">
        <f t="shared" si="5"/>
        <v/>
      </c>
      <c r="O55" s="1372"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401"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401" t="str">
        <f t="shared" si="12"/>
        <v/>
      </c>
      <c r="AC55" s="145" t="str">
        <f t="shared" si="13"/>
        <v/>
      </c>
      <c r="AD55" s="1372"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401" t="str">
        <f t="shared" si="14"/>
        <v/>
      </c>
      <c r="AI55" s="145" t="str">
        <f t="shared" si="15"/>
        <v/>
      </c>
      <c r="AJ55" s="1372" t="str">
        <f>IF($B55=0,"",_xlfn.XLOOKUP($B55,INPUT_DATA!$BP:$BP,INPUT_DATA!CK:CK))</f>
        <v/>
      </c>
      <c r="AK55" s="145" t="str">
        <f t="shared" si="16"/>
        <v/>
      </c>
      <c r="AL55" s="1372" t="str">
        <f t="shared" si="17"/>
        <v/>
      </c>
    </row>
    <row r="56" spans="2:38">
      <c r="B56" s="143">
        <f>INPUT_DATA!BP47</f>
        <v>0</v>
      </c>
      <c r="C56" s="1392" t="str">
        <f>IF($B56=0,"",_xlfn.XLOOKUP($B56,INPUT_DATA!$BP:$BP,INPUT_DATA!BQ:BQ))</f>
        <v/>
      </c>
      <c r="D56" s="146" t="str">
        <f>IF($B56=0,"",_xlfn.XLOOKUP($B56,INPUT_DATA!$BP:$BP,INPUT_DATA!BR:BR))</f>
        <v/>
      </c>
      <c r="E56" s="146" t="str">
        <f>IF($B56=0,"",_xlfn.XLOOKUP($B56,INPUT_DATA!$BP:$BP,INPUT_DATA!BS:BS))</f>
        <v/>
      </c>
      <c r="F56" s="146" t="str">
        <f t="shared" si="3"/>
        <v/>
      </c>
      <c r="G56" s="1392" t="str">
        <f>IF($B56=0,"",_xlfn.XLOOKUP($B56,INPUT_DATA!$BP:$BP,INPUT_DATA!BT:BT))</f>
        <v/>
      </c>
      <c r="H56" s="146" t="str">
        <f>IF($B56=0,"",_xlfn.XLOOKUP($B56,INPUT_DATA!$BP:$BP,INPUT_DATA!BU:BU))</f>
        <v/>
      </c>
      <c r="I56" s="146" t="str">
        <f>IF($B56=0,"",_xlfn.XLOOKUP($B56,INPUT_DATA!$BP:$BP,INPUT_DATA!BV:BV))</f>
        <v/>
      </c>
      <c r="J56" s="146" t="str">
        <f t="shared" si="4"/>
        <v/>
      </c>
      <c r="K56" s="1392" t="str">
        <f>IF($B56=0,"",_xlfn.XLOOKUP($B56,INPUT_DATA!$BP:$BP,INPUT_DATA!BW:BW))</f>
        <v/>
      </c>
      <c r="L56" s="146" t="str">
        <f>IF($B56=0,"",_xlfn.XLOOKUP($B56,INPUT_DATA!$BP:$BP,INPUT_DATA!BX:BX))</f>
        <v/>
      </c>
      <c r="M56" s="146" t="str">
        <f>IF($B56=0,"",_xlfn.XLOOKUP($B56,INPUT_DATA!$BP:$BP,INPUT_DATA!BY:BY))</f>
        <v/>
      </c>
      <c r="N56" s="146" t="str">
        <f t="shared" si="5"/>
        <v/>
      </c>
      <c r="O56" s="1372"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401"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401" t="str">
        <f t="shared" si="12"/>
        <v/>
      </c>
      <c r="AC56" s="145" t="str">
        <f t="shared" si="13"/>
        <v/>
      </c>
      <c r="AD56" s="1372"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401" t="str">
        <f t="shared" si="14"/>
        <v/>
      </c>
      <c r="AI56" s="145" t="str">
        <f t="shared" si="15"/>
        <v/>
      </c>
      <c r="AJ56" s="1372" t="str">
        <f>IF($B56=0,"",_xlfn.XLOOKUP($B56,INPUT_DATA!$BP:$BP,INPUT_DATA!CK:CK))</f>
        <v/>
      </c>
      <c r="AK56" s="145" t="str">
        <f t="shared" si="16"/>
        <v/>
      </c>
      <c r="AL56" s="1372" t="str">
        <f t="shared" si="17"/>
        <v/>
      </c>
    </row>
    <row r="57" spans="2:38">
      <c r="B57" s="143">
        <f>INPUT_DATA!BP48</f>
        <v>0</v>
      </c>
      <c r="C57" s="1392" t="str">
        <f>IF($B57=0,"",_xlfn.XLOOKUP($B57,INPUT_DATA!$BP:$BP,INPUT_DATA!BQ:BQ))</f>
        <v/>
      </c>
      <c r="D57" s="146" t="str">
        <f>IF($B57=0,"",_xlfn.XLOOKUP($B57,INPUT_DATA!$BP:$BP,INPUT_DATA!BR:BR))</f>
        <v/>
      </c>
      <c r="E57" s="146" t="str">
        <f>IF($B57=0,"",_xlfn.XLOOKUP($B57,INPUT_DATA!$BP:$BP,INPUT_DATA!BS:BS))</f>
        <v/>
      </c>
      <c r="F57" s="146" t="str">
        <f t="shared" si="3"/>
        <v/>
      </c>
      <c r="G57" s="1392" t="str">
        <f>IF($B57=0,"",_xlfn.XLOOKUP($B57,INPUT_DATA!$BP:$BP,INPUT_DATA!BT:BT))</f>
        <v/>
      </c>
      <c r="H57" s="146" t="str">
        <f>IF($B57=0,"",_xlfn.XLOOKUP($B57,INPUT_DATA!$BP:$BP,INPUT_DATA!BU:BU))</f>
        <v/>
      </c>
      <c r="I57" s="146" t="str">
        <f>IF($B57=0,"",_xlfn.XLOOKUP($B57,INPUT_DATA!$BP:$BP,INPUT_DATA!BV:BV))</f>
        <v/>
      </c>
      <c r="J57" s="146" t="str">
        <f t="shared" si="4"/>
        <v/>
      </c>
      <c r="K57" s="1392" t="str">
        <f>IF($B57=0,"",_xlfn.XLOOKUP($B57,INPUT_DATA!$BP:$BP,INPUT_DATA!BW:BW))</f>
        <v/>
      </c>
      <c r="L57" s="146" t="str">
        <f>IF($B57=0,"",_xlfn.XLOOKUP($B57,INPUT_DATA!$BP:$BP,INPUT_DATA!BX:BX))</f>
        <v/>
      </c>
      <c r="M57" s="146" t="str">
        <f>IF($B57=0,"",_xlfn.XLOOKUP($B57,INPUT_DATA!$BP:$BP,INPUT_DATA!BY:BY))</f>
        <v/>
      </c>
      <c r="N57" s="146" t="str">
        <f t="shared" si="5"/>
        <v/>
      </c>
      <c r="O57" s="1372"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401"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401" t="str">
        <f t="shared" si="12"/>
        <v/>
      </c>
      <c r="AC57" s="145" t="str">
        <f t="shared" si="13"/>
        <v/>
      </c>
      <c r="AD57" s="1372"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401" t="str">
        <f t="shared" si="14"/>
        <v/>
      </c>
      <c r="AI57" s="145" t="str">
        <f t="shared" si="15"/>
        <v/>
      </c>
      <c r="AJ57" s="1372" t="str">
        <f>IF($B57=0,"",_xlfn.XLOOKUP($B57,INPUT_DATA!$BP:$BP,INPUT_DATA!CK:CK))</f>
        <v/>
      </c>
      <c r="AK57" s="145" t="str">
        <f t="shared" si="16"/>
        <v/>
      </c>
      <c r="AL57" s="1372" t="str">
        <f t="shared" si="17"/>
        <v/>
      </c>
    </row>
    <row r="58" spans="2:38">
      <c r="B58" s="143">
        <f>INPUT_DATA!BP49</f>
        <v>0</v>
      </c>
      <c r="C58" s="1392" t="str">
        <f>IF($B58=0,"",_xlfn.XLOOKUP($B58,INPUT_DATA!$BP:$BP,INPUT_DATA!BQ:BQ))</f>
        <v/>
      </c>
      <c r="D58" s="146" t="str">
        <f>IF($B58=0,"",_xlfn.XLOOKUP($B58,INPUT_DATA!$BP:$BP,INPUT_DATA!BR:BR))</f>
        <v/>
      </c>
      <c r="E58" s="146" t="str">
        <f>IF($B58=0,"",_xlfn.XLOOKUP($B58,INPUT_DATA!$BP:$BP,INPUT_DATA!BS:BS))</f>
        <v/>
      </c>
      <c r="F58" s="146" t="str">
        <f t="shared" si="3"/>
        <v/>
      </c>
      <c r="G58" s="1392" t="str">
        <f>IF($B58=0,"",_xlfn.XLOOKUP($B58,INPUT_DATA!$BP:$BP,INPUT_DATA!BT:BT))</f>
        <v/>
      </c>
      <c r="H58" s="146" t="str">
        <f>IF($B58=0,"",_xlfn.XLOOKUP($B58,INPUT_DATA!$BP:$BP,INPUT_DATA!BU:BU))</f>
        <v/>
      </c>
      <c r="I58" s="146" t="str">
        <f>IF($B58=0,"",_xlfn.XLOOKUP($B58,INPUT_DATA!$BP:$BP,INPUT_DATA!BV:BV))</f>
        <v/>
      </c>
      <c r="J58" s="146" t="str">
        <f t="shared" si="4"/>
        <v/>
      </c>
      <c r="K58" s="1392" t="str">
        <f>IF($B58=0,"",_xlfn.XLOOKUP($B58,INPUT_DATA!$BP:$BP,INPUT_DATA!BW:BW))</f>
        <v/>
      </c>
      <c r="L58" s="146" t="str">
        <f>IF($B58=0,"",_xlfn.XLOOKUP($B58,INPUT_DATA!$BP:$BP,INPUT_DATA!BX:BX))</f>
        <v/>
      </c>
      <c r="M58" s="146" t="str">
        <f>IF($B58=0,"",_xlfn.XLOOKUP($B58,INPUT_DATA!$BP:$BP,INPUT_DATA!BY:BY))</f>
        <v/>
      </c>
      <c r="N58" s="146" t="str">
        <f t="shared" si="5"/>
        <v/>
      </c>
      <c r="O58" s="1372"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401"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401" t="str">
        <f t="shared" si="12"/>
        <v/>
      </c>
      <c r="AC58" s="145" t="str">
        <f t="shared" si="13"/>
        <v/>
      </c>
      <c r="AD58" s="1372"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401" t="str">
        <f t="shared" si="14"/>
        <v/>
      </c>
      <c r="AI58" s="145" t="str">
        <f t="shared" si="15"/>
        <v/>
      </c>
      <c r="AJ58" s="1372" t="str">
        <f>IF($B58=0,"",_xlfn.XLOOKUP($B58,INPUT_DATA!$BP:$BP,INPUT_DATA!CK:CK))</f>
        <v/>
      </c>
      <c r="AK58" s="145" t="str">
        <f t="shared" si="16"/>
        <v/>
      </c>
      <c r="AL58" s="1372" t="str">
        <f t="shared" si="17"/>
        <v/>
      </c>
    </row>
    <row r="59" spans="2:38">
      <c r="B59" s="143">
        <f>INPUT_DATA!BP50</f>
        <v>0</v>
      </c>
      <c r="C59" s="1392" t="str">
        <f>IF($B59=0,"",_xlfn.XLOOKUP($B59,INPUT_DATA!$BP:$BP,INPUT_DATA!BQ:BQ))</f>
        <v/>
      </c>
      <c r="D59" s="146" t="str">
        <f>IF($B59=0,"",_xlfn.XLOOKUP($B59,INPUT_DATA!$BP:$BP,INPUT_DATA!BR:BR))</f>
        <v/>
      </c>
      <c r="E59" s="146" t="str">
        <f>IF($B59=0,"",_xlfn.XLOOKUP($B59,INPUT_DATA!$BP:$BP,INPUT_DATA!BS:BS))</f>
        <v/>
      </c>
      <c r="F59" s="146" t="str">
        <f t="shared" si="3"/>
        <v/>
      </c>
      <c r="G59" s="1392" t="str">
        <f>IF($B59=0,"",_xlfn.XLOOKUP($B59,INPUT_DATA!$BP:$BP,INPUT_DATA!BT:BT))</f>
        <v/>
      </c>
      <c r="H59" s="146" t="str">
        <f>IF($B59=0,"",_xlfn.XLOOKUP($B59,INPUT_DATA!$BP:$BP,INPUT_DATA!BU:BU))</f>
        <v/>
      </c>
      <c r="I59" s="146" t="str">
        <f>IF($B59=0,"",_xlfn.XLOOKUP($B59,INPUT_DATA!$BP:$BP,INPUT_DATA!BV:BV))</f>
        <v/>
      </c>
      <c r="J59" s="146" t="str">
        <f t="shared" si="4"/>
        <v/>
      </c>
      <c r="K59" s="1392" t="str">
        <f>IF($B59=0,"",_xlfn.XLOOKUP($B59,INPUT_DATA!$BP:$BP,INPUT_DATA!BW:BW))</f>
        <v/>
      </c>
      <c r="L59" s="146" t="str">
        <f>IF($B59=0,"",_xlfn.XLOOKUP($B59,INPUT_DATA!$BP:$BP,INPUT_DATA!BX:BX))</f>
        <v/>
      </c>
      <c r="M59" s="146" t="str">
        <f>IF($B59=0,"",_xlfn.XLOOKUP($B59,INPUT_DATA!$BP:$BP,INPUT_DATA!BY:BY))</f>
        <v/>
      </c>
      <c r="N59" s="146" t="str">
        <f t="shared" si="5"/>
        <v/>
      </c>
      <c r="O59" s="1372"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401"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401" t="str">
        <f t="shared" si="12"/>
        <v/>
      </c>
      <c r="AC59" s="145" t="str">
        <f t="shared" si="13"/>
        <v/>
      </c>
      <c r="AD59" s="1372"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401" t="str">
        <f t="shared" si="14"/>
        <v/>
      </c>
      <c r="AI59" s="145" t="str">
        <f t="shared" si="15"/>
        <v/>
      </c>
      <c r="AJ59" s="1372" t="str">
        <f>IF($B59=0,"",_xlfn.XLOOKUP($B59,INPUT_DATA!$BP:$BP,INPUT_DATA!CK:CK))</f>
        <v/>
      </c>
      <c r="AK59" s="145" t="str">
        <f t="shared" si="16"/>
        <v/>
      </c>
      <c r="AL59" s="1372" t="str">
        <f t="shared" si="17"/>
        <v/>
      </c>
    </row>
    <row r="60" spans="2:38">
      <c r="B60" s="143">
        <f>INPUT_DATA!BP51</f>
        <v>0</v>
      </c>
      <c r="C60" s="1392" t="str">
        <f>IF($B60=0,"",_xlfn.XLOOKUP($B60,INPUT_DATA!$BP:$BP,INPUT_DATA!BQ:BQ))</f>
        <v/>
      </c>
      <c r="D60" s="146" t="str">
        <f>IF($B60=0,"",_xlfn.XLOOKUP($B60,INPUT_DATA!$BP:$BP,INPUT_DATA!BR:BR))</f>
        <v/>
      </c>
      <c r="E60" s="146" t="str">
        <f>IF($B60=0,"",_xlfn.XLOOKUP($B60,INPUT_DATA!$BP:$BP,INPUT_DATA!BS:BS))</f>
        <v/>
      </c>
      <c r="F60" s="146" t="str">
        <f t="shared" si="3"/>
        <v/>
      </c>
      <c r="G60" s="1392" t="str">
        <f>IF($B60=0,"",_xlfn.XLOOKUP($B60,INPUT_DATA!$BP:$BP,INPUT_DATA!BT:BT))</f>
        <v/>
      </c>
      <c r="H60" s="146" t="str">
        <f>IF($B60=0,"",_xlfn.XLOOKUP($B60,INPUT_DATA!$BP:$BP,INPUT_DATA!BU:BU))</f>
        <v/>
      </c>
      <c r="I60" s="146" t="str">
        <f>IF($B60=0,"",_xlfn.XLOOKUP($B60,INPUT_DATA!$BP:$BP,INPUT_DATA!BV:BV))</f>
        <v/>
      </c>
      <c r="J60" s="146" t="str">
        <f t="shared" si="4"/>
        <v/>
      </c>
      <c r="K60" s="1392" t="str">
        <f>IF($B60=0,"",_xlfn.XLOOKUP($B60,INPUT_DATA!$BP:$BP,INPUT_DATA!BW:BW))</f>
        <v/>
      </c>
      <c r="L60" s="146" t="str">
        <f>IF($B60=0,"",_xlfn.XLOOKUP($B60,INPUT_DATA!$BP:$BP,INPUT_DATA!BX:BX))</f>
        <v/>
      </c>
      <c r="M60" s="146" t="str">
        <f>IF($B60=0,"",_xlfn.XLOOKUP($B60,INPUT_DATA!$BP:$BP,INPUT_DATA!BY:BY))</f>
        <v/>
      </c>
      <c r="N60" s="146" t="str">
        <f t="shared" si="5"/>
        <v/>
      </c>
      <c r="O60" s="1372"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401"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401" t="str">
        <f t="shared" si="12"/>
        <v/>
      </c>
      <c r="AC60" s="145" t="str">
        <f t="shared" si="13"/>
        <v/>
      </c>
      <c r="AD60" s="1372"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401" t="str">
        <f t="shared" si="14"/>
        <v/>
      </c>
      <c r="AI60" s="145" t="str">
        <f t="shared" si="15"/>
        <v/>
      </c>
      <c r="AJ60" s="1372" t="str">
        <f>IF($B60=0,"",_xlfn.XLOOKUP($B60,INPUT_DATA!$BP:$BP,INPUT_DATA!CK:CK))</f>
        <v/>
      </c>
      <c r="AK60" s="145" t="str">
        <f t="shared" si="16"/>
        <v/>
      </c>
      <c r="AL60" s="1372" t="str">
        <f t="shared" si="17"/>
        <v/>
      </c>
    </row>
    <row r="61" spans="2:38">
      <c r="B61" s="143">
        <f>INPUT_DATA!BP52</f>
        <v>0</v>
      </c>
      <c r="C61" s="1392" t="str">
        <f>IF($B61=0,"",_xlfn.XLOOKUP($B61,INPUT_DATA!$BP:$BP,INPUT_DATA!BQ:BQ))</f>
        <v/>
      </c>
      <c r="D61" s="146" t="str">
        <f>IF($B61=0,"",_xlfn.XLOOKUP($B61,INPUT_DATA!$BP:$BP,INPUT_DATA!BR:BR))</f>
        <v/>
      </c>
      <c r="E61" s="146" t="str">
        <f>IF($B61=0,"",_xlfn.XLOOKUP($B61,INPUT_DATA!$BP:$BP,INPUT_DATA!BS:BS))</f>
        <v/>
      </c>
      <c r="F61" s="146" t="str">
        <f t="shared" si="3"/>
        <v/>
      </c>
      <c r="G61" s="1392" t="str">
        <f>IF($B61=0,"",_xlfn.XLOOKUP($B61,INPUT_DATA!$BP:$BP,INPUT_DATA!BT:BT))</f>
        <v/>
      </c>
      <c r="H61" s="146" t="str">
        <f>IF($B61=0,"",_xlfn.XLOOKUP($B61,INPUT_DATA!$BP:$BP,INPUT_DATA!BU:BU))</f>
        <v/>
      </c>
      <c r="I61" s="146" t="str">
        <f>IF($B61=0,"",_xlfn.XLOOKUP($B61,INPUT_DATA!$BP:$BP,INPUT_DATA!BV:BV))</f>
        <v/>
      </c>
      <c r="J61" s="146" t="str">
        <f t="shared" si="4"/>
        <v/>
      </c>
      <c r="K61" s="1392" t="str">
        <f>IF($B61=0,"",_xlfn.XLOOKUP($B61,INPUT_DATA!$BP:$BP,INPUT_DATA!BW:BW))</f>
        <v/>
      </c>
      <c r="L61" s="146" t="str">
        <f>IF($B61=0,"",_xlfn.XLOOKUP($B61,INPUT_DATA!$BP:$BP,INPUT_DATA!BX:BX))</f>
        <v/>
      </c>
      <c r="M61" s="146" t="str">
        <f>IF($B61=0,"",_xlfn.XLOOKUP($B61,INPUT_DATA!$BP:$BP,INPUT_DATA!BY:BY))</f>
        <v/>
      </c>
      <c r="N61" s="146" t="str">
        <f t="shared" si="5"/>
        <v/>
      </c>
      <c r="O61" s="1372"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401"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401" t="str">
        <f t="shared" si="12"/>
        <v/>
      </c>
      <c r="AC61" s="145" t="str">
        <f t="shared" si="13"/>
        <v/>
      </c>
      <c r="AD61" s="1372"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401" t="str">
        <f t="shared" si="14"/>
        <v/>
      </c>
      <c r="AI61" s="145" t="str">
        <f t="shared" si="15"/>
        <v/>
      </c>
      <c r="AJ61" s="1372" t="str">
        <f>IF($B61=0,"",_xlfn.XLOOKUP($B61,INPUT_DATA!$BP:$BP,INPUT_DATA!CK:CK))</f>
        <v/>
      </c>
      <c r="AK61" s="145" t="str">
        <f t="shared" si="16"/>
        <v/>
      </c>
      <c r="AL61" s="1372" t="str">
        <f t="shared" si="17"/>
        <v/>
      </c>
    </row>
    <row r="62" spans="2:38">
      <c r="B62" s="143">
        <f>INPUT_DATA!BP53</f>
        <v>0</v>
      </c>
      <c r="C62" s="1392" t="str">
        <f>IF($B62=0,"",_xlfn.XLOOKUP($B62,INPUT_DATA!$BP:$BP,INPUT_DATA!BQ:BQ))</f>
        <v/>
      </c>
      <c r="D62" s="146" t="str">
        <f>IF($B62=0,"",_xlfn.XLOOKUP($B62,INPUT_DATA!$BP:$BP,INPUT_DATA!BR:BR))</f>
        <v/>
      </c>
      <c r="E62" s="146" t="str">
        <f>IF($B62=0,"",_xlfn.XLOOKUP($B62,INPUT_DATA!$BP:$BP,INPUT_DATA!BS:BS))</f>
        <v/>
      </c>
      <c r="F62" s="146" t="str">
        <f t="shared" si="3"/>
        <v/>
      </c>
      <c r="G62" s="1392" t="str">
        <f>IF($B62=0,"",_xlfn.XLOOKUP($B62,INPUT_DATA!$BP:$BP,INPUT_DATA!BT:BT))</f>
        <v/>
      </c>
      <c r="H62" s="146" t="str">
        <f>IF($B62=0,"",_xlfn.XLOOKUP($B62,INPUT_DATA!$BP:$BP,INPUT_DATA!BU:BU))</f>
        <v/>
      </c>
      <c r="I62" s="146" t="str">
        <f>IF($B62=0,"",_xlfn.XLOOKUP($B62,INPUT_DATA!$BP:$BP,INPUT_DATA!BV:BV))</f>
        <v/>
      </c>
      <c r="J62" s="146" t="str">
        <f t="shared" si="4"/>
        <v/>
      </c>
      <c r="K62" s="1392" t="str">
        <f>IF($B62=0,"",_xlfn.XLOOKUP($B62,INPUT_DATA!$BP:$BP,INPUT_DATA!BW:BW))</f>
        <v/>
      </c>
      <c r="L62" s="146" t="str">
        <f>IF($B62=0,"",_xlfn.XLOOKUP($B62,INPUT_DATA!$BP:$BP,INPUT_DATA!BX:BX))</f>
        <v/>
      </c>
      <c r="M62" s="146" t="str">
        <f>IF($B62=0,"",_xlfn.XLOOKUP($B62,INPUT_DATA!$BP:$BP,INPUT_DATA!BY:BY))</f>
        <v/>
      </c>
      <c r="N62" s="146" t="str">
        <f t="shared" si="5"/>
        <v/>
      </c>
      <c r="O62" s="1372"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401"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401" t="str">
        <f t="shared" si="12"/>
        <v/>
      </c>
      <c r="AC62" s="145" t="str">
        <f t="shared" si="13"/>
        <v/>
      </c>
      <c r="AD62" s="1372"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401" t="str">
        <f t="shared" si="14"/>
        <v/>
      </c>
      <c r="AI62" s="145" t="str">
        <f t="shared" si="15"/>
        <v/>
      </c>
      <c r="AJ62" s="1372" t="str">
        <f>IF($B62=0,"",_xlfn.XLOOKUP($B62,INPUT_DATA!$BP:$BP,INPUT_DATA!CK:CK))</f>
        <v/>
      </c>
      <c r="AK62" s="145" t="str">
        <f t="shared" si="16"/>
        <v/>
      </c>
      <c r="AL62" s="1372" t="str">
        <f t="shared" si="17"/>
        <v/>
      </c>
    </row>
    <row r="63" spans="2:38">
      <c r="B63" s="143">
        <f>INPUT_DATA!BP54</f>
        <v>0</v>
      </c>
      <c r="C63" s="1392" t="str">
        <f>IF($B63=0,"",_xlfn.XLOOKUP($B63,INPUT_DATA!$BP:$BP,INPUT_DATA!BQ:BQ))</f>
        <v/>
      </c>
      <c r="D63" s="146" t="str">
        <f>IF($B63=0,"",_xlfn.XLOOKUP($B63,INPUT_DATA!$BP:$BP,INPUT_DATA!BR:BR))</f>
        <v/>
      </c>
      <c r="E63" s="146" t="str">
        <f>IF($B63=0,"",_xlfn.XLOOKUP($B63,INPUT_DATA!$BP:$BP,INPUT_DATA!BS:BS))</f>
        <v/>
      </c>
      <c r="F63" s="146" t="str">
        <f t="shared" si="3"/>
        <v/>
      </c>
      <c r="G63" s="1392" t="str">
        <f>IF($B63=0,"",_xlfn.XLOOKUP($B63,INPUT_DATA!$BP:$BP,INPUT_DATA!BT:BT))</f>
        <v/>
      </c>
      <c r="H63" s="146" t="str">
        <f>IF($B63=0,"",_xlfn.XLOOKUP($B63,INPUT_DATA!$BP:$BP,INPUT_DATA!BU:BU))</f>
        <v/>
      </c>
      <c r="I63" s="146" t="str">
        <f>IF($B63=0,"",_xlfn.XLOOKUP($B63,INPUT_DATA!$BP:$BP,INPUT_DATA!BV:BV))</f>
        <v/>
      </c>
      <c r="J63" s="146" t="str">
        <f t="shared" si="4"/>
        <v/>
      </c>
      <c r="K63" s="1392" t="str">
        <f>IF($B63=0,"",_xlfn.XLOOKUP($B63,INPUT_DATA!$BP:$BP,INPUT_DATA!BW:BW))</f>
        <v/>
      </c>
      <c r="L63" s="146" t="str">
        <f>IF($B63=0,"",_xlfn.XLOOKUP($B63,INPUT_DATA!$BP:$BP,INPUT_DATA!BX:BX))</f>
        <v/>
      </c>
      <c r="M63" s="146" t="str">
        <f>IF($B63=0,"",_xlfn.XLOOKUP($B63,INPUT_DATA!$BP:$BP,INPUT_DATA!BY:BY))</f>
        <v/>
      </c>
      <c r="N63" s="146" t="str">
        <f t="shared" si="5"/>
        <v/>
      </c>
      <c r="O63" s="1372"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401"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401" t="str">
        <f t="shared" si="12"/>
        <v/>
      </c>
      <c r="AC63" s="145" t="str">
        <f t="shared" si="13"/>
        <v/>
      </c>
      <c r="AD63" s="1372"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401" t="str">
        <f t="shared" si="14"/>
        <v/>
      </c>
      <c r="AI63" s="145" t="str">
        <f t="shared" si="15"/>
        <v/>
      </c>
      <c r="AJ63" s="1372" t="str">
        <f>IF($B63=0,"",_xlfn.XLOOKUP($B63,INPUT_DATA!$BP:$BP,INPUT_DATA!CK:CK))</f>
        <v/>
      </c>
      <c r="AK63" s="145" t="str">
        <f t="shared" si="16"/>
        <v/>
      </c>
      <c r="AL63" s="1372" t="str">
        <f t="shared" si="17"/>
        <v/>
      </c>
    </row>
    <row r="64" spans="2:38">
      <c r="B64" s="143">
        <f>INPUT_DATA!BP55</f>
        <v>0</v>
      </c>
      <c r="C64" s="1392" t="str">
        <f>IF($B64=0,"",_xlfn.XLOOKUP($B64,INPUT_DATA!$BP:$BP,INPUT_DATA!BQ:BQ))</f>
        <v/>
      </c>
      <c r="D64" s="146" t="str">
        <f>IF($B64=0,"",_xlfn.XLOOKUP($B64,INPUT_DATA!$BP:$BP,INPUT_DATA!BR:BR))</f>
        <v/>
      </c>
      <c r="E64" s="146" t="str">
        <f>IF($B64=0,"",_xlfn.XLOOKUP($B64,INPUT_DATA!$BP:$BP,INPUT_DATA!BS:BS))</f>
        <v/>
      </c>
      <c r="F64" s="146" t="str">
        <f t="shared" si="3"/>
        <v/>
      </c>
      <c r="G64" s="1392" t="str">
        <f>IF($B64=0,"",_xlfn.XLOOKUP($B64,INPUT_DATA!$BP:$BP,INPUT_DATA!BT:BT))</f>
        <v/>
      </c>
      <c r="H64" s="146" t="str">
        <f>IF($B64=0,"",_xlfn.XLOOKUP($B64,INPUT_DATA!$BP:$BP,INPUT_DATA!BU:BU))</f>
        <v/>
      </c>
      <c r="I64" s="146" t="str">
        <f>IF($B64=0,"",_xlfn.XLOOKUP($B64,INPUT_DATA!$BP:$BP,INPUT_DATA!BV:BV))</f>
        <v/>
      </c>
      <c r="J64" s="146" t="str">
        <f t="shared" si="4"/>
        <v/>
      </c>
      <c r="K64" s="1392" t="str">
        <f>IF($B64=0,"",_xlfn.XLOOKUP($B64,INPUT_DATA!$BP:$BP,INPUT_DATA!BW:BW))</f>
        <v/>
      </c>
      <c r="L64" s="146" t="str">
        <f>IF($B64=0,"",_xlfn.XLOOKUP($B64,INPUT_DATA!$BP:$BP,INPUT_DATA!BX:BX))</f>
        <v/>
      </c>
      <c r="M64" s="146" t="str">
        <f>IF($B64=0,"",_xlfn.XLOOKUP($B64,INPUT_DATA!$BP:$BP,INPUT_DATA!BY:BY))</f>
        <v/>
      </c>
      <c r="N64" s="146" t="str">
        <f t="shared" si="5"/>
        <v/>
      </c>
      <c r="O64" s="1372"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401"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401" t="str">
        <f t="shared" si="12"/>
        <v/>
      </c>
      <c r="AC64" s="145" t="str">
        <f t="shared" si="13"/>
        <v/>
      </c>
      <c r="AD64" s="1372"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401" t="str">
        <f t="shared" si="14"/>
        <v/>
      </c>
      <c r="AI64" s="145" t="str">
        <f t="shared" si="15"/>
        <v/>
      </c>
      <c r="AJ64" s="1372" t="str">
        <f>IF($B64=0,"",_xlfn.XLOOKUP($B64,INPUT_DATA!$BP:$BP,INPUT_DATA!CK:CK))</f>
        <v/>
      </c>
      <c r="AK64" s="145" t="str">
        <f t="shared" si="16"/>
        <v/>
      </c>
      <c r="AL64" s="1372" t="str">
        <f t="shared" si="17"/>
        <v/>
      </c>
    </row>
    <row r="65" spans="2:38">
      <c r="B65" s="143">
        <f>INPUT_DATA!BP56</f>
        <v>0</v>
      </c>
      <c r="C65" s="1392" t="str">
        <f>IF($B65=0,"",_xlfn.XLOOKUP($B65,INPUT_DATA!$BP:$BP,INPUT_DATA!BQ:BQ))</f>
        <v/>
      </c>
      <c r="D65" s="146" t="str">
        <f>IF($B65=0,"",_xlfn.XLOOKUP($B65,INPUT_DATA!$BP:$BP,INPUT_DATA!BR:BR))</f>
        <v/>
      </c>
      <c r="E65" s="146" t="str">
        <f>IF($B65=0,"",_xlfn.XLOOKUP($B65,INPUT_DATA!$BP:$BP,INPUT_DATA!BS:BS))</f>
        <v/>
      </c>
      <c r="F65" s="146" t="str">
        <f t="shared" si="3"/>
        <v/>
      </c>
      <c r="G65" s="1392" t="str">
        <f>IF($B65=0,"",_xlfn.XLOOKUP($B65,INPUT_DATA!$BP:$BP,INPUT_DATA!BT:BT))</f>
        <v/>
      </c>
      <c r="H65" s="146" t="str">
        <f>IF($B65=0,"",_xlfn.XLOOKUP($B65,INPUT_DATA!$BP:$BP,INPUT_DATA!BU:BU))</f>
        <v/>
      </c>
      <c r="I65" s="146" t="str">
        <f>IF($B65=0,"",_xlfn.XLOOKUP($B65,INPUT_DATA!$BP:$BP,INPUT_DATA!BV:BV))</f>
        <v/>
      </c>
      <c r="J65" s="146" t="str">
        <f t="shared" si="4"/>
        <v/>
      </c>
      <c r="K65" s="1392" t="str">
        <f>IF($B65=0,"",_xlfn.XLOOKUP($B65,INPUT_DATA!$BP:$BP,INPUT_DATA!BW:BW))</f>
        <v/>
      </c>
      <c r="L65" s="146" t="str">
        <f>IF($B65=0,"",_xlfn.XLOOKUP($B65,INPUT_DATA!$BP:$BP,INPUT_DATA!BX:BX))</f>
        <v/>
      </c>
      <c r="M65" s="146" t="str">
        <f>IF($B65=0,"",_xlfn.XLOOKUP($B65,INPUT_DATA!$BP:$BP,INPUT_DATA!BY:BY))</f>
        <v/>
      </c>
      <c r="N65" s="146" t="str">
        <f t="shared" si="5"/>
        <v/>
      </c>
      <c r="O65" s="1372"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401"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401" t="str">
        <f t="shared" si="12"/>
        <v/>
      </c>
      <c r="AC65" s="145" t="str">
        <f t="shared" si="13"/>
        <v/>
      </c>
      <c r="AD65" s="1372"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401" t="str">
        <f t="shared" si="14"/>
        <v/>
      </c>
      <c r="AI65" s="145" t="str">
        <f t="shared" si="15"/>
        <v/>
      </c>
      <c r="AJ65" s="1372" t="str">
        <f>IF($B65=0,"",_xlfn.XLOOKUP($B65,INPUT_DATA!$BP:$BP,INPUT_DATA!CK:CK))</f>
        <v/>
      </c>
      <c r="AK65" s="145" t="str">
        <f t="shared" si="16"/>
        <v/>
      </c>
      <c r="AL65" s="1372" t="str">
        <f t="shared" si="17"/>
        <v/>
      </c>
    </row>
    <row r="66" spans="2:38">
      <c r="B66" s="143">
        <f>INPUT_DATA!BP57</f>
        <v>0</v>
      </c>
      <c r="C66" s="1392" t="str">
        <f>IF($B66=0,"",_xlfn.XLOOKUP($B66,INPUT_DATA!$BP:$BP,INPUT_DATA!BQ:BQ))</f>
        <v/>
      </c>
      <c r="D66" s="146" t="str">
        <f>IF($B66=0,"",_xlfn.XLOOKUP($B66,INPUT_DATA!$BP:$BP,INPUT_DATA!BR:BR))</f>
        <v/>
      </c>
      <c r="E66" s="146" t="str">
        <f>IF($B66=0,"",_xlfn.XLOOKUP($B66,INPUT_DATA!$BP:$BP,INPUT_DATA!BS:BS))</f>
        <v/>
      </c>
      <c r="F66" s="146" t="str">
        <f t="shared" si="3"/>
        <v/>
      </c>
      <c r="G66" s="1392" t="str">
        <f>IF($B66=0,"",_xlfn.XLOOKUP($B66,INPUT_DATA!$BP:$BP,INPUT_DATA!BT:BT))</f>
        <v/>
      </c>
      <c r="H66" s="146" t="str">
        <f>IF($B66=0,"",_xlfn.XLOOKUP($B66,INPUT_DATA!$BP:$BP,INPUT_DATA!BU:BU))</f>
        <v/>
      </c>
      <c r="I66" s="146" t="str">
        <f>IF($B66=0,"",_xlfn.XLOOKUP($B66,INPUT_DATA!$BP:$BP,INPUT_DATA!BV:BV))</f>
        <v/>
      </c>
      <c r="J66" s="146" t="str">
        <f t="shared" si="4"/>
        <v/>
      </c>
      <c r="K66" s="1392" t="str">
        <f>IF($B66=0,"",_xlfn.XLOOKUP($B66,INPUT_DATA!$BP:$BP,INPUT_DATA!BW:BW))</f>
        <v/>
      </c>
      <c r="L66" s="146" t="str">
        <f>IF($B66=0,"",_xlfn.XLOOKUP($B66,INPUT_DATA!$BP:$BP,INPUT_DATA!BX:BX))</f>
        <v/>
      </c>
      <c r="M66" s="146" t="str">
        <f>IF($B66=0,"",_xlfn.XLOOKUP($B66,INPUT_DATA!$BP:$BP,INPUT_DATA!BY:BY))</f>
        <v/>
      </c>
      <c r="N66" s="146" t="str">
        <f t="shared" si="5"/>
        <v/>
      </c>
      <c r="O66" s="1372"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401"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401" t="str">
        <f t="shared" si="12"/>
        <v/>
      </c>
      <c r="AC66" s="145" t="str">
        <f t="shared" si="13"/>
        <v/>
      </c>
      <c r="AD66" s="1372"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401" t="str">
        <f t="shared" si="14"/>
        <v/>
      </c>
      <c r="AI66" s="145" t="str">
        <f t="shared" si="15"/>
        <v/>
      </c>
      <c r="AJ66" s="1372" t="str">
        <f>IF($B66=0,"",_xlfn.XLOOKUP($B66,INPUT_DATA!$BP:$BP,INPUT_DATA!CK:CK))</f>
        <v/>
      </c>
      <c r="AK66" s="145" t="str">
        <f t="shared" si="16"/>
        <v/>
      </c>
      <c r="AL66" s="1372" t="str">
        <f t="shared" si="17"/>
        <v/>
      </c>
    </row>
    <row r="67" spans="2:38">
      <c r="B67" s="143">
        <f>INPUT_DATA!BP58</f>
        <v>0</v>
      </c>
      <c r="C67" s="1392" t="str">
        <f>IF($B67=0,"",_xlfn.XLOOKUP($B67,INPUT_DATA!$BP:$BP,INPUT_DATA!BQ:BQ))</f>
        <v/>
      </c>
      <c r="D67" s="146" t="str">
        <f>IF($B67=0,"",_xlfn.XLOOKUP($B67,INPUT_DATA!$BP:$BP,INPUT_DATA!BR:BR))</f>
        <v/>
      </c>
      <c r="E67" s="146" t="str">
        <f>IF($B67=0,"",_xlfn.XLOOKUP($B67,INPUT_DATA!$BP:$BP,INPUT_DATA!BS:BS))</f>
        <v/>
      </c>
      <c r="F67" s="146" t="str">
        <f t="shared" si="3"/>
        <v/>
      </c>
      <c r="G67" s="1392" t="str">
        <f>IF($B67=0,"",_xlfn.XLOOKUP($B67,INPUT_DATA!$BP:$BP,INPUT_DATA!BT:BT))</f>
        <v/>
      </c>
      <c r="H67" s="146" t="str">
        <f>IF($B67=0,"",_xlfn.XLOOKUP($B67,INPUT_DATA!$BP:$BP,INPUT_DATA!BU:BU))</f>
        <v/>
      </c>
      <c r="I67" s="146" t="str">
        <f>IF($B67=0,"",_xlfn.XLOOKUP($B67,INPUT_DATA!$BP:$BP,INPUT_DATA!BV:BV))</f>
        <v/>
      </c>
      <c r="J67" s="146" t="str">
        <f t="shared" si="4"/>
        <v/>
      </c>
      <c r="K67" s="1392" t="str">
        <f>IF($B67=0,"",_xlfn.XLOOKUP($B67,INPUT_DATA!$BP:$BP,INPUT_DATA!BW:BW))</f>
        <v/>
      </c>
      <c r="L67" s="146" t="str">
        <f>IF($B67=0,"",_xlfn.XLOOKUP($B67,INPUT_DATA!$BP:$BP,INPUT_DATA!BX:BX))</f>
        <v/>
      </c>
      <c r="M67" s="146" t="str">
        <f>IF($B67=0,"",_xlfn.XLOOKUP($B67,INPUT_DATA!$BP:$BP,INPUT_DATA!BY:BY))</f>
        <v/>
      </c>
      <c r="N67" s="146" t="str">
        <f t="shared" si="5"/>
        <v/>
      </c>
      <c r="O67" s="1372"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401"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401" t="str">
        <f t="shared" si="12"/>
        <v/>
      </c>
      <c r="AC67" s="145" t="str">
        <f t="shared" si="13"/>
        <v/>
      </c>
      <c r="AD67" s="1372"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401" t="str">
        <f t="shared" si="14"/>
        <v/>
      </c>
      <c r="AI67" s="145" t="str">
        <f t="shared" si="15"/>
        <v/>
      </c>
      <c r="AJ67" s="1372" t="str">
        <f>IF($B67=0,"",_xlfn.XLOOKUP($B67,INPUT_DATA!$BP:$BP,INPUT_DATA!CK:CK))</f>
        <v/>
      </c>
      <c r="AK67" s="145" t="str">
        <f t="shared" si="16"/>
        <v/>
      </c>
      <c r="AL67" s="1372" t="str">
        <f t="shared" si="17"/>
        <v/>
      </c>
    </row>
    <row r="68" spans="2:38">
      <c r="B68" s="143">
        <f>INPUT_DATA!BP59</f>
        <v>0</v>
      </c>
      <c r="C68" s="1392" t="str">
        <f>IF($B68=0,"",_xlfn.XLOOKUP($B68,INPUT_DATA!$BP:$BP,INPUT_DATA!BQ:BQ))</f>
        <v/>
      </c>
      <c r="D68" s="146" t="str">
        <f>IF($B68=0,"",_xlfn.XLOOKUP($B68,INPUT_DATA!$BP:$BP,INPUT_DATA!BR:BR))</f>
        <v/>
      </c>
      <c r="E68" s="146" t="str">
        <f>IF($B68=0,"",_xlfn.XLOOKUP($B68,INPUT_DATA!$BP:$BP,INPUT_DATA!BS:BS))</f>
        <v/>
      </c>
      <c r="F68" s="146" t="str">
        <f t="shared" si="3"/>
        <v/>
      </c>
      <c r="G68" s="1392" t="str">
        <f>IF($B68=0,"",_xlfn.XLOOKUP($B68,INPUT_DATA!$BP:$BP,INPUT_DATA!BT:BT))</f>
        <v/>
      </c>
      <c r="H68" s="146" t="str">
        <f>IF($B68=0,"",_xlfn.XLOOKUP($B68,INPUT_DATA!$BP:$BP,INPUT_DATA!BU:BU))</f>
        <v/>
      </c>
      <c r="I68" s="146" t="str">
        <f>IF($B68=0,"",_xlfn.XLOOKUP($B68,INPUT_DATA!$BP:$BP,INPUT_DATA!BV:BV))</f>
        <v/>
      </c>
      <c r="J68" s="146" t="str">
        <f t="shared" si="4"/>
        <v/>
      </c>
      <c r="K68" s="1392" t="str">
        <f>IF($B68=0,"",_xlfn.XLOOKUP($B68,INPUT_DATA!$BP:$BP,INPUT_DATA!BW:BW))</f>
        <v/>
      </c>
      <c r="L68" s="146" t="str">
        <f>IF($B68=0,"",_xlfn.XLOOKUP($B68,INPUT_DATA!$BP:$BP,INPUT_DATA!BX:BX))</f>
        <v/>
      </c>
      <c r="M68" s="146" t="str">
        <f>IF($B68=0,"",_xlfn.XLOOKUP($B68,INPUT_DATA!$BP:$BP,INPUT_DATA!BY:BY))</f>
        <v/>
      </c>
      <c r="N68" s="146" t="str">
        <f t="shared" si="5"/>
        <v/>
      </c>
      <c r="O68" s="1372"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401"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401" t="str">
        <f t="shared" si="12"/>
        <v/>
      </c>
      <c r="AC68" s="145" t="str">
        <f t="shared" si="13"/>
        <v/>
      </c>
      <c r="AD68" s="1372"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401" t="str">
        <f t="shared" si="14"/>
        <v/>
      </c>
      <c r="AI68" s="145" t="str">
        <f t="shared" si="15"/>
        <v/>
      </c>
      <c r="AJ68" s="1372" t="str">
        <f>IF($B68=0,"",_xlfn.XLOOKUP($B68,INPUT_DATA!$BP:$BP,INPUT_DATA!CK:CK))</f>
        <v/>
      </c>
      <c r="AK68" s="145" t="str">
        <f t="shared" si="16"/>
        <v/>
      </c>
      <c r="AL68" s="1372" t="str">
        <f t="shared" si="17"/>
        <v/>
      </c>
    </row>
    <row r="69" spans="2:38">
      <c r="B69" s="143">
        <f>INPUT_DATA!BP60</f>
        <v>0</v>
      </c>
      <c r="C69" s="1392" t="str">
        <f>IF($B69=0,"",_xlfn.XLOOKUP($B69,INPUT_DATA!$BP:$BP,INPUT_DATA!BQ:BQ))</f>
        <v/>
      </c>
      <c r="D69" s="146" t="str">
        <f>IF($B69=0,"",_xlfn.XLOOKUP($B69,INPUT_DATA!$BP:$BP,INPUT_DATA!BR:BR))</f>
        <v/>
      </c>
      <c r="E69" s="146" t="str">
        <f>IF($B69=0,"",_xlfn.XLOOKUP($B69,INPUT_DATA!$BP:$BP,INPUT_DATA!BS:BS))</f>
        <v/>
      </c>
      <c r="F69" s="146" t="str">
        <f t="shared" si="3"/>
        <v/>
      </c>
      <c r="G69" s="1392" t="str">
        <f>IF($B69=0,"",_xlfn.XLOOKUP($B69,INPUT_DATA!$BP:$BP,INPUT_DATA!BT:BT))</f>
        <v/>
      </c>
      <c r="H69" s="146" t="str">
        <f>IF($B69=0,"",_xlfn.XLOOKUP($B69,INPUT_DATA!$BP:$BP,INPUT_DATA!BU:BU))</f>
        <v/>
      </c>
      <c r="I69" s="146" t="str">
        <f>IF($B69=0,"",_xlfn.XLOOKUP($B69,INPUT_DATA!$BP:$BP,INPUT_DATA!BV:BV))</f>
        <v/>
      </c>
      <c r="J69" s="146" t="str">
        <f t="shared" si="4"/>
        <v/>
      </c>
      <c r="K69" s="1392" t="str">
        <f>IF($B69=0,"",_xlfn.XLOOKUP($B69,INPUT_DATA!$BP:$BP,INPUT_DATA!BW:BW))</f>
        <v/>
      </c>
      <c r="L69" s="146" t="str">
        <f>IF($B69=0,"",_xlfn.XLOOKUP($B69,INPUT_DATA!$BP:$BP,INPUT_DATA!BX:BX))</f>
        <v/>
      </c>
      <c r="M69" s="146" t="str">
        <f>IF($B69=0,"",_xlfn.XLOOKUP($B69,INPUT_DATA!$BP:$BP,INPUT_DATA!BY:BY))</f>
        <v/>
      </c>
      <c r="N69" s="146" t="str">
        <f t="shared" si="5"/>
        <v/>
      </c>
      <c r="O69" s="1372"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401"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401" t="str">
        <f t="shared" si="12"/>
        <v/>
      </c>
      <c r="AC69" s="145" t="str">
        <f t="shared" si="13"/>
        <v/>
      </c>
      <c r="AD69" s="1372"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401" t="str">
        <f t="shared" si="14"/>
        <v/>
      </c>
      <c r="AI69" s="145" t="str">
        <f t="shared" si="15"/>
        <v/>
      </c>
      <c r="AJ69" s="1372" t="str">
        <f>IF($B69=0,"",_xlfn.XLOOKUP($B69,INPUT_DATA!$BP:$BP,INPUT_DATA!CK:CK))</f>
        <v/>
      </c>
      <c r="AK69" s="145" t="str">
        <f t="shared" si="16"/>
        <v/>
      </c>
      <c r="AL69" s="1372" t="str">
        <f t="shared" si="17"/>
        <v/>
      </c>
    </row>
    <row r="70" spans="2:38">
      <c r="B70" s="143">
        <f>INPUT_DATA!BP61</f>
        <v>0</v>
      </c>
      <c r="C70" s="1392" t="str">
        <f>IF($B70=0,"",_xlfn.XLOOKUP($B70,INPUT_DATA!$BP:$BP,INPUT_DATA!BQ:BQ))</f>
        <v/>
      </c>
      <c r="D70" s="146" t="str">
        <f>IF($B70=0,"",_xlfn.XLOOKUP($B70,INPUT_DATA!$BP:$BP,INPUT_DATA!BR:BR))</f>
        <v/>
      </c>
      <c r="E70" s="146" t="str">
        <f>IF($B70=0,"",_xlfn.XLOOKUP($B70,INPUT_DATA!$BP:$BP,INPUT_DATA!BS:BS))</f>
        <v/>
      </c>
      <c r="F70" s="146" t="str">
        <f t="shared" si="3"/>
        <v/>
      </c>
      <c r="G70" s="1392" t="str">
        <f>IF($B70=0,"",_xlfn.XLOOKUP($B70,INPUT_DATA!$BP:$BP,INPUT_DATA!BT:BT))</f>
        <v/>
      </c>
      <c r="H70" s="146" t="str">
        <f>IF($B70=0,"",_xlfn.XLOOKUP($B70,INPUT_DATA!$BP:$BP,INPUT_DATA!BU:BU))</f>
        <v/>
      </c>
      <c r="I70" s="146" t="str">
        <f>IF($B70=0,"",_xlfn.XLOOKUP($B70,INPUT_DATA!$BP:$BP,INPUT_DATA!BV:BV))</f>
        <v/>
      </c>
      <c r="J70" s="146" t="str">
        <f t="shared" si="4"/>
        <v/>
      </c>
      <c r="K70" s="1392" t="str">
        <f>IF($B70=0,"",_xlfn.XLOOKUP($B70,INPUT_DATA!$BP:$BP,INPUT_DATA!BW:BW))</f>
        <v/>
      </c>
      <c r="L70" s="146" t="str">
        <f>IF($B70=0,"",_xlfn.XLOOKUP($B70,INPUT_DATA!$BP:$BP,INPUT_DATA!BX:BX))</f>
        <v/>
      </c>
      <c r="M70" s="146" t="str">
        <f>IF($B70=0,"",_xlfn.XLOOKUP($B70,INPUT_DATA!$BP:$BP,INPUT_DATA!BY:BY))</f>
        <v/>
      </c>
      <c r="N70" s="146" t="str">
        <f t="shared" si="5"/>
        <v/>
      </c>
      <c r="O70" s="1372"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401"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401" t="str">
        <f t="shared" si="12"/>
        <v/>
      </c>
      <c r="AC70" s="145" t="str">
        <f t="shared" si="13"/>
        <v/>
      </c>
      <c r="AD70" s="1372"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401" t="str">
        <f t="shared" si="14"/>
        <v/>
      </c>
      <c r="AI70" s="145" t="str">
        <f t="shared" si="15"/>
        <v/>
      </c>
      <c r="AJ70" s="1372" t="str">
        <f>IF($B70=0,"",_xlfn.XLOOKUP($B70,INPUT_DATA!$BP:$BP,INPUT_DATA!CK:CK))</f>
        <v/>
      </c>
      <c r="AK70" s="145" t="str">
        <f t="shared" si="16"/>
        <v/>
      </c>
      <c r="AL70" s="1372" t="str">
        <f t="shared" si="17"/>
        <v/>
      </c>
    </row>
    <row r="71" spans="2:38">
      <c r="B71" s="143">
        <f>INPUT_DATA!BP62</f>
        <v>0</v>
      </c>
      <c r="C71" s="1392" t="str">
        <f>IF($B71=0,"",_xlfn.XLOOKUP($B71,INPUT_DATA!$BP:$BP,INPUT_DATA!BQ:BQ))</f>
        <v/>
      </c>
      <c r="D71" s="146" t="str">
        <f>IF($B71=0,"",_xlfn.XLOOKUP($B71,INPUT_DATA!$BP:$BP,INPUT_DATA!BR:BR))</f>
        <v/>
      </c>
      <c r="E71" s="146" t="str">
        <f>IF($B71=0,"",_xlfn.XLOOKUP($B71,INPUT_DATA!$BP:$BP,INPUT_DATA!BS:BS))</f>
        <v/>
      </c>
      <c r="F71" s="146" t="str">
        <f t="shared" si="3"/>
        <v/>
      </c>
      <c r="G71" s="1392" t="str">
        <f>IF($B71=0,"",_xlfn.XLOOKUP($B71,INPUT_DATA!$BP:$BP,INPUT_DATA!BT:BT))</f>
        <v/>
      </c>
      <c r="H71" s="146" t="str">
        <f>IF($B71=0,"",_xlfn.XLOOKUP($B71,INPUT_DATA!$BP:$BP,INPUT_DATA!BU:BU))</f>
        <v/>
      </c>
      <c r="I71" s="146" t="str">
        <f>IF($B71=0,"",_xlfn.XLOOKUP($B71,INPUT_DATA!$BP:$BP,INPUT_DATA!BV:BV))</f>
        <v/>
      </c>
      <c r="J71" s="146" t="str">
        <f t="shared" si="4"/>
        <v/>
      </c>
      <c r="K71" s="1392" t="str">
        <f>IF($B71=0,"",_xlfn.XLOOKUP($B71,INPUT_DATA!$BP:$BP,INPUT_DATA!BW:BW))</f>
        <v/>
      </c>
      <c r="L71" s="146" t="str">
        <f>IF($B71=0,"",_xlfn.XLOOKUP($B71,INPUT_DATA!$BP:$BP,INPUT_DATA!BX:BX))</f>
        <v/>
      </c>
      <c r="M71" s="146" t="str">
        <f>IF($B71=0,"",_xlfn.XLOOKUP($B71,INPUT_DATA!$BP:$BP,INPUT_DATA!BY:BY))</f>
        <v/>
      </c>
      <c r="N71" s="146" t="str">
        <f t="shared" si="5"/>
        <v/>
      </c>
      <c r="O71" s="1372"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401"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401" t="str">
        <f t="shared" si="12"/>
        <v/>
      </c>
      <c r="AC71" s="145" t="str">
        <f t="shared" si="13"/>
        <v/>
      </c>
      <c r="AD71" s="1372"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401" t="str">
        <f t="shared" si="14"/>
        <v/>
      </c>
      <c r="AI71" s="145" t="str">
        <f t="shared" si="15"/>
        <v/>
      </c>
      <c r="AJ71" s="1372" t="str">
        <f>IF($B71=0,"",_xlfn.XLOOKUP($B71,INPUT_DATA!$BP:$BP,INPUT_DATA!CK:CK))</f>
        <v/>
      </c>
      <c r="AK71" s="145" t="str">
        <f t="shared" si="16"/>
        <v/>
      </c>
      <c r="AL71" s="1372" t="str">
        <f t="shared" si="17"/>
        <v/>
      </c>
    </row>
    <row r="72" spans="2:38">
      <c r="B72" s="143">
        <f>INPUT_DATA!BP63</f>
        <v>0</v>
      </c>
      <c r="C72" s="1392" t="str">
        <f>IF($B72=0,"",_xlfn.XLOOKUP($B72,INPUT_DATA!$BP:$BP,INPUT_DATA!BQ:BQ))</f>
        <v/>
      </c>
      <c r="D72" s="146" t="str">
        <f>IF($B72=0,"",_xlfn.XLOOKUP($B72,INPUT_DATA!$BP:$BP,INPUT_DATA!BR:BR))</f>
        <v/>
      </c>
      <c r="E72" s="146" t="str">
        <f>IF($B72=0,"",_xlfn.XLOOKUP($B72,INPUT_DATA!$BP:$BP,INPUT_DATA!BS:BS))</f>
        <v/>
      </c>
      <c r="F72" s="146" t="str">
        <f t="shared" si="3"/>
        <v/>
      </c>
      <c r="G72" s="1392" t="str">
        <f>IF($B72=0,"",_xlfn.XLOOKUP($B72,INPUT_DATA!$BP:$BP,INPUT_DATA!BT:BT))</f>
        <v/>
      </c>
      <c r="H72" s="146" t="str">
        <f>IF($B72=0,"",_xlfn.XLOOKUP($B72,INPUT_DATA!$BP:$BP,INPUT_DATA!BU:BU))</f>
        <v/>
      </c>
      <c r="I72" s="146" t="str">
        <f>IF($B72=0,"",_xlfn.XLOOKUP($B72,INPUT_DATA!$BP:$BP,INPUT_DATA!BV:BV))</f>
        <v/>
      </c>
      <c r="J72" s="146" t="str">
        <f t="shared" si="4"/>
        <v/>
      </c>
      <c r="K72" s="1392" t="str">
        <f>IF($B72=0,"",_xlfn.XLOOKUP($B72,INPUT_DATA!$BP:$BP,INPUT_DATA!BW:BW))</f>
        <v/>
      </c>
      <c r="L72" s="146" t="str">
        <f>IF($B72=0,"",_xlfn.XLOOKUP($B72,INPUT_DATA!$BP:$BP,INPUT_DATA!BX:BX))</f>
        <v/>
      </c>
      <c r="M72" s="146" t="str">
        <f>IF($B72=0,"",_xlfn.XLOOKUP($B72,INPUT_DATA!$BP:$BP,INPUT_DATA!BY:BY))</f>
        <v/>
      </c>
      <c r="N72" s="146" t="str">
        <f t="shared" si="5"/>
        <v/>
      </c>
      <c r="O72" s="1372"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401"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401" t="str">
        <f t="shared" si="12"/>
        <v/>
      </c>
      <c r="AC72" s="145" t="str">
        <f t="shared" si="13"/>
        <v/>
      </c>
      <c r="AD72" s="1372"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401" t="str">
        <f t="shared" si="14"/>
        <v/>
      </c>
      <c r="AI72" s="145" t="str">
        <f t="shared" si="15"/>
        <v/>
      </c>
      <c r="AJ72" s="1372" t="str">
        <f>IF($B72=0,"",_xlfn.XLOOKUP($B72,INPUT_DATA!$BP:$BP,INPUT_DATA!CK:CK))</f>
        <v/>
      </c>
      <c r="AK72" s="145" t="str">
        <f t="shared" si="16"/>
        <v/>
      </c>
      <c r="AL72" s="1372" t="str">
        <f t="shared" si="17"/>
        <v/>
      </c>
    </row>
    <row r="73" spans="2:38">
      <c r="B73" s="143">
        <f>INPUT_DATA!BP64</f>
        <v>0</v>
      </c>
      <c r="C73" s="1392" t="str">
        <f>IF($B73=0,"",_xlfn.XLOOKUP($B73,INPUT_DATA!$BP:$BP,INPUT_DATA!BQ:BQ))</f>
        <v/>
      </c>
      <c r="D73" s="146" t="str">
        <f>IF($B73=0,"",_xlfn.XLOOKUP($B73,INPUT_DATA!$BP:$BP,INPUT_DATA!BR:BR))</f>
        <v/>
      </c>
      <c r="E73" s="146" t="str">
        <f>IF($B73=0,"",_xlfn.XLOOKUP($B73,INPUT_DATA!$BP:$BP,INPUT_DATA!BS:BS))</f>
        <v/>
      </c>
      <c r="F73" s="146" t="str">
        <f t="shared" si="3"/>
        <v/>
      </c>
      <c r="G73" s="1392" t="str">
        <f>IF($B73=0,"",_xlfn.XLOOKUP($B73,INPUT_DATA!$BP:$BP,INPUT_DATA!BT:BT))</f>
        <v/>
      </c>
      <c r="H73" s="146" t="str">
        <f>IF($B73=0,"",_xlfn.XLOOKUP($B73,INPUT_DATA!$BP:$BP,INPUT_DATA!BU:BU))</f>
        <v/>
      </c>
      <c r="I73" s="146" t="str">
        <f>IF($B73=0,"",_xlfn.XLOOKUP($B73,INPUT_DATA!$BP:$BP,INPUT_DATA!BV:BV))</f>
        <v/>
      </c>
      <c r="J73" s="146" t="str">
        <f t="shared" si="4"/>
        <v/>
      </c>
      <c r="K73" s="1392" t="str">
        <f>IF($B73=0,"",_xlfn.XLOOKUP($B73,INPUT_DATA!$BP:$BP,INPUT_DATA!BW:BW))</f>
        <v/>
      </c>
      <c r="L73" s="146" t="str">
        <f>IF($B73=0,"",_xlfn.XLOOKUP($B73,INPUT_DATA!$BP:$BP,INPUT_DATA!BX:BX))</f>
        <v/>
      </c>
      <c r="M73" s="146" t="str">
        <f>IF($B73=0,"",_xlfn.XLOOKUP($B73,INPUT_DATA!$BP:$BP,INPUT_DATA!BY:BY))</f>
        <v/>
      </c>
      <c r="N73" s="146" t="str">
        <f t="shared" si="5"/>
        <v/>
      </c>
      <c r="O73" s="1372"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401"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401" t="str">
        <f t="shared" si="12"/>
        <v/>
      </c>
      <c r="AC73" s="145" t="str">
        <f t="shared" si="13"/>
        <v/>
      </c>
      <c r="AD73" s="1372"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401" t="str">
        <f t="shared" si="14"/>
        <v/>
      </c>
      <c r="AI73" s="145" t="str">
        <f t="shared" si="15"/>
        <v/>
      </c>
      <c r="AJ73" s="1372" t="str">
        <f>IF($B73=0,"",_xlfn.XLOOKUP($B73,INPUT_DATA!$BP:$BP,INPUT_DATA!CK:CK))</f>
        <v/>
      </c>
      <c r="AK73" s="145" t="str">
        <f t="shared" si="16"/>
        <v/>
      </c>
      <c r="AL73" s="1372" t="str">
        <f t="shared" si="17"/>
        <v/>
      </c>
    </row>
    <row r="74" spans="2:38">
      <c r="B74" s="143">
        <f>INPUT_DATA!BP65</f>
        <v>0</v>
      </c>
      <c r="C74" s="1392" t="str">
        <f>IF($B74=0,"",_xlfn.XLOOKUP($B74,INPUT_DATA!$BP:$BP,INPUT_DATA!BQ:BQ))</f>
        <v/>
      </c>
      <c r="D74" s="146" t="str">
        <f>IF($B74=0,"",_xlfn.XLOOKUP($B74,INPUT_DATA!$BP:$BP,INPUT_DATA!BR:BR))</f>
        <v/>
      </c>
      <c r="E74" s="146" t="str">
        <f>IF($B74=0,"",_xlfn.XLOOKUP($B74,INPUT_DATA!$BP:$BP,INPUT_DATA!BS:BS))</f>
        <v/>
      </c>
      <c r="F74" s="146" t="str">
        <f t="shared" si="3"/>
        <v/>
      </c>
      <c r="G74" s="1392" t="str">
        <f>IF($B74=0,"",_xlfn.XLOOKUP($B74,INPUT_DATA!$BP:$BP,INPUT_DATA!BT:BT))</f>
        <v/>
      </c>
      <c r="H74" s="146" t="str">
        <f>IF($B74=0,"",_xlfn.XLOOKUP($B74,INPUT_DATA!$BP:$BP,INPUT_DATA!BU:BU))</f>
        <v/>
      </c>
      <c r="I74" s="146" t="str">
        <f>IF($B74=0,"",_xlfn.XLOOKUP($B74,INPUT_DATA!$BP:$BP,INPUT_DATA!BV:BV))</f>
        <v/>
      </c>
      <c r="J74" s="146" t="str">
        <f t="shared" si="4"/>
        <v/>
      </c>
      <c r="K74" s="1392" t="str">
        <f>IF($B74=0,"",_xlfn.XLOOKUP($B74,INPUT_DATA!$BP:$BP,INPUT_DATA!BW:BW))</f>
        <v/>
      </c>
      <c r="L74" s="146" t="str">
        <f>IF($B74=0,"",_xlfn.XLOOKUP($B74,INPUT_DATA!$BP:$BP,INPUT_DATA!BX:BX))</f>
        <v/>
      </c>
      <c r="M74" s="146" t="str">
        <f>IF($B74=0,"",_xlfn.XLOOKUP($B74,INPUT_DATA!$BP:$BP,INPUT_DATA!BY:BY))</f>
        <v/>
      </c>
      <c r="N74" s="146" t="str">
        <f t="shared" si="5"/>
        <v/>
      </c>
      <c r="O74" s="1372"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401"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401" t="str">
        <f t="shared" si="12"/>
        <v/>
      </c>
      <c r="AC74" s="145" t="str">
        <f t="shared" si="13"/>
        <v/>
      </c>
      <c r="AD74" s="1372"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401" t="str">
        <f t="shared" si="14"/>
        <v/>
      </c>
      <c r="AI74" s="145" t="str">
        <f t="shared" si="15"/>
        <v/>
      </c>
      <c r="AJ74" s="1372" t="str">
        <f>IF($B74=0,"",_xlfn.XLOOKUP($B74,INPUT_DATA!$BP:$BP,INPUT_DATA!CK:CK))</f>
        <v/>
      </c>
      <c r="AK74" s="145" t="str">
        <f t="shared" si="16"/>
        <v/>
      </c>
      <c r="AL74" s="1372" t="str">
        <f t="shared" si="17"/>
        <v/>
      </c>
    </row>
    <row r="75" spans="2:38">
      <c r="B75" s="143">
        <f>INPUT_DATA!BP66</f>
        <v>0</v>
      </c>
      <c r="C75" s="1392" t="str">
        <f>IF($B75=0,"",_xlfn.XLOOKUP($B75,INPUT_DATA!$BP:$BP,INPUT_DATA!BQ:BQ))</f>
        <v/>
      </c>
      <c r="D75" s="146" t="str">
        <f>IF($B75=0,"",_xlfn.XLOOKUP($B75,INPUT_DATA!$BP:$BP,INPUT_DATA!BR:BR))</f>
        <v/>
      </c>
      <c r="E75" s="146" t="str">
        <f>IF($B75=0,"",_xlfn.XLOOKUP($B75,INPUT_DATA!$BP:$BP,INPUT_DATA!BS:BS))</f>
        <v/>
      </c>
      <c r="F75" s="146" t="str">
        <f t="shared" si="3"/>
        <v/>
      </c>
      <c r="G75" s="1392" t="str">
        <f>IF($B75=0,"",_xlfn.XLOOKUP($B75,INPUT_DATA!$BP:$BP,INPUT_DATA!BT:BT))</f>
        <v/>
      </c>
      <c r="H75" s="146" t="str">
        <f>IF($B75=0,"",_xlfn.XLOOKUP($B75,INPUT_DATA!$BP:$BP,INPUT_DATA!BU:BU))</f>
        <v/>
      </c>
      <c r="I75" s="146" t="str">
        <f>IF($B75=0,"",_xlfn.XLOOKUP($B75,INPUT_DATA!$BP:$BP,INPUT_DATA!BV:BV))</f>
        <v/>
      </c>
      <c r="J75" s="146" t="str">
        <f t="shared" si="4"/>
        <v/>
      </c>
      <c r="K75" s="1392" t="str">
        <f>IF($B75=0,"",_xlfn.XLOOKUP($B75,INPUT_DATA!$BP:$BP,INPUT_DATA!BW:BW))</f>
        <v/>
      </c>
      <c r="L75" s="146" t="str">
        <f>IF($B75=0,"",_xlfn.XLOOKUP($B75,INPUT_DATA!$BP:$BP,INPUT_DATA!BX:BX))</f>
        <v/>
      </c>
      <c r="M75" s="146" t="str">
        <f>IF($B75=0,"",_xlfn.XLOOKUP($B75,INPUT_DATA!$BP:$BP,INPUT_DATA!BY:BY))</f>
        <v/>
      </c>
      <c r="N75" s="146" t="str">
        <f t="shared" si="5"/>
        <v/>
      </c>
      <c r="O75" s="1372"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401"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401" t="str">
        <f t="shared" si="12"/>
        <v/>
      </c>
      <c r="AC75" s="145" t="str">
        <f t="shared" si="13"/>
        <v/>
      </c>
      <c r="AD75" s="1372"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401" t="str">
        <f t="shared" si="14"/>
        <v/>
      </c>
      <c r="AI75" s="145" t="str">
        <f t="shared" si="15"/>
        <v/>
      </c>
      <c r="AJ75" s="1372" t="str">
        <f>IF($B75=0,"",_xlfn.XLOOKUP($B75,INPUT_DATA!$BP:$BP,INPUT_DATA!CK:CK))</f>
        <v/>
      </c>
      <c r="AK75" s="145" t="str">
        <f t="shared" si="16"/>
        <v/>
      </c>
      <c r="AL75" s="1372" t="str">
        <f t="shared" si="17"/>
        <v/>
      </c>
    </row>
    <row r="76" spans="2:38">
      <c r="B76" s="143">
        <f>INPUT_DATA!BP67</f>
        <v>0</v>
      </c>
      <c r="C76" s="1392" t="str">
        <f>IF($B76=0,"",_xlfn.XLOOKUP($B76,INPUT_DATA!$BP:$BP,INPUT_DATA!BQ:BQ))</f>
        <v/>
      </c>
      <c r="D76" s="146" t="str">
        <f>IF($B76=0,"",_xlfn.XLOOKUP($B76,INPUT_DATA!$BP:$BP,INPUT_DATA!BR:BR))</f>
        <v/>
      </c>
      <c r="E76" s="146" t="str">
        <f>IF($B76=0,"",_xlfn.XLOOKUP($B76,INPUT_DATA!$BP:$BP,INPUT_DATA!BS:BS))</f>
        <v/>
      </c>
      <c r="F76" s="146" t="str">
        <f t="shared" si="3"/>
        <v/>
      </c>
      <c r="G76" s="1392" t="str">
        <f>IF($B76=0,"",_xlfn.XLOOKUP($B76,INPUT_DATA!$BP:$BP,INPUT_DATA!BT:BT))</f>
        <v/>
      </c>
      <c r="H76" s="146" t="str">
        <f>IF($B76=0,"",_xlfn.XLOOKUP($B76,INPUT_DATA!$BP:$BP,INPUT_DATA!BU:BU))</f>
        <v/>
      </c>
      <c r="I76" s="146" t="str">
        <f>IF($B76=0,"",_xlfn.XLOOKUP($B76,INPUT_DATA!$BP:$BP,INPUT_DATA!BV:BV))</f>
        <v/>
      </c>
      <c r="J76" s="146" t="str">
        <f t="shared" si="4"/>
        <v/>
      </c>
      <c r="K76" s="1392" t="str">
        <f>IF($B76=0,"",_xlfn.XLOOKUP($B76,INPUT_DATA!$BP:$BP,INPUT_DATA!BW:BW))</f>
        <v/>
      </c>
      <c r="L76" s="146" t="str">
        <f>IF($B76=0,"",_xlfn.XLOOKUP($B76,INPUT_DATA!$BP:$BP,INPUT_DATA!BX:BX))</f>
        <v/>
      </c>
      <c r="M76" s="146" t="str">
        <f>IF($B76=0,"",_xlfn.XLOOKUP($B76,INPUT_DATA!$BP:$BP,INPUT_DATA!BY:BY))</f>
        <v/>
      </c>
      <c r="N76" s="146" t="str">
        <f t="shared" si="5"/>
        <v/>
      </c>
      <c r="O76" s="1372"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401"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401" t="str">
        <f t="shared" si="12"/>
        <v/>
      </c>
      <c r="AC76" s="145" t="str">
        <f t="shared" si="13"/>
        <v/>
      </c>
      <c r="AD76" s="1372"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401" t="str">
        <f t="shared" si="14"/>
        <v/>
      </c>
      <c r="AI76" s="145" t="str">
        <f t="shared" si="15"/>
        <v/>
      </c>
      <c r="AJ76" s="1372" t="str">
        <f>IF($B76=0,"",_xlfn.XLOOKUP($B76,INPUT_DATA!$BP:$BP,INPUT_DATA!CK:CK))</f>
        <v/>
      </c>
      <c r="AK76" s="145" t="str">
        <f t="shared" si="16"/>
        <v/>
      </c>
      <c r="AL76" s="1372" t="str">
        <f t="shared" si="17"/>
        <v/>
      </c>
    </row>
    <row r="77" spans="2:38">
      <c r="B77" s="143">
        <f>INPUT_DATA!BP68</f>
        <v>0</v>
      </c>
      <c r="C77" s="1392" t="str">
        <f>IF($B77=0,"",_xlfn.XLOOKUP($B77,INPUT_DATA!$BP:$BP,INPUT_DATA!BQ:BQ))</f>
        <v/>
      </c>
      <c r="D77" s="146" t="str">
        <f>IF($B77=0,"",_xlfn.XLOOKUP($B77,INPUT_DATA!$BP:$BP,INPUT_DATA!BR:BR))</f>
        <v/>
      </c>
      <c r="E77" s="146" t="str">
        <f>IF($B77=0,"",_xlfn.XLOOKUP($B77,INPUT_DATA!$BP:$BP,INPUT_DATA!BS:BS))</f>
        <v/>
      </c>
      <c r="F77" s="146" t="str">
        <f t="shared" si="3"/>
        <v/>
      </c>
      <c r="G77" s="1392" t="str">
        <f>IF($B77=0,"",_xlfn.XLOOKUP($B77,INPUT_DATA!$BP:$BP,INPUT_DATA!BT:BT))</f>
        <v/>
      </c>
      <c r="H77" s="146" t="str">
        <f>IF($B77=0,"",_xlfn.XLOOKUP($B77,INPUT_DATA!$BP:$BP,INPUT_DATA!BU:BU))</f>
        <v/>
      </c>
      <c r="I77" s="146" t="str">
        <f>IF($B77=0,"",_xlfn.XLOOKUP($B77,INPUT_DATA!$BP:$BP,INPUT_DATA!BV:BV))</f>
        <v/>
      </c>
      <c r="J77" s="146" t="str">
        <f t="shared" si="4"/>
        <v/>
      </c>
      <c r="K77" s="1392" t="str">
        <f>IF($B77=0,"",_xlfn.XLOOKUP($B77,INPUT_DATA!$BP:$BP,INPUT_DATA!BW:BW))</f>
        <v/>
      </c>
      <c r="L77" s="146" t="str">
        <f>IF($B77=0,"",_xlfn.XLOOKUP($B77,INPUT_DATA!$BP:$BP,INPUT_DATA!BX:BX))</f>
        <v/>
      </c>
      <c r="M77" s="146" t="str">
        <f>IF($B77=0,"",_xlfn.XLOOKUP($B77,INPUT_DATA!$BP:$BP,INPUT_DATA!BY:BY))</f>
        <v/>
      </c>
      <c r="N77" s="146" t="str">
        <f t="shared" si="5"/>
        <v/>
      </c>
      <c r="O77" s="1372"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401"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401" t="str">
        <f t="shared" si="12"/>
        <v/>
      </c>
      <c r="AC77" s="145" t="str">
        <f t="shared" si="13"/>
        <v/>
      </c>
      <c r="AD77" s="1372"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401" t="str">
        <f t="shared" si="14"/>
        <v/>
      </c>
      <c r="AI77" s="145" t="str">
        <f t="shared" si="15"/>
        <v/>
      </c>
      <c r="AJ77" s="1372" t="str">
        <f>IF($B77=0,"",_xlfn.XLOOKUP($B77,INPUT_DATA!$BP:$BP,INPUT_DATA!CK:CK))</f>
        <v/>
      </c>
      <c r="AK77" s="145" t="str">
        <f t="shared" si="16"/>
        <v/>
      </c>
      <c r="AL77" s="1372" t="str">
        <f t="shared" si="17"/>
        <v/>
      </c>
    </row>
    <row r="78" spans="2:38">
      <c r="B78" s="143">
        <f>INPUT_DATA!BP69</f>
        <v>0</v>
      </c>
      <c r="C78" s="1392" t="str">
        <f>IF($B78=0,"",_xlfn.XLOOKUP($B78,INPUT_DATA!$BP:$BP,INPUT_DATA!BQ:BQ))</f>
        <v/>
      </c>
      <c r="D78" s="146" t="str">
        <f>IF($B78=0,"",_xlfn.XLOOKUP($B78,INPUT_DATA!$BP:$BP,INPUT_DATA!BR:BR))</f>
        <v/>
      </c>
      <c r="E78" s="146" t="str">
        <f>IF($B78=0,"",_xlfn.XLOOKUP($B78,INPUT_DATA!$BP:$BP,INPUT_DATA!BS:BS))</f>
        <v/>
      </c>
      <c r="F78" s="146" t="str">
        <f t="shared" ref="F78:F83" si="18">IF($B78=0,"",D78+E78)</f>
        <v/>
      </c>
      <c r="G78" s="1392" t="str">
        <f>IF($B78=0,"",_xlfn.XLOOKUP($B78,INPUT_DATA!$BP:$BP,INPUT_DATA!BT:BT))</f>
        <v/>
      </c>
      <c r="H78" s="146" t="str">
        <f>IF($B78=0,"",_xlfn.XLOOKUP($B78,INPUT_DATA!$BP:$BP,INPUT_DATA!BU:BU))</f>
        <v/>
      </c>
      <c r="I78" s="146" t="str">
        <f>IF($B78=0,"",_xlfn.XLOOKUP($B78,INPUT_DATA!$BP:$BP,INPUT_DATA!BV:BV))</f>
        <v/>
      </c>
      <c r="J78" s="146" t="str">
        <f t="shared" ref="J78:J83" si="19">IF($B78=0,"",H78+I78)</f>
        <v/>
      </c>
      <c r="K78" s="1392" t="str">
        <f>IF($B78=0,"",_xlfn.XLOOKUP($B78,INPUT_DATA!$BP:$BP,INPUT_DATA!BW:BW))</f>
        <v/>
      </c>
      <c r="L78" s="146" t="str">
        <f>IF($B78=0,"",_xlfn.XLOOKUP($B78,INPUT_DATA!$BP:$BP,INPUT_DATA!BX:BX))</f>
        <v/>
      </c>
      <c r="M78" s="146" t="str">
        <f>IF($B78=0,"",_xlfn.XLOOKUP($B78,INPUT_DATA!$BP:$BP,INPUT_DATA!BY:BY))</f>
        <v/>
      </c>
      <c r="N78" s="146" t="str">
        <f t="shared" ref="N78:N83" si="20">IF($B78=0,"",L78+M78)</f>
        <v/>
      </c>
      <c r="O78" s="1372"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401"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401" t="str">
        <f t="shared" ref="AB78:AB83" si="27">IF($B78=0,"",93%)</f>
        <v/>
      </c>
      <c r="AC78" s="145" t="str">
        <f t="shared" ref="AC78:AC83" si="28">IF($B78=0,"",SUM(Y78:AA78)*AB78)</f>
        <v/>
      </c>
      <c r="AD78" s="1372"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401" t="str">
        <f t="shared" ref="AH78:AH83" si="29">IF($B78=0,"",60%)</f>
        <v/>
      </c>
      <c r="AI78" s="145" t="str">
        <f t="shared" ref="AI78:AI83" si="30">IF($B78=0,"",SUM(AE78:AG78)*AH78)</f>
        <v/>
      </c>
      <c r="AJ78" s="1372" t="str">
        <f>IF($B78=0,"",_xlfn.XLOOKUP($B78,INPUT_DATA!$BP:$BP,INPUT_DATA!CK:CK))</f>
        <v/>
      </c>
      <c r="AK78" s="145" t="str">
        <f t="shared" ref="AK78:AK83" si="31">IF($B78=0,"",SUM(W78,AC78,AI78))</f>
        <v/>
      </c>
      <c r="AL78" s="1372" t="str">
        <f t="shared" ref="AL78:AL83" si="32">IF($B78=0,"",SUM(X78,AD78,AJ78))</f>
        <v/>
      </c>
    </row>
    <row r="79" spans="2:38">
      <c r="B79" s="143">
        <f>INPUT_DATA!BP70</f>
        <v>0</v>
      </c>
      <c r="C79" s="1392" t="str">
        <f>IF($B79=0,"",_xlfn.XLOOKUP($B79,INPUT_DATA!$BP:$BP,INPUT_DATA!BQ:BQ))</f>
        <v/>
      </c>
      <c r="D79" s="146" t="str">
        <f>IF($B79=0,"",_xlfn.XLOOKUP($B79,INPUT_DATA!$BP:$BP,INPUT_DATA!BR:BR))</f>
        <v/>
      </c>
      <c r="E79" s="146" t="str">
        <f>IF($B79=0,"",_xlfn.XLOOKUP($B79,INPUT_DATA!$BP:$BP,INPUT_DATA!BS:BS))</f>
        <v/>
      </c>
      <c r="F79" s="146" t="str">
        <f t="shared" si="18"/>
        <v/>
      </c>
      <c r="G79" s="1392" t="str">
        <f>IF($B79=0,"",_xlfn.XLOOKUP($B79,INPUT_DATA!$BP:$BP,INPUT_DATA!BT:BT))</f>
        <v/>
      </c>
      <c r="H79" s="146" t="str">
        <f>IF($B79=0,"",_xlfn.XLOOKUP($B79,INPUT_DATA!$BP:$BP,INPUT_DATA!BU:BU))</f>
        <v/>
      </c>
      <c r="I79" s="146" t="str">
        <f>IF($B79=0,"",_xlfn.XLOOKUP($B79,INPUT_DATA!$BP:$BP,INPUT_DATA!BV:BV))</f>
        <v/>
      </c>
      <c r="J79" s="146" t="str">
        <f t="shared" si="19"/>
        <v/>
      </c>
      <c r="K79" s="1392" t="str">
        <f>IF($B79=0,"",_xlfn.XLOOKUP($B79,INPUT_DATA!$BP:$BP,INPUT_DATA!BW:BW))</f>
        <v/>
      </c>
      <c r="L79" s="146" t="str">
        <f>IF($B79=0,"",_xlfn.XLOOKUP($B79,INPUT_DATA!$BP:$BP,INPUT_DATA!BX:BX))</f>
        <v/>
      </c>
      <c r="M79" s="146" t="str">
        <f>IF($B79=0,"",_xlfn.XLOOKUP($B79,INPUT_DATA!$BP:$BP,INPUT_DATA!BY:BY))</f>
        <v/>
      </c>
      <c r="N79" s="146" t="str">
        <f t="shared" si="20"/>
        <v/>
      </c>
      <c r="O79" s="1372"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401"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401" t="str">
        <f t="shared" si="27"/>
        <v/>
      </c>
      <c r="AC79" s="145" t="str">
        <f t="shared" si="28"/>
        <v/>
      </c>
      <c r="AD79" s="1372"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401" t="str">
        <f t="shared" si="29"/>
        <v/>
      </c>
      <c r="AI79" s="145" t="str">
        <f t="shared" si="30"/>
        <v/>
      </c>
      <c r="AJ79" s="1372" t="str">
        <f>IF($B79=0,"",_xlfn.XLOOKUP($B79,INPUT_DATA!$BP:$BP,INPUT_DATA!CK:CK))</f>
        <v/>
      </c>
      <c r="AK79" s="145" t="str">
        <f t="shared" si="31"/>
        <v/>
      </c>
      <c r="AL79" s="1372" t="str">
        <f t="shared" si="32"/>
        <v/>
      </c>
    </row>
    <row r="80" spans="2:38">
      <c r="B80" s="143">
        <f>INPUT_DATA!BP71</f>
        <v>0</v>
      </c>
      <c r="C80" s="1392" t="str">
        <f>IF($B80=0,"",_xlfn.XLOOKUP($B80,INPUT_DATA!$BP:$BP,INPUT_DATA!BQ:BQ))</f>
        <v/>
      </c>
      <c r="D80" s="146" t="str">
        <f>IF($B80=0,"",_xlfn.XLOOKUP($B80,INPUT_DATA!$BP:$BP,INPUT_DATA!BR:BR))</f>
        <v/>
      </c>
      <c r="E80" s="146" t="str">
        <f>IF($B80=0,"",_xlfn.XLOOKUP($B80,INPUT_DATA!$BP:$BP,INPUT_DATA!BS:BS))</f>
        <v/>
      </c>
      <c r="F80" s="146" t="str">
        <f t="shared" si="18"/>
        <v/>
      </c>
      <c r="G80" s="1392" t="str">
        <f>IF($B80=0,"",_xlfn.XLOOKUP($B80,INPUT_DATA!$BP:$BP,INPUT_DATA!BT:BT))</f>
        <v/>
      </c>
      <c r="H80" s="146" t="str">
        <f>IF($B80=0,"",_xlfn.XLOOKUP($B80,INPUT_DATA!$BP:$BP,INPUT_DATA!BU:BU))</f>
        <v/>
      </c>
      <c r="I80" s="146" t="str">
        <f>IF($B80=0,"",_xlfn.XLOOKUP($B80,INPUT_DATA!$BP:$BP,INPUT_DATA!BV:BV))</f>
        <v/>
      </c>
      <c r="J80" s="146" t="str">
        <f t="shared" si="19"/>
        <v/>
      </c>
      <c r="K80" s="1392" t="str">
        <f>IF($B80=0,"",_xlfn.XLOOKUP($B80,INPUT_DATA!$BP:$BP,INPUT_DATA!BW:BW))</f>
        <v/>
      </c>
      <c r="L80" s="146" t="str">
        <f>IF($B80=0,"",_xlfn.XLOOKUP($B80,INPUT_DATA!$BP:$BP,INPUT_DATA!BX:BX))</f>
        <v/>
      </c>
      <c r="M80" s="146" t="str">
        <f>IF($B80=0,"",_xlfn.XLOOKUP($B80,INPUT_DATA!$BP:$BP,INPUT_DATA!BY:BY))</f>
        <v/>
      </c>
      <c r="N80" s="146" t="str">
        <f t="shared" si="20"/>
        <v/>
      </c>
      <c r="O80" s="1372"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401"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401" t="str">
        <f t="shared" si="27"/>
        <v/>
      </c>
      <c r="AC80" s="145" t="str">
        <f t="shared" si="28"/>
        <v/>
      </c>
      <c r="AD80" s="1372"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401" t="str">
        <f t="shared" si="29"/>
        <v/>
      </c>
      <c r="AI80" s="145" t="str">
        <f t="shared" si="30"/>
        <v/>
      </c>
      <c r="AJ80" s="1372" t="str">
        <f>IF($B80=0,"",_xlfn.XLOOKUP($B80,INPUT_DATA!$BP:$BP,INPUT_DATA!CK:CK))</f>
        <v/>
      </c>
      <c r="AK80" s="145" t="str">
        <f t="shared" si="31"/>
        <v/>
      </c>
      <c r="AL80" s="1372" t="str">
        <f t="shared" si="32"/>
        <v/>
      </c>
    </row>
    <row r="81" spans="2:38">
      <c r="B81" s="143">
        <f>INPUT_DATA!BP72</f>
        <v>0</v>
      </c>
      <c r="C81" s="1392" t="str">
        <f>IF($B81=0,"",_xlfn.XLOOKUP($B81,INPUT_DATA!$BP:$BP,INPUT_DATA!BQ:BQ))</f>
        <v/>
      </c>
      <c r="D81" s="146" t="str">
        <f>IF($B81=0,"",_xlfn.XLOOKUP($B81,INPUT_DATA!$BP:$BP,INPUT_DATA!BR:BR))</f>
        <v/>
      </c>
      <c r="E81" s="146" t="str">
        <f>IF($B81=0,"",_xlfn.XLOOKUP($B81,INPUT_DATA!$BP:$BP,INPUT_DATA!BS:BS))</f>
        <v/>
      </c>
      <c r="F81" s="146" t="str">
        <f t="shared" si="18"/>
        <v/>
      </c>
      <c r="G81" s="1392" t="str">
        <f>IF($B81=0,"",_xlfn.XLOOKUP($B81,INPUT_DATA!$BP:$BP,INPUT_DATA!BT:BT))</f>
        <v/>
      </c>
      <c r="H81" s="146" t="str">
        <f>IF($B81=0,"",_xlfn.XLOOKUP($B81,INPUT_DATA!$BP:$BP,INPUT_DATA!BU:BU))</f>
        <v/>
      </c>
      <c r="I81" s="146" t="str">
        <f>IF($B81=0,"",_xlfn.XLOOKUP($B81,INPUT_DATA!$BP:$BP,INPUT_DATA!BV:BV))</f>
        <v/>
      </c>
      <c r="J81" s="146" t="str">
        <f t="shared" si="19"/>
        <v/>
      </c>
      <c r="K81" s="1392" t="str">
        <f>IF($B81=0,"",_xlfn.XLOOKUP($B81,INPUT_DATA!$BP:$BP,INPUT_DATA!BW:BW))</f>
        <v/>
      </c>
      <c r="L81" s="146" t="str">
        <f>IF($B81=0,"",_xlfn.XLOOKUP($B81,INPUT_DATA!$BP:$BP,INPUT_DATA!BX:BX))</f>
        <v/>
      </c>
      <c r="M81" s="146" t="str">
        <f>IF($B81=0,"",_xlfn.XLOOKUP($B81,INPUT_DATA!$BP:$BP,INPUT_DATA!BY:BY))</f>
        <v/>
      </c>
      <c r="N81" s="146" t="str">
        <f t="shared" si="20"/>
        <v/>
      </c>
      <c r="O81" s="1372"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401"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401" t="str">
        <f t="shared" si="27"/>
        <v/>
      </c>
      <c r="AC81" s="145" t="str">
        <f t="shared" si="28"/>
        <v/>
      </c>
      <c r="AD81" s="1372"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401" t="str">
        <f t="shared" si="29"/>
        <v/>
      </c>
      <c r="AI81" s="145" t="str">
        <f t="shared" si="30"/>
        <v/>
      </c>
      <c r="AJ81" s="1372" t="str">
        <f>IF($B81=0,"",_xlfn.XLOOKUP($B81,INPUT_DATA!$BP:$BP,INPUT_DATA!CK:CK))</f>
        <v/>
      </c>
      <c r="AK81" s="145" t="str">
        <f t="shared" si="31"/>
        <v/>
      </c>
      <c r="AL81" s="1372" t="str">
        <f t="shared" si="32"/>
        <v/>
      </c>
    </row>
    <row r="82" spans="2:38">
      <c r="B82" s="143">
        <f>INPUT_DATA!BP73</f>
        <v>0</v>
      </c>
      <c r="C82" s="1392" t="str">
        <f>IF($B82=0,"",_xlfn.XLOOKUP($B82,INPUT_DATA!$BP:$BP,INPUT_DATA!BQ:BQ))</f>
        <v/>
      </c>
      <c r="D82" s="146" t="str">
        <f>IF($B82=0,"",_xlfn.XLOOKUP($B82,INPUT_DATA!$BP:$BP,INPUT_DATA!BR:BR))</f>
        <v/>
      </c>
      <c r="E82" s="146" t="str">
        <f>IF($B82=0,"",_xlfn.XLOOKUP($B82,INPUT_DATA!$BP:$BP,INPUT_DATA!BS:BS))</f>
        <v/>
      </c>
      <c r="F82" s="146" t="str">
        <f t="shared" si="18"/>
        <v/>
      </c>
      <c r="G82" s="1392" t="str">
        <f>IF($B82=0,"",_xlfn.XLOOKUP($B82,INPUT_DATA!$BP:$BP,INPUT_DATA!BT:BT))</f>
        <v/>
      </c>
      <c r="H82" s="146" t="str">
        <f>IF($B82=0,"",_xlfn.XLOOKUP($B82,INPUT_DATA!$BP:$BP,INPUT_DATA!BU:BU))</f>
        <v/>
      </c>
      <c r="I82" s="146" t="str">
        <f>IF($B82=0,"",_xlfn.XLOOKUP($B82,INPUT_DATA!$BP:$BP,INPUT_DATA!BV:BV))</f>
        <v/>
      </c>
      <c r="J82" s="146" t="str">
        <f t="shared" si="19"/>
        <v/>
      </c>
      <c r="K82" s="1392" t="str">
        <f>IF($B82=0,"",_xlfn.XLOOKUP($B82,INPUT_DATA!$BP:$BP,INPUT_DATA!BW:BW))</f>
        <v/>
      </c>
      <c r="L82" s="146" t="str">
        <f>IF($B82=0,"",_xlfn.XLOOKUP($B82,INPUT_DATA!$BP:$BP,INPUT_DATA!BX:BX))</f>
        <v/>
      </c>
      <c r="M82" s="146" t="str">
        <f>IF($B82=0,"",_xlfn.XLOOKUP($B82,INPUT_DATA!$BP:$BP,INPUT_DATA!BY:BY))</f>
        <v/>
      </c>
      <c r="N82" s="146" t="str">
        <f t="shared" si="20"/>
        <v/>
      </c>
      <c r="O82" s="1372"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401"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401" t="str">
        <f t="shared" si="27"/>
        <v/>
      </c>
      <c r="AC82" s="145" t="str">
        <f t="shared" si="28"/>
        <v/>
      </c>
      <c r="AD82" s="1372"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401" t="str">
        <f t="shared" si="29"/>
        <v/>
      </c>
      <c r="AI82" s="145" t="str">
        <f t="shared" si="30"/>
        <v/>
      </c>
      <c r="AJ82" s="1372" t="str">
        <f>IF($B82=0,"",_xlfn.XLOOKUP($B82,INPUT_DATA!$BP:$BP,INPUT_DATA!CK:CK))</f>
        <v/>
      </c>
      <c r="AK82" s="145" t="str">
        <f t="shared" si="31"/>
        <v/>
      </c>
      <c r="AL82" s="1372" t="str">
        <f t="shared" si="32"/>
        <v/>
      </c>
    </row>
    <row r="83" spans="2:38" ht="15.75" thickBot="1">
      <c r="B83" s="169">
        <f>INPUT_DATA!BP74</f>
        <v>0</v>
      </c>
      <c r="C83" s="1392" t="str">
        <f>IF($B83=0,"",_xlfn.XLOOKUP($B83,INPUT_DATA!$BP:$BP,INPUT_DATA!BQ:BQ))</f>
        <v/>
      </c>
      <c r="D83" s="146" t="str">
        <f>IF($B83=0,"",_xlfn.XLOOKUP($B83,INPUT_DATA!$BP:$BP,INPUT_DATA!BR:BR))</f>
        <v/>
      </c>
      <c r="E83" s="146" t="str">
        <f>IF($B83=0,"",_xlfn.XLOOKUP($B83,INPUT_DATA!$BP:$BP,INPUT_DATA!BS:BS))</f>
        <v/>
      </c>
      <c r="F83" s="146" t="str">
        <f t="shared" si="18"/>
        <v/>
      </c>
      <c r="G83" s="1392" t="str">
        <f>IF($B83=0,"",_xlfn.XLOOKUP($B83,INPUT_DATA!$BP:$BP,INPUT_DATA!BT:BT))</f>
        <v/>
      </c>
      <c r="H83" s="146" t="str">
        <f>IF($B83=0,"",_xlfn.XLOOKUP($B83,INPUT_DATA!$BP:$BP,INPUT_DATA!BU:BU))</f>
        <v/>
      </c>
      <c r="I83" s="146" t="str">
        <f>IF($B83=0,"",_xlfn.XLOOKUP($B83,INPUT_DATA!$BP:$BP,INPUT_DATA!BV:BV))</f>
        <v/>
      </c>
      <c r="J83" s="146" t="str">
        <f t="shared" si="19"/>
        <v/>
      </c>
      <c r="K83" s="1392" t="str">
        <f>IF($B83=0,"",_xlfn.XLOOKUP($B83,INPUT_DATA!$BP:$BP,INPUT_DATA!BW:BW))</f>
        <v/>
      </c>
      <c r="L83" s="146" t="str">
        <f>IF($B83=0,"",_xlfn.XLOOKUP($B83,INPUT_DATA!$BP:$BP,INPUT_DATA!BX:BX))</f>
        <v/>
      </c>
      <c r="M83" s="146" t="str">
        <f>IF($B83=0,"",_xlfn.XLOOKUP($B83,INPUT_DATA!$BP:$BP,INPUT_DATA!BY:BY))</f>
        <v/>
      </c>
      <c r="N83" s="146" t="str">
        <f t="shared" si="20"/>
        <v/>
      </c>
      <c r="O83" s="1372"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400"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400" t="str">
        <f t="shared" si="27"/>
        <v/>
      </c>
      <c r="AC83" s="130" t="str">
        <f t="shared" si="28"/>
        <v/>
      </c>
      <c r="AD83" s="1371"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400" t="str">
        <f t="shared" si="29"/>
        <v/>
      </c>
      <c r="AI83" s="130" t="str">
        <f t="shared" si="30"/>
        <v/>
      </c>
      <c r="AJ83" s="1371" t="str">
        <f>IF($B83=0,"",_xlfn.XLOOKUP($B83,INPUT_DATA!$BP:$BP,INPUT_DATA!CK:CK))</f>
        <v/>
      </c>
      <c r="AK83" s="130" t="str">
        <f t="shared" si="31"/>
        <v/>
      </c>
      <c r="AL83" s="1371" t="str">
        <f t="shared" si="32"/>
        <v/>
      </c>
    </row>
  </sheetData>
  <mergeCells count="1">
    <mergeCell ref="B10:B11"/>
  </mergeCells>
  <conditionalFormatting sqref="B14:B83">
    <cfRule type="cellIs" dxfId="59" priority="1" operator="lessThanOrEqual">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tabColor theme="0" tint="-0.249977111117893"/>
  </sheetPr>
  <dimension ref="A1:J72"/>
  <sheetViews>
    <sheetView showGridLines="0" zoomScale="80" zoomScaleNormal="80" workbookViewId="0">
      <selection activeCell="I34" sqref="I34"/>
    </sheetView>
  </sheetViews>
  <sheetFormatPr baseColWidth="10"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72" t="s">
        <v>103</v>
      </c>
      <c r="G3" s="1272">
        <f>'00 - Cover'!$F$17</f>
        <v>45565</v>
      </c>
      <c r="H3" s="37"/>
      <c r="I3" s="39"/>
      <c r="J3" s="39"/>
    </row>
    <row r="4" spans="1:10" ht="14.45" hidden="1" customHeight="1">
      <c r="A4" s="35"/>
      <c r="B4" s="37"/>
      <c r="C4" s="37"/>
      <c r="D4" s="37"/>
      <c r="E4" s="37"/>
      <c r="F4" s="1272" t="s">
        <v>4</v>
      </c>
      <c r="G4" s="1272">
        <f>'00 - Cover'!$F$19</f>
        <v>0</v>
      </c>
      <c r="H4" s="37"/>
      <c r="I4" s="39"/>
      <c r="J4" s="39"/>
    </row>
    <row r="5" spans="1:10" ht="14.45" hidden="1" customHeight="1">
      <c r="A5" s="35"/>
      <c r="B5" s="37"/>
      <c r="C5" s="37"/>
      <c r="D5" s="37"/>
      <c r="E5" s="37"/>
      <c r="F5" s="1272" t="s">
        <v>5</v>
      </c>
      <c r="G5" s="1272">
        <f>'00 - Cover'!$F$20</f>
        <v>0</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41"/>
    </row>
    <row r="9" spans="1:10" ht="18" customHeight="1">
      <c r="B9" s="242" t="s">
        <v>801</v>
      </c>
      <c r="C9" s="243"/>
      <c r="D9" s="244"/>
      <c r="E9" s="245"/>
      <c r="F9" s="246"/>
    </row>
    <row r="11" spans="1:10" ht="63.6" customHeight="1">
      <c r="A11" s="247"/>
      <c r="B11" s="248" t="s">
        <v>104</v>
      </c>
      <c r="C11" s="248" t="s">
        <v>105</v>
      </c>
      <c r="D11" s="248" t="s">
        <v>106</v>
      </c>
      <c r="E11" s="248" t="s">
        <v>107</v>
      </c>
      <c r="F11" s="248" t="s">
        <v>108</v>
      </c>
    </row>
    <row r="12" spans="1:10">
      <c r="A12" s="247"/>
      <c r="B12" s="249">
        <f>'03 - Monthly Asset Follow up'!B17</f>
        <v>45565</v>
      </c>
      <c r="C12" s="250" t="str">
        <f>IF(OR(B12=0,F12=""),"",MAX(D12:D23))</f>
        <v/>
      </c>
      <c r="D12" s="250" t="str">
        <f t="shared" ref="D12:D72" si="0">IF(OR(B12=0,F12=""),"",E12/F12)</f>
        <v/>
      </c>
      <c r="E12" s="251">
        <f>IF(B12=0,"",'03 - Monthly Asset Follow up'!F17)</f>
        <v>0</v>
      </c>
      <c r="F12" s="252" t="str">
        <f>IF(B12=0,"",'03 - Monthly Asset Follow up'!P18)</f>
        <v/>
      </c>
    </row>
    <row r="13" spans="1:10">
      <c r="A13" s="247"/>
      <c r="B13" s="253">
        <f>'03 - Monthly Asset Follow up'!B18</f>
        <v>0</v>
      </c>
      <c r="C13" s="1703" t="str">
        <f>IF(OR(B13=0,F13=""),"",MAX(D13:D24))</f>
        <v/>
      </c>
      <c r="D13" s="1703" t="str">
        <f t="shared" si="0"/>
        <v/>
      </c>
      <c r="E13" s="255" t="str">
        <f>IF(B13=0,"",'03 - Monthly Asset Follow up'!F18)</f>
        <v/>
      </c>
      <c r="F13" s="256" t="str">
        <f>IF(B13=0,"",'03 - Monthly Asset Follow up'!P19)</f>
        <v/>
      </c>
    </row>
    <row r="14" spans="1:10">
      <c r="A14" s="247"/>
      <c r="B14" s="253">
        <f>'03 - Monthly Asset Follow up'!B19</f>
        <v>0</v>
      </c>
      <c r="C14" s="1703" t="str">
        <f t="shared" ref="C14:C72" si="1">IF(OR(B14=0,F14=""),"",MAX(D14:D25))</f>
        <v/>
      </c>
      <c r="D14" s="1703" t="str">
        <f t="shared" si="0"/>
        <v/>
      </c>
      <c r="E14" s="255" t="str">
        <f>IF(B14=0,"",'03 - Monthly Asset Follow up'!F19)</f>
        <v/>
      </c>
      <c r="F14" s="256" t="str">
        <f>IF(B14=0,"",'03 - Monthly Asset Follow up'!P20)</f>
        <v/>
      </c>
    </row>
    <row r="15" spans="1:10">
      <c r="B15" s="253">
        <f>'03 - Monthly Asset Follow up'!B20</f>
        <v>0</v>
      </c>
      <c r="C15" s="254" t="str">
        <f t="shared" si="1"/>
        <v/>
      </c>
      <c r="D15" s="254" t="str">
        <f t="shared" si="0"/>
        <v/>
      </c>
      <c r="E15" s="255" t="str">
        <f>IF(B15=0,"",'03 - Monthly Asset Follow up'!F20)</f>
        <v/>
      </c>
      <c r="F15" s="256" t="str">
        <f>IF(B15=0,"",'03 - Monthly Asset Follow up'!P21)</f>
        <v/>
      </c>
    </row>
    <row r="16" spans="1:10">
      <c r="B16" s="253">
        <f>'03 - Monthly Asset Follow up'!B21</f>
        <v>0</v>
      </c>
      <c r="C16" s="254" t="str">
        <f t="shared" si="1"/>
        <v/>
      </c>
      <c r="D16" s="254" t="str">
        <f t="shared" si="0"/>
        <v/>
      </c>
      <c r="E16" s="255" t="str">
        <f>IF(B16=0,"",'03 - Monthly Asset Follow up'!F21)</f>
        <v/>
      </c>
      <c r="F16" s="256" t="str">
        <f>IF(B16=0,"",'03 - Monthly Asset Follow up'!P22)</f>
        <v/>
      </c>
    </row>
    <row r="17" spans="2:6">
      <c r="B17" s="253">
        <f>'03 - Monthly Asset Follow up'!B22</f>
        <v>0</v>
      </c>
      <c r="C17" s="254" t="str">
        <f t="shared" si="1"/>
        <v/>
      </c>
      <c r="D17" s="254" t="str">
        <f t="shared" si="0"/>
        <v/>
      </c>
      <c r="E17" s="255" t="str">
        <f>IF(B17=0,"",'03 - Monthly Asset Follow up'!F22)</f>
        <v/>
      </c>
      <c r="F17" s="256" t="str">
        <f>IF(B17=0,"",'03 - Monthly Asset Follow up'!P23)</f>
        <v/>
      </c>
    </row>
    <row r="18" spans="2:6">
      <c r="B18" s="253">
        <f>'03 - Monthly Asset Follow up'!B23</f>
        <v>0</v>
      </c>
      <c r="C18" s="254" t="str">
        <f t="shared" si="1"/>
        <v/>
      </c>
      <c r="D18" s="254" t="str">
        <f t="shared" si="0"/>
        <v/>
      </c>
      <c r="E18" s="255" t="str">
        <f>IF(B18=0,"",'03 - Monthly Asset Follow up'!F23)</f>
        <v/>
      </c>
      <c r="F18" s="256" t="str">
        <f>IF(B18=0,"",'03 - Monthly Asset Follow up'!P24)</f>
        <v/>
      </c>
    </row>
    <row r="19" spans="2:6">
      <c r="B19" s="253">
        <f>'03 - Monthly Asset Follow up'!B24</f>
        <v>0</v>
      </c>
      <c r="C19" s="254" t="str">
        <f t="shared" si="1"/>
        <v/>
      </c>
      <c r="D19" s="254" t="str">
        <f t="shared" si="0"/>
        <v/>
      </c>
      <c r="E19" s="255" t="str">
        <f>IF(B19=0,"",'03 - Monthly Asset Follow up'!F24)</f>
        <v/>
      </c>
      <c r="F19" s="256" t="str">
        <f>IF(B19=0,"",'03 - Monthly Asset Follow up'!P25)</f>
        <v/>
      </c>
    </row>
    <row r="20" spans="2:6">
      <c r="B20" s="253">
        <f>'03 - Monthly Asset Follow up'!B25</f>
        <v>0</v>
      </c>
      <c r="C20" s="254" t="str">
        <f t="shared" si="1"/>
        <v/>
      </c>
      <c r="D20" s="254" t="str">
        <f t="shared" si="0"/>
        <v/>
      </c>
      <c r="E20" s="255" t="str">
        <f>IF(B20=0,"",'03 - Monthly Asset Follow up'!F25)</f>
        <v/>
      </c>
      <c r="F20" s="256" t="str">
        <f>IF(B20=0,"",'03 - Monthly Asset Follow up'!P26)</f>
        <v/>
      </c>
    </row>
    <row r="21" spans="2:6">
      <c r="B21" s="253">
        <f>'03 - Monthly Asset Follow up'!B26</f>
        <v>0</v>
      </c>
      <c r="C21" s="254" t="str">
        <f t="shared" si="1"/>
        <v/>
      </c>
      <c r="D21" s="254" t="str">
        <f t="shared" si="0"/>
        <v/>
      </c>
      <c r="E21" s="255" t="str">
        <f>IF(B21=0,"",'03 - Monthly Asset Follow up'!F26)</f>
        <v/>
      </c>
      <c r="F21" s="256" t="str">
        <f>IF(B21=0,"",'03 - Monthly Asset Follow up'!P27)</f>
        <v/>
      </c>
    </row>
    <row r="22" spans="2:6">
      <c r="B22" s="253">
        <f>'03 - Monthly Asset Follow up'!B27</f>
        <v>0</v>
      </c>
      <c r="C22" s="254" t="str">
        <f t="shared" si="1"/>
        <v/>
      </c>
      <c r="D22" s="254" t="str">
        <f t="shared" si="0"/>
        <v/>
      </c>
      <c r="E22" s="255" t="str">
        <f>IF(B22=0,"",'03 - Monthly Asset Follow up'!F27)</f>
        <v/>
      </c>
      <c r="F22" s="256" t="str">
        <f>IF(B22=0,"",'03 - Monthly Asset Follow up'!P28)</f>
        <v/>
      </c>
    </row>
    <row r="23" spans="2:6">
      <c r="B23" s="253">
        <f>'03 - Monthly Asset Follow up'!B28</f>
        <v>0</v>
      </c>
      <c r="C23" s="254" t="str">
        <f t="shared" si="1"/>
        <v/>
      </c>
      <c r="D23" s="254" t="str">
        <f t="shared" si="0"/>
        <v/>
      </c>
      <c r="E23" s="255" t="str">
        <f>IF(B23=0,"",'03 - Monthly Asset Follow up'!F28)</f>
        <v/>
      </c>
      <c r="F23" s="256" t="str">
        <f>IF(B23=0,"",'03 - Monthly Asset Follow up'!P29)</f>
        <v/>
      </c>
    </row>
    <row r="24" spans="2:6">
      <c r="B24" s="253">
        <f>'03 - Monthly Asset Follow up'!B29</f>
        <v>0</v>
      </c>
      <c r="C24" s="254" t="str">
        <f t="shared" si="1"/>
        <v/>
      </c>
      <c r="D24" s="254" t="str">
        <f t="shared" si="0"/>
        <v/>
      </c>
      <c r="E24" s="255" t="str">
        <f>IF(B24=0,"",'03 - Monthly Asset Follow up'!F29)</f>
        <v/>
      </c>
      <c r="F24" s="256" t="str">
        <f>IF(B24=0,"",'03 - Monthly Asset Follow up'!P30)</f>
        <v/>
      </c>
    </row>
    <row r="25" spans="2:6">
      <c r="B25" s="253">
        <f>'03 - Monthly Asset Follow up'!B30</f>
        <v>0</v>
      </c>
      <c r="C25" s="254" t="str">
        <f t="shared" si="1"/>
        <v/>
      </c>
      <c r="D25" s="254" t="str">
        <f t="shared" si="0"/>
        <v/>
      </c>
      <c r="E25" s="255" t="str">
        <f>IF(B25=0,"",'03 - Monthly Asset Follow up'!F30)</f>
        <v/>
      </c>
      <c r="F25" s="256" t="str">
        <f>IF(B25=0,"",'03 - Monthly Asset Follow up'!P31)</f>
        <v/>
      </c>
    </row>
    <row r="26" spans="2:6">
      <c r="B26" s="253">
        <f>'03 - Monthly Asset Follow up'!B31</f>
        <v>0</v>
      </c>
      <c r="C26" s="254" t="str">
        <f t="shared" si="1"/>
        <v/>
      </c>
      <c r="D26" s="254" t="str">
        <f t="shared" si="0"/>
        <v/>
      </c>
      <c r="E26" s="255" t="str">
        <f>IF(B26=0,"",'03 - Monthly Asset Follow up'!F31)</f>
        <v/>
      </c>
      <c r="F26" s="256" t="str">
        <f>IF(B26=0,"",'03 - Monthly Asset Follow up'!P32)</f>
        <v/>
      </c>
    </row>
    <row r="27" spans="2:6">
      <c r="B27" s="253">
        <f>'03 - Monthly Asset Follow up'!B32</f>
        <v>0</v>
      </c>
      <c r="C27" s="254" t="str">
        <f t="shared" si="1"/>
        <v/>
      </c>
      <c r="D27" s="254" t="str">
        <f t="shared" si="0"/>
        <v/>
      </c>
      <c r="E27" s="255" t="str">
        <f>IF(B27=0,"",'03 - Monthly Asset Follow up'!F32)</f>
        <v/>
      </c>
      <c r="F27" s="256" t="str">
        <f>IF(B27=0,"",'03 - Monthly Asset Follow up'!P33)</f>
        <v/>
      </c>
    </row>
    <row r="28" spans="2:6">
      <c r="B28" s="253">
        <f>'03 - Monthly Asset Follow up'!B33</f>
        <v>0</v>
      </c>
      <c r="C28" s="254" t="str">
        <f t="shared" si="1"/>
        <v/>
      </c>
      <c r="D28" s="254" t="str">
        <f t="shared" si="0"/>
        <v/>
      </c>
      <c r="E28" s="255" t="str">
        <f>IF(B28=0,"",'03 - Monthly Asset Follow up'!F33)</f>
        <v/>
      </c>
      <c r="F28" s="256" t="str">
        <f>IF(B28=0,"",'03 - Monthly Asset Follow up'!P34)</f>
        <v/>
      </c>
    </row>
    <row r="29" spans="2:6">
      <c r="B29" s="253">
        <f>'03 - Monthly Asset Follow up'!B34</f>
        <v>0</v>
      </c>
      <c r="C29" s="254" t="str">
        <f t="shared" si="1"/>
        <v/>
      </c>
      <c r="D29" s="254" t="str">
        <f t="shared" si="0"/>
        <v/>
      </c>
      <c r="E29" s="255" t="str">
        <f>IF(B29=0,"",'03 - Monthly Asset Follow up'!F34)</f>
        <v/>
      </c>
      <c r="F29" s="256" t="str">
        <f>IF(B29=0,"",'03 - Monthly Asset Follow up'!P35)</f>
        <v/>
      </c>
    </row>
    <row r="30" spans="2:6">
      <c r="B30" s="253">
        <f>'03 - Monthly Asset Follow up'!B35</f>
        <v>0</v>
      </c>
      <c r="C30" s="254" t="str">
        <f t="shared" si="1"/>
        <v/>
      </c>
      <c r="D30" s="254" t="str">
        <f t="shared" si="0"/>
        <v/>
      </c>
      <c r="E30" s="255" t="str">
        <f>IF(B30=0,"",'03 - Monthly Asset Follow up'!F35)</f>
        <v/>
      </c>
      <c r="F30" s="256" t="str">
        <f>IF(B30=0,"",'03 - Monthly Asset Follow up'!P36)</f>
        <v/>
      </c>
    </row>
    <row r="31" spans="2:6">
      <c r="B31" s="253">
        <f>'03 - Monthly Asset Follow up'!B36</f>
        <v>0</v>
      </c>
      <c r="C31" s="254" t="str">
        <f t="shared" si="1"/>
        <v/>
      </c>
      <c r="D31" s="254" t="str">
        <f t="shared" si="0"/>
        <v/>
      </c>
      <c r="E31" s="255" t="str">
        <f>IF(B31=0,"",'03 - Monthly Asset Follow up'!F36)</f>
        <v/>
      </c>
      <c r="F31" s="256" t="str">
        <f>IF(B31=0,"",'03 - Monthly Asset Follow up'!P37)</f>
        <v/>
      </c>
    </row>
    <row r="32" spans="2:6">
      <c r="B32" s="253">
        <f>'03 - Monthly Asset Follow up'!B37</f>
        <v>0</v>
      </c>
      <c r="C32" s="254" t="str">
        <f t="shared" si="1"/>
        <v/>
      </c>
      <c r="D32" s="254" t="str">
        <f t="shared" si="0"/>
        <v/>
      </c>
      <c r="E32" s="255" t="str">
        <f>IF(B32=0,"",'03 - Monthly Asset Follow up'!F37)</f>
        <v/>
      </c>
      <c r="F32" s="256" t="str">
        <f>IF(B32=0,"",'03 - Monthly Asset Follow up'!P38)</f>
        <v/>
      </c>
    </row>
    <row r="33" spans="2:6">
      <c r="B33" s="253">
        <f>'03 - Monthly Asset Follow up'!B38</f>
        <v>0</v>
      </c>
      <c r="C33" s="254" t="str">
        <f t="shared" si="1"/>
        <v/>
      </c>
      <c r="D33" s="254" t="str">
        <f t="shared" si="0"/>
        <v/>
      </c>
      <c r="E33" s="255" t="str">
        <f>IF(B33=0,"",'03 - Monthly Asset Follow up'!F38)</f>
        <v/>
      </c>
      <c r="F33" s="256" t="str">
        <f>IF(B33=0,"",'03 - Monthly Asset Follow up'!P39)</f>
        <v/>
      </c>
    </row>
    <row r="34" spans="2:6">
      <c r="B34" s="253">
        <f>'03 - Monthly Asset Follow up'!B39</f>
        <v>0</v>
      </c>
      <c r="C34" s="254" t="str">
        <f t="shared" si="1"/>
        <v/>
      </c>
      <c r="D34" s="254" t="str">
        <f t="shared" si="0"/>
        <v/>
      </c>
      <c r="E34" s="255" t="str">
        <f>IF(B34=0,"",'03 - Monthly Asset Follow up'!F39)</f>
        <v/>
      </c>
      <c r="F34" s="256" t="str">
        <f>IF(B34=0,"",'03 - Monthly Asset Follow up'!P40)</f>
        <v/>
      </c>
    </row>
    <row r="35" spans="2:6">
      <c r="B35" s="253">
        <f>'03 - Monthly Asset Follow up'!B40</f>
        <v>0</v>
      </c>
      <c r="C35" s="254" t="str">
        <f t="shared" si="1"/>
        <v/>
      </c>
      <c r="D35" s="254" t="str">
        <f t="shared" si="0"/>
        <v/>
      </c>
      <c r="E35" s="255" t="str">
        <f>IF(B35=0,"",'03 - Monthly Asset Follow up'!F40)</f>
        <v/>
      </c>
      <c r="F35" s="256" t="str">
        <f>IF(B35=0,"",'03 - Monthly Asset Follow up'!P41)</f>
        <v/>
      </c>
    </row>
    <row r="36" spans="2:6">
      <c r="B36" s="253">
        <f>'03 - Monthly Asset Follow up'!B41</f>
        <v>0</v>
      </c>
      <c r="C36" s="254" t="str">
        <f t="shared" si="1"/>
        <v/>
      </c>
      <c r="D36" s="254" t="str">
        <f t="shared" si="0"/>
        <v/>
      </c>
      <c r="E36" s="255" t="str">
        <f>IF(B36=0,"",'03 - Monthly Asset Follow up'!F41)</f>
        <v/>
      </c>
      <c r="F36" s="256" t="str">
        <f>IF(B36=0,"",'03 - Monthly Asset Follow up'!P42)</f>
        <v/>
      </c>
    </row>
    <row r="37" spans="2:6">
      <c r="B37" s="253">
        <f>'03 - Monthly Asset Follow up'!B42</f>
        <v>0</v>
      </c>
      <c r="C37" s="254" t="str">
        <f t="shared" si="1"/>
        <v/>
      </c>
      <c r="D37" s="254" t="str">
        <f t="shared" si="0"/>
        <v/>
      </c>
      <c r="E37" s="255" t="str">
        <f>IF(B37=0,"",'03 - Monthly Asset Follow up'!F42)</f>
        <v/>
      </c>
      <c r="F37" s="256" t="str">
        <f>IF(B37=0,"",'03 - Monthly Asset Follow up'!P43)</f>
        <v/>
      </c>
    </row>
    <row r="38" spans="2:6">
      <c r="B38" s="253">
        <f>'03 - Monthly Asset Follow up'!B43</f>
        <v>0</v>
      </c>
      <c r="C38" s="254" t="str">
        <f t="shared" si="1"/>
        <v/>
      </c>
      <c r="D38" s="254" t="str">
        <f t="shared" si="0"/>
        <v/>
      </c>
      <c r="E38" s="255" t="str">
        <f>IF(B38=0,"",'03 - Monthly Asset Follow up'!F43)</f>
        <v/>
      </c>
      <c r="F38" s="256" t="str">
        <f>IF(B38=0,"",'03 - Monthly Asset Follow up'!P44)</f>
        <v/>
      </c>
    </row>
    <row r="39" spans="2:6">
      <c r="B39" s="253">
        <f>'03 - Monthly Asset Follow up'!B44</f>
        <v>0</v>
      </c>
      <c r="C39" s="254" t="str">
        <f t="shared" si="1"/>
        <v/>
      </c>
      <c r="D39" s="254" t="str">
        <f t="shared" si="0"/>
        <v/>
      </c>
      <c r="E39" s="255" t="str">
        <f>IF(B39=0,"",'03 - Monthly Asset Follow up'!F44)</f>
        <v/>
      </c>
      <c r="F39" s="256" t="str">
        <f>IF(B39=0,"",'03 - Monthly Asset Follow up'!P45)</f>
        <v/>
      </c>
    </row>
    <row r="40" spans="2:6">
      <c r="B40" s="253">
        <f>'03 - Monthly Asset Follow up'!B45</f>
        <v>0</v>
      </c>
      <c r="C40" s="254" t="str">
        <f t="shared" si="1"/>
        <v/>
      </c>
      <c r="D40" s="254" t="str">
        <f t="shared" si="0"/>
        <v/>
      </c>
      <c r="E40" s="255" t="str">
        <f>IF(B40=0,"",'03 - Monthly Asset Follow up'!F45)</f>
        <v/>
      </c>
      <c r="F40" s="256" t="str">
        <f>IF(B40=0,"",'03 - Monthly Asset Follow up'!P46)</f>
        <v/>
      </c>
    </row>
    <row r="41" spans="2:6">
      <c r="B41" s="253">
        <f>'03 - Monthly Asset Follow up'!B46</f>
        <v>0</v>
      </c>
      <c r="C41" s="254" t="str">
        <f t="shared" si="1"/>
        <v/>
      </c>
      <c r="D41" s="254" t="str">
        <f t="shared" si="0"/>
        <v/>
      </c>
      <c r="E41" s="255" t="str">
        <f>IF(B41=0,"",'03 - Monthly Asset Follow up'!F46)</f>
        <v/>
      </c>
      <c r="F41" s="256" t="str">
        <f>IF(B41=0,"",'03 - Monthly Asset Follow up'!P47)</f>
        <v/>
      </c>
    </row>
    <row r="42" spans="2:6">
      <c r="B42" s="253">
        <f>'03 - Monthly Asset Follow up'!B47</f>
        <v>0</v>
      </c>
      <c r="C42" s="254" t="str">
        <f t="shared" si="1"/>
        <v/>
      </c>
      <c r="D42" s="254" t="str">
        <f t="shared" si="0"/>
        <v/>
      </c>
      <c r="E42" s="255" t="str">
        <f>IF(B42=0,"",'03 - Monthly Asset Follow up'!F47)</f>
        <v/>
      </c>
      <c r="F42" s="256" t="str">
        <f>IF(B42=0,"",'03 - Monthly Asset Follow up'!P48)</f>
        <v/>
      </c>
    </row>
    <row r="43" spans="2:6">
      <c r="B43" s="253">
        <f>'03 - Monthly Asset Follow up'!B48</f>
        <v>0</v>
      </c>
      <c r="C43" s="254" t="str">
        <f t="shared" si="1"/>
        <v/>
      </c>
      <c r="D43" s="254" t="str">
        <f t="shared" si="0"/>
        <v/>
      </c>
      <c r="E43" s="255" t="str">
        <f>IF(B43=0,"",'03 - Monthly Asset Follow up'!F48)</f>
        <v/>
      </c>
      <c r="F43" s="256" t="str">
        <f>IF(B43=0,"",'03 - Monthly Asset Follow up'!P49)</f>
        <v/>
      </c>
    </row>
    <row r="44" spans="2:6">
      <c r="B44" s="253">
        <f>'03 - Monthly Asset Follow up'!B49</f>
        <v>0</v>
      </c>
      <c r="C44" s="254" t="str">
        <f t="shared" si="1"/>
        <v/>
      </c>
      <c r="D44" s="254" t="str">
        <f t="shared" si="0"/>
        <v/>
      </c>
      <c r="E44" s="255" t="str">
        <f>IF(B44=0,"",'03 - Monthly Asset Follow up'!F49)</f>
        <v/>
      </c>
      <c r="F44" s="256" t="str">
        <f>IF(B44=0,"",'03 - Monthly Asset Follow up'!P50)</f>
        <v/>
      </c>
    </row>
    <row r="45" spans="2:6">
      <c r="B45" s="253">
        <f>'03 - Monthly Asset Follow up'!B50</f>
        <v>0</v>
      </c>
      <c r="C45" s="254" t="str">
        <f t="shared" si="1"/>
        <v/>
      </c>
      <c r="D45" s="254" t="str">
        <f t="shared" si="0"/>
        <v/>
      </c>
      <c r="E45" s="255" t="str">
        <f>IF(B45=0,"",'03 - Monthly Asset Follow up'!F50)</f>
        <v/>
      </c>
      <c r="F45" s="256" t="str">
        <f>IF(B45=0,"",'03 - Monthly Asset Follow up'!P51)</f>
        <v/>
      </c>
    </row>
    <row r="46" spans="2:6">
      <c r="B46" s="253">
        <f>'03 - Monthly Asset Follow up'!B51</f>
        <v>0</v>
      </c>
      <c r="C46" s="254" t="str">
        <f t="shared" si="1"/>
        <v/>
      </c>
      <c r="D46" s="254" t="str">
        <f t="shared" si="0"/>
        <v/>
      </c>
      <c r="E46" s="255" t="str">
        <f>IF(B46=0,"",'03 - Monthly Asset Follow up'!F51)</f>
        <v/>
      </c>
      <c r="F46" s="256" t="str">
        <f>IF(B46=0,"",'03 - Monthly Asset Follow up'!P52)</f>
        <v/>
      </c>
    </row>
    <row r="47" spans="2:6">
      <c r="B47" s="253">
        <f>'03 - Monthly Asset Follow up'!B52</f>
        <v>0</v>
      </c>
      <c r="C47" s="254" t="str">
        <f t="shared" si="1"/>
        <v/>
      </c>
      <c r="D47" s="254" t="str">
        <f t="shared" si="0"/>
        <v/>
      </c>
      <c r="E47" s="255" t="str">
        <f>IF(B47=0,"",'03 - Monthly Asset Follow up'!F52)</f>
        <v/>
      </c>
      <c r="F47" s="256" t="str">
        <f>IF(B47=0,"",'03 - Monthly Asset Follow up'!P53)</f>
        <v/>
      </c>
    </row>
    <row r="48" spans="2:6">
      <c r="B48" s="253">
        <f>'03 - Monthly Asset Follow up'!B53</f>
        <v>0</v>
      </c>
      <c r="C48" s="254" t="str">
        <f t="shared" si="1"/>
        <v/>
      </c>
      <c r="D48" s="254" t="str">
        <f t="shared" si="0"/>
        <v/>
      </c>
      <c r="E48" s="255" t="str">
        <f>IF(B48=0,"",'03 - Monthly Asset Follow up'!F53)</f>
        <v/>
      </c>
      <c r="F48" s="256" t="str">
        <f>IF(B48=0,"",'03 - Monthly Asset Follow up'!P54)</f>
        <v/>
      </c>
    </row>
    <row r="49" spans="2:6">
      <c r="B49" s="253">
        <f>'03 - Monthly Asset Follow up'!B54</f>
        <v>0</v>
      </c>
      <c r="C49" s="254" t="str">
        <f t="shared" si="1"/>
        <v/>
      </c>
      <c r="D49" s="254" t="str">
        <f t="shared" si="0"/>
        <v/>
      </c>
      <c r="E49" s="255" t="str">
        <f>IF(B49=0,"",'03 - Monthly Asset Follow up'!F54)</f>
        <v/>
      </c>
      <c r="F49" s="256" t="str">
        <f>IF(B49=0,"",'03 - Monthly Asset Follow up'!P55)</f>
        <v/>
      </c>
    </row>
    <row r="50" spans="2:6">
      <c r="B50" s="253">
        <f>'03 - Monthly Asset Follow up'!B55</f>
        <v>0</v>
      </c>
      <c r="C50" s="254" t="str">
        <f t="shared" si="1"/>
        <v/>
      </c>
      <c r="D50" s="254" t="str">
        <f t="shared" si="0"/>
        <v/>
      </c>
      <c r="E50" s="255" t="str">
        <f>IF(B50=0,"",'03 - Monthly Asset Follow up'!F55)</f>
        <v/>
      </c>
      <c r="F50" s="256" t="str">
        <f>IF(B50=0,"",'03 - Monthly Asset Follow up'!P56)</f>
        <v/>
      </c>
    </row>
    <row r="51" spans="2:6">
      <c r="B51" s="253">
        <f>'03 - Monthly Asset Follow up'!B56</f>
        <v>0</v>
      </c>
      <c r="C51" s="254" t="str">
        <f t="shared" si="1"/>
        <v/>
      </c>
      <c r="D51" s="254" t="str">
        <f t="shared" si="0"/>
        <v/>
      </c>
      <c r="E51" s="255" t="str">
        <f>IF(B51=0,"",'03 - Monthly Asset Follow up'!F56)</f>
        <v/>
      </c>
      <c r="F51" s="256" t="str">
        <f>IF(B51=0,"",'03 - Monthly Asset Follow up'!P57)</f>
        <v/>
      </c>
    </row>
    <row r="52" spans="2:6">
      <c r="B52" s="253">
        <f>'03 - Monthly Asset Follow up'!B57</f>
        <v>0</v>
      </c>
      <c r="C52" s="254" t="str">
        <f t="shared" si="1"/>
        <v/>
      </c>
      <c r="D52" s="254" t="str">
        <f t="shared" si="0"/>
        <v/>
      </c>
      <c r="E52" s="255" t="str">
        <f>IF(B52=0,"",'03 - Monthly Asset Follow up'!F57)</f>
        <v/>
      </c>
      <c r="F52" s="256" t="str">
        <f>IF(B52=0,"",'03 - Monthly Asset Follow up'!P58)</f>
        <v/>
      </c>
    </row>
    <row r="53" spans="2:6">
      <c r="B53" s="253">
        <f>'03 - Monthly Asset Follow up'!B58</f>
        <v>0</v>
      </c>
      <c r="C53" s="254" t="str">
        <f t="shared" si="1"/>
        <v/>
      </c>
      <c r="D53" s="254" t="str">
        <f t="shared" si="0"/>
        <v/>
      </c>
      <c r="E53" s="255" t="str">
        <f>IF(B53=0,"",'03 - Monthly Asset Follow up'!F58)</f>
        <v/>
      </c>
      <c r="F53" s="256" t="str">
        <f>IF(B53=0,"",'03 - Monthly Asset Follow up'!P59)</f>
        <v/>
      </c>
    </row>
    <row r="54" spans="2:6">
      <c r="B54" s="253">
        <f>'03 - Monthly Asset Follow up'!B59</f>
        <v>0</v>
      </c>
      <c r="C54" s="254" t="str">
        <f t="shared" si="1"/>
        <v/>
      </c>
      <c r="D54" s="254" t="str">
        <f t="shared" si="0"/>
        <v/>
      </c>
      <c r="E54" s="255" t="str">
        <f>IF(B54=0,"",'03 - Monthly Asset Follow up'!F59)</f>
        <v/>
      </c>
      <c r="F54" s="256" t="str">
        <f>IF(B54=0,"",'03 - Monthly Asset Follow up'!P60)</f>
        <v/>
      </c>
    </row>
    <row r="55" spans="2:6">
      <c r="B55" s="253">
        <f>'03 - Monthly Asset Follow up'!B60</f>
        <v>0</v>
      </c>
      <c r="C55" s="254" t="str">
        <f t="shared" si="1"/>
        <v/>
      </c>
      <c r="D55" s="254" t="str">
        <f t="shared" si="0"/>
        <v/>
      </c>
      <c r="E55" s="255" t="str">
        <f>IF(B55=0,"",'03 - Monthly Asset Follow up'!F60)</f>
        <v/>
      </c>
      <c r="F55" s="256" t="str">
        <f>IF(B55=0,"",'03 - Monthly Asset Follow up'!P61)</f>
        <v/>
      </c>
    </row>
    <row r="56" spans="2:6">
      <c r="B56" s="253">
        <f>'03 - Monthly Asset Follow up'!B61</f>
        <v>0</v>
      </c>
      <c r="C56" s="254" t="str">
        <f t="shared" si="1"/>
        <v/>
      </c>
      <c r="D56" s="254" t="str">
        <f t="shared" si="0"/>
        <v/>
      </c>
      <c r="E56" s="255" t="str">
        <f>IF(B56=0,"",'03 - Monthly Asset Follow up'!F61)</f>
        <v/>
      </c>
      <c r="F56" s="256" t="str">
        <f>IF(B56=0,"",'03 - Monthly Asset Follow up'!P62)</f>
        <v/>
      </c>
    </row>
    <row r="57" spans="2:6">
      <c r="B57" s="253">
        <f>'03 - Monthly Asset Follow up'!B62</f>
        <v>0</v>
      </c>
      <c r="C57" s="254" t="str">
        <f t="shared" si="1"/>
        <v/>
      </c>
      <c r="D57" s="254" t="str">
        <f t="shared" si="0"/>
        <v/>
      </c>
      <c r="E57" s="255" t="str">
        <f>IF(B57=0,"",'03 - Monthly Asset Follow up'!F62)</f>
        <v/>
      </c>
      <c r="F57" s="256" t="str">
        <f>IF(B57=0,"",'03 - Monthly Asset Follow up'!P63)</f>
        <v/>
      </c>
    </row>
    <row r="58" spans="2:6">
      <c r="B58" s="253">
        <f>'03 - Monthly Asset Follow up'!B63</f>
        <v>0</v>
      </c>
      <c r="C58" s="254" t="str">
        <f t="shared" si="1"/>
        <v/>
      </c>
      <c r="D58" s="254" t="str">
        <f t="shared" si="0"/>
        <v/>
      </c>
      <c r="E58" s="255" t="str">
        <f>IF(B58=0,"",'03 - Monthly Asset Follow up'!F63)</f>
        <v/>
      </c>
      <c r="F58" s="256" t="str">
        <f>IF(B58=0,"",'03 - Monthly Asset Follow up'!P64)</f>
        <v/>
      </c>
    </row>
    <row r="59" spans="2:6">
      <c r="B59" s="253">
        <f>'03 - Monthly Asset Follow up'!B64</f>
        <v>0</v>
      </c>
      <c r="C59" s="254" t="str">
        <f t="shared" si="1"/>
        <v/>
      </c>
      <c r="D59" s="254" t="str">
        <f t="shared" si="0"/>
        <v/>
      </c>
      <c r="E59" s="255" t="str">
        <f>IF(B59=0,"",'03 - Monthly Asset Follow up'!F64)</f>
        <v/>
      </c>
      <c r="F59" s="256" t="str">
        <f>IF(B59=0,"",'03 - Monthly Asset Follow up'!P65)</f>
        <v/>
      </c>
    </row>
    <row r="60" spans="2:6">
      <c r="B60" s="253">
        <f>'03 - Monthly Asset Follow up'!B65</f>
        <v>0</v>
      </c>
      <c r="C60" s="254" t="str">
        <f t="shared" si="1"/>
        <v/>
      </c>
      <c r="D60" s="254" t="str">
        <f t="shared" si="0"/>
        <v/>
      </c>
      <c r="E60" s="255" t="str">
        <f>IF(B60=0,"",'03 - Monthly Asset Follow up'!F65)</f>
        <v/>
      </c>
      <c r="F60" s="256" t="str">
        <f>IF(B60=0,"",'03 - Monthly Asset Follow up'!P66)</f>
        <v/>
      </c>
    </row>
    <row r="61" spans="2:6">
      <c r="B61" s="253">
        <f>'03 - Monthly Asset Follow up'!B66</f>
        <v>0</v>
      </c>
      <c r="C61" s="254" t="str">
        <f t="shared" si="1"/>
        <v/>
      </c>
      <c r="D61" s="254" t="str">
        <f t="shared" si="0"/>
        <v/>
      </c>
      <c r="E61" s="255" t="str">
        <f>IF(B61=0,"",'03 - Monthly Asset Follow up'!F66)</f>
        <v/>
      </c>
      <c r="F61" s="256" t="str">
        <f>IF(B61=0,"",'03 - Monthly Asset Follow up'!P67)</f>
        <v/>
      </c>
    </row>
    <row r="62" spans="2:6">
      <c r="B62" s="253">
        <f>'03 - Monthly Asset Follow up'!B67</f>
        <v>0</v>
      </c>
      <c r="C62" s="254" t="str">
        <f t="shared" si="1"/>
        <v/>
      </c>
      <c r="D62" s="254" t="str">
        <f t="shared" si="0"/>
        <v/>
      </c>
      <c r="E62" s="255" t="str">
        <f>IF(B62=0,"",'03 - Monthly Asset Follow up'!F67)</f>
        <v/>
      </c>
      <c r="F62" s="256" t="str">
        <f>IF(B62=0,"",'03 - Monthly Asset Follow up'!P68)</f>
        <v/>
      </c>
    </row>
    <row r="63" spans="2:6">
      <c r="B63" s="253">
        <f>'03 - Monthly Asset Follow up'!B68</f>
        <v>0</v>
      </c>
      <c r="C63" s="254" t="str">
        <f t="shared" si="1"/>
        <v/>
      </c>
      <c r="D63" s="254" t="str">
        <f t="shared" si="0"/>
        <v/>
      </c>
      <c r="E63" s="255" t="str">
        <f>IF(B63=0,"",'03 - Monthly Asset Follow up'!F68)</f>
        <v/>
      </c>
      <c r="F63" s="256" t="str">
        <f>IF(B63=0,"",'03 - Monthly Asset Follow up'!P69)</f>
        <v/>
      </c>
    </row>
    <row r="64" spans="2:6">
      <c r="B64" s="253">
        <f>'03 - Monthly Asset Follow up'!B69</f>
        <v>0</v>
      </c>
      <c r="C64" s="254" t="str">
        <f t="shared" si="1"/>
        <v/>
      </c>
      <c r="D64" s="254" t="str">
        <f t="shared" si="0"/>
        <v/>
      </c>
      <c r="E64" s="255" t="str">
        <f>IF(B64=0,"",'03 - Monthly Asset Follow up'!F69)</f>
        <v/>
      </c>
      <c r="F64" s="256" t="str">
        <f>IF(B64=0,"",'03 - Monthly Asset Follow up'!P70)</f>
        <v/>
      </c>
    </row>
    <row r="65" spans="2:6">
      <c r="B65" s="253">
        <f>'03 - Monthly Asset Follow up'!B70</f>
        <v>0</v>
      </c>
      <c r="C65" s="254" t="str">
        <f t="shared" si="1"/>
        <v/>
      </c>
      <c r="D65" s="254" t="str">
        <f t="shared" si="0"/>
        <v/>
      </c>
      <c r="E65" s="255" t="str">
        <f>IF(B65=0,"",'03 - Monthly Asset Follow up'!F70)</f>
        <v/>
      </c>
      <c r="F65" s="256" t="str">
        <f>IF(B65=0,"",'03 - Monthly Asset Follow up'!P71)</f>
        <v/>
      </c>
    </row>
    <row r="66" spans="2:6">
      <c r="B66" s="253">
        <f>'03 - Monthly Asset Follow up'!B71</f>
        <v>0</v>
      </c>
      <c r="C66" s="254" t="str">
        <f t="shared" si="1"/>
        <v/>
      </c>
      <c r="D66" s="254" t="str">
        <f t="shared" si="0"/>
        <v/>
      </c>
      <c r="E66" s="255" t="str">
        <f>IF(B66=0,"",'03 - Monthly Asset Follow up'!F71)</f>
        <v/>
      </c>
      <c r="F66" s="256" t="str">
        <f>IF(B66=0,"",'03 - Monthly Asset Follow up'!P72)</f>
        <v/>
      </c>
    </row>
    <row r="67" spans="2:6">
      <c r="B67" s="253">
        <f>'03 - Monthly Asset Follow up'!B72</f>
        <v>0</v>
      </c>
      <c r="C67" s="254" t="str">
        <f t="shared" si="1"/>
        <v/>
      </c>
      <c r="D67" s="254" t="str">
        <f t="shared" si="0"/>
        <v/>
      </c>
      <c r="E67" s="255" t="str">
        <f>IF(B67=0,"",'03 - Monthly Asset Follow up'!F72)</f>
        <v/>
      </c>
      <c r="F67" s="256" t="str">
        <f>IF(B67=0,"",'03 - Monthly Asset Follow up'!P73)</f>
        <v/>
      </c>
    </row>
    <row r="68" spans="2:6">
      <c r="B68" s="253">
        <f>'03 - Monthly Asset Follow up'!B73</f>
        <v>0</v>
      </c>
      <c r="C68" s="254" t="str">
        <f t="shared" si="1"/>
        <v/>
      </c>
      <c r="D68" s="254" t="str">
        <f t="shared" si="0"/>
        <v/>
      </c>
      <c r="E68" s="255" t="str">
        <f>IF(B68=0,"",'03 - Monthly Asset Follow up'!F73)</f>
        <v/>
      </c>
      <c r="F68" s="256" t="str">
        <f>IF(B68=0,"",'03 - Monthly Asset Follow up'!P74)</f>
        <v/>
      </c>
    </row>
    <row r="69" spans="2:6">
      <c r="B69" s="253">
        <f>'03 - Monthly Asset Follow up'!B74</f>
        <v>0</v>
      </c>
      <c r="C69" s="254" t="str">
        <f t="shared" si="1"/>
        <v/>
      </c>
      <c r="D69" s="254" t="str">
        <f t="shared" si="0"/>
        <v/>
      </c>
      <c r="E69" s="255" t="str">
        <f>IF(B69=0,"",'03 - Monthly Asset Follow up'!F74)</f>
        <v/>
      </c>
      <c r="F69" s="256" t="str">
        <f>IF(B69=0,"",'03 - Monthly Asset Follow up'!P75)</f>
        <v/>
      </c>
    </row>
    <row r="70" spans="2:6">
      <c r="B70" s="253">
        <f>'03 - Monthly Asset Follow up'!B75</f>
        <v>0</v>
      </c>
      <c r="C70" s="254" t="str">
        <f t="shared" si="1"/>
        <v/>
      </c>
      <c r="D70" s="254" t="str">
        <f t="shared" si="0"/>
        <v/>
      </c>
      <c r="E70" s="255" t="str">
        <f>IF(B70=0,"",'03 - Monthly Asset Follow up'!F75)</f>
        <v/>
      </c>
      <c r="F70" s="256" t="str">
        <f>IF(B70=0,"",'03 - Monthly Asset Follow up'!P76)</f>
        <v/>
      </c>
    </row>
    <row r="71" spans="2:6">
      <c r="B71" s="253">
        <f>'03 - Monthly Asset Follow up'!B76</f>
        <v>0</v>
      </c>
      <c r="C71" s="254" t="str">
        <f t="shared" si="1"/>
        <v/>
      </c>
      <c r="D71" s="254" t="str">
        <f t="shared" si="0"/>
        <v/>
      </c>
      <c r="E71" s="255" t="str">
        <f>IF(B71=0,"",'03 - Monthly Asset Follow up'!F76)</f>
        <v/>
      </c>
      <c r="F71" s="256" t="str">
        <f>IF(B71=0,"",'03 - Monthly Asset Follow up'!P77)</f>
        <v/>
      </c>
    </row>
    <row r="72" spans="2:6">
      <c r="B72" s="253">
        <f>'03 - Monthly Asset Follow up'!B77</f>
        <v>0</v>
      </c>
      <c r="C72" s="254" t="str">
        <f t="shared" si="1"/>
        <v/>
      </c>
      <c r="D72" s="254" t="str">
        <f t="shared" si="0"/>
        <v/>
      </c>
      <c r="E72" s="255" t="str">
        <f>IF(B72=0,"",'03 - Monthly Asset Follow up'!F77)</f>
        <v/>
      </c>
      <c r="F72" s="256" t="str">
        <f>IF(B72=0,"",'03 - Monthly Asset Follow up'!P78)</f>
        <v/>
      </c>
    </row>
  </sheetData>
  <conditionalFormatting sqref="B12:B72">
    <cfRule type="cellIs" dxfId="58" priority="1" operator="lessThanOrEqual">
      <formula>0</formula>
    </cfRule>
  </conditionalFormatting>
  <pageMargins left="0.7" right="0.7" top="0.75" bottom="0.75" header="0.3" footer="0.3"/>
  <pageSetup paperSize="9"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tabColor theme="0" tint="-0.249977111117893"/>
  </sheetPr>
  <dimension ref="A3:H324"/>
  <sheetViews>
    <sheetView showGridLines="0" zoomScale="80" zoomScaleNormal="80" workbookViewId="0">
      <selection activeCell="L31" sqref="L31"/>
    </sheetView>
  </sheetViews>
  <sheetFormatPr baseColWidth="10" defaultColWidth="9.140625" defaultRowHeight="12.75"/>
  <cols>
    <col min="1" max="1" width="4" style="257" bestFit="1" customWidth="1"/>
    <col min="2" max="2" width="16.85546875" style="258" customWidth="1"/>
    <col min="3" max="3" width="1.42578125" style="258" customWidth="1"/>
    <col min="4" max="6" width="27.42578125" style="258" customWidth="1"/>
    <col min="7" max="7" width="20.140625" style="258" customWidth="1"/>
    <col min="8" max="8" width="19.5703125" style="258" bestFit="1" customWidth="1"/>
    <col min="9" max="16384" width="9.140625" style="258"/>
  </cols>
  <sheetData>
    <row r="3" spans="1:8" ht="15">
      <c r="F3" s="259"/>
      <c r="G3" s="1272" t="s">
        <v>103</v>
      </c>
      <c r="H3" s="1272">
        <f>'00 - Cover'!$F$17</f>
        <v>45565</v>
      </c>
    </row>
    <row r="4" spans="1:8" ht="15" hidden="1">
      <c r="F4" s="259"/>
      <c r="G4" s="1272" t="s">
        <v>4</v>
      </c>
      <c r="H4" s="1272">
        <f>'00 - Cover'!$F$19</f>
        <v>0</v>
      </c>
    </row>
    <row r="5" spans="1:8" ht="15" hidden="1">
      <c r="F5" s="259"/>
      <c r="G5" s="1272" t="s">
        <v>5</v>
      </c>
      <c r="H5" s="1272">
        <f>'00 - Cover'!$F$20</f>
        <v>0</v>
      </c>
    </row>
    <row r="6" spans="1:8">
      <c r="G6" s="88"/>
      <c r="H6" s="88"/>
    </row>
    <row r="8" spans="1:8" ht="15.75">
      <c r="B8" s="44" t="s">
        <v>802</v>
      </c>
      <c r="C8" s="90"/>
      <c r="D8" s="90"/>
      <c r="E8" s="90"/>
      <c r="F8" s="90"/>
      <c r="G8" s="90"/>
      <c r="H8" s="90"/>
    </row>
    <row r="9" spans="1:8" ht="13.5" thickBot="1"/>
    <row r="10" spans="1:8" ht="18.600000000000001" customHeight="1">
      <c r="A10" s="260"/>
      <c r="B10" s="1843" t="s">
        <v>109</v>
      </c>
      <c r="C10" s="261"/>
      <c r="D10" s="1843" t="s">
        <v>110</v>
      </c>
      <c r="E10" s="1843" t="s">
        <v>111</v>
      </c>
      <c r="F10" s="1843" t="s">
        <v>112</v>
      </c>
      <c r="G10" s="262"/>
    </row>
    <row r="11" spans="1:8" ht="18">
      <c r="A11" s="260"/>
      <c r="B11" s="1844"/>
      <c r="C11" s="261"/>
      <c r="D11" s="1844"/>
      <c r="E11" s="1844"/>
      <c r="F11" s="1844"/>
      <c r="G11" s="262"/>
    </row>
    <row r="12" spans="1:8" ht="13.5" thickBot="1">
      <c r="A12" s="260"/>
      <c r="B12" s="1845"/>
      <c r="C12" s="263"/>
      <c r="D12" s="1845"/>
      <c r="E12" s="1845"/>
      <c r="F12" s="1845"/>
      <c r="G12" s="262"/>
    </row>
    <row r="13" spans="1:8">
      <c r="A13" s="260"/>
      <c r="B13" s="1752">
        <v>45565</v>
      </c>
      <c r="C13" s="264"/>
      <c r="D13" s="1743">
        <f>SUM(E13:E326)</f>
        <v>8182368484.4699955</v>
      </c>
      <c r="E13" s="1744">
        <v>42028420.289999999</v>
      </c>
      <c r="F13" s="1745">
        <v>10102600.93</v>
      </c>
      <c r="G13" s="265"/>
      <c r="H13" s="1534">
        <f>D13-'03 - Monthly Asset Follow up'!P17</f>
        <v>0</v>
      </c>
    </row>
    <row r="14" spans="1:8">
      <c r="A14" s="260"/>
      <c r="B14" s="1263">
        <v>45596</v>
      </c>
      <c r="C14" s="264"/>
      <c r="D14" s="1746">
        <f>D13-E13</f>
        <v>8140340064.1799955</v>
      </c>
      <c r="E14" s="1747">
        <v>42142698.960000001</v>
      </c>
      <c r="F14" s="1748">
        <v>10069731.59</v>
      </c>
      <c r="G14" s="262"/>
    </row>
    <row r="15" spans="1:8">
      <c r="A15" s="260"/>
      <c r="B15" s="1263">
        <v>45626</v>
      </c>
      <c r="C15" s="264"/>
      <c r="D15" s="1746">
        <f t="shared" ref="D15:D78" si="0">D14-E14</f>
        <v>8098197365.2199955</v>
      </c>
      <c r="E15" s="1747">
        <v>42280625.039999999</v>
      </c>
      <c r="F15" s="1748">
        <v>10006517.57</v>
      </c>
      <c r="G15" s="262"/>
      <c r="H15" s="1685">
        <f>'03 - Monthly Asset Follow up'!P17</f>
        <v>8182368484.4700003</v>
      </c>
    </row>
    <row r="16" spans="1:8">
      <c r="A16" s="260"/>
      <c r="B16" s="1263">
        <v>45657</v>
      </c>
      <c r="C16" s="264"/>
      <c r="D16" s="1746">
        <f t="shared" si="0"/>
        <v>8055916740.1799955</v>
      </c>
      <c r="E16" s="1747">
        <v>42380156.920000002</v>
      </c>
      <c r="F16" s="1748">
        <v>9972918.4800000004</v>
      </c>
      <c r="G16" s="262"/>
    </row>
    <row r="17" spans="1:7">
      <c r="A17" s="260"/>
      <c r="B17" s="1263">
        <v>45688</v>
      </c>
      <c r="C17" s="264"/>
      <c r="D17" s="1746">
        <f t="shared" si="0"/>
        <v>8013536583.2599955</v>
      </c>
      <c r="E17" s="1747">
        <v>42490290.609999999</v>
      </c>
      <c r="F17" s="1748">
        <v>9925073.9000000004</v>
      </c>
      <c r="G17" s="262"/>
    </row>
    <row r="18" spans="1:7">
      <c r="A18" s="260"/>
      <c r="B18" s="1263">
        <v>45716</v>
      </c>
      <c r="C18" s="264"/>
      <c r="D18" s="1746">
        <f t="shared" si="0"/>
        <v>7971046292.6499958</v>
      </c>
      <c r="E18" s="1747">
        <v>42619770.5</v>
      </c>
      <c r="F18" s="1748">
        <v>9832965.1899999995</v>
      </c>
      <c r="G18" s="262"/>
    </row>
    <row r="19" spans="1:7">
      <c r="A19" s="260"/>
      <c r="B19" s="1263">
        <v>45747</v>
      </c>
      <c r="C19" s="264"/>
      <c r="D19" s="1746">
        <f t="shared" si="0"/>
        <v>7928426522.1499958</v>
      </c>
      <c r="E19" s="1747">
        <v>42673301.409999996</v>
      </c>
      <c r="F19" s="1748">
        <v>9827194.1699999999</v>
      </c>
      <c r="G19" s="262"/>
    </row>
    <row r="20" spans="1:7">
      <c r="A20" s="260"/>
      <c r="B20" s="1263">
        <v>45777</v>
      </c>
      <c r="C20" s="264"/>
      <c r="D20" s="1746">
        <f t="shared" si="0"/>
        <v>7885753220.739996</v>
      </c>
      <c r="E20" s="1747">
        <v>42768147.07</v>
      </c>
      <c r="F20" s="1748">
        <v>9763854.4700000007</v>
      </c>
      <c r="G20" s="262"/>
    </row>
    <row r="21" spans="1:7">
      <c r="A21" s="260"/>
      <c r="B21" s="1263">
        <v>45808</v>
      </c>
      <c r="C21" s="264"/>
      <c r="D21" s="1746">
        <f t="shared" si="0"/>
        <v>7842985073.6699963</v>
      </c>
      <c r="E21" s="1747">
        <v>42826553.299999997</v>
      </c>
      <c r="F21" s="1748">
        <v>9728822.9600000009</v>
      </c>
      <c r="G21" s="262"/>
    </row>
    <row r="22" spans="1:7">
      <c r="A22" s="260"/>
      <c r="B22" s="1263">
        <v>45838</v>
      </c>
      <c r="C22" s="264"/>
      <c r="D22" s="1746">
        <f t="shared" si="0"/>
        <v>7800158520.3699961</v>
      </c>
      <c r="E22" s="1747">
        <v>42937152.509999998</v>
      </c>
      <c r="F22" s="1748">
        <v>9665527.6099999994</v>
      </c>
      <c r="G22" s="262"/>
    </row>
    <row r="23" spans="1:7">
      <c r="A23" s="260"/>
      <c r="B23" s="1263">
        <v>45869</v>
      </c>
      <c r="C23" s="264"/>
      <c r="D23" s="1746">
        <f t="shared" si="0"/>
        <v>7757221367.8599958</v>
      </c>
      <c r="E23" s="1747">
        <v>42978606.689999998</v>
      </c>
      <c r="F23" s="1748">
        <v>9630049.0399999991</v>
      </c>
      <c r="G23" s="262"/>
    </row>
    <row r="24" spans="1:7">
      <c r="A24" s="260"/>
      <c r="B24" s="1263">
        <v>45900</v>
      </c>
      <c r="C24" s="264"/>
      <c r="D24" s="1746">
        <f t="shared" si="0"/>
        <v>7714242761.1699963</v>
      </c>
      <c r="E24" s="1747">
        <v>43020235.670000002</v>
      </c>
      <c r="F24" s="1748">
        <v>9580499.4800000004</v>
      </c>
      <c r="G24" s="262"/>
    </row>
    <row r="25" spans="1:7">
      <c r="A25" s="260"/>
      <c r="B25" s="1263">
        <v>45930</v>
      </c>
      <c r="C25" s="264"/>
      <c r="D25" s="1746">
        <f t="shared" si="0"/>
        <v>7671222525.4999962</v>
      </c>
      <c r="E25" s="1747">
        <v>43091258.579999998</v>
      </c>
      <c r="F25" s="1748">
        <v>9517273.7799999993</v>
      </c>
      <c r="G25" s="262"/>
    </row>
    <row r="26" spans="1:7">
      <c r="A26" s="260"/>
      <c r="B26" s="1263">
        <v>45961</v>
      </c>
      <c r="C26" s="264"/>
      <c r="D26" s="1746">
        <f t="shared" si="0"/>
        <v>7628131266.9199963</v>
      </c>
      <c r="E26" s="1747">
        <v>43133657.170000002</v>
      </c>
      <c r="F26" s="1748">
        <v>9481174.25</v>
      </c>
      <c r="G26" s="262"/>
    </row>
    <row r="27" spans="1:7">
      <c r="A27" s="260"/>
      <c r="B27" s="1263">
        <v>45991</v>
      </c>
      <c r="C27" s="264"/>
      <c r="D27" s="1746">
        <f t="shared" si="0"/>
        <v>7584997609.7499962</v>
      </c>
      <c r="E27" s="1747">
        <v>43170067.840000004</v>
      </c>
      <c r="F27" s="1748">
        <v>9418015.2699999996</v>
      </c>
      <c r="G27" s="262"/>
    </row>
    <row r="28" spans="1:7">
      <c r="A28" s="260"/>
      <c r="B28" s="1263">
        <v>46022</v>
      </c>
      <c r="C28" s="264"/>
      <c r="D28" s="1746">
        <f t="shared" si="0"/>
        <v>7541827541.909996</v>
      </c>
      <c r="E28" s="1747">
        <v>43165311.340000004</v>
      </c>
      <c r="F28" s="1748">
        <v>9381529.8100000005</v>
      </c>
      <c r="G28" s="262"/>
    </row>
    <row r="29" spans="1:7">
      <c r="A29" s="260"/>
      <c r="B29" s="1263">
        <v>46053</v>
      </c>
      <c r="C29" s="264"/>
      <c r="D29" s="1746">
        <f t="shared" si="0"/>
        <v>7498662230.5699959</v>
      </c>
      <c r="E29" s="1747">
        <v>43197973.460000001</v>
      </c>
      <c r="F29" s="1748">
        <v>9331592.1600000001</v>
      </c>
      <c r="G29" s="262"/>
    </row>
    <row r="30" spans="1:7">
      <c r="A30" s="260"/>
      <c r="B30" s="1263">
        <v>46081</v>
      </c>
      <c r="C30" s="264"/>
      <c r="D30" s="1746">
        <f t="shared" si="0"/>
        <v>7455464257.1099958</v>
      </c>
      <c r="E30" s="1747">
        <v>43268173.649999999</v>
      </c>
      <c r="F30" s="1748">
        <v>9242713.8800000008</v>
      </c>
      <c r="G30" s="262"/>
    </row>
    <row r="31" spans="1:7">
      <c r="A31" s="260"/>
      <c r="B31" s="1263">
        <v>46112</v>
      </c>
      <c r="C31" s="264"/>
      <c r="D31" s="1746">
        <f t="shared" si="0"/>
        <v>7412196083.4599962</v>
      </c>
      <c r="E31" s="1747">
        <v>43250685.090000004</v>
      </c>
      <c r="F31" s="1748">
        <v>9231667.6300000008</v>
      </c>
      <c r="G31" s="262"/>
    </row>
    <row r="32" spans="1:7">
      <c r="A32" s="260"/>
      <c r="B32" s="1263">
        <v>46142</v>
      </c>
      <c r="C32" s="264"/>
      <c r="D32" s="1746">
        <f t="shared" si="0"/>
        <v>7368945398.3699961</v>
      </c>
      <c r="E32" s="1747">
        <v>43298551.490000002</v>
      </c>
      <c r="F32" s="1748">
        <v>9168841.9600000009</v>
      </c>
      <c r="G32" s="262"/>
    </row>
    <row r="33" spans="1:7">
      <c r="A33" s="260"/>
      <c r="B33" s="1263">
        <v>46173</v>
      </c>
      <c r="C33" s="264"/>
      <c r="D33" s="1746">
        <f t="shared" si="0"/>
        <v>7325646846.8799963</v>
      </c>
      <c r="E33" s="1747">
        <v>43314444.090000004</v>
      </c>
      <c r="F33" s="1748">
        <v>9131495.8599999994</v>
      </c>
      <c r="G33" s="262"/>
    </row>
    <row r="34" spans="1:7">
      <c r="A34" s="260"/>
      <c r="B34" s="1263">
        <v>46203</v>
      </c>
      <c r="C34" s="264"/>
      <c r="D34" s="1746">
        <f t="shared" si="0"/>
        <v>7282332402.7899961</v>
      </c>
      <c r="E34" s="1747">
        <v>43339108.340000004</v>
      </c>
      <c r="F34" s="1748">
        <v>9068800.3000000007</v>
      </c>
      <c r="G34" s="262"/>
    </row>
    <row r="35" spans="1:7">
      <c r="A35" s="260"/>
      <c r="B35" s="1263">
        <v>46234</v>
      </c>
      <c r="C35" s="264"/>
      <c r="D35" s="1746">
        <f t="shared" si="0"/>
        <v>7238993294.449996</v>
      </c>
      <c r="E35" s="1747">
        <v>43320319.07</v>
      </c>
      <c r="F35" s="1748">
        <v>9031143.2400000002</v>
      </c>
      <c r="G35" s="262"/>
    </row>
    <row r="36" spans="1:7">
      <c r="A36" s="260"/>
      <c r="B36" s="1263">
        <v>46265</v>
      </c>
      <c r="C36" s="264"/>
      <c r="D36" s="1746">
        <f t="shared" si="0"/>
        <v>7195672975.3799963</v>
      </c>
      <c r="E36" s="1747">
        <v>43311987.270000003</v>
      </c>
      <c r="F36" s="1748">
        <v>8980934.2400000002</v>
      </c>
      <c r="G36" s="262"/>
    </row>
    <row r="37" spans="1:7">
      <c r="A37" s="260"/>
      <c r="B37" s="1263">
        <v>46295</v>
      </c>
      <c r="C37" s="264"/>
      <c r="D37" s="1746">
        <f t="shared" si="0"/>
        <v>7152360988.1099958</v>
      </c>
      <c r="E37" s="1747">
        <v>43333765.289999999</v>
      </c>
      <c r="F37" s="1748">
        <v>8918543.4199999999</v>
      </c>
      <c r="G37" s="262"/>
    </row>
    <row r="38" spans="1:7">
      <c r="A38" s="260"/>
      <c r="B38" s="1263">
        <v>46326</v>
      </c>
      <c r="C38" s="264"/>
      <c r="D38" s="1746">
        <f t="shared" si="0"/>
        <v>7109027222.8199959</v>
      </c>
      <c r="E38" s="1747">
        <v>43325327.689999998</v>
      </c>
      <c r="F38" s="1748">
        <v>8880475.7300000004</v>
      </c>
      <c r="G38" s="262"/>
    </row>
    <row r="39" spans="1:7">
      <c r="A39" s="260"/>
      <c r="B39" s="1263">
        <v>46356</v>
      </c>
      <c r="C39" s="264"/>
      <c r="D39" s="1746">
        <f t="shared" si="0"/>
        <v>7065701895.1299963</v>
      </c>
      <c r="E39" s="1747">
        <v>43313375.119999997</v>
      </c>
      <c r="F39" s="1748">
        <v>8818249.4499999993</v>
      </c>
      <c r="G39" s="262"/>
    </row>
    <row r="40" spans="1:7">
      <c r="A40" s="260"/>
      <c r="B40" s="1263">
        <v>46387</v>
      </c>
      <c r="C40" s="264"/>
      <c r="D40" s="1746">
        <f t="shared" si="0"/>
        <v>7022388520.0099964</v>
      </c>
      <c r="E40" s="1747">
        <v>43297063.969999999</v>
      </c>
      <c r="F40" s="1748">
        <v>8779896.2200000007</v>
      </c>
      <c r="G40" s="262"/>
    </row>
    <row r="41" spans="1:7">
      <c r="A41" s="260"/>
      <c r="B41" s="1263">
        <v>46418</v>
      </c>
      <c r="C41" s="264"/>
      <c r="D41" s="1746">
        <f t="shared" si="0"/>
        <v>6979091456.0399961</v>
      </c>
      <c r="E41" s="1747">
        <v>43309280.909999996</v>
      </c>
      <c r="F41" s="1748">
        <v>8729506.1899999995</v>
      </c>
      <c r="G41" s="262"/>
    </row>
    <row r="42" spans="1:7">
      <c r="A42" s="260"/>
      <c r="B42" s="1263">
        <v>46446</v>
      </c>
      <c r="C42" s="264"/>
      <c r="D42" s="1746">
        <f t="shared" si="0"/>
        <v>6935782175.1299963</v>
      </c>
      <c r="E42" s="1747">
        <v>43356944.399999999</v>
      </c>
      <c r="F42" s="1748">
        <v>8644456.4800000004</v>
      </c>
      <c r="G42" s="262"/>
    </row>
    <row r="43" spans="1:7">
      <c r="A43" s="260"/>
      <c r="B43" s="1263">
        <v>46477</v>
      </c>
      <c r="C43" s="264"/>
      <c r="D43" s="1746">
        <f t="shared" si="0"/>
        <v>6892425230.7299967</v>
      </c>
      <c r="E43" s="1747">
        <v>43316643.520000003</v>
      </c>
      <c r="F43" s="1748">
        <v>8628746.7899999991</v>
      </c>
      <c r="G43" s="262"/>
    </row>
    <row r="44" spans="1:7">
      <c r="A44" s="260"/>
      <c r="B44" s="1263">
        <v>46507</v>
      </c>
      <c r="C44" s="264"/>
      <c r="D44" s="1746">
        <f t="shared" si="0"/>
        <v>6849108587.2099962</v>
      </c>
      <c r="E44" s="1747">
        <v>43330122.390000001</v>
      </c>
      <c r="F44" s="1748">
        <v>8566954.5099999998</v>
      </c>
      <c r="G44" s="262"/>
    </row>
    <row r="45" spans="1:7">
      <c r="A45" s="260"/>
      <c r="B45" s="1263">
        <v>46538</v>
      </c>
      <c r="C45" s="264"/>
      <c r="D45" s="1746">
        <f t="shared" si="0"/>
        <v>6805778464.8199959</v>
      </c>
      <c r="E45" s="1747">
        <v>43311392.07</v>
      </c>
      <c r="F45" s="1748">
        <v>8527849.8900000006</v>
      </c>
      <c r="G45" s="262"/>
    </row>
    <row r="46" spans="1:7">
      <c r="A46" s="260"/>
      <c r="B46" s="1263">
        <v>46568</v>
      </c>
      <c r="C46" s="264"/>
      <c r="D46" s="1746">
        <f t="shared" si="0"/>
        <v>6762467072.7499962</v>
      </c>
      <c r="E46" s="1747">
        <v>43325648.369999997</v>
      </c>
      <c r="F46" s="1748">
        <v>8466245.7899999991</v>
      </c>
      <c r="G46" s="262"/>
    </row>
    <row r="47" spans="1:7">
      <c r="A47" s="260"/>
      <c r="B47" s="1263">
        <v>46599</v>
      </c>
      <c r="C47" s="264"/>
      <c r="D47" s="1746">
        <f t="shared" si="0"/>
        <v>6719141424.3799963</v>
      </c>
      <c r="E47" s="1747">
        <v>43302328.390000001</v>
      </c>
      <c r="F47" s="1748">
        <v>8426864.2300000004</v>
      </c>
      <c r="G47" s="262"/>
    </row>
    <row r="48" spans="1:7">
      <c r="A48" s="260"/>
      <c r="B48" s="1263">
        <v>46630</v>
      </c>
      <c r="C48" s="264"/>
      <c r="D48" s="1746">
        <f t="shared" si="0"/>
        <v>6675839095.989996</v>
      </c>
      <c r="E48" s="1747">
        <v>43275022.520000003</v>
      </c>
      <c r="F48" s="1748">
        <v>8376359.8700000001</v>
      </c>
      <c r="G48" s="262"/>
    </row>
    <row r="49" spans="1:7">
      <c r="A49" s="260"/>
      <c r="B49" s="1263">
        <v>46660</v>
      </c>
      <c r="C49" s="264"/>
      <c r="D49" s="1746">
        <f t="shared" si="0"/>
        <v>6632564073.4699955</v>
      </c>
      <c r="E49" s="1747">
        <v>43276148.939999998</v>
      </c>
      <c r="F49" s="1748">
        <v>8315086.8200000003</v>
      </c>
      <c r="G49" s="262"/>
    </row>
    <row r="50" spans="1:7">
      <c r="A50" s="260"/>
      <c r="B50" s="1263">
        <v>46691</v>
      </c>
      <c r="C50" s="264"/>
      <c r="D50" s="1746">
        <f t="shared" si="0"/>
        <v>6589287924.5299959</v>
      </c>
      <c r="E50" s="1747">
        <v>43241949.729999997</v>
      </c>
      <c r="F50" s="1748">
        <v>8275349.8700000001</v>
      </c>
      <c r="G50" s="262"/>
    </row>
    <row r="51" spans="1:7">
      <c r="A51" s="260"/>
      <c r="B51" s="1263">
        <v>46721</v>
      </c>
      <c r="C51" s="264"/>
      <c r="D51" s="1746">
        <f t="shared" si="0"/>
        <v>6546045974.7999964</v>
      </c>
      <c r="E51" s="1747">
        <v>43244228.210000001</v>
      </c>
      <c r="F51" s="1748">
        <v>8214287.3700000001</v>
      </c>
      <c r="G51" s="262"/>
    </row>
    <row r="52" spans="1:7">
      <c r="A52" s="260"/>
      <c r="B52" s="1263">
        <v>46752</v>
      </c>
      <c r="C52" s="264"/>
      <c r="D52" s="1746">
        <f t="shared" si="0"/>
        <v>6502801746.5899963</v>
      </c>
      <c r="E52" s="1747">
        <v>43209125.710000001</v>
      </c>
      <c r="F52" s="1748">
        <v>8174097.9299999997</v>
      </c>
      <c r="G52" s="262"/>
    </row>
    <row r="53" spans="1:7">
      <c r="A53" s="260"/>
      <c r="B53" s="1263">
        <v>46783</v>
      </c>
      <c r="C53" s="264"/>
      <c r="D53" s="1746">
        <f t="shared" si="0"/>
        <v>6459592620.8799963</v>
      </c>
      <c r="E53" s="1747">
        <v>43188618.340000004</v>
      </c>
      <c r="F53" s="1748">
        <v>8122823.8499999996</v>
      </c>
      <c r="G53" s="262"/>
    </row>
    <row r="54" spans="1:7">
      <c r="A54" s="260"/>
      <c r="B54" s="1263">
        <v>46812</v>
      </c>
      <c r="C54" s="264"/>
      <c r="D54" s="1746">
        <f t="shared" si="0"/>
        <v>6416404002.5399961</v>
      </c>
      <c r="E54" s="1747">
        <v>43213962</v>
      </c>
      <c r="F54" s="1748">
        <v>8051990.5199999996</v>
      </c>
      <c r="G54" s="262"/>
    </row>
    <row r="55" spans="1:7">
      <c r="A55" s="260"/>
      <c r="B55" s="1263">
        <v>46843</v>
      </c>
      <c r="C55" s="264"/>
      <c r="D55" s="1746">
        <f t="shared" si="0"/>
        <v>6373190040.5399961</v>
      </c>
      <c r="E55" s="1747">
        <v>43190744.369999997</v>
      </c>
      <c r="F55" s="1748">
        <v>8021753.5199999996</v>
      </c>
      <c r="G55" s="262"/>
    </row>
    <row r="56" spans="1:7">
      <c r="A56" s="260"/>
      <c r="B56" s="1263">
        <v>46873</v>
      </c>
      <c r="C56" s="264"/>
      <c r="D56" s="1746">
        <f t="shared" si="0"/>
        <v>6329999296.1699963</v>
      </c>
      <c r="E56" s="1747">
        <v>43171767.990000002</v>
      </c>
      <c r="F56" s="1748">
        <v>7961231.4699999997</v>
      </c>
      <c r="G56" s="262"/>
    </row>
    <row r="57" spans="1:7">
      <c r="A57" s="260"/>
      <c r="B57" s="1263">
        <v>46904</v>
      </c>
      <c r="C57" s="264"/>
      <c r="D57" s="1746">
        <f t="shared" si="0"/>
        <v>6286827528.1799965</v>
      </c>
      <c r="E57" s="1747">
        <v>43104685.82</v>
      </c>
      <c r="F57" s="1748">
        <v>7920623.4900000002</v>
      </c>
      <c r="G57" s="262"/>
    </row>
    <row r="58" spans="1:7">
      <c r="A58" s="260"/>
      <c r="B58" s="1263">
        <v>46934</v>
      </c>
      <c r="C58" s="264"/>
      <c r="D58" s="1746">
        <f t="shared" si="0"/>
        <v>6243722842.3599968</v>
      </c>
      <c r="E58" s="1747">
        <v>43066405.259999998</v>
      </c>
      <c r="F58" s="1748">
        <v>7860387.9900000002</v>
      </c>
      <c r="G58" s="262"/>
    </row>
    <row r="59" spans="1:7">
      <c r="A59" s="260"/>
      <c r="B59" s="1263">
        <v>46965</v>
      </c>
      <c r="C59" s="264"/>
      <c r="D59" s="1746">
        <f t="shared" si="0"/>
        <v>6200656437.0999966</v>
      </c>
      <c r="E59" s="1747">
        <v>43007374.210000001</v>
      </c>
      <c r="F59" s="1748">
        <v>7819632.0700000003</v>
      </c>
      <c r="G59" s="262"/>
    </row>
    <row r="60" spans="1:7">
      <c r="A60" s="260"/>
      <c r="B60" s="1263">
        <v>46996</v>
      </c>
      <c r="C60" s="264"/>
      <c r="D60" s="1746">
        <f t="shared" si="0"/>
        <v>6157649062.8899965</v>
      </c>
      <c r="E60" s="1747">
        <v>42939009.359999999</v>
      </c>
      <c r="F60" s="1748">
        <v>7769207.6799999997</v>
      </c>
      <c r="G60" s="262"/>
    </row>
    <row r="61" spans="1:7">
      <c r="A61" s="260"/>
      <c r="B61" s="1263">
        <v>47026</v>
      </c>
      <c r="C61" s="264"/>
      <c r="D61" s="1746">
        <f t="shared" si="0"/>
        <v>6114710053.5299969</v>
      </c>
      <c r="E61" s="1747">
        <v>42896226.299999997</v>
      </c>
      <c r="F61" s="1748">
        <v>7709474.6399999997</v>
      </c>
      <c r="G61" s="262"/>
    </row>
    <row r="62" spans="1:7">
      <c r="A62" s="260"/>
      <c r="B62" s="1263">
        <v>47057</v>
      </c>
      <c r="C62" s="264"/>
      <c r="D62" s="1746">
        <f t="shared" si="0"/>
        <v>6071813827.2299967</v>
      </c>
      <c r="E62" s="1747">
        <v>42827852.280000001</v>
      </c>
      <c r="F62" s="1748">
        <v>7668550.75</v>
      </c>
      <c r="G62" s="262"/>
    </row>
    <row r="63" spans="1:7">
      <c r="A63" s="260"/>
      <c r="B63" s="1263">
        <v>47087</v>
      </c>
      <c r="C63" s="264"/>
      <c r="D63" s="1746">
        <f t="shared" si="0"/>
        <v>6028985974.9499969</v>
      </c>
      <c r="E63" s="1747">
        <v>42781230.68</v>
      </c>
      <c r="F63" s="1748">
        <v>7609105.1600000001</v>
      </c>
      <c r="G63" s="262"/>
    </row>
    <row r="64" spans="1:7">
      <c r="A64" s="260"/>
      <c r="B64" s="1263">
        <v>47118</v>
      </c>
      <c r="C64" s="264"/>
      <c r="D64" s="1746">
        <f t="shared" si="0"/>
        <v>5986204744.2699966</v>
      </c>
      <c r="E64" s="1747">
        <v>42718024.229999997</v>
      </c>
      <c r="F64" s="1748">
        <v>7568181.9299999997</v>
      </c>
      <c r="G64" s="262"/>
    </row>
    <row r="65" spans="1:7">
      <c r="A65" s="260"/>
      <c r="B65" s="1263">
        <v>47149</v>
      </c>
      <c r="C65" s="264"/>
      <c r="D65" s="1746">
        <f t="shared" si="0"/>
        <v>5943486720.0399971</v>
      </c>
      <c r="E65" s="1747">
        <v>42670171.420000002</v>
      </c>
      <c r="F65" s="1748">
        <v>7518542.1100000003</v>
      </c>
      <c r="G65" s="262"/>
    </row>
    <row r="66" spans="1:7">
      <c r="A66" s="260"/>
      <c r="B66" s="1263">
        <v>47177</v>
      </c>
      <c r="C66" s="264"/>
      <c r="D66" s="1746">
        <f t="shared" si="0"/>
        <v>5900816548.619997</v>
      </c>
      <c r="E66" s="1747">
        <v>42631450.119999997</v>
      </c>
      <c r="F66" s="1748">
        <v>7441887.8799999999</v>
      </c>
      <c r="G66" s="262"/>
    </row>
    <row r="67" spans="1:7">
      <c r="A67" s="260"/>
      <c r="B67" s="1263">
        <v>47208</v>
      </c>
      <c r="C67" s="264"/>
      <c r="D67" s="1746">
        <f t="shared" si="0"/>
        <v>5858185098.4999971</v>
      </c>
      <c r="E67" s="1747">
        <v>42536613.990000002</v>
      </c>
      <c r="F67" s="1748">
        <v>7418263.79</v>
      </c>
      <c r="G67" s="262"/>
    </row>
    <row r="68" spans="1:7">
      <c r="A68" s="260"/>
      <c r="B68" s="1263">
        <v>47238</v>
      </c>
      <c r="C68" s="264"/>
      <c r="D68" s="1746">
        <f t="shared" si="0"/>
        <v>5815648484.5099974</v>
      </c>
      <c r="E68" s="1747">
        <v>42484242.329999998</v>
      </c>
      <c r="F68" s="1748">
        <v>7359576.7599999998</v>
      </c>
      <c r="G68" s="262"/>
    </row>
    <row r="69" spans="1:7">
      <c r="A69" s="260"/>
      <c r="B69" s="1263">
        <v>47269</v>
      </c>
      <c r="C69" s="264"/>
      <c r="D69" s="1746">
        <f t="shared" si="0"/>
        <v>5773164242.1799974</v>
      </c>
      <c r="E69" s="1747">
        <v>42399909.039999999</v>
      </c>
      <c r="F69" s="1748">
        <v>7318142.0499999998</v>
      </c>
      <c r="G69" s="262"/>
    </row>
    <row r="70" spans="1:7">
      <c r="A70" s="260"/>
      <c r="B70" s="1263">
        <v>47299</v>
      </c>
      <c r="C70" s="264"/>
      <c r="D70" s="1746">
        <f t="shared" si="0"/>
        <v>5730764333.1399975</v>
      </c>
      <c r="E70" s="1747">
        <v>42344784.799999997</v>
      </c>
      <c r="F70" s="1748">
        <v>7259733.8499999996</v>
      </c>
      <c r="G70" s="262"/>
    </row>
    <row r="71" spans="1:7">
      <c r="A71" s="260"/>
      <c r="B71" s="1263">
        <v>47330</v>
      </c>
      <c r="C71" s="264"/>
      <c r="D71" s="1746">
        <f t="shared" si="0"/>
        <v>5688419548.3399973</v>
      </c>
      <c r="E71" s="1747">
        <v>42293916.100000001</v>
      </c>
      <c r="F71" s="1748">
        <v>7218248.2000000002</v>
      </c>
      <c r="G71" s="262"/>
    </row>
    <row r="72" spans="1:7">
      <c r="A72" s="260"/>
      <c r="B72" s="1263">
        <v>47361</v>
      </c>
      <c r="C72" s="264"/>
      <c r="D72" s="1746">
        <f t="shared" si="0"/>
        <v>5646125632.2399969</v>
      </c>
      <c r="E72" s="1747">
        <v>42230899.039999999</v>
      </c>
      <c r="F72" s="1748">
        <v>7168336.29</v>
      </c>
      <c r="G72" s="262"/>
    </row>
    <row r="73" spans="1:7">
      <c r="A73" s="260"/>
      <c r="B73" s="1263">
        <v>47391</v>
      </c>
      <c r="C73" s="264"/>
      <c r="D73" s="1746">
        <f t="shared" si="0"/>
        <v>5603894733.1999969</v>
      </c>
      <c r="E73" s="1747">
        <v>42174386.390000001</v>
      </c>
      <c r="F73" s="1748">
        <v>7110417.1500000004</v>
      </c>
      <c r="G73" s="262"/>
    </row>
    <row r="74" spans="1:7">
      <c r="A74" s="260"/>
      <c r="B74" s="1263">
        <v>47422</v>
      </c>
      <c r="C74" s="264"/>
      <c r="D74" s="1746">
        <f t="shared" si="0"/>
        <v>5561720346.8099966</v>
      </c>
      <c r="E74" s="1747">
        <v>42096032.969999999</v>
      </c>
      <c r="F74" s="1748">
        <v>7068672.79</v>
      </c>
      <c r="G74" s="262"/>
    </row>
    <row r="75" spans="1:7">
      <c r="A75" s="260"/>
      <c r="B75" s="1263">
        <v>47452</v>
      </c>
      <c r="C75" s="264"/>
      <c r="D75" s="1746">
        <f t="shared" si="0"/>
        <v>5519624313.8399963</v>
      </c>
      <c r="E75" s="1747">
        <v>42037151.219999999</v>
      </c>
      <c r="F75" s="1748">
        <v>7011013.0800000001</v>
      </c>
      <c r="G75" s="262"/>
    </row>
    <row r="76" spans="1:7">
      <c r="A76" s="260"/>
      <c r="B76" s="1263">
        <v>47483</v>
      </c>
      <c r="C76" s="264"/>
      <c r="D76" s="1746">
        <f t="shared" si="0"/>
        <v>5477587162.6199961</v>
      </c>
      <c r="E76" s="1747">
        <v>41962561.420000002</v>
      </c>
      <c r="F76" s="1748">
        <v>6969210.8300000001</v>
      </c>
      <c r="G76" s="262"/>
    </row>
    <row r="77" spans="1:7">
      <c r="A77" s="260"/>
      <c r="B77" s="1263">
        <v>47514</v>
      </c>
      <c r="C77" s="264"/>
      <c r="D77" s="1746">
        <f t="shared" si="0"/>
        <v>5435624601.199996</v>
      </c>
      <c r="E77" s="1747">
        <v>41874502.399999999</v>
      </c>
      <c r="F77" s="1748">
        <v>6919513.04</v>
      </c>
      <c r="G77" s="262"/>
    </row>
    <row r="78" spans="1:7">
      <c r="A78" s="260"/>
      <c r="B78" s="1263">
        <v>47542</v>
      </c>
      <c r="C78" s="264"/>
      <c r="D78" s="1746">
        <f t="shared" si="0"/>
        <v>5393750098.7999964</v>
      </c>
      <c r="E78" s="1747">
        <v>41822997.270000003</v>
      </c>
      <c r="F78" s="1748">
        <v>6847227.4100000001</v>
      </c>
      <c r="G78" s="262"/>
    </row>
    <row r="79" spans="1:7">
      <c r="A79" s="260"/>
      <c r="B79" s="1263">
        <v>47573</v>
      </c>
      <c r="C79" s="264"/>
      <c r="D79" s="1746">
        <f t="shared" ref="D79:D142" si="1">D78-E78</f>
        <v>5351927101.5299959</v>
      </c>
      <c r="E79" s="1747">
        <v>41745525.390000001</v>
      </c>
      <c r="F79" s="1748">
        <v>6820405.4699999997</v>
      </c>
      <c r="G79" s="262"/>
    </row>
    <row r="80" spans="1:7">
      <c r="A80" s="260"/>
      <c r="B80" s="1263">
        <v>47603</v>
      </c>
      <c r="C80" s="264"/>
      <c r="D80" s="1746">
        <f t="shared" si="1"/>
        <v>5310181576.1399956</v>
      </c>
      <c r="E80" s="1747">
        <v>41688472.439999998</v>
      </c>
      <c r="F80" s="1748">
        <v>6763552.1200000001</v>
      </c>
      <c r="G80" s="262"/>
    </row>
    <row r="81" spans="1:7">
      <c r="A81" s="260"/>
      <c r="B81" s="1263">
        <v>47634</v>
      </c>
      <c r="C81" s="264"/>
      <c r="D81" s="1746">
        <f t="shared" si="1"/>
        <v>5268493103.699996</v>
      </c>
      <c r="E81" s="1747">
        <v>41630059.43</v>
      </c>
      <c r="F81" s="1748">
        <v>6721499.1299999999</v>
      </c>
      <c r="G81" s="262"/>
    </row>
    <row r="82" spans="1:7">
      <c r="A82" s="260"/>
      <c r="B82" s="1263">
        <v>47664</v>
      </c>
      <c r="C82" s="264"/>
      <c r="D82" s="1746">
        <f t="shared" si="1"/>
        <v>5226863044.2699957</v>
      </c>
      <c r="E82" s="1747">
        <v>41564571.759999998</v>
      </c>
      <c r="F82" s="1748">
        <v>6664990.8499999996</v>
      </c>
      <c r="G82" s="262"/>
    </row>
    <row r="83" spans="1:7">
      <c r="A83" s="260"/>
      <c r="B83" s="1263">
        <v>47695</v>
      </c>
      <c r="C83" s="264"/>
      <c r="D83" s="1746">
        <f t="shared" si="1"/>
        <v>5185298472.5099955</v>
      </c>
      <c r="E83" s="1747">
        <v>41438578.149999999</v>
      </c>
      <c r="F83" s="1748">
        <v>6622829.6699999999</v>
      </c>
      <c r="G83" s="262"/>
    </row>
    <row r="84" spans="1:7">
      <c r="A84" s="260"/>
      <c r="B84" s="1263">
        <v>47726</v>
      </c>
      <c r="C84" s="264"/>
      <c r="D84" s="1746">
        <f t="shared" si="1"/>
        <v>5143859894.3599958</v>
      </c>
      <c r="E84" s="1747">
        <v>41355141.109999999</v>
      </c>
      <c r="F84" s="1748">
        <v>6573661.7000000002</v>
      </c>
      <c r="G84" s="262"/>
    </row>
    <row r="85" spans="1:7">
      <c r="A85" s="260"/>
      <c r="B85" s="1263">
        <v>47756</v>
      </c>
      <c r="C85" s="264"/>
      <c r="D85" s="1746">
        <f t="shared" si="1"/>
        <v>5102504753.2499962</v>
      </c>
      <c r="E85" s="1747">
        <v>41291898.079999998</v>
      </c>
      <c r="F85" s="1748">
        <v>6517673.2999999998</v>
      </c>
      <c r="G85" s="262"/>
    </row>
    <row r="86" spans="1:7">
      <c r="A86" s="260"/>
      <c r="B86" s="1263">
        <v>47787</v>
      </c>
      <c r="C86" s="264"/>
      <c r="D86" s="1746">
        <f t="shared" si="1"/>
        <v>5061212855.1699963</v>
      </c>
      <c r="E86" s="1747">
        <v>41186227.390000001</v>
      </c>
      <c r="F86" s="1748">
        <v>6475472.5700000003</v>
      </c>
      <c r="G86" s="262"/>
    </row>
    <row r="87" spans="1:7">
      <c r="A87" s="260"/>
      <c r="B87" s="1263">
        <v>47817</v>
      </c>
      <c r="C87" s="264"/>
      <c r="D87" s="1746">
        <f t="shared" si="1"/>
        <v>5020026627.7799959</v>
      </c>
      <c r="E87" s="1747">
        <v>41100052.659999996</v>
      </c>
      <c r="F87" s="1748">
        <v>6419855.2199999997</v>
      </c>
      <c r="G87" s="262"/>
    </row>
    <row r="88" spans="1:7">
      <c r="A88" s="260"/>
      <c r="B88" s="1263">
        <v>47848</v>
      </c>
      <c r="C88" s="264"/>
      <c r="D88" s="1746">
        <f t="shared" si="1"/>
        <v>4978926575.1199961</v>
      </c>
      <c r="E88" s="1747">
        <v>41010487.399999999</v>
      </c>
      <c r="F88" s="1748">
        <v>6377679.8399999999</v>
      </c>
      <c r="G88" s="262"/>
    </row>
    <row r="89" spans="1:7">
      <c r="A89" s="260"/>
      <c r="B89" s="1263">
        <v>47879</v>
      </c>
      <c r="C89" s="264"/>
      <c r="D89" s="1746">
        <f t="shared" si="1"/>
        <v>4937916087.7199965</v>
      </c>
      <c r="E89" s="1747">
        <v>40900507.789999999</v>
      </c>
      <c r="F89" s="1748">
        <v>6328880.8700000001</v>
      </c>
      <c r="G89" s="262"/>
    </row>
    <row r="90" spans="1:7">
      <c r="A90" s="260"/>
      <c r="B90" s="1263">
        <v>47907</v>
      </c>
      <c r="C90" s="264"/>
      <c r="D90" s="1746">
        <f t="shared" si="1"/>
        <v>4897015579.9299965</v>
      </c>
      <c r="E90" s="1747">
        <v>40847572.909999996</v>
      </c>
      <c r="F90" s="1748">
        <v>6261197.7800000003</v>
      </c>
      <c r="G90" s="262"/>
    </row>
    <row r="91" spans="1:7">
      <c r="A91" s="260"/>
      <c r="B91" s="1263">
        <v>47938</v>
      </c>
      <c r="C91" s="264"/>
      <c r="D91" s="1746">
        <f t="shared" si="1"/>
        <v>4856168007.0199966</v>
      </c>
      <c r="E91" s="1747">
        <v>40755810.829999998</v>
      </c>
      <c r="F91" s="1748">
        <v>6231711.5</v>
      </c>
      <c r="G91" s="262"/>
    </row>
    <row r="92" spans="1:7">
      <c r="A92" s="260"/>
      <c r="B92" s="1263">
        <v>47968</v>
      </c>
      <c r="C92" s="264"/>
      <c r="D92" s="1746">
        <f t="shared" si="1"/>
        <v>4815412196.1899967</v>
      </c>
      <c r="E92" s="1747">
        <v>40668536.920000002</v>
      </c>
      <c r="F92" s="1748">
        <v>6177058.2000000002</v>
      </c>
      <c r="G92" s="262"/>
    </row>
    <row r="93" spans="1:7">
      <c r="A93" s="260"/>
      <c r="B93" s="1263">
        <v>47999</v>
      </c>
      <c r="C93" s="264"/>
      <c r="D93" s="1746">
        <f t="shared" si="1"/>
        <v>4774743659.2699966</v>
      </c>
      <c r="E93" s="1747">
        <v>40578309.359999999</v>
      </c>
      <c r="F93" s="1748">
        <v>6134820.7000000002</v>
      </c>
      <c r="G93" s="262"/>
    </row>
    <row r="94" spans="1:7">
      <c r="A94" s="260"/>
      <c r="B94" s="1263">
        <v>48029</v>
      </c>
      <c r="C94" s="264"/>
      <c r="D94" s="1746">
        <f t="shared" si="1"/>
        <v>4734165349.909997</v>
      </c>
      <c r="E94" s="1747">
        <v>40474014.68</v>
      </c>
      <c r="F94" s="1748">
        <v>6080542.6100000003</v>
      </c>
      <c r="G94" s="262"/>
    </row>
    <row r="95" spans="1:7">
      <c r="A95" s="260"/>
      <c r="B95" s="1263">
        <v>48060</v>
      </c>
      <c r="C95" s="264"/>
      <c r="D95" s="1746">
        <f t="shared" si="1"/>
        <v>4693691335.2299967</v>
      </c>
      <c r="E95" s="1747">
        <v>40341271.119999997</v>
      </c>
      <c r="F95" s="1748">
        <v>6038307.7699999996</v>
      </c>
      <c r="G95" s="262"/>
    </row>
    <row r="96" spans="1:7">
      <c r="A96" s="260"/>
      <c r="B96" s="1263">
        <v>48091</v>
      </c>
      <c r="C96" s="264"/>
      <c r="D96" s="1746">
        <f t="shared" si="1"/>
        <v>4653350064.1099968</v>
      </c>
      <c r="E96" s="1747">
        <v>40227775.189999998</v>
      </c>
      <c r="F96" s="1748">
        <v>5990190.4500000002</v>
      </c>
      <c r="G96" s="262"/>
    </row>
    <row r="97" spans="1:7">
      <c r="A97" s="260"/>
      <c r="B97" s="1263">
        <v>48121</v>
      </c>
      <c r="C97" s="264"/>
      <c r="D97" s="1746">
        <f t="shared" si="1"/>
        <v>4613122288.9199972</v>
      </c>
      <c r="E97" s="1747">
        <v>40106180.380000003</v>
      </c>
      <c r="F97" s="1748">
        <v>5936507.9400000004</v>
      </c>
      <c r="G97" s="262"/>
    </row>
    <row r="98" spans="1:7">
      <c r="A98" s="260"/>
      <c r="B98" s="1263">
        <v>48152</v>
      </c>
      <c r="C98" s="264"/>
      <c r="D98" s="1746">
        <f t="shared" si="1"/>
        <v>4573016108.5399971</v>
      </c>
      <c r="E98" s="1747">
        <v>39993551.899999999</v>
      </c>
      <c r="F98" s="1748">
        <v>5894328.6699999999</v>
      </c>
      <c r="G98" s="262"/>
    </row>
    <row r="99" spans="1:7">
      <c r="A99" s="260"/>
      <c r="B99" s="1263">
        <v>48182</v>
      </c>
      <c r="C99" s="264"/>
      <c r="D99" s="1746">
        <f t="shared" si="1"/>
        <v>4533022556.6399975</v>
      </c>
      <c r="E99" s="1747">
        <v>39867492.729999997</v>
      </c>
      <c r="F99" s="1748">
        <v>5840945.6500000004</v>
      </c>
      <c r="G99" s="262"/>
    </row>
    <row r="100" spans="1:7">
      <c r="A100" s="260"/>
      <c r="B100" s="1263">
        <v>48213</v>
      </c>
      <c r="C100" s="264"/>
      <c r="D100" s="1746">
        <f t="shared" si="1"/>
        <v>4493155063.9099979</v>
      </c>
      <c r="E100" s="1747">
        <v>39737478.670000002</v>
      </c>
      <c r="F100" s="1748">
        <v>5798614.3499999996</v>
      </c>
      <c r="G100" s="262"/>
    </row>
    <row r="101" spans="1:7">
      <c r="A101" s="260"/>
      <c r="B101" s="1263">
        <v>48244</v>
      </c>
      <c r="C101" s="264"/>
      <c r="D101" s="1746">
        <f t="shared" si="1"/>
        <v>4453417585.2399979</v>
      </c>
      <c r="E101" s="1747">
        <v>39574863.030000001</v>
      </c>
      <c r="F101" s="1748">
        <v>5750635.6399999997</v>
      </c>
      <c r="G101" s="262"/>
    </row>
    <row r="102" spans="1:7">
      <c r="A102" s="260"/>
      <c r="B102" s="1263">
        <v>48273</v>
      </c>
      <c r="C102" s="264"/>
      <c r="D102" s="1746">
        <f t="shared" si="1"/>
        <v>4413842722.2099981</v>
      </c>
      <c r="E102" s="1747">
        <v>39484312.950000003</v>
      </c>
      <c r="F102" s="1748">
        <v>5692752.8200000003</v>
      </c>
      <c r="G102" s="262"/>
    </row>
    <row r="103" spans="1:7">
      <c r="A103" s="260"/>
      <c r="B103" s="1263">
        <v>48304</v>
      </c>
      <c r="C103" s="264"/>
      <c r="D103" s="1746">
        <f t="shared" si="1"/>
        <v>4374358409.2599983</v>
      </c>
      <c r="E103" s="1747">
        <v>39350128.880000003</v>
      </c>
      <c r="F103" s="1748">
        <v>5655829.3600000003</v>
      </c>
      <c r="G103" s="262"/>
    </row>
    <row r="104" spans="1:7">
      <c r="A104" s="260"/>
      <c r="B104" s="1263">
        <v>48334</v>
      </c>
      <c r="C104" s="264"/>
      <c r="D104" s="1746">
        <f t="shared" si="1"/>
        <v>4335008280.3799982</v>
      </c>
      <c r="E104" s="1747">
        <v>39232930.310000002</v>
      </c>
      <c r="F104" s="1748">
        <v>5603500.7699999996</v>
      </c>
      <c r="G104" s="262"/>
    </row>
    <row r="105" spans="1:7">
      <c r="A105" s="260"/>
      <c r="B105" s="1263">
        <v>48365</v>
      </c>
      <c r="C105" s="264"/>
      <c r="D105" s="1746">
        <f t="shared" si="1"/>
        <v>4295775350.0699978</v>
      </c>
      <c r="E105" s="1747">
        <v>39147691.329999998</v>
      </c>
      <c r="F105" s="1748">
        <v>5561374.8099999996</v>
      </c>
      <c r="G105" s="262"/>
    </row>
    <row r="106" spans="1:7">
      <c r="A106" s="260"/>
      <c r="B106" s="1263">
        <v>48395</v>
      </c>
      <c r="C106" s="264"/>
      <c r="D106" s="1746">
        <f t="shared" si="1"/>
        <v>4256627658.7399979</v>
      </c>
      <c r="E106" s="1747">
        <v>39050678.780000001</v>
      </c>
      <c r="F106" s="1748">
        <v>5509412.8600000003</v>
      </c>
      <c r="G106" s="262"/>
    </row>
    <row r="107" spans="1:7">
      <c r="A107" s="260"/>
      <c r="B107" s="1263">
        <v>48426</v>
      </c>
      <c r="C107" s="264"/>
      <c r="D107" s="1746">
        <f t="shared" si="1"/>
        <v>4217576979.9599977</v>
      </c>
      <c r="E107" s="1747">
        <v>38895179.130000003</v>
      </c>
      <c r="F107" s="1748">
        <v>5467267.0899999999</v>
      </c>
      <c r="G107" s="262"/>
    </row>
    <row r="108" spans="1:7">
      <c r="A108" s="260"/>
      <c r="B108" s="1263">
        <v>48457</v>
      </c>
      <c r="C108" s="264"/>
      <c r="D108" s="1746">
        <f t="shared" si="1"/>
        <v>4178681800.8299975</v>
      </c>
      <c r="E108" s="1747">
        <v>38786785.100000001</v>
      </c>
      <c r="F108" s="1748">
        <v>5420407.7599999998</v>
      </c>
      <c r="G108" s="262"/>
    </row>
    <row r="109" spans="1:7">
      <c r="A109" s="260"/>
      <c r="B109" s="1263">
        <v>48487</v>
      </c>
      <c r="C109" s="264"/>
      <c r="D109" s="1746">
        <f t="shared" si="1"/>
        <v>4139895015.7299976</v>
      </c>
      <c r="E109" s="1747">
        <v>38710091.780000001</v>
      </c>
      <c r="F109" s="1748">
        <v>5369019.9500000002</v>
      </c>
      <c r="G109" s="262"/>
    </row>
    <row r="110" spans="1:7">
      <c r="A110" s="260"/>
      <c r="B110" s="1263">
        <v>48518</v>
      </c>
      <c r="C110" s="264"/>
      <c r="D110" s="1746">
        <f t="shared" si="1"/>
        <v>4101184923.9499974</v>
      </c>
      <c r="E110" s="1747">
        <v>38621311.979999997</v>
      </c>
      <c r="F110" s="1748">
        <v>5327049.1900000004</v>
      </c>
      <c r="G110" s="262"/>
    </row>
    <row r="111" spans="1:7">
      <c r="A111" s="260"/>
      <c r="B111" s="1263">
        <v>48548</v>
      </c>
      <c r="C111" s="264"/>
      <c r="D111" s="1746">
        <f t="shared" si="1"/>
        <v>4062563611.9699974</v>
      </c>
      <c r="E111" s="1747">
        <v>38522546.689999998</v>
      </c>
      <c r="F111" s="1748">
        <v>5275963.6399999997</v>
      </c>
      <c r="G111" s="262"/>
    </row>
    <row r="112" spans="1:7">
      <c r="A112" s="260"/>
      <c r="B112" s="1263">
        <v>48579</v>
      </c>
      <c r="C112" s="264"/>
      <c r="D112" s="1746">
        <f t="shared" si="1"/>
        <v>4024041065.2799973</v>
      </c>
      <c r="E112" s="1747">
        <v>38400593.210000001</v>
      </c>
      <c r="F112" s="1748">
        <v>5234015.25</v>
      </c>
      <c r="G112" s="262"/>
    </row>
    <row r="113" spans="1:7">
      <c r="A113" s="260"/>
      <c r="B113" s="1263">
        <v>48610</v>
      </c>
      <c r="C113" s="264"/>
      <c r="D113" s="1746">
        <f t="shared" si="1"/>
        <v>3985640472.0699973</v>
      </c>
      <c r="E113" s="1747">
        <v>38277338.079999998</v>
      </c>
      <c r="F113" s="1748">
        <v>5187915.97</v>
      </c>
      <c r="G113" s="262"/>
    </row>
    <row r="114" spans="1:7">
      <c r="A114" s="260"/>
      <c r="B114" s="1263">
        <v>48638</v>
      </c>
      <c r="C114" s="264"/>
      <c r="D114" s="1746">
        <f t="shared" si="1"/>
        <v>3947363133.9899974</v>
      </c>
      <c r="E114" s="1747">
        <v>38190181.850000001</v>
      </c>
      <c r="F114" s="1748">
        <v>5129024.58</v>
      </c>
      <c r="G114" s="262"/>
    </row>
    <row r="115" spans="1:7">
      <c r="A115" s="260"/>
      <c r="B115" s="1263">
        <v>48669</v>
      </c>
      <c r="C115" s="264"/>
      <c r="D115" s="1746">
        <f t="shared" si="1"/>
        <v>3909172952.1399975</v>
      </c>
      <c r="E115" s="1747">
        <v>38065074.130000003</v>
      </c>
      <c r="F115" s="1748">
        <v>5095497.32</v>
      </c>
      <c r="G115" s="262"/>
    </row>
    <row r="116" spans="1:7">
      <c r="A116" s="260"/>
      <c r="B116" s="1263">
        <v>48699</v>
      </c>
      <c r="C116" s="264"/>
      <c r="D116" s="1746">
        <f t="shared" si="1"/>
        <v>3871107878.0099974</v>
      </c>
      <c r="E116" s="1747">
        <v>37959604.82</v>
      </c>
      <c r="F116" s="1748">
        <v>5045316.93</v>
      </c>
      <c r="G116" s="262"/>
    </row>
    <row r="117" spans="1:7">
      <c r="A117" s="260"/>
      <c r="B117" s="1263">
        <v>48730</v>
      </c>
      <c r="C117" s="264"/>
      <c r="D117" s="1746">
        <f t="shared" si="1"/>
        <v>3833148273.1899972</v>
      </c>
      <c r="E117" s="1747">
        <v>37793269.939999998</v>
      </c>
      <c r="F117" s="1748">
        <v>5003505.87</v>
      </c>
      <c r="G117" s="262"/>
    </row>
    <row r="118" spans="1:7">
      <c r="A118" s="260"/>
      <c r="B118" s="1263">
        <v>48760</v>
      </c>
      <c r="C118" s="264"/>
      <c r="D118" s="1746">
        <f t="shared" si="1"/>
        <v>3795355003.2499971</v>
      </c>
      <c r="E118" s="1747">
        <v>37651825.810000002</v>
      </c>
      <c r="F118" s="1748">
        <v>4953782.2</v>
      </c>
      <c r="G118" s="262"/>
    </row>
    <row r="119" spans="1:7">
      <c r="A119" s="260"/>
      <c r="B119" s="1263">
        <v>48791</v>
      </c>
      <c r="C119" s="264"/>
      <c r="D119" s="1746">
        <f t="shared" si="1"/>
        <v>3757703177.4399972</v>
      </c>
      <c r="E119" s="1747">
        <v>37502212.390000001</v>
      </c>
      <c r="F119" s="1748">
        <v>4912181.6100000003</v>
      </c>
      <c r="G119" s="262"/>
    </row>
    <row r="120" spans="1:7">
      <c r="A120" s="260"/>
      <c r="B120" s="1263">
        <v>48822</v>
      </c>
      <c r="C120" s="264"/>
      <c r="D120" s="1746">
        <f t="shared" si="1"/>
        <v>3720200965.0499973</v>
      </c>
      <c r="E120" s="1747">
        <v>37375501.859999999</v>
      </c>
      <c r="F120" s="1748">
        <v>4866745.0999999996</v>
      </c>
      <c r="G120" s="262"/>
    </row>
    <row r="121" spans="1:7">
      <c r="A121" s="260"/>
      <c r="B121" s="1263">
        <v>48852</v>
      </c>
      <c r="C121" s="264"/>
      <c r="D121" s="1746">
        <f t="shared" si="1"/>
        <v>3682825463.1899972</v>
      </c>
      <c r="E121" s="1747">
        <v>37232029.479999997</v>
      </c>
      <c r="F121" s="1748">
        <v>4817723.07</v>
      </c>
      <c r="G121" s="262"/>
    </row>
    <row r="122" spans="1:7">
      <c r="A122" s="260"/>
      <c r="B122" s="1263">
        <v>48883</v>
      </c>
      <c r="C122" s="264"/>
      <c r="D122" s="1746">
        <f t="shared" si="1"/>
        <v>3645593433.7099972</v>
      </c>
      <c r="E122" s="1747">
        <v>37027871.920000002</v>
      </c>
      <c r="F122" s="1748">
        <v>4776353.51</v>
      </c>
      <c r="G122" s="262"/>
    </row>
    <row r="123" spans="1:7">
      <c r="A123" s="260"/>
      <c r="B123" s="1263">
        <v>48913</v>
      </c>
      <c r="C123" s="264"/>
      <c r="D123" s="1746">
        <f t="shared" si="1"/>
        <v>3608565561.7899971</v>
      </c>
      <c r="E123" s="1747">
        <v>36873683.259999998</v>
      </c>
      <c r="F123" s="1748">
        <v>4727947.92</v>
      </c>
      <c r="G123" s="262"/>
    </row>
    <row r="124" spans="1:7">
      <c r="A124" s="260"/>
      <c r="B124" s="1263">
        <v>48944</v>
      </c>
      <c r="C124" s="264"/>
      <c r="D124" s="1746">
        <f t="shared" si="1"/>
        <v>3571691878.5299969</v>
      </c>
      <c r="E124" s="1747">
        <v>36735725.950000003</v>
      </c>
      <c r="F124" s="1748">
        <v>4686844.25</v>
      </c>
      <c r="G124" s="262"/>
    </row>
    <row r="125" spans="1:7">
      <c r="A125" s="260"/>
      <c r="B125" s="1263">
        <v>48975</v>
      </c>
      <c r="C125" s="264"/>
      <c r="D125" s="1746">
        <f t="shared" si="1"/>
        <v>3534956152.5799971</v>
      </c>
      <c r="E125" s="1747">
        <v>36588049.619999997</v>
      </c>
      <c r="F125" s="1748">
        <v>4642280.79</v>
      </c>
      <c r="G125" s="262"/>
    </row>
    <row r="126" spans="1:7">
      <c r="A126" s="260"/>
      <c r="B126" s="1263">
        <v>49003</v>
      </c>
      <c r="C126" s="264"/>
      <c r="D126" s="1746">
        <f t="shared" si="1"/>
        <v>3498368102.9599972</v>
      </c>
      <c r="E126" s="1747">
        <v>36474454.43</v>
      </c>
      <c r="F126" s="1748">
        <v>4587780.58</v>
      </c>
      <c r="G126" s="262"/>
    </row>
    <row r="127" spans="1:7">
      <c r="A127" s="260"/>
      <c r="B127" s="1263">
        <v>49034</v>
      </c>
      <c r="C127" s="264"/>
      <c r="D127" s="1746">
        <f t="shared" si="1"/>
        <v>3461893648.5299973</v>
      </c>
      <c r="E127" s="1747">
        <v>36311407.200000003</v>
      </c>
      <c r="F127" s="1748">
        <v>4553763.8899999997</v>
      </c>
      <c r="G127" s="262"/>
    </row>
    <row r="128" spans="1:7">
      <c r="A128" s="260"/>
      <c r="B128" s="1263">
        <v>49064</v>
      </c>
      <c r="C128" s="264"/>
      <c r="D128" s="1746">
        <f t="shared" si="1"/>
        <v>3425582241.3299975</v>
      </c>
      <c r="E128" s="1747">
        <v>36152433.740000002</v>
      </c>
      <c r="F128" s="1748">
        <v>4506535.2300000004</v>
      </c>
      <c r="G128" s="262"/>
    </row>
    <row r="129" spans="1:7">
      <c r="A129" s="260"/>
      <c r="B129" s="1263">
        <v>49095</v>
      </c>
      <c r="C129" s="264"/>
      <c r="D129" s="1746">
        <f t="shared" si="1"/>
        <v>3389429807.5899978</v>
      </c>
      <c r="E129" s="1747">
        <v>36004086.960000001</v>
      </c>
      <c r="F129" s="1748">
        <v>4466108.53</v>
      </c>
      <c r="G129" s="262"/>
    </row>
    <row r="130" spans="1:7">
      <c r="A130" s="260"/>
      <c r="B130" s="1263">
        <v>49125</v>
      </c>
      <c r="C130" s="264"/>
      <c r="D130" s="1746">
        <f t="shared" si="1"/>
        <v>3353425720.6299977</v>
      </c>
      <c r="E130" s="1747">
        <v>35832774.229999997</v>
      </c>
      <c r="F130" s="1748">
        <v>4419345.75</v>
      </c>
      <c r="G130" s="262"/>
    </row>
    <row r="131" spans="1:7">
      <c r="A131" s="260"/>
      <c r="B131" s="1263">
        <v>49156</v>
      </c>
      <c r="C131" s="264"/>
      <c r="D131" s="1746">
        <f t="shared" si="1"/>
        <v>3317592946.3999977</v>
      </c>
      <c r="E131" s="1747">
        <v>35654766.219999999</v>
      </c>
      <c r="F131" s="1748">
        <v>4379132.37</v>
      </c>
      <c r="G131" s="262"/>
    </row>
    <row r="132" spans="1:7">
      <c r="A132" s="260"/>
      <c r="B132" s="1263">
        <v>49187</v>
      </c>
      <c r="C132" s="264"/>
      <c r="D132" s="1746">
        <f t="shared" si="1"/>
        <v>3281938180.1799979</v>
      </c>
      <c r="E132" s="1747">
        <v>35474815.369999997</v>
      </c>
      <c r="F132" s="1748">
        <v>4335937.74</v>
      </c>
      <c r="G132" s="262"/>
    </row>
    <row r="133" spans="1:7">
      <c r="A133" s="260"/>
      <c r="B133" s="1263">
        <v>49217</v>
      </c>
      <c r="C133" s="264"/>
      <c r="D133" s="1746">
        <f t="shared" si="1"/>
        <v>3246463364.809998</v>
      </c>
      <c r="E133" s="1747">
        <v>35341014.649999999</v>
      </c>
      <c r="F133" s="1748">
        <v>4290040.79</v>
      </c>
      <c r="G133" s="262"/>
    </row>
    <row r="134" spans="1:7">
      <c r="A134" s="260"/>
      <c r="B134" s="1263">
        <v>49248</v>
      </c>
      <c r="C134" s="264"/>
      <c r="D134" s="1746">
        <f t="shared" si="1"/>
        <v>3211122350.1599979</v>
      </c>
      <c r="E134" s="1747">
        <v>35152343.100000001</v>
      </c>
      <c r="F134" s="1748">
        <v>4250283.32</v>
      </c>
      <c r="G134" s="262"/>
    </row>
    <row r="135" spans="1:7">
      <c r="A135" s="260"/>
      <c r="B135" s="1263">
        <v>49278</v>
      </c>
      <c r="C135" s="264"/>
      <c r="D135" s="1746">
        <f t="shared" si="1"/>
        <v>3175970007.059998</v>
      </c>
      <c r="E135" s="1747">
        <v>34981130.880000003</v>
      </c>
      <c r="F135" s="1748">
        <v>4204722.55</v>
      </c>
      <c r="G135" s="262"/>
    </row>
    <row r="136" spans="1:7">
      <c r="A136" s="260"/>
      <c r="B136" s="1263">
        <v>49309</v>
      </c>
      <c r="C136" s="264"/>
      <c r="D136" s="1746">
        <f t="shared" si="1"/>
        <v>3140988876.1799979</v>
      </c>
      <c r="E136" s="1747">
        <v>34807980.710000001</v>
      </c>
      <c r="F136" s="1748">
        <v>4165021.57</v>
      </c>
      <c r="G136" s="262"/>
    </row>
    <row r="137" spans="1:7">
      <c r="A137" s="260"/>
      <c r="B137" s="1263">
        <v>49340</v>
      </c>
      <c r="C137" s="264"/>
      <c r="D137" s="1746">
        <f t="shared" si="1"/>
        <v>3106180895.4699979</v>
      </c>
      <c r="E137" s="1747">
        <v>34675340.240000002</v>
      </c>
      <c r="F137" s="1748">
        <v>4122762.66</v>
      </c>
      <c r="G137" s="262"/>
    </row>
    <row r="138" spans="1:7">
      <c r="A138" s="260"/>
      <c r="B138" s="1263">
        <v>49368</v>
      </c>
      <c r="C138" s="264"/>
      <c r="D138" s="1746">
        <f t="shared" si="1"/>
        <v>3071505555.2299981</v>
      </c>
      <c r="E138" s="1747">
        <v>34471695.289999999</v>
      </c>
      <c r="F138" s="1748">
        <v>4072656.56</v>
      </c>
      <c r="G138" s="262"/>
    </row>
    <row r="139" spans="1:7">
      <c r="A139" s="260"/>
      <c r="B139" s="1263">
        <v>49399</v>
      </c>
      <c r="C139" s="264"/>
      <c r="D139" s="1746">
        <f t="shared" si="1"/>
        <v>3037033859.9399981</v>
      </c>
      <c r="E139" s="1747">
        <v>34295950.219999999</v>
      </c>
      <c r="F139" s="1748">
        <v>4038510.17</v>
      </c>
      <c r="G139" s="262"/>
    </row>
    <row r="140" spans="1:7">
      <c r="A140" s="260"/>
      <c r="B140" s="1263">
        <v>49429</v>
      </c>
      <c r="C140" s="264"/>
      <c r="D140" s="1746">
        <f t="shared" si="1"/>
        <v>3002737909.7199984</v>
      </c>
      <c r="E140" s="1747">
        <v>34148287.909999996</v>
      </c>
      <c r="F140" s="1748">
        <v>3994206.34</v>
      </c>
      <c r="G140" s="262"/>
    </row>
    <row r="141" spans="1:7">
      <c r="A141" s="260"/>
      <c r="B141" s="1263">
        <v>49460</v>
      </c>
      <c r="C141" s="264"/>
      <c r="D141" s="1746">
        <f t="shared" si="1"/>
        <v>2968589621.8099985</v>
      </c>
      <c r="E141" s="1747">
        <v>33985263.770000003</v>
      </c>
      <c r="F141" s="1748">
        <v>3955148.35</v>
      </c>
      <c r="G141" s="262"/>
    </row>
    <row r="142" spans="1:7">
      <c r="A142" s="260"/>
      <c r="B142" s="1263">
        <v>49490</v>
      </c>
      <c r="C142" s="264"/>
      <c r="D142" s="1746">
        <f t="shared" si="1"/>
        <v>2934604358.0399985</v>
      </c>
      <c r="E142" s="1747">
        <v>33830644.310000002</v>
      </c>
      <c r="F142" s="1748">
        <v>3911276.55</v>
      </c>
      <c r="G142" s="262"/>
    </row>
    <row r="143" spans="1:7">
      <c r="A143" s="260"/>
      <c r="B143" s="1263">
        <v>49521</v>
      </c>
      <c r="C143" s="264"/>
      <c r="D143" s="1746">
        <f t="shared" ref="D143:D206" si="2">D142-E142</f>
        <v>2900773713.7299986</v>
      </c>
      <c r="E143" s="1747">
        <v>33630932.799999997</v>
      </c>
      <c r="F143" s="1748">
        <v>3872422.84</v>
      </c>
      <c r="G143" s="262"/>
    </row>
    <row r="144" spans="1:7">
      <c r="A144" s="260"/>
      <c r="B144" s="1263">
        <v>49552</v>
      </c>
      <c r="C144" s="264"/>
      <c r="D144" s="1746">
        <f t="shared" si="2"/>
        <v>2867142780.9299984</v>
      </c>
      <c r="E144" s="1747">
        <v>33405243.280000001</v>
      </c>
      <c r="F144" s="1748">
        <v>3831420.96</v>
      </c>
      <c r="G144" s="262"/>
    </row>
    <row r="145" spans="1:7">
      <c r="A145" s="260"/>
      <c r="B145" s="1263">
        <v>49582</v>
      </c>
      <c r="C145" s="264"/>
      <c r="D145" s="1746">
        <f t="shared" si="2"/>
        <v>2833737537.6499982</v>
      </c>
      <c r="E145" s="1747">
        <v>33223751.899999999</v>
      </c>
      <c r="F145" s="1748">
        <v>3788693.34</v>
      </c>
      <c r="G145" s="262"/>
    </row>
    <row r="146" spans="1:7">
      <c r="A146" s="260"/>
      <c r="B146" s="1263">
        <v>49613</v>
      </c>
      <c r="C146" s="264"/>
      <c r="D146" s="1746">
        <f t="shared" si="2"/>
        <v>2800513785.7499981</v>
      </c>
      <c r="E146" s="1747">
        <v>33010959.210000001</v>
      </c>
      <c r="F146" s="1748">
        <v>3750153.05</v>
      </c>
      <c r="G146" s="262"/>
    </row>
    <row r="147" spans="1:7">
      <c r="A147" s="260"/>
      <c r="B147" s="1263">
        <v>49643</v>
      </c>
      <c r="C147" s="264"/>
      <c r="D147" s="1746">
        <f t="shared" si="2"/>
        <v>2767502826.5399981</v>
      </c>
      <c r="E147" s="1747">
        <v>32842672.890000001</v>
      </c>
      <c r="F147" s="1748">
        <v>3707811.41</v>
      </c>
      <c r="G147" s="262"/>
    </row>
    <row r="148" spans="1:7">
      <c r="A148" s="260"/>
      <c r="B148" s="1263">
        <v>49674</v>
      </c>
      <c r="C148" s="264"/>
      <c r="D148" s="1746">
        <f t="shared" si="2"/>
        <v>2734660153.6499982</v>
      </c>
      <c r="E148" s="1747">
        <v>32680609.050000001</v>
      </c>
      <c r="F148" s="1748">
        <v>3669895.07</v>
      </c>
      <c r="G148" s="262"/>
    </row>
    <row r="149" spans="1:7">
      <c r="A149" s="260"/>
      <c r="B149" s="1263">
        <v>49705</v>
      </c>
      <c r="C149" s="264"/>
      <c r="D149" s="1746">
        <f t="shared" si="2"/>
        <v>2701979544.599998</v>
      </c>
      <c r="E149" s="1747">
        <v>32478715.859999999</v>
      </c>
      <c r="F149" s="1748">
        <v>3629970.74</v>
      </c>
      <c r="G149" s="262"/>
    </row>
    <row r="150" spans="1:7">
      <c r="A150" s="260"/>
      <c r="B150" s="1263">
        <v>49734</v>
      </c>
      <c r="C150" s="264"/>
      <c r="D150" s="1746">
        <f t="shared" si="2"/>
        <v>2669500828.7399979</v>
      </c>
      <c r="E150" s="1747">
        <v>32356163.699999999</v>
      </c>
      <c r="F150" s="1748">
        <v>3586220.09</v>
      </c>
      <c r="G150" s="262"/>
    </row>
    <row r="151" spans="1:7">
      <c r="A151" s="260"/>
      <c r="B151" s="1263">
        <v>49765</v>
      </c>
      <c r="C151" s="264"/>
      <c r="D151" s="1746">
        <f t="shared" si="2"/>
        <v>2637144665.0399981</v>
      </c>
      <c r="E151" s="1747">
        <v>32197119.09</v>
      </c>
      <c r="F151" s="1748">
        <v>3550705.3</v>
      </c>
      <c r="G151" s="262"/>
    </row>
    <row r="152" spans="1:7">
      <c r="A152" s="260"/>
      <c r="B152" s="1263">
        <v>49795</v>
      </c>
      <c r="C152" s="264"/>
      <c r="D152" s="1746">
        <f t="shared" si="2"/>
        <v>2604947545.9499979</v>
      </c>
      <c r="E152" s="1747">
        <v>32045186.300000001</v>
      </c>
      <c r="F152" s="1748">
        <v>3509485.2</v>
      </c>
      <c r="G152" s="262"/>
    </row>
    <row r="153" spans="1:7">
      <c r="A153" s="260"/>
      <c r="B153" s="1263">
        <v>49826</v>
      </c>
      <c r="C153" s="264"/>
      <c r="D153" s="1746">
        <f t="shared" si="2"/>
        <v>2572902359.6499977</v>
      </c>
      <c r="E153" s="1747">
        <v>31886693.59</v>
      </c>
      <c r="F153" s="1748">
        <v>3472273.14</v>
      </c>
      <c r="G153" s="262"/>
    </row>
    <row r="154" spans="1:7">
      <c r="A154" s="260"/>
      <c r="B154" s="1263">
        <v>49856</v>
      </c>
      <c r="C154" s="264"/>
      <c r="D154" s="1746">
        <f t="shared" si="2"/>
        <v>2541015666.0599976</v>
      </c>
      <c r="E154" s="1747">
        <v>31727426.859999999</v>
      </c>
      <c r="F154" s="1748">
        <v>3431404.58</v>
      </c>
      <c r="G154" s="262"/>
    </row>
    <row r="155" spans="1:7">
      <c r="A155" s="260"/>
      <c r="B155" s="1263">
        <v>49887</v>
      </c>
      <c r="C155" s="264"/>
      <c r="D155" s="1746">
        <f t="shared" si="2"/>
        <v>2509288239.1999974</v>
      </c>
      <c r="E155" s="1747">
        <v>31516152.190000001</v>
      </c>
      <c r="F155" s="1748">
        <v>3394309.76</v>
      </c>
      <c r="G155" s="262"/>
    </row>
    <row r="156" spans="1:7">
      <c r="A156" s="260"/>
      <c r="B156" s="1263">
        <v>49918</v>
      </c>
      <c r="C156" s="264"/>
      <c r="D156" s="1746">
        <f t="shared" si="2"/>
        <v>2477772087.0099974</v>
      </c>
      <c r="E156" s="1747">
        <v>31348137.870000001</v>
      </c>
      <c r="F156" s="1748">
        <v>3355725.98</v>
      </c>
      <c r="G156" s="262"/>
    </row>
    <row r="157" spans="1:7">
      <c r="A157" s="260"/>
      <c r="B157" s="1263">
        <v>49948</v>
      </c>
      <c r="C157" s="264"/>
      <c r="D157" s="1746">
        <f t="shared" si="2"/>
        <v>2446423949.1399975</v>
      </c>
      <c r="E157" s="1747">
        <v>31161553.359999999</v>
      </c>
      <c r="F157" s="1748">
        <v>3315518.16</v>
      </c>
      <c r="G157" s="262"/>
    </row>
    <row r="158" spans="1:7">
      <c r="A158" s="260"/>
      <c r="B158" s="1263">
        <v>49979</v>
      </c>
      <c r="C158" s="264"/>
      <c r="D158" s="1746">
        <f t="shared" si="2"/>
        <v>2415262395.7799973</v>
      </c>
      <c r="E158" s="1747">
        <v>30976789.300000001</v>
      </c>
      <c r="F158" s="1748">
        <v>3278859.9</v>
      </c>
      <c r="G158" s="262"/>
    </row>
    <row r="159" spans="1:7">
      <c r="A159" s="260"/>
      <c r="B159" s="1263">
        <v>50009</v>
      </c>
      <c r="C159" s="264"/>
      <c r="D159" s="1746">
        <f t="shared" si="2"/>
        <v>2384285606.4799972</v>
      </c>
      <c r="E159" s="1747">
        <v>30776046.98</v>
      </c>
      <c r="F159" s="1748">
        <v>3239164.78</v>
      </c>
      <c r="G159" s="262"/>
    </row>
    <row r="160" spans="1:7">
      <c r="A160" s="260"/>
      <c r="B160" s="1263">
        <v>50040</v>
      </c>
      <c r="C160" s="264"/>
      <c r="D160" s="1746">
        <f t="shared" si="2"/>
        <v>2353509559.4999971</v>
      </c>
      <c r="E160" s="1747">
        <v>30605257.370000001</v>
      </c>
      <c r="F160" s="1748">
        <v>3202859.5</v>
      </c>
      <c r="G160" s="262"/>
    </row>
    <row r="161" spans="1:7">
      <c r="A161" s="260"/>
      <c r="B161" s="1263">
        <v>50071</v>
      </c>
      <c r="C161" s="264"/>
      <c r="D161" s="1746">
        <f t="shared" si="2"/>
        <v>2322904302.1299973</v>
      </c>
      <c r="E161" s="1747">
        <v>30410538.809999999</v>
      </c>
      <c r="F161" s="1748">
        <v>3165088.54</v>
      </c>
      <c r="G161" s="262"/>
    </row>
    <row r="162" spans="1:7">
      <c r="A162" s="260"/>
      <c r="B162" s="1263">
        <v>50099</v>
      </c>
      <c r="C162" s="264"/>
      <c r="D162" s="1746">
        <f t="shared" si="2"/>
        <v>2292493763.3199973</v>
      </c>
      <c r="E162" s="1747">
        <v>30251382.629999999</v>
      </c>
      <c r="F162" s="1748">
        <v>3123224</v>
      </c>
      <c r="G162" s="262"/>
    </row>
    <row r="163" spans="1:7">
      <c r="A163" s="260"/>
      <c r="B163" s="1263">
        <v>50130</v>
      </c>
      <c r="C163" s="264"/>
      <c r="D163" s="1746">
        <f t="shared" si="2"/>
        <v>2262242380.6899972</v>
      </c>
      <c r="E163" s="1747">
        <v>30058275.059999999</v>
      </c>
      <c r="F163" s="1748">
        <v>3090013.66</v>
      </c>
      <c r="G163" s="262"/>
    </row>
    <row r="164" spans="1:7">
      <c r="A164" s="260"/>
      <c r="B164" s="1263">
        <v>50160</v>
      </c>
      <c r="C164" s="264"/>
      <c r="D164" s="1746">
        <f t="shared" si="2"/>
        <v>2232184105.6299973</v>
      </c>
      <c r="E164" s="1747">
        <v>29898044.010000002</v>
      </c>
      <c r="F164" s="1748">
        <v>3051467.45</v>
      </c>
      <c r="G164" s="262"/>
    </row>
    <row r="165" spans="1:7">
      <c r="A165" s="260"/>
      <c r="B165" s="1263">
        <v>50191</v>
      </c>
      <c r="C165" s="264"/>
      <c r="D165" s="1746">
        <f t="shared" si="2"/>
        <v>2202286061.619997</v>
      </c>
      <c r="E165" s="1747">
        <v>29757957.760000002</v>
      </c>
      <c r="F165" s="1748">
        <v>3015660.03</v>
      </c>
      <c r="G165" s="262"/>
    </row>
    <row r="166" spans="1:7">
      <c r="A166" s="260"/>
      <c r="B166" s="1263">
        <v>50221</v>
      </c>
      <c r="C166" s="264"/>
      <c r="D166" s="1746">
        <f t="shared" si="2"/>
        <v>2172528103.8599968</v>
      </c>
      <c r="E166" s="1747">
        <v>29584496.539999999</v>
      </c>
      <c r="F166" s="1748">
        <v>2977402.84</v>
      </c>
      <c r="G166" s="262"/>
    </row>
    <row r="167" spans="1:7">
      <c r="A167" s="260"/>
      <c r="B167" s="1263">
        <v>50252</v>
      </c>
      <c r="C167" s="264"/>
      <c r="D167" s="1746">
        <f t="shared" si="2"/>
        <v>2142943607.3199968</v>
      </c>
      <c r="E167" s="1747">
        <v>29379853.710000001</v>
      </c>
      <c r="F167" s="1748">
        <v>2941825.83</v>
      </c>
      <c r="G167" s="262"/>
    </row>
    <row r="168" spans="1:7">
      <c r="A168" s="260"/>
      <c r="B168" s="1263">
        <v>50283</v>
      </c>
      <c r="C168" s="264"/>
      <c r="D168" s="1746">
        <f t="shared" si="2"/>
        <v>2113563753.6099968</v>
      </c>
      <c r="E168" s="1747">
        <v>29173817.420000002</v>
      </c>
      <c r="F168" s="1748">
        <v>2905230.44</v>
      </c>
      <c r="G168" s="262"/>
    </row>
    <row r="169" spans="1:7">
      <c r="A169" s="260"/>
      <c r="B169" s="1263">
        <v>50313</v>
      </c>
      <c r="C169" s="264"/>
      <c r="D169" s="1746">
        <f t="shared" si="2"/>
        <v>2084389936.1899967</v>
      </c>
      <c r="E169" s="1747">
        <v>29013962.050000001</v>
      </c>
      <c r="F169" s="1748">
        <v>2867713.41</v>
      </c>
      <c r="G169" s="262"/>
    </row>
    <row r="170" spans="1:7">
      <c r="A170" s="260"/>
      <c r="B170" s="1263">
        <v>50344</v>
      </c>
      <c r="C170" s="264"/>
      <c r="D170" s="1746">
        <f t="shared" si="2"/>
        <v>2055375974.1399968</v>
      </c>
      <c r="E170" s="1747">
        <v>28801483.18</v>
      </c>
      <c r="F170" s="1748">
        <v>2832702.74</v>
      </c>
      <c r="G170" s="262"/>
    </row>
    <row r="171" spans="1:7">
      <c r="A171" s="260"/>
      <c r="B171" s="1263">
        <v>50374</v>
      </c>
      <c r="C171" s="264"/>
      <c r="D171" s="1746">
        <f t="shared" si="2"/>
        <v>2026574490.9599967</v>
      </c>
      <c r="E171" s="1747">
        <v>28644297.539999999</v>
      </c>
      <c r="F171" s="1748">
        <v>2795498.5</v>
      </c>
      <c r="G171" s="262"/>
    </row>
    <row r="172" spans="1:7">
      <c r="A172" s="260"/>
      <c r="B172" s="1263">
        <v>50405</v>
      </c>
      <c r="C172" s="264"/>
      <c r="D172" s="1746">
        <f t="shared" si="2"/>
        <v>1997930193.4199967</v>
      </c>
      <c r="E172" s="1747">
        <v>28447839.489999998</v>
      </c>
      <c r="F172" s="1748">
        <v>2760849.28</v>
      </c>
      <c r="G172" s="262"/>
    </row>
    <row r="173" spans="1:7">
      <c r="A173" s="260"/>
      <c r="B173" s="1263">
        <v>50436</v>
      </c>
      <c r="C173" s="264"/>
      <c r="D173" s="1746">
        <f t="shared" si="2"/>
        <v>1969482353.9299967</v>
      </c>
      <c r="E173" s="1747">
        <v>28202056.800000001</v>
      </c>
      <c r="F173" s="1748">
        <v>2725223.88</v>
      </c>
      <c r="G173" s="262"/>
    </row>
    <row r="174" spans="1:7">
      <c r="A174" s="260"/>
      <c r="B174" s="1263">
        <v>50464</v>
      </c>
      <c r="C174" s="264"/>
      <c r="D174" s="1746">
        <f t="shared" si="2"/>
        <v>1941280297.1299968</v>
      </c>
      <c r="E174" s="1747">
        <v>28012320.539999999</v>
      </c>
      <c r="F174" s="1748">
        <v>2686841.17</v>
      </c>
      <c r="G174" s="262"/>
    </row>
    <row r="175" spans="1:7">
      <c r="A175" s="260"/>
      <c r="B175" s="1263">
        <v>50495</v>
      </c>
      <c r="C175" s="264"/>
      <c r="D175" s="1746">
        <f t="shared" si="2"/>
        <v>1913267976.5899968</v>
      </c>
      <c r="E175" s="1747">
        <v>27811663.190000001</v>
      </c>
      <c r="F175" s="1748">
        <v>2654777.87</v>
      </c>
      <c r="G175" s="262"/>
    </row>
    <row r="176" spans="1:7">
      <c r="A176" s="260"/>
      <c r="B176" s="1263">
        <v>50525</v>
      </c>
      <c r="C176" s="264"/>
      <c r="D176" s="1746">
        <f t="shared" si="2"/>
        <v>1885456313.3999968</v>
      </c>
      <c r="E176" s="1747">
        <v>27599378.309999999</v>
      </c>
      <c r="F176" s="1748">
        <v>2619016.96</v>
      </c>
      <c r="G176" s="262"/>
    </row>
    <row r="177" spans="1:7">
      <c r="A177" s="260"/>
      <c r="B177" s="1263">
        <v>50556</v>
      </c>
      <c r="C177" s="264"/>
      <c r="D177" s="1746">
        <f t="shared" si="2"/>
        <v>1857856935.0899968</v>
      </c>
      <c r="E177" s="1747">
        <v>27452544.420000002</v>
      </c>
      <c r="F177" s="1748">
        <v>2585223.67</v>
      </c>
      <c r="G177" s="262"/>
    </row>
    <row r="178" spans="1:7">
      <c r="A178" s="260"/>
      <c r="B178" s="1263">
        <v>50586</v>
      </c>
      <c r="C178" s="264"/>
      <c r="D178" s="1746">
        <f t="shared" si="2"/>
        <v>1830404390.6699967</v>
      </c>
      <c r="E178" s="1747">
        <v>27301282.510000002</v>
      </c>
      <c r="F178" s="1748">
        <v>2549826.5099999998</v>
      </c>
      <c r="G178" s="262"/>
    </row>
    <row r="179" spans="1:7">
      <c r="A179" s="260"/>
      <c r="B179" s="1263">
        <v>50617</v>
      </c>
      <c r="C179" s="264"/>
      <c r="D179" s="1746">
        <f t="shared" si="2"/>
        <v>1803103108.1599967</v>
      </c>
      <c r="E179" s="1747">
        <v>27100630.120000001</v>
      </c>
      <c r="F179" s="1748">
        <v>2516528.92</v>
      </c>
      <c r="G179" s="262"/>
    </row>
    <row r="180" spans="1:7">
      <c r="A180" s="260"/>
      <c r="B180" s="1263">
        <v>50648</v>
      </c>
      <c r="C180" s="264"/>
      <c r="D180" s="1746">
        <f t="shared" si="2"/>
        <v>1776002478.0399969</v>
      </c>
      <c r="E180" s="1747">
        <v>26853327.93</v>
      </c>
      <c r="F180" s="1748">
        <v>2482456.7400000002</v>
      </c>
      <c r="G180" s="262"/>
    </row>
    <row r="181" spans="1:7">
      <c r="A181" s="260"/>
      <c r="B181" s="1263">
        <v>50678</v>
      </c>
      <c r="C181" s="264"/>
      <c r="D181" s="1746">
        <f t="shared" si="2"/>
        <v>1749149150.1099968</v>
      </c>
      <c r="E181" s="1747">
        <v>26665408.760000002</v>
      </c>
      <c r="F181" s="1748">
        <v>2447819.67</v>
      </c>
      <c r="G181" s="262"/>
    </row>
    <row r="182" spans="1:7">
      <c r="A182" s="260"/>
      <c r="B182" s="1263">
        <v>50709</v>
      </c>
      <c r="C182" s="264"/>
      <c r="D182" s="1746">
        <f t="shared" si="2"/>
        <v>1722483741.3499968</v>
      </c>
      <c r="E182" s="1747">
        <v>26472191.23</v>
      </c>
      <c r="F182" s="1748">
        <v>2415158.63</v>
      </c>
      <c r="G182" s="262"/>
    </row>
    <row r="183" spans="1:7">
      <c r="A183" s="260"/>
      <c r="B183" s="1263">
        <v>50739</v>
      </c>
      <c r="C183" s="264"/>
      <c r="D183" s="1746">
        <f t="shared" si="2"/>
        <v>1696011550.1199968</v>
      </c>
      <c r="E183" s="1747">
        <v>26265171.66</v>
      </c>
      <c r="F183" s="1748">
        <v>2381062.67</v>
      </c>
      <c r="G183" s="262"/>
    </row>
    <row r="184" spans="1:7">
      <c r="A184" s="260"/>
      <c r="B184" s="1263">
        <v>50770</v>
      </c>
      <c r="C184" s="264"/>
      <c r="D184" s="1746">
        <f t="shared" si="2"/>
        <v>1669746378.4599967</v>
      </c>
      <c r="E184" s="1747">
        <v>26110843.649999999</v>
      </c>
      <c r="F184" s="1748">
        <v>2348959.21</v>
      </c>
      <c r="G184" s="262"/>
    </row>
    <row r="185" spans="1:7">
      <c r="A185" s="260"/>
      <c r="B185" s="1263">
        <v>50801</v>
      </c>
      <c r="C185" s="264"/>
      <c r="D185" s="1746">
        <f t="shared" si="2"/>
        <v>1643635534.8099966</v>
      </c>
      <c r="E185" s="1747">
        <v>25927789.600000001</v>
      </c>
      <c r="F185" s="1748">
        <v>2316179.44</v>
      </c>
      <c r="G185" s="262"/>
    </row>
    <row r="186" spans="1:7">
      <c r="A186" s="260"/>
      <c r="B186" s="1263">
        <v>50829</v>
      </c>
      <c r="C186" s="264"/>
      <c r="D186" s="1746">
        <f t="shared" si="2"/>
        <v>1617707745.2099967</v>
      </c>
      <c r="E186" s="1747">
        <v>25765428.579999998</v>
      </c>
      <c r="F186" s="1748">
        <v>2281285.7599999998</v>
      </c>
      <c r="G186" s="262"/>
    </row>
    <row r="187" spans="1:7">
      <c r="A187" s="260"/>
      <c r="B187" s="1263">
        <v>50860</v>
      </c>
      <c r="C187" s="264"/>
      <c r="D187" s="1746">
        <f t="shared" si="2"/>
        <v>1591942316.6299968</v>
      </c>
      <c r="E187" s="1747">
        <v>25596552.039999999</v>
      </c>
      <c r="F187" s="1748">
        <v>2251205.0699999998</v>
      </c>
      <c r="G187" s="262"/>
    </row>
    <row r="188" spans="1:7">
      <c r="A188" s="260"/>
      <c r="B188" s="1263">
        <v>50890</v>
      </c>
      <c r="C188" s="264"/>
      <c r="D188" s="1746">
        <f t="shared" si="2"/>
        <v>1566345764.5899968</v>
      </c>
      <c r="E188" s="1747">
        <v>25416041.91</v>
      </c>
      <c r="F188" s="1748">
        <v>2218314.7599999998</v>
      </c>
      <c r="G188" s="262"/>
    </row>
    <row r="189" spans="1:7">
      <c r="A189" s="260"/>
      <c r="B189" s="1263">
        <v>50921</v>
      </c>
      <c r="C189" s="264"/>
      <c r="D189" s="1746">
        <f t="shared" si="2"/>
        <v>1540929722.6799967</v>
      </c>
      <c r="E189" s="1747">
        <v>25200382.07</v>
      </c>
      <c r="F189" s="1748">
        <v>2187139.91</v>
      </c>
      <c r="G189" s="262"/>
    </row>
    <row r="190" spans="1:7">
      <c r="A190" s="260"/>
      <c r="B190" s="1263">
        <v>50951</v>
      </c>
      <c r="C190" s="264"/>
      <c r="D190" s="1746">
        <f t="shared" si="2"/>
        <v>1515729340.6099968</v>
      </c>
      <c r="E190" s="1747">
        <v>24979142</v>
      </c>
      <c r="F190" s="1748">
        <v>2154964</v>
      </c>
      <c r="G190" s="262"/>
    </row>
    <row r="191" spans="1:7">
      <c r="A191" s="260"/>
      <c r="B191" s="1263">
        <v>50982</v>
      </c>
      <c r="C191" s="264"/>
      <c r="D191" s="1746">
        <f t="shared" si="2"/>
        <v>1490750198.6099968</v>
      </c>
      <c r="E191" s="1747">
        <v>24751979.34</v>
      </c>
      <c r="F191" s="1748">
        <v>2124561.31</v>
      </c>
      <c r="G191" s="262"/>
    </row>
    <row r="192" spans="1:7">
      <c r="A192" s="260"/>
      <c r="B192" s="1263">
        <v>51013</v>
      </c>
      <c r="C192" s="264"/>
      <c r="D192" s="1746">
        <f t="shared" si="2"/>
        <v>1465998219.2699969</v>
      </c>
      <c r="E192" s="1747">
        <v>24517645.199999999</v>
      </c>
      <c r="F192" s="1748">
        <v>2093463.84</v>
      </c>
      <c r="G192" s="262"/>
    </row>
    <row r="193" spans="1:7">
      <c r="A193" s="260"/>
      <c r="B193" s="1263">
        <v>51043</v>
      </c>
      <c r="C193" s="264"/>
      <c r="D193" s="1746">
        <f t="shared" si="2"/>
        <v>1441480574.0699968</v>
      </c>
      <c r="E193" s="1747">
        <v>24324218.289999999</v>
      </c>
      <c r="F193" s="1748">
        <v>2062093.96</v>
      </c>
      <c r="G193" s="262"/>
    </row>
    <row r="194" spans="1:7">
      <c r="A194" s="260"/>
      <c r="B194" s="1263">
        <v>51074</v>
      </c>
      <c r="C194" s="264"/>
      <c r="D194" s="1746">
        <f t="shared" si="2"/>
        <v>1417156355.7799969</v>
      </c>
      <c r="E194" s="1747">
        <v>24118975.379999999</v>
      </c>
      <c r="F194" s="1748">
        <v>2032063.27</v>
      </c>
      <c r="G194" s="262"/>
    </row>
    <row r="195" spans="1:7">
      <c r="A195" s="260"/>
      <c r="B195" s="1263">
        <v>51104</v>
      </c>
      <c r="C195" s="264"/>
      <c r="D195" s="1746">
        <f t="shared" si="2"/>
        <v>1393037380.3999968</v>
      </c>
      <c r="E195" s="1747">
        <v>23888687.670000002</v>
      </c>
      <c r="F195" s="1748">
        <v>2001305.91</v>
      </c>
      <c r="G195" s="262"/>
    </row>
    <row r="196" spans="1:7">
      <c r="A196" s="260"/>
      <c r="B196" s="1263">
        <v>51135</v>
      </c>
      <c r="C196" s="264"/>
      <c r="D196" s="1746">
        <f t="shared" si="2"/>
        <v>1369148692.7299967</v>
      </c>
      <c r="E196" s="1747">
        <v>23685473.739999998</v>
      </c>
      <c r="F196" s="1748">
        <v>1971787.27</v>
      </c>
      <c r="G196" s="262"/>
    </row>
    <row r="197" spans="1:7">
      <c r="A197" s="260"/>
      <c r="B197" s="1263">
        <v>51166</v>
      </c>
      <c r="C197" s="264"/>
      <c r="D197" s="1746">
        <f t="shared" si="2"/>
        <v>1345463218.9899967</v>
      </c>
      <c r="E197" s="1747">
        <v>23432924.449999999</v>
      </c>
      <c r="F197" s="1748">
        <v>1941653.49</v>
      </c>
      <c r="G197" s="262"/>
    </row>
    <row r="198" spans="1:7">
      <c r="A198" s="260"/>
      <c r="B198" s="1263">
        <v>51195</v>
      </c>
      <c r="C198" s="264"/>
      <c r="D198" s="1746">
        <f t="shared" si="2"/>
        <v>1322030294.5399966</v>
      </c>
      <c r="E198" s="1747">
        <v>23199317.539999999</v>
      </c>
      <c r="F198" s="1748">
        <v>1910909.39</v>
      </c>
      <c r="G198" s="262"/>
    </row>
    <row r="199" spans="1:7">
      <c r="A199" s="260"/>
      <c r="B199" s="1263">
        <v>51226</v>
      </c>
      <c r="C199" s="264"/>
      <c r="D199" s="1746">
        <f t="shared" si="2"/>
        <v>1298830976.9999967</v>
      </c>
      <c r="E199" s="1747">
        <v>22988076.449999999</v>
      </c>
      <c r="F199" s="1748">
        <v>1882273.57</v>
      </c>
      <c r="G199" s="262"/>
    </row>
    <row r="200" spans="1:7">
      <c r="A200" s="260"/>
      <c r="B200" s="1263">
        <v>51256</v>
      </c>
      <c r="C200" s="264"/>
      <c r="D200" s="1746">
        <f t="shared" si="2"/>
        <v>1275842900.5499966</v>
      </c>
      <c r="E200" s="1747">
        <v>22802304.140000001</v>
      </c>
      <c r="F200" s="1748">
        <v>1852439.68</v>
      </c>
      <c r="G200" s="262"/>
    </row>
    <row r="201" spans="1:7">
      <c r="A201" s="260"/>
      <c r="B201" s="1263">
        <v>51287</v>
      </c>
      <c r="C201" s="264"/>
      <c r="D201" s="1746">
        <f t="shared" si="2"/>
        <v>1253040596.4099965</v>
      </c>
      <c r="E201" s="1747">
        <v>22666960.079999998</v>
      </c>
      <c r="F201" s="1748">
        <v>1823644.59</v>
      </c>
      <c r="G201" s="262"/>
    </row>
    <row r="202" spans="1:7">
      <c r="A202" s="260"/>
      <c r="B202" s="1263">
        <v>51317</v>
      </c>
      <c r="C202" s="264"/>
      <c r="D202" s="1746">
        <f t="shared" si="2"/>
        <v>1230373636.3299966</v>
      </c>
      <c r="E202" s="1747">
        <v>22458544.73</v>
      </c>
      <c r="F202" s="1748">
        <v>1794161.49</v>
      </c>
      <c r="G202" s="262"/>
    </row>
    <row r="203" spans="1:7">
      <c r="A203" s="260"/>
      <c r="B203" s="1263">
        <v>51348</v>
      </c>
      <c r="C203" s="264"/>
      <c r="D203" s="1746">
        <f t="shared" si="2"/>
        <v>1207915091.5999966</v>
      </c>
      <c r="E203" s="1747">
        <v>22269276.940000001</v>
      </c>
      <c r="F203" s="1748">
        <v>1765659.28</v>
      </c>
      <c r="G203" s="262"/>
    </row>
    <row r="204" spans="1:7">
      <c r="A204" s="260"/>
      <c r="B204" s="1263">
        <v>51379</v>
      </c>
      <c r="C204" s="264"/>
      <c r="D204" s="1746">
        <f t="shared" si="2"/>
        <v>1185645814.6599965</v>
      </c>
      <c r="E204" s="1747">
        <v>22068740.859999999</v>
      </c>
      <c r="F204" s="1748">
        <v>1736960.47</v>
      </c>
      <c r="G204" s="262"/>
    </row>
    <row r="205" spans="1:7">
      <c r="A205" s="260"/>
      <c r="B205" s="1263">
        <v>51409</v>
      </c>
      <c r="C205" s="264"/>
      <c r="D205" s="1746">
        <f t="shared" si="2"/>
        <v>1163577073.7999966</v>
      </c>
      <c r="E205" s="1747">
        <v>21862038.449999999</v>
      </c>
      <c r="F205" s="1748">
        <v>1708025.24</v>
      </c>
      <c r="G205" s="262"/>
    </row>
    <row r="206" spans="1:7">
      <c r="A206" s="260"/>
      <c r="B206" s="1263">
        <v>51440</v>
      </c>
      <c r="C206" s="264"/>
      <c r="D206" s="1746">
        <f t="shared" si="2"/>
        <v>1141715035.3499966</v>
      </c>
      <c r="E206" s="1747">
        <v>21663129.890000001</v>
      </c>
      <c r="F206" s="1748">
        <v>1679993.03</v>
      </c>
      <c r="G206" s="262"/>
    </row>
    <row r="207" spans="1:7">
      <c r="A207" s="260"/>
      <c r="B207" s="1263">
        <v>51470</v>
      </c>
      <c r="C207" s="264"/>
      <c r="D207" s="1746">
        <f t="shared" ref="D207:D270" si="3">D206-E206</f>
        <v>1120051905.4599965</v>
      </c>
      <c r="E207" s="1747">
        <v>21489877.890000001</v>
      </c>
      <c r="F207" s="1748">
        <v>1651579.31</v>
      </c>
      <c r="G207" s="262"/>
    </row>
    <row r="208" spans="1:7">
      <c r="A208" s="260"/>
      <c r="B208" s="1263">
        <v>51501</v>
      </c>
      <c r="C208" s="264"/>
      <c r="D208" s="1746">
        <f t="shared" si="3"/>
        <v>1098562027.5699964</v>
      </c>
      <c r="E208" s="1747">
        <v>21304288.48</v>
      </c>
      <c r="F208" s="1748">
        <v>1623880.34</v>
      </c>
      <c r="G208" s="262"/>
    </row>
    <row r="209" spans="1:7">
      <c r="A209" s="260"/>
      <c r="B209" s="1263">
        <v>51532</v>
      </c>
      <c r="C209" s="264"/>
      <c r="D209" s="1746">
        <f t="shared" si="3"/>
        <v>1077257739.0899963</v>
      </c>
      <c r="E209" s="1747">
        <v>21071924.719999999</v>
      </c>
      <c r="F209" s="1748">
        <v>1596045.99</v>
      </c>
      <c r="G209" s="262"/>
    </row>
    <row r="210" spans="1:7">
      <c r="A210" s="260"/>
      <c r="B210" s="1263">
        <v>51560</v>
      </c>
      <c r="C210" s="264"/>
      <c r="D210" s="1746">
        <f t="shared" si="3"/>
        <v>1056185814.3699963</v>
      </c>
      <c r="E210" s="1747">
        <v>20926643.09</v>
      </c>
      <c r="F210" s="1748">
        <v>1567513.98</v>
      </c>
      <c r="G210" s="262"/>
    </row>
    <row r="211" spans="1:7">
      <c r="A211" s="260"/>
      <c r="B211" s="1263">
        <v>51591</v>
      </c>
      <c r="C211" s="264"/>
      <c r="D211" s="1746">
        <f t="shared" si="3"/>
        <v>1035259171.2799963</v>
      </c>
      <c r="E211" s="1747">
        <v>20761506.219999999</v>
      </c>
      <c r="F211" s="1748">
        <v>1541074.26</v>
      </c>
      <c r="G211" s="262"/>
    </row>
    <row r="212" spans="1:7">
      <c r="A212" s="260"/>
      <c r="B212" s="1263">
        <v>51621</v>
      </c>
      <c r="C212" s="264"/>
      <c r="D212" s="1746">
        <f t="shared" si="3"/>
        <v>1014497665.0599962</v>
      </c>
      <c r="E212" s="1747">
        <v>20543930.170000002</v>
      </c>
      <c r="F212" s="1748">
        <v>1513344.62</v>
      </c>
      <c r="G212" s="262"/>
    </row>
    <row r="213" spans="1:7">
      <c r="A213" s="260"/>
      <c r="B213" s="1263">
        <v>51652</v>
      </c>
      <c r="C213" s="264"/>
      <c r="D213" s="1746">
        <f t="shared" si="3"/>
        <v>993953734.88999629</v>
      </c>
      <c r="E213" s="1747">
        <v>20362472.59</v>
      </c>
      <c r="F213" s="1748">
        <v>1486469.99</v>
      </c>
      <c r="G213" s="262"/>
    </row>
    <row r="214" spans="1:7">
      <c r="A214" s="260"/>
      <c r="B214" s="1263">
        <v>51682</v>
      </c>
      <c r="C214" s="264"/>
      <c r="D214" s="1746">
        <f t="shared" si="3"/>
        <v>973591262.29999626</v>
      </c>
      <c r="E214" s="1747">
        <v>20175657.140000001</v>
      </c>
      <c r="F214" s="1748">
        <v>1459323.27</v>
      </c>
      <c r="G214" s="262"/>
    </row>
    <row r="215" spans="1:7">
      <c r="A215" s="260"/>
      <c r="B215" s="1263">
        <v>51713</v>
      </c>
      <c r="C215" s="264"/>
      <c r="D215" s="1746">
        <f t="shared" si="3"/>
        <v>953415605.15999627</v>
      </c>
      <c r="E215" s="1747">
        <v>19914724.59</v>
      </c>
      <c r="F215" s="1748">
        <v>1432561.2</v>
      </c>
      <c r="G215" s="262"/>
    </row>
    <row r="216" spans="1:7">
      <c r="A216" s="260"/>
      <c r="B216" s="1263">
        <v>51744</v>
      </c>
      <c r="C216" s="264"/>
      <c r="D216" s="1746">
        <f t="shared" si="3"/>
        <v>933500880.56999624</v>
      </c>
      <c r="E216" s="1747">
        <v>19609205.07</v>
      </c>
      <c r="F216" s="1748">
        <v>1406053.43</v>
      </c>
      <c r="G216" s="262"/>
    </row>
    <row r="217" spans="1:7">
      <c r="A217" s="260"/>
      <c r="B217" s="1263">
        <v>51774</v>
      </c>
      <c r="C217" s="264"/>
      <c r="D217" s="1746">
        <f t="shared" si="3"/>
        <v>913891675.49999619</v>
      </c>
      <c r="E217" s="1747">
        <v>19411148.940000001</v>
      </c>
      <c r="F217" s="1748">
        <v>1379542.28</v>
      </c>
      <c r="G217" s="262"/>
    </row>
    <row r="218" spans="1:7">
      <c r="A218" s="260"/>
      <c r="B218" s="1263">
        <v>51805</v>
      </c>
      <c r="C218" s="264"/>
      <c r="D218" s="1746">
        <f t="shared" si="3"/>
        <v>894480526.55999613</v>
      </c>
      <c r="E218" s="1747">
        <v>19141500.109999999</v>
      </c>
      <c r="F218" s="1748">
        <v>1353697.72</v>
      </c>
      <c r="G218" s="262"/>
    </row>
    <row r="219" spans="1:7">
      <c r="A219" s="260"/>
      <c r="B219" s="1263">
        <v>51835</v>
      </c>
      <c r="C219" s="264"/>
      <c r="D219" s="1746">
        <f t="shared" si="3"/>
        <v>875339026.44999611</v>
      </c>
      <c r="E219" s="1747">
        <v>18857346.719999999</v>
      </c>
      <c r="F219" s="1748">
        <v>1327644.57</v>
      </c>
      <c r="G219" s="262"/>
    </row>
    <row r="220" spans="1:7">
      <c r="A220" s="260"/>
      <c r="B220" s="1263">
        <v>51866</v>
      </c>
      <c r="C220" s="264"/>
      <c r="D220" s="1746">
        <f t="shared" si="3"/>
        <v>856481679.72999609</v>
      </c>
      <c r="E220" s="1747">
        <v>18641639.969999999</v>
      </c>
      <c r="F220" s="1748">
        <v>1302128.92</v>
      </c>
      <c r="G220" s="262"/>
    </row>
    <row r="221" spans="1:7">
      <c r="A221" s="260"/>
      <c r="B221" s="1263">
        <v>51897</v>
      </c>
      <c r="C221" s="264"/>
      <c r="D221" s="1746">
        <f t="shared" si="3"/>
        <v>837840039.75999606</v>
      </c>
      <c r="E221" s="1747">
        <v>18393048.059999999</v>
      </c>
      <c r="F221" s="1748">
        <v>1276641.49</v>
      </c>
      <c r="G221" s="262"/>
    </row>
    <row r="222" spans="1:7">
      <c r="A222" s="260"/>
      <c r="B222" s="1263">
        <v>51925</v>
      </c>
      <c r="C222" s="264"/>
      <c r="D222" s="1746">
        <f t="shared" si="3"/>
        <v>819446991.69999611</v>
      </c>
      <c r="E222" s="1747">
        <v>18177199.620000001</v>
      </c>
      <c r="F222" s="1748">
        <v>1250744.55</v>
      </c>
      <c r="G222" s="262"/>
    </row>
    <row r="223" spans="1:7">
      <c r="A223" s="260"/>
      <c r="B223" s="1263">
        <v>51956</v>
      </c>
      <c r="C223" s="264"/>
      <c r="D223" s="1746">
        <f t="shared" si="3"/>
        <v>801269792.07999611</v>
      </c>
      <c r="E223" s="1747">
        <v>17984664.670000002</v>
      </c>
      <c r="F223" s="1748">
        <v>1226091.1599999999</v>
      </c>
      <c r="G223" s="262"/>
    </row>
    <row r="224" spans="1:7">
      <c r="A224" s="260"/>
      <c r="B224" s="1263">
        <v>51986</v>
      </c>
      <c r="C224" s="264"/>
      <c r="D224" s="1746">
        <f t="shared" si="3"/>
        <v>783285127.40999615</v>
      </c>
      <c r="E224" s="1747">
        <v>17775958.219999999</v>
      </c>
      <c r="F224" s="1748">
        <v>1200820.0900000001</v>
      </c>
      <c r="G224" s="262"/>
    </row>
    <row r="225" spans="1:7">
      <c r="A225" s="260"/>
      <c r="B225" s="1263">
        <v>52017</v>
      </c>
      <c r="C225" s="264"/>
      <c r="D225" s="1746">
        <f t="shared" si="3"/>
        <v>765509169.18999612</v>
      </c>
      <c r="E225" s="1747">
        <v>17563394.530000001</v>
      </c>
      <c r="F225" s="1748">
        <v>1176032.06</v>
      </c>
      <c r="G225" s="262"/>
    </row>
    <row r="226" spans="1:7">
      <c r="A226" s="260"/>
      <c r="B226" s="1263">
        <v>52047</v>
      </c>
      <c r="C226" s="264"/>
      <c r="D226" s="1746">
        <f t="shared" si="3"/>
        <v>747945774.65999615</v>
      </c>
      <c r="E226" s="1747">
        <v>17345857.789999999</v>
      </c>
      <c r="F226" s="1748">
        <v>1151342.5</v>
      </c>
      <c r="G226" s="262"/>
    </row>
    <row r="227" spans="1:7">
      <c r="A227" s="260"/>
      <c r="B227" s="1263">
        <v>52078</v>
      </c>
      <c r="C227" s="264"/>
      <c r="D227" s="1746">
        <f t="shared" si="3"/>
        <v>730599916.86999619</v>
      </c>
      <c r="E227" s="1747">
        <v>17109724.859999999</v>
      </c>
      <c r="F227" s="1748">
        <v>1126905.76</v>
      </c>
      <c r="G227" s="262"/>
    </row>
    <row r="228" spans="1:7">
      <c r="A228" s="260"/>
      <c r="B228" s="1263">
        <v>52109</v>
      </c>
      <c r="C228" s="264"/>
      <c r="D228" s="1746">
        <f t="shared" si="3"/>
        <v>713490192.00999618</v>
      </c>
      <c r="E228" s="1747">
        <v>16840471.59</v>
      </c>
      <c r="F228" s="1748">
        <v>1102722.5</v>
      </c>
      <c r="G228" s="262"/>
    </row>
    <row r="229" spans="1:7">
      <c r="A229" s="260"/>
      <c r="B229" s="1263">
        <v>52139</v>
      </c>
      <c r="C229" s="264"/>
      <c r="D229" s="1746">
        <f t="shared" si="3"/>
        <v>696649720.41999614</v>
      </c>
      <c r="E229" s="1747">
        <v>16652831.529999999</v>
      </c>
      <c r="F229" s="1748">
        <v>1078822.1200000001</v>
      </c>
      <c r="G229" s="262"/>
    </row>
    <row r="230" spans="1:7">
      <c r="A230" s="260"/>
      <c r="B230" s="1263">
        <v>52170</v>
      </c>
      <c r="C230" s="264"/>
      <c r="D230" s="1746">
        <f t="shared" si="3"/>
        <v>679996888.88999617</v>
      </c>
      <c r="E230" s="1747">
        <v>16439486.23</v>
      </c>
      <c r="F230" s="1748">
        <v>1055106.9099999999</v>
      </c>
      <c r="G230" s="262"/>
    </row>
    <row r="231" spans="1:7">
      <c r="A231" s="260"/>
      <c r="B231" s="1263">
        <v>52200</v>
      </c>
      <c r="C231" s="264"/>
      <c r="D231" s="1746">
        <f t="shared" si="3"/>
        <v>663557402.65999615</v>
      </c>
      <c r="E231" s="1747">
        <v>16197413.4</v>
      </c>
      <c r="F231" s="1748">
        <v>1031498.63</v>
      </c>
      <c r="G231" s="262"/>
    </row>
    <row r="232" spans="1:7">
      <c r="A232" s="260"/>
      <c r="B232" s="1263">
        <v>52231</v>
      </c>
      <c r="C232" s="264"/>
      <c r="D232" s="1746">
        <f t="shared" si="3"/>
        <v>647359989.25999618</v>
      </c>
      <c r="E232" s="1747">
        <v>15948855.82</v>
      </c>
      <c r="F232" s="1748">
        <v>1008181.59</v>
      </c>
      <c r="G232" s="262"/>
    </row>
    <row r="233" spans="1:7">
      <c r="A233" s="260"/>
      <c r="B233" s="1263">
        <v>52262</v>
      </c>
      <c r="C233" s="264"/>
      <c r="D233" s="1746">
        <f t="shared" si="3"/>
        <v>631411133.43999612</v>
      </c>
      <c r="E233" s="1747">
        <v>15670071.51</v>
      </c>
      <c r="F233" s="1748">
        <v>985178.33</v>
      </c>
      <c r="G233" s="262"/>
    </row>
    <row r="234" spans="1:7">
      <c r="A234" s="260"/>
      <c r="B234" s="1263">
        <v>52290</v>
      </c>
      <c r="C234" s="264"/>
      <c r="D234" s="1746">
        <f t="shared" si="3"/>
        <v>615741061.92999613</v>
      </c>
      <c r="E234" s="1747">
        <v>15467564.99</v>
      </c>
      <c r="F234" s="1748">
        <v>962415.04</v>
      </c>
      <c r="G234" s="262"/>
    </row>
    <row r="235" spans="1:7">
      <c r="A235" s="260"/>
      <c r="B235" s="1263">
        <v>52321</v>
      </c>
      <c r="C235" s="264"/>
      <c r="D235" s="1746">
        <f t="shared" si="3"/>
        <v>600273496.93999612</v>
      </c>
      <c r="E235" s="1747">
        <v>15225335.289999999</v>
      </c>
      <c r="F235" s="1748">
        <v>940338.81</v>
      </c>
      <c r="G235" s="262"/>
    </row>
    <row r="236" spans="1:7">
      <c r="A236" s="260"/>
      <c r="B236" s="1263">
        <v>52351</v>
      </c>
      <c r="C236" s="264"/>
      <c r="D236" s="1746">
        <f t="shared" si="3"/>
        <v>585048161.64999616</v>
      </c>
      <c r="E236" s="1747">
        <v>14961547.27</v>
      </c>
      <c r="F236" s="1748">
        <v>918053.37</v>
      </c>
      <c r="G236" s="262"/>
    </row>
    <row r="237" spans="1:7">
      <c r="A237" s="260"/>
      <c r="B237" s="1263">
        <v>52382</v>
      </c>
      <c r="C237" s="264"/>
      <c r="D237" s="1746">
        <f t="shared" si="3"/>
        <v>570086614.37999618</v>
      </c>
      <c r="E237" s="1747">
        <v>14735248.49</v>
      </c>
      <c r="F237" s="1748">
        <v>896528.09</v>
      </c>
      <c r="G237" s="262"/>
    </row>
    <row r="238" spans="1:7">
      <c r="A238" s="260"/>
      <c r="B238" s="1263">
        <v>52412</v>
      </c>
      <c r="C238" s="264"/>
      <c r="D238" s="1746">
        <f t="shared" si="3"/>
        <v>555351365.88999617</v>
      </c>
      <c r="E238" s="1747">
        <v>14566763.83</v>
      </c>
      <c r="F238" s="1748">
        <v>874933.61</v>
      </c>
      <c r="G238" s="262"/>
    </row>
    <row r="239" spans="1:7">
      <c r="A239" s="260">
        <v>226</v>
      </c>
      <c r="B239" s="1263">
        <v>52443</v>
      </c>
      <c r="C239" s="264"/>
      <c r="D239" s="1746">
        <f t="shared" si="3"/>
        <v>540784602.05999613</v>
      </c>
      <c r="E239" s="1747">
        <v>14332981.130000001</v>
      </c>
      <c r="F239" s="1748">
        <v>853777.91</v>
      </c>
      <c r="G239" s="262"/>
    </row>
    <row r="240" spans="1:7">
      <c r="B240" s="1263">
        <v>52474</v>
      </c>
      <c r="C240" s="264"/>
      <c r="D240" s="1746">
        <f t="shared" si="3"/>
        <v>526451620.92999613</v>
      </c>
      <c r="E240" s="1747">
        <v>14056753.59</v>
      </c>
      <c r="F240" s="1748">
        <v>832980.7</v>
      </c>
    </row>
    <row r="241" spans="2:6">
      <c r="B241" s="1263">
        <v>52504</v>
      </c>
      <c r="C241" s="264"/>
      <c r="D241" s="1746">
        <f t="shared" si="3"/>
        <v>512394867.33999616</v>
      </c>
      <c r="E241" s="1747">
        <v>13832205.619999999</v>
      </c>
      <c r="F241" s="1748">
        <v>812562.67</v>
      </c>
    </row>
    <row r="242" spans="2:6">
      <c r="B242" s="1263">
        <v>52535</v>
      </c>
      <c r="C242" s="264"/>
      <c r="D242" s="1746">
        <f t="shared" si="3"/>
        <v>498562661.71999615</v>
      </c>
      <c r="E242" s="1747">
        <v>13633991.210000001</v>
      </c>
      <c r="F242" s="1748">
        <v>792545.96</v>
      </c>
    </row>
    <row r="243" spans="2:6">
      <c r="B243" s="1263">
        <v>52565</v>
      </c>
      <c r="C243" s="264"/>
      <c r="D243" s="1746">
        <f t="shared" si="3"/>
        <v>484928670.50999618</v>
      </c>
      <c r="E243" s="1747">
        <v>13411934.220000001</v>
      </c>
      <c r="F243" s="1748">
        <v>772866.49</v>
      </c>
    </row>
    <row r="244" spans="2:6">
      <c r="B244" s="1263">
        <v>52596</v>
      </c>
      <c r="C244" s="264"/>
      <c r="D244" s="1746">
        <f t="shared" si="3"/>
        <v>471516736.28999615</v>
      </c>
      <c r="E244" s="1747">
        <v>13206653.800000001</v>
      </c>
      <c r="F244" s="1748">
        <v>753536.13</v>
      </c>
    </row>
    <row r="245" spans="2:6">
      <c r="B245" s="1263">
        <v>52627</v>
      </c>
      <c r="C245" s="264"/>
      <c r="D245" s="1746">
        <f t="shared" si="3"/>
        <v>458310082.48999614</v>
      </c>
      <c r="E245" s="1747">
        <v>12986015.85</v>
      </c>
      <c r="F245" s="1748">
        <v>734551.54</v>
      </c>
    </row>
    <row r="246" spans="2:6">
      <c r="B246" s="1263">
        <v>52656</v>
      </c>
      <c r="C246" s="264"/>
      <c r="D246" s="1746">
        <f t="shared" si="3"/>
        <v>445324066.63999611</v>
      </c>
      <c r="E246" s="1747">
        <v>12815631.82</v>
      </c>
      <c r="F246" s="1748">
        <v>715860.38</v>
      </c>
    </row>
    <row r="247" spans="2:6">
      <c r="B247" s="1263">
        <v>52687</v>
      </c>
      <c r="C247" s="264"/>
      <c r="D247" s="1746">
        <f t="shared" si="3"/>
        <v>432508434.81999612</v>
      </c>
      <c r="E247" s="1747">
        <v>12615970.890000001</v>
      </c>
      <c r="F247" s="1748">
        <v>697501.23</v>
      </c>
    </row>
    <row r="248" spans="2:6">
      <c r="B248" s="1263">
        <v>52717</v>
      </c>
      <c r="C248" s="264"/>
      <c r="D248" s="1746">
        <f t="shared" si="3"/>
        <v>419892463.92999613</v>
      </c>
      <c r="E248" s="1747">
        <v>12427684.76</v>
      </c>
      <c r="F248" s="1748">
        <v>679494.43</v>
      </c>
    </row>
    <row r="249" spans="2:6">
      <c r="B249" s="1263">
        <v>52748</v>
      </c>
      <c r="C249" s="264"/>
      <c r="D249" s="1746">
        <f t="shared" si="3"/>
        <v>407464779.16999614</v>
      </c>
      <c r="E249" s="1747">
        <v>12227387.34</v>
      </c>
      <c r="F249" s="1748">
        <v>661947.74</v>
      </c>
    </row>
    <row r="250" spans="2:6">
      <c r="B250" s="1263">
        <v>52778</v>
      </c>
      <c r="C250" s="264"/>
      <c r="D250" s="1746">
        <f t="shared" si="3"/>
        <v>395237391.82999617</v>
      </c>
      <c r="E250" s="1747">
        <v>12046353.23</v>
      </c>
      <c r="F250" s="1748">
        <v>644715.66</v>
      </c>
    </row>
    <row r="251" spans="2:6">
      <c r="B251" s="1263">
        <v>52809</v>
      </c>
      <c r="C251" s="264"/>
      <c r="D251" s="1746">
        <f t="shared" si="3"/>
        <v>383191038.59999615</v>
      </c>
      <c r="E251" s="1747">
        <v>11820059.199999999</v>
      </c>
      <c r="F251" s="1748">
        <v>627871.63</v>
      </c>
    </row>
    <row r="252" spans="2:6">
      <c r="B252" s="1263">
        <v>52840</v>
      </c>
      <c r="C252" s="264"/>
      <c r="D252" s="1746">
        <f t="shared" si="3"/>
        <v>371370979.39999616</v>
      </c>
      <c r="E252" s="1747">
        <v>11547189.609999999</v>
      </c>
      <c r="F252" s="1748">
        <v>611375.93000000005</v>
      </c>
    </row>
    <row r="253" spans="2:6">
      <c r="B253" s="1263">
        <v>52870</v>
      </c>
      <c r="C253" s="264"/>
      <c r="D253" s="1746">
        <f t="shared" si="3"/>
        <v>359823789.78999615</v>
      </c>
      <c r="E253" s="1747">
        <v>11410796.76</v>
      </c>
      <c r="F253" s="1748">
        <v>595524.18000000005</v>
      </c>
    </row>
    <row r="254" spans="2:6">
      <c r="B254" s="1263">
        <v>52901</v>
      </c>
      <c r="C254" s="264"/>
      <c r="D254" s="1746">
        <f t="shared" si="3"/>
        <v>348412993.02999616</v>
      </c>
      <c r="E254" s="1747">
        <v>11251813.550000001</v>
      </c>
      <c r="F254" s="1748">
        <v>579488.68000000005</v>
      </c>
    </row>
    <row r="255" spans="2:6">
      <c r="B255" s="1263">
        <v>52931</v>
      </c>
      <c r="C255" s="264"/>
      <c r="D255" s="1746">
        <f t="shared" si="3"/>
        <v>337161179.47999614</v>
      </c>
      <c r="E255" s="1747">
        <v>11082791.57</v>
      </c>
      <c r="F255" s="1748">
        <v>563707.30000000005</v>
      </c>
    </row>
    <row r="256" spans="2:6">
      <c r="B256" s="1263">
        <v>52962</v>
      </c>
      <c r="C256" s="264"/>
      <c r="D256" s="1746">
        <f t="shared" si="3"/>
        <v>326078387.90999615</v>
      </c>
      <c r="E256" s="1747">
        <v>10955099.35</v>
      </c>
      <c r="F256" s="1748">
        <v>548157.9</v>
      </c>
    </row>
    <row r="257" spans="2:6">
      <c r="B257" s="1263">
        <v>52993</v>
      </c>
      <c r="C257" s="264"/>
      <c r="D257" s="1746">
        <f t="shared" si="3"/>
        <v>315123288.55999613</v>
      </c>
      <c r="E257" s="1747">
        <v>10794647.82</v>
      </c>
      <c r="F257" s="1748">
        <v>532626.07999999996</v>
      </c>
    </row>
    <row r="258" spans="2:6">
      <c r="B258" s="1263">
        <v>53021</v>
      </c>
      <c r="C258" s="264"/>
      <c r="D258" s="1746">
        <f t="shared" si="3"/>
        <v>304328640.73999614</v>
      </c>
      <c r="E258" s="1747">
        <v>10644008.5</v>
      </c>
      <c r="F258" s="1748">
        <v>517241.24</v>
      </c>
    </row>
    <row r="259" spans="2:6">
      <c r="B259" s="1263">
        <v>53052</v>
      </c>
      <c r="C259" s="264"/>
      <c r="D259" s="1746">
        <f t="shared" si="3"/>
        <v>293684632.23999614</v>
      </c>
      <c r="E259" s="1747">
        <v>10541173.91</v>
      </c>
      <c r="F259" s="1748">
        <v>502071.06</v>
      </c>
    </row>
    <row r="260" spans="2:6">
      <c r="B260" s="1263">
        <v>53082</v>
      </c>
      <c r="C260" s="264"/>
      <c r="D260" s="1746">
        <f t="shared" si="3"/>
        <v>283143458.32999611</v>
      </c>
      <c r="E260" s="1747">
        <v>10454938.130000001</v>
      </c>
      <c r="F260" s="1748">
        <v>486983.85</v>
      </c>
    </row>
    <row r="261" spans="2:6">
      <c r="B261" s="1263">
        <v>53113</v>
      </c>
      <c r="C261" s="264"/>
      <c r="D261" s="1746">
        <f t="shared" si="3"/>
        <v>272688520.19999611</v>
      </c>
      <c r="E261" s="1747">
        <v>10399339.4</v>
      </c>
      <c r="F261" s="1748">
        <v>471972.24</v>
      </c>
    </row>
    <row r="262" spans="2:6">
      <c r="B262" s="1263">
        <v>53143</v>
      </c>
      <c r="C262" s="264"/>
      <c r="D262" s="1746">
        <f t="shared" si="3"/>
        <v>262289180.79999611</v>
      </c>
      <c r="E262" s="1747">
        <v>10256464.17</v>
      </c>
      <c r="F262" s="1748">
        <v>457004.06</v>
      </c>
    </row>
    <row r="263" spans="2:6">
      <c r="B263" s="1263">
        <v>53174</v>
      </c>
      <c r="C263" s="264"/>
      <c r="D263" s="1746">
        <f t="shared" si="3"/>
        <v>252032716.62999612</v>
      </c>
      <c r="E263" s="1747">
        <v>10151399.48</v>
      </c>
      <c r="F263" s="1748">
        <v>442176.53</v>
      </c>
    </row>
    <row r="264" spans="2:6">
      <c r="B264" s="1263">
        <v>53205</v>
      </c>
      <c r="C264" s="264"/>
      <c r="D264" s="1746">
        <f t="shared" si="3"/>
        <v>241881317.14999613</v>
      </c>
      <c r="E264" s="1747">
        <v>10035765.789999999</v>
      </c>
      <c r="F264" s="1748">
        <v>427440.87</v>
      </c>
    </row>
    <row r="265" spans="2:6">
      <c r="B265" s="1263">
        <v>53235</v>
      </c>
      <c r="C265" s="264"/>
      <c r="D265" s="1746">
        <f t="shared" si="3"/>
        <v>231845551.35999614</v>
      </c>
      <c r="E265" s="1747">
        <v>9927624.8499999996</v>
      </c>
      <c r="F265" s="1748">
        <v>412863.38</v>
      </c>
    </row>
    <row r="266" spans="2:6">
      <c r="B266" s="1263">
        <v>53266</v>
      </c>
      <c r="C266" s="264"/>
      <c r="D266" s="1746">
        <f t="shared" si="3"/>
        <v>221917926.50999615</v>
      </c>
      <c r="E266" s="1747">
        <v>9790598.6899999995</v>
      </c>
      <c r="F266" s="1748">
        <v>398331.54</v>
      </c>
    </row>
    <row r="267" spans="2:6">
      <c r="B267" s="1263">
        <v>53296</v>
      </c>
      <c r="C267" s="264"/>
      <c r="D267" s="1746">
        <f t="shared" si="3"/>
        <v>212127327.81999615</v>
      </c>
      <c r="E267" s="1747">
        <v>9643313.8300000001</v>
      </c>
      <c r="F267" s="1748">
        <v>383983.22</v>
      </c>
    </row>
    <row r="268" spans="2:6">
      <c r="B268" s="1263">
        <v>53327</v>
      </c>
      <c r="C268" s="264"/>
      <c r="D268" s="1746">
        <f t="shared" si="3"/>
        <v>202484013.98999614</v>
      </c>
      <c r="E268" s="1747">
        <v>9488482.5399999991</v>
      </c>
      <c r="F268" s="1748">
        <v>369795.79</v>
      </c>
    </row>
    <row r="269" spans="2:6">
      <c r="B269" s="1263">
        <v>53358</v>
      </c>
      <c r="C269" s="264"/>
      <c r="D269" s="1746">
        <f t="shared" si="3"/>
        <v>192995531.44999614</v>
      </c>
      <c r="E269" s="1747">
        <v>9364133.4499999993</v>
      </c>
      <c r="F269" s="1748">
        <v>355758.68</v>
      </c>
    </row>
    <row r="270" spans="2:6">
      <c r="B270" s="1263">
        <v>53386</v>
      </c>
      <c r="C270" s="264"/>
      <c r="D270" s="1746">
        <f t="shared" si="3"/>
        <v>183631397.99999616</v>
      </c>
      <c r="E270" s="1747">
        <v>9255824.0399999991</v>
      </c>
      <c r="F270" s="1748">
        <v>341882.88</v>
      </c>
    </row>
    <row r="271" spans="2:6">
      <c r="B271" s="1263">
        <v>53417</v>
      </c>
      <c r="C271" s="264"/>
      <c r="D271" s="1746">
        <f t="shared" ref="D271:D322" si="4">D270-E270</f>
        <v>174375573.95999616</v>
      </c>
      <c r="E271" s="1747">
        <v>9152600.2799999993</v>
      </c>
      <c r="F271" s="1748">
        <v>328157.49</v>
      </c>
    </row>
    <row r="272" spans="2:6">
      <c r="B272" s="1263">
        <v>53447</v>
      </c>
      <c r="C272" s="264"/>
      <c r="D272" s="1746">
        <f t="shared" si="4"/>
        <v>165222973.67999616</v>
      </c>
      <c r="E272" s="1747">
        <v>9012865.4299999997</v>
      </c>
      <c r="F272" s="1748">
        <v>314279.84000000003</v>
      </c>
    </row>
    <row r="273" spans="2:6">
      <c r="B273" s="1263">
        <v>53478</v>
      </c>
      <c r="C273" s="264"/>
      <c r="D273" s="1746">
        <f t="shared" si="4"/>
        <v>156210108.24999616</v>
      </c>
      <c r="E273" s="1747">
        <v>8894192.0500000007</v>
      </c>
      <c r="F273" s="1748">
        <v>300696.8</v>
      </c>
    </row>
    <row r="274" spans="2:6">
      <c r="B274" s="1263">
        <v>53508</v>
      </c>
      <c r="C274" s="264"/>
      <c r="D274" s="1746">
        <f t="shared" si="4"/>
        <v>147315916.19999614</v>
      </c>
      <c r="E274" s="1747">
        <v>8717331.3100000005</v>
      </c>
      <c r="F274" s="1748">
        <v>287211.27</v>
      </c>
    </row>
    <row r="275" spans="2:6">
      <c r="B275" s="1263">
        <v>53539</v>
      </c>
      <c r="C275" s="264"/>
      <c r="D275" s="1746">
        <f t="shared" si="4"/>
        <v>138598584.88999614</v>
      </c>
      <c r="E275" s="1747">
        <v>8505218.4700000007</v>
      </c>
      <c r="F275" s="1748">
        <v>273897.82</v>
      </c>
    </row>
    <row r="276" spans="2:6">
      <c r="B276" s="1263">
        <v>53570</v>
      </c>
      <c r="C276" s="264"/>
      <c r="D276" s="1746">
        <f t="shared" si="4"/>
        <v>130093366.41999614</v>
      </c>
      <c r="E276" s="1747">
        <v>8158013.9699999997</v>
      </c>
      <c r="F276" s="1748">
        <v>260783.99</v>
      </c>
    </row>
    <row r="277" spans="2:6">
      <c r="B277" s="1263">
        <v>53600</v>
      </c>
      <c r="C277" s="264"/>
      <c r="D277" s="1746">
        <f t="shared" si="4"/>
        <v>121935352.44999614</v>
      </c>
      <c r="E277" s="1747">
        <v>7891358.4100000001</v>
      </c>
      <c r="F277" s="1748">
        <v>248091.89</v>
      </c>
    </row>
    <row r="278" spans="2:6">
      <c r="B278" s="1263">
        <v>53631</v>
      </c>
      <c r="C278" s="264"/>
      <c r="D278" s="1746">
        <f t="shared" si="4"/>
        <v>114043994.03999615</v>
      </c>
      <c r="E278" s="1747">
        <v>7583143.7300000004</v>
      </c>
      <c r="F278" s="1748">
        <v>235622.33</v>
      </c>
    </row>
    <row r="279" spans="2:6">
      <c r="B279" s="1263">
        <v>53661</v>
      </c>
      <c r="C279" s="264"/>
      <c r="D279" s="1746">
        <f t="shared" si="4"/>
        <v>106460850.30999614</v>
      </c>
      <c r="E279" s="1747">
        <v>7277086.8899999997</v>
      </c>
      <c r="F279" s="1748">
        <v>223158.27</v>
      </c>
    </row>
    <row r="280" spans="2:6">
      <c r="B280" s="1263">
        <v>53692</v>
      </c>
      <c r="C280" s="264"/>
      <c r="D280" s="1746">
        <f t="shared" si="4"/>
        <v>99183763.419996142</v>
      </c>
      <c r="E280" s="1747">
        <v>6997450.0199999996</v>
      </c>
      <c r="F280" s="1748">
        <v>211203.59</v>
      </c>
    </row>
    <row r="281" spans="2:6">
      <c r="B281" s="1263">
        <v>53723</v>
      </c>
      <c r="C281" s="264"/>
      <c r="D281" s="1746">
        <f t="shared" si="4"/>
        <v>92186313.399996147</v>
      </c>
      <c r="E281" s="1747">
        <v>6722747.7400000002</v>
      </c>
      <c r="F281" s="1748">
        <v>199433.54</v>
      </c>
    </row>
    <row r="282" spans="2:6">
      <c r="B282" s="1263">
        <v>53751</v>
      </c>
      <c r="C282" s="264"/>
      <c r="D282" s="1746">
        <f t="shared" si="4"/>
        <v>85463565.659996152</v>
      </c>
      <c r="E282" s="1747">
        <v>6481360.6900000004</v>
      </c>
      <c r="F282" s="1748">
        <v>188033.02</v>
      </c>
    </row>
    <row r="283" spans="2:6">
      <c r="B283" s="1263">
        <v>53782</v>
      </c>
      <c r="C283" s="264"/>
      <c r="D283" s="1746">
        <f t="shared" si="4"/>
        <v>78982204.969996154</v>
      </c>
      <c r="E283" s="1747">
        <v>6236138.3899999997</v>
      </c>
      <c r="F283" s="1748">
        <v>176588.99</v>
      </c>
    </row>
    <row r="284" spans="2:6">
      <c r="B284" s="1263">
        <v>53812</v>
      </c>
      <c r="C284" s="264"/>
      <c r="D284" s="1746">
        <f t="shared" si="4"/>
        <v>72746066.579996154</v>
      </c>
      <c r="E284" s="1747">
        <v>5986640.8399999999</v>
      </c>
      <c r="F284" s="1748">
        <v>165515.97</v>
      </c>
    </row>
    <row r="285" spans="2:6">
      <c r="B285" s="1263">
        <v>53843</v>
      </c>
      <c r="C285" s="264"/>
      <c r="D285" s="1746">
        <f t="shared" si="4"/>
        <v>66759425.73999615</v>
      </c>
      <c r="E285" s="1747">
        <v>5672388.3600000003</v>
      </c>
      <c r="F285" s="1748">
        <v>154662.63</v>
      </c>
    </row>
    <row r="286" spans="2:6">
      <c r="B286" s="1263">
        <v>53873</v>
      </c>
      <c r="C286" s="264"/>
      <c r="D286" s="1746">
        <f t="shared" si="4"/>
        <v>61087037.379996151</v>
      </c>
      <c r="E286" s="1747">
        <v>5326388.41</v>
      </c>
      <c r="F286" s="1748">
        <v>144079.04999999999</v>
      </c>
    </row>
    <row r="287" spans="2:6">
      <c r="B287" s="1263">
        <v>53904</v>
      </c>
      <c r="C287" s="264"/>
      <c r="D287" s="1746">
        <f t="shared" si="4"/>
        <v>55760648.969996154</v>
      </c>
      <c r="E287" s="1747">
        <v>5023160.05</v>
      </c>
      <c r="F287" s="1748">
        <v>133996.42000000001</v>
      </c>
    </row>
    <row r="288" spans="2:6">
      <c r="B288" s="1263">
        <v>53935</v>
      </c>
      <c r="C288" s="264"/>
      <c r="D288" s="1746">
        <f t="shared" si="4"/>
        <v>50737488.919996157</v>
      </c>
      <c r="E288" s="1747">
        <v>4649481.91</v>
      </c>
      <c r="F288" s="1748">
        <v>123895.51</v>
      </c>
    </row>
    <row r="289" spans="2:6">
      <c r="B289" s="1263">
        <v>53965</v>
      </c>
      <c r="C289" s="264"/>
      <c r="D289" s="1746">
        <f t="shared" si="4"/>
        <v>46088007.009996161</v>
      </c>
      <c r="E289" s="1747">
        <v>4372152.4400000004</v>
      </c>
      <c r="F289" s="1748">
        <v>114356.21</v>
      </c>
    </row>
    <row r="290" spans="2:6">
      <c r="B290" s="1263">
        <v>53996</v>
      </c>
      <c r="C290" s="264"/>
      <c r="D290" s="1746">
        <f t="shared" si="4"/>
        <v>41715854.569996163</v>
      </c>
      <c r="E290" s="1747">
        <v>4093520.36</v>
      </c>
      <c r="F290" s="1748">
        <v>105142.68</v>
      </c>
    </row>
    <row r="291" spans="2:6">
      <c r="B291" s="1263">
        <v>54026</v>
      </c>
      <c r="C291" s="264"/>
      <c r="D291" s="1746">
        <f t="shared" si="4"/>
        <v>37622334.209996164</v>
      </c>
      <c r="E291" s="1747">
        <v>3821391.95</v>
      </c>
      <c r="F291" s="1748">
        <v>96287.85</v>
      </c>
    </row>
    <row r="292" spans="2:6">
      <c r="B292" s="1263">
        <v>54057</v>
      </c>
      <c r="C292" s="264"/>
      <c r="D292" s="1746">
        <f t="shared" si="4"/>
        <v>33800942.259996161</v>
      </c>
      <c r="E292" s="1747">
        <v>3583009.75</v>
      </c>
      <c r="F292" s="1748">
        <v>87796.68</v>
      </c>
    </row>
    <row r="293" spans="2:6">
      <c r="B293" s="1263">
        <v>54088</v>
      </c>
      <c r="C293" s="264"/>
      <c r="D293" s="1746">
        <f t="shared" si="4"/>
        <v>30217932.509996161</v>
      </c>
      <c r="E293" s="1747">
        <v>3305157.64</v>
      </c>
      <c r="F293" s="1748">
        <v>79630.600000000006</v>
      </c>
    </row>
    <row r="294" spans="2:6">
      <c r="B294" s="1263">
        <v>54117</v>
      </c>
      <c r="C294" s="264"/>
      <c r="D294" s="1746">
        <f t="shared" si="4"/>
        <v>26912774.86999616</v>
      </c>
      <c r="E294" s="1747">
        <v>3056394.77</v>
      </c>
      <c r="F294" s="1748">
        <v>71877.649999999994</v>
      </c>
    </row>
    <row r="295" spans="2:6">
      <c r="B295" s="1263">
        <v>54148</v>
      </c>
      <c r="C295" s="264"/>
      <c r="D295" s="1746">
        <f t="shared" si="4"/>
        <v>23856380.099996161</v>
      </c>
      <c r="E295" s="1747">
        <v>2803566.54</v>
      </c>
      <c r="F295" s="1748">
        <v>64532.25</v>
      </c>
    </row>
    <row r="296" spans="2:6">
      <c r="B296" s="1263">
        <v>54178</v>
      </c>
      <c r="C296" s="264"/>
      <c r="D296" s="1746">
        <f t="shared" si="4"/>
        <v>21052813.559996162</v>
      </c>
      <c r="E296" s="1747">
        <v>2553155.08</v>
      </c>
      <c r="F296" s="1748">
        <v>57618</v>
      </c>
    </row>
    <row r="297" spans="2:6">
      <c r="B297" s="1263">
        <v>54209</v>
      </c>
      <c r="C297" s="264"/>
      <c r="D297" s="1746">
        <f t="shared" si="4"/>
        <v>18499658.47999616</v>
      </c>
      <c r="E297" s="1747">
        <v>2352815.39</v>
      </c>
      <c r="F297" s="1748">
        <v>51189.97</v>
      </c>
    </row>
    <row r="298" spans="2:6">
      <c r="B298" s="1263">
        <v>54239</v>
      </c>
      <c r="C298" s="264"/>
      <c r="D298" s="1746">
        <f t="shared" si="4"/>
        <v>16146843.089996159</v>
      </c>
      <c r="E298" s="1747">
        <v>2178307.0299999998</v>
      </c>
      <c r="F298" s="1748">
        <v>45161.89</v>
      </c>
    </row>
    <row r="299" spans="2:6">
      <c r="B299" s="1263">
        <v>54270</v>
      </c>
      <c r="C299" s="264"/>
      <c r="D299" s="1746">
        <f t="shared" si="4"/>
        <v>13968536.05999616</v>
      </c>
      <c r="E299" s="1747">
        <v>1955112.04</v>
      </c>
      <c r="F299" s="1748">
        <v>39485.42</v>
      </c>
    </row>
    <row r="300" spans="2:6">
      <c r="B300" s="1263">
        <v>54301</v>
      </c>
      <c r="C300" s="264"/>
      <c r="D300" s="1746">
        <f t="shared" si="4"/>
        <v>12013424.019996159</v>
      </c>
      <c r="E300" s="1747">
        <v>1770330.29</v>
      </c>
      <c r="F300" s="1748">
        <v>34303.19</v>
      </c>
    </row>
    <row r="301" spans="2:6">
      <c r="B301" s="1263">
        <v>54331</v>
      </c>
      <c r="C301" s="264"/>
      <c r="D301" s="1746">
        <f t="shared" si="4"/>
        <v>10243093.72999616</v>
      </c>
      <c r="E301" s="1747">
        <v>1612762.35</v>
      </c>
      <c r="F301" s="1748">
        <v>29530.68</v>
      </c>
    </row>
    <row r="302" spans="2:6">
      <c r="B302" s="1263">
        <v>54362</v>
      </c>
      <c r="C302" s="264"/>
      <c r="D302" s="1746">
        <f t="shared" si="4"/>
        <v>8630331.37999616</v>
      </c>
      <c r="E302" s="1747">
        <v>1455005.99</v>
      </c>
      <c r="F302" s="1748">
        <v>25116.84</v>
      </c>
    </row>
    <row r="303" spans="2:6">
      <c r="B303" s="1263">
        <v>54392</v>
      </c>
      <c r="C303" s="264"/>
      <c r="D303" s="1746">
        <f t="shared" si="4"/>
        <v>7175325.3899961598</v>
      </c>
      <c r="E303" s="1747">
        <v>1311656.58</v>
      </c>
      <c r="F303" s="1748">
        <v>21092.05</v>
      </c>
    </row>
    <row r="304" spans="2:6">
      <c r="B304" s="1263">
        <v>54423</v>
      </c>
      <c r="C304" s="264"/>
      <c r="D304" s="1746">
        <f t="shared" si="4"/>
        <v>5863668.8099961597</v>
      </c>
      <c r="E304" s="1747">
        <v>1223818.5900000001</v>
      </c>
      <c r="F304" s="1748">
        <v>17390.900000000001</v>
      </c>
    </row>
    <row r="305" spans="2:6">
      <c r="B305" s="1263">
        <v>54454</v>
      </c>
      <c r="D305" s="1746">
        <f t="shared" si="4"/>
        <v>4639850.2199961599</v>
      </c>
      <c r="E305" s="1747">
        <v>1078383.2</v>
      </c>
      <c r="F305" s="1748">
        <v>13884.89</v>
      </c>
    </row>
    <row r="306" spans="2:6">
      <c r="B306" s="1263">
        <v>54482</v>
      </c>
      <c r="D306" s="1746">
        <f t="shared" si="4"/>
        <v>3561467.0199961597</v>
      </c>
      <c r="E306" s="1747">
        <v>993200</v>
      </c>
      <c r="F306" s="1748">
        <v>10689.72</v>
      </c>
    </row>
    <row r="307" spans="2:6">
      <c r="B307" s="1263">
        <v>54513</v>
      </c>
      <c r="D307" s="1746">
        <f t="shared" si="4"/>
        <v>2568267.0199961597</v>
      </c>
      <c r="E307" s="1747">
        <v>841320.4</v>
      </c>
      <c r="F307" s="1748">
        <v>7695.47</v>
      </c>
    </row>
    <row r="308" spans="2:6">
      <c r="B308" s="1263">
        <v>54543</v>
      </c>
      <c r="D308" s="1746">
        <f t="shared" si="4"/>
        <v>1726946.6199961598</v>
      </c>
      <c r="E308" s="1747">
        <v>671254.32</v>
      </c>
      <c r="F308" s="1748">
        <v>5117.78</v>
      </c>
    </row>
    <row r="309" spans="2:6">
      <c r="B309" s="1263">
        <v>54574</v>
      </c>
      <c r="D309" s="1746">
        <f t="shared" si="4"/>
        <v>1055692.29999616</v>
      </c>
      <c r="E309" s="1747">
        <v>497247.08</v>
      </c>
      <c r="F309" s="1748">
        <v>3072.42</v>
      </c>
    </row>
    <row r="310" spans="2:6">
      <c r="B310" s="1263">
        <v>54604</v>
      </c>
      <c r="D310" s="1746">
        <f t="shared" si="4"/>
        <v>558445.2199961599</v>
      </c>
      <c r="E310" s="1747">
        <v>336096.84</v>
      </c>
      <c r="F310" s="1748">
        <v>1581.78</v>
      </c>
    </row>
    <row r="311" spans="2:6">
      <c r="B311" s="1263">
        <v>54635</v>
      </c>
      <c r="D311" s="1746">
        <f t="shared" si="4"/>
        <v>222348.37999615987</v>
      </c>
      <c r="E311" s="1747">
        <v>196407.19</v>
      </c>
      <c r="F311" s="1748">
        <v>591.44000000000005</v>
      </c>
    </row>
    <row r="312" spans="2:6">
      <c r="B312" s="1263">
        <v>54666</v>
      </c>
      <c r="D312" s="1746">
        <f t="shared" si="4"/>
        <v>25941.189996159868</v>
      </c>
      <c r="E312" s="1747">
        <v>7300.86</v>
      </c>
      <c r="F312" s="1748">
        <v>22.32</v>
      </c>
    </row>
    <row r="313" spans="2:6">
      <c r="B313" s="1263">
        <v>54696</v>
      </c>
      <c r="D313" s="1746">
        <f t="shared" si="4"/>
        <v>18640.329996159868</v>
      </c>
      <c r="E313" s="1747">
        <v>4424.88</v>
      </c>
      <c r="F313" s="1748">
        <v>15.44</v>
      </c>
    </row>
    <row r="314" spans="2:6">
      <c r="B314" s="1263">
        <v>54727</v>
      </c>
      <c r="D314" s="1746">
        <f t="shared" si="4"/>
        <v>14215.449996159867</v>
      </c>
      <c r="E314" s="1747">
        <v>3093.12</v>
      </c>
      <c r="F314" s="1748">
        <v>11.26</v>
      </c>
    </row>
    <row r="315" spans="2:6">
      <c r="B315" s="1263">
        <v>54757</v>
      </c>
      <c r="D315" s="1746">
        <f t="shared" si="4"/>
        <v>11122.329996159868</v>
      </c>
      <c r="E315" s="1747">
        <v>2194.5700000000002</v>
      </c>
      <c r="F315" s="1748">
        <v>8.64</v>
      </c>
    </row>
    <row r="316" spans="2:6">
      <c r="B316" s="1263">
        <v>54788</v>
      </c>
      <c r="D316" s="1746">
        <f t="shared" si="4"/>
        <v>8927.759996159868</v>
      </c>
      <c r="E316" s="1747">
        <v>2196.09</v>
      </c>
      <c r="F316" s="1748">
        <v>6.98</v>
      </c>
    </row>
    <row r="317" spans="2:6">
      <c r="B317" s="1263">
        <v>54819</v>
      </c>
      <c r="D317" s="1746">
        <f t="shared" si="4"/>
        <v>6731.6699961598679</v>
      </c>
      <c r="E317" s="1747">
        <v>1444.69</v>
      </c>
      <c r="F317" s="1748">
        <v>5.3</v>
      </c>
    </row>
    <row r="318" spans="2:6">
      <c r="B318" s="1263">
        <v>54847</v>
      </c>
      <c r="D318" s="1746">
        <f t="shared" si="4"/>
        <v>5286.9799961598674</v>
      </c>
      <c r="E318" s="1747">
        <v>1444.51</v>
      </c>
      <c r="F318" s="1748">
        <v>4.17</v>
      </c>
    </row>
    <row r="319" spans="2:6">
      <c r="B319" s="1263">
        <v>54878</v>
      </c>
      <c r="D319" s="1746">
        <f t="shared" si="4"/>
        <v>3842.4699961598672</v>
      </c>
      <c r="E319" s="1747">
        <v>959.55</v>
      </c>
      <c r="F319" s="1748">
        <v>3.04</v>
      </c>
    </row>
    <row r="320" spans="2:6">
      <c r="B320" s="1263">
        <v>54908</v>
      </c>
      <c r="D320" s="1746">
        <f t="shared" si="4"/>
        <v>2882.919996159867</v>
      </c>
      <c r="E320" s="1747">
        <v>960.31</v>
      </c>
      <c r="F320" s="1748">
        <v>2.2799999999999998</v>
      </c>
    </row>
    <row r="321" spans="2:6">
      <c r="B321" s="1263">
        <v>54939</v>
      </c>
      <c r="D321" s="1746">
        <f t="shared" si="4"/>
        <v>1922.609996159867</v>
      </c>
      <c r="E321" s="1747">
        <v>961.07</v>
      </c>
      <c r="F321" s="1748">
        <v>1.52</v>
      </c>
    </row>
    <row r="322" spans="2:6">
      <c r="B322" s="1263">
        <v>54969</v>
      </c>
      <c r="D322" s="1746">
        <f t="shared" si="4"/>
        <v>961.53999615986697</v>
      </c>
      <c r="E322" s="1747">
        <v>961.54</v>
      </c>
      <c r="F322" s="1748">
        <v>0.76</v>
      </c>
    </row>
    <row r="323" spans="2:6">
      <c r="B323" s="1263"/>
      <c r="D323" s="1746"/>
      <c r="E323" s="1747"/>
      <c r="F323" s="1748"/>
    </row>
    <row r="324" spans="2:6" ht="13.5" thickBot="1">
      <c r="B324" s="1753"/>
      <c r="D324" s="1749"/>
      <c r="E324" s="1750"/>
      <c r="F324" s="1751"/>
    </row>
  </sheetData>
  <mergeCells count="4">
    <mergeCell ref="B10:B12"/>
    <mergeCell ref="D10:D12"/>
    <mergeCell ref="E10:E12"/>
    <mergeCell ref="F10:F12"/>
  </mergeCells>
  <conditionalFormatting sqref="B13:B324">
    <cfRule type="cellIs" dxfId="57" priority="1" operator="lessThanOrEqual">
      <formula>0</formula>
    </cfRule>
  </conditionalFormatting>
  <pageMargins left="0.7" right="0.7" top="0.75" bottom="0.75" header="0.3" footer="0.3"/>
  <pageSetup scale="2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46</vt:i4>
      </vt:variant>
      <vt:variant>
        <vt:lpstr>Plages nommées</vt:lpstr>
      </vt:variant>
      <vt:variant>
        <vt:i4>32</vt:i4>
      </vt:variant>
    </vt:vector>
  </HeadingPairs>
  <TitlesOfParts>
    <vt:vector size="78" baseType="lpstr">
      <vt:lpstr>00 - Cover</vt:lpstr>
      <vt:lpstr>01 - Key Figures</vt:lpstr>
      <vt:lpstr>02 - Eligibility Criteria</vt:lpstr>
      <vt:lpstr>03 - Monthly Asset Follow up</vt:lpstr>
      <vt:lpstr>04 - Monthly Collection</vt:lpstr>
      <vt:lpstr>Calendar</vt:lpstr>
      <vt:lpstr>05 - Repurchase and Rescission</vt:lpstr>
      <vt:lpstr>06 - Prepayment Rate</vt:lpstr>
      <vt:lpstr>07 - Asset Amortisation Profile</vt:lpstr>
      <vt:lpstr>08 - Delinquent Home Loans Stat</vt:lpstr>
      <vt:lpstr>09 - Default &amp; Recovery Stat</vt:lpstr>
      <vt:lpstr>10 -Principal Deficiency Amount</vt:lpstr>
      <vt:lpstr>11 - Notes Follow-up</vt:lpstr>
      <vt:lpstr>11 bis-Notes Calculation</vt:lpstr>
      <vt:lpstr>12 - Notes Interest</vt:lpstr>
      <vt:lpstr>XX - Reserve calculation</vt:lpstr>
      <vt:lpstr>13 - Issuer Account</vt:lpstr>
      <vt:lpstr>14 - Fees</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Issuer Expenses</vt:lpstr>
      <vt:lpstr>Reserves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 </vt:lpstr>
      <vt:lpstr>Business Day Paris</vt:lpstr>
      <vt:lpstr>Output</vt:lpstr>
      <vt:lpstr>HISTORICAL_DATA</vt:lpstr>
      <vt:lpstr>INPUT_DATA</vt:lpstr>
      <vt:lpstr>'00 - Cover'!Zone_d_impression</vt:lpstr>
      <vt:lpstr>'02 - Eligibility Criteria'!Zone_d_impression</vt:lpstr>
      <vt:lpstr>'06 - Prepayment Rate'!Zone_d_impression</vt:lpstr>
      <vt:lpstr>'07 - Asset Amortisation Profile'!Zone_d_impression</vt:lpstr>
      <vt:lpstr>'08 - Delinquent Home Loans Stat'!Zone_d_impression</vt:lpstr>
      <vt:lpstr>'09 - Default &amp; Recovery Stat'!Zone_d_impression</vt:lpstr>
      <vt:lpstr>'10 -Principal Deficiency Amount'!Zone_d_impression</vt:lpstr>
      <vt:lpstr>'11 - Notes Follow-up'!Zone_d_impression</vt:lpstr>
      <vt:lpstr>'11 bis-Notes Calculation'!Zone_d_impression</vt:lpstr>
      <vt:lpstr>'12 - Notes Interest'!Zone_d_impression</vt:lpstr>
      <vt:lpstr>'13 - Issuer Account'!Zone_d_impression</vt:lpstr>
      <vt:lpstr>'14 - Fees'!Zone_d_impression</vt:lpstr>
      <vt:lpstr>'15 - Priority of Payments'!Zone_d_impression</vt:lpstr>
      <vt:lpstr>'16 - Simplified Balance Sheet'!Zone_d_impression</vt:lpstr>
      <vt:lpstr>'Asset Follow up'!Zone_d_impression</vt:lpstr>
      <vt:lpstr>'Balance Sheet'!Zone_d_impression</vt:lpstr>
      <vt:lpstr>Collections!Zone_d_impression</vt:lpstr>
      <vt:lpstr>'Contact Information'!Zone_d_impression</vt:lpstr>
      <vt:lpstr>'Cover Page'!Zone_d_impression</vt:lpstr>
      <vt:lpstr>'Default &amp; Recovery Analysis'!Zone_d_impression</vt:lpstr>
      <vt:lpstr>'Delinquencies Analysis'!Zone_d_impression</vt:lpstr>
      <vt:lpstr>'Issuer Expenses'!Zone_d_impression</vt:lpstr>
      <vt:lpstr>'Key Figures'!Zone_d_impression</vt:lpstr>
      <vt:lpstr>'Notes Follow up'!Zone_d_impression</vt:lpstr>
      <vt:lpstr>'Notes Information I'!Zone_d_impression</vt:lpstr>
      <vt:lpstr>'Notes Information II'!Zone_d_impression</vt:lpstr>
      <vt:lpstr>'Prepayment Analysis'!Zone_d_impression</vt:lpstr>
      <vt:lpstr>'Priority of Payments'!Zone_d_impression</vt:lpstr>
      <vt:lpstr>Ratings!Zone_d_impression</vt:lpstr>
      <vt:lpstr>Reserves!Zone_d_impression</vt:lpstr>
      <vt:lpstr>'Stratification Tables'!Zone_d_impression</vt:lpstr>
      <vt:lpstr>Triggers!Zone_d_impression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Jonathan Drouet</cp:lastModifiedBy>
  <dcterms:created xsi:type="dcterms:W3CDTF">2015-06-05T18:17:20Z</dcterms:created>
  <dcterms:modified xsi:type="dcterms:W3CDTF">2024-10-23T12:26:39Z</dcterms:modified>
</cp:coreProperties>
</file>